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updateLinks="never"/>
  <mc:AlternateContent xmlns:mc="http://schemas.openxmlformats.org/markup-compatibility/2006">
    <mc:Choice Requires="x15">
      <x15ac:absPath xmlns:x15ac="http://schemas.microsoft.com/office/spreadsheetml/2010/11/ac" url="C:\"/>
    </mc:Choice>
  </mc:AlternateContent>
  <xr:revisionPtr revIDLastSave="0" documentId="13_ncr:1_{CE98AB92-7C67-4507-9C72-F01213784A69}" xr6:coauthVersionLast="47" xr6:coauthVersionMax="47" xr10:uidLastSave="{00000000-0000-0000-0000-000000000000}"/>
  <bookViews>
    <workbookView xWindow="31620" yWindow="1140" windowWidth="21180" windowHeight="11745" xr2:uid="{00000000-000D-0000-FFFF-FFFF00000000}"/>
  </bookViews>
  <sheets>
    <sheet name="Calculadora" sheetId="1" r:id="rId1"/>
    <sheet name="HWI Speciais" sheetId="20" state="hidden" r:id="rId2"/>
    <sheet name="280" sheetId="11" r:id="rId3"/>
    <sheet name="HIO's Speciais" sheetId="21" state="hidden" r:id="rId4"/>
    <sheet name="Plan1" sheetId="18" state="hidden" r:id="rId5"/>
    <sheet name="Cálculos" sheetId="17" state="hidden" r:id="rId6"/>
    <sheet name="Distance" sheetId="7" state="hidden" r:id="rId7"/>
    <sheet name="266" sheetId="2" state="hidden" r:id="rId8"/>
    <sheet name="inf 266" sheetId="3" state="hidden" r:id="rId9"/>
    <sheet name="R266" sheetId="4" state="hidden" r:id="rId10"/>
    <sheet name="276" sheetId="8" state="hidden" r:id="rId11"/>
    <sheet name="inf 276" sheetId="9" state="hidden" r:id="rId12"/>
    <sheet name="R276" sheetId="10" state="hidden" r:id="rId13"/>
    <sheet name="inf 280" sheetId="12" state="hidden" r:id="rId14"/>
    <sheet name="R280" sheetId="13" r:id="rId15"/>
    <sheet name="286" sheetId="14" state="hidden" r:id="rId16"/>
    <sheet name="inf 286" sheetId="15" state="hidden" r:id="rId17"/>
    <sheet name="R286" sheetId="16" state="hidden" r:id="rId18"/>
    <sheet name="6i" sheetId="5" state="hidden" r:id="rId19"/>
    <sheet name="Colors" sheetId="6" state="hidden" r:id="rId20"/>
    <sheet name="CB" sheetId="19" state="hidden" r:id="rId21"/>
  </sheets>
  <externalReferences>
    <externalReference r:id="rId2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63" i="13" l="1"/>
  <c r="E363" i="13"/>
  <c r="H363" i="13" s="1"/>
  <c r="D4" i="13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K363" i="13" l="1"/>
  <c r="K362" i="13" s="1"/>
  <c r="K361" i="13" s="1"/>
  <c r="K360" i="13" s="1"/>
  <c r="K359" i="13" s="1"/>
  <c r="K358" i="13" s="1"/>
  <c r="K357" i="13" s="1"/>
  <c r="K356" i="13" s="1"/>
  <c r="K355" i="13" s="1"/>
  <c r="K354" i="13" s="1"/>
  <c r="K353" i="13" s="1"/>
  <c r="K352" i="13" s="1"/>
  <c r="K351" i="13" s="1"/>
  <c r="K350" i="13" s="1"/>
  <c r="K349" i="13" s="1"/>
  <c r="K348" i="13" s="1"/>
  <c r="K347" i="13" s="1"/>
  <c r="K346" i="13" s="1"/>
  <c r="K345" i="13" s="1"/>
  <c r="K344" i="13" s="1"/>
  <c r="K343" i="13" s="1"/>
  <c r="K342" i="13" s="1"/>
  <c r="K341" i="13" s="1"/>
  <c r="K340" i="13" s="1"/>
  <c r="K339" i="13" s="1"/>
  <c r="K338" i="13" s="1"/>
  <c r="K337" i="13" s="1"/>
  <c r="K336" i="13" s="1"/>
  <c r="K335" i="13" s="1"/>
  <c r="K334" i="13" s="1"/>
  <c r="K333" i="13" s="1"/>
  <c r="K332" i="13" s="1"/>
  <c r="K331" i="13" s="1"/>
  <c r="K330" i="13" s="1"/>
  <c r="K329" i="13" s="1"/>
  <c r="K328" i="13" s="1"/>
  <c r="K327" i="13" s="1"/>
  <c r="K326" i="13" s="1"/>
  <c r="K325" i="13" s="1"/>
  <c r="K324" i="13" s="1"/>
  <c r="K323" i="13" s="1"/>
  <c r="K322" i="13" s="1"/>
  <c r="K321" i="13" s="1"/>
  <c r="K320" i="13" s="1"/>
  <c r="K319" i="13" s="1"/>
  <c r="K318" i="13" s="1"/>
  <c r="K317" i="13" s="1"/>
  <c r="K316" i="13" s="1"/>
  <c r="K315" i="13" s="1"/>
  <c r="K314" i="13" s="1"/>
  <c r="K313" i="13" s="1"/>
  <c r="K312" i="13" s="1"/>
  <c r="K311" i="13" s="1"/>
  <c r="K310" i="13" s="1"/>
  <c r="K309" i="13" s="1"/>
  <c r="K308" i="13" s="1"/>
  <c r="K307" i="13" s="1"/>
  <c r="K306" i="13" s="1"/>
  <c r="K305" i="13" s="1"/>
  <c r="K304" i="13" s="1"/>
  <c r="K303" i="13" s="1"/>
  <c r="K302" i="13" s="1"/>
  <c r="K301" i="13" s="1"/>
  <c r="K300" i="13" s="1"/>
  <c r="K299" i="13" s="1"/>
  <c r="K298" i="13" s="1"/>
  <c r="K297" i="13" s="1"/>
  <c r="K296" i="13" s="1"/>
  <c r="K295" i="13" s="1"/>
  <c r="K294" i="13" s="1"/>
  <c r="K293" i="13" s="1"/>
  <c r="K292" i="13" s="1"/>
  <c r="K291" i="13" s="1"/>
  <c r="K290" i="13" s="1"/>
  <c r="K289" i="13" s="1"/>
  <c r="K288" i="13" s="1"/>
  <c r="K287" i="13" s="1"/>
  <c r="K286" i="13" s="1"/>
  <c r="K285" i="13" s="1"/>
  <c r="K284" i="13" s="1"/>
  <c r="K283" i="13" s="1"/>
  <c r="K282" i="13" s="1"/>
  <c r="K281" i="13" s="1"/>
  <c r="K280" i="13" s="1"/>
  <c r="K279" i="13" s="1"/>
  <c r="K278" i="13" s="1"/>
  <c r="K277" i="13" s="1"/>
  <c r="K276" i="13" s="1"/>
  <c r="K275" i="13" s="1"/>
  <c r="K274" i="13" s="1"/>
  <c r="K273" i="13" s="1"/>
  <c r="K272" i="13" s="1"/>
  <c r="K271" i="13" s="1"/>
  <c r="K270" i="13" s="1"/>
  <c r="K269" i="13" s="1"/>
  <c r="K268" i="13" s="1"/>
  <c r="K267" i="13" s="1"/>
  <c r="K266" i="13" s="1"/>
  <c r="K265" i="13" s="1"/>
  <c r="K264" i="13" s="1"/>
  <c r="K263" i="13" s="1"/>
  <c r="K262" i="13" s="1"/>
  <c r="K261" i="13" s="1"/>
  <c r="K260" i="13" s="1"/>
  <c r="K259" i="13" s="1"/>
  <c r="K258" i="13" s="1"/>
  <c r="K257" i="13" s="1"/>
  <c r="K256" i="13" s="1"/>
  <c r="K255" i="13" s="1"/>
  <c r="K254" i="13" s="1"/>
  <c r="K253" i="13" s="1"/>
  <c r="K252" i="13" s="1"/>
  <c r="K251" i="13" s="1"/>
  <c r="K250" i="13" s="1"/>
  <c r="K249" i="13" s="1"/>
  <c r="K248" i="13" s="1"/>
  <c r="K247" i="13" s="1"/>
  <c r="K246" i="13" s="1"/>
  <c r="K245" i="13" s="1"/>
  <c r="K244" i="13" s="1"/>
  <c r="K243" i="13" s="1"/>
  <c r="K242" i="13" s="1"/>
  <c r="K241" i="13" s="1"/>
  <c r="K240" i="13" s="1"/>
  <c r="K239" i="13" s="1"/>
  <c r="K238" i="13" s="1"/>
  <c r="K237" i="13" s="1"/>
  <c r="K236" i="13" s="1"/>
  <c r="K235" i="13" s="1"/>
  <c r="K234" i="13" s="1"/>
  <c r="K233" i="13" s="1"/>
  <c r="K232" i="13" s="1"/>
  <c r="K231" i="13" s="1"/>
  <c r="K230" i="13" s="1"/>
  <c r="K229" i="13" s="1"/>
  <c r="K228" i="13" s="1"/>
  <c r="K227" i="13" s="1"/>
  <c r="K226" i="13" s="1"/>
  <c r="K225" i="13" s="1"/>
  <c r="K224" i="13" s="1"/>
  <c r="K223" i="13" s="1"/>
  <c r="K222" i="13" s="1"/>
  <c r="K221" i="13" s="1"/>
  <c r="K220" i="13" s="1"/>
  <c r="K219" i="13" s="1"/>
  <c r="K218" i="13" s="1"/>
  <c r="K217" i="13" s="1"/>
  <c r="K216" i="13" s="1"/>
  <c r="K215" i="13" s="1"/>
  <c r="K214" i="13" s="1"/>
  <c r="K213" i="13" s="1"/>
  <c r="K212" i="13" s="1"/>
  <c r="K211" i="13" s="1"/>
  <c r="K210" i="13" s="1"/>
  <c r="K209" i="13" s="1"/>
  <c r="K208" i="13" s="1"/>
  <c r="K207" i="13" s="1"/>
  <c r="K206" i="13" s="1"/>
  <c r="K205" i="13" s="1"/>
  <c r="K204" i="13" s="1"/>
  <c r="K203" i="13" s="1"/>
  <c r="K202" i="13" s="1"/>
  <c r="K201" i="13" s="1"/>
  <c r="K200" i="13" s="1"/>
  <c r="K199" i="13" s="1"/>
  <c r="K198" i="13" s="1"/>
  <c r="K197" i="13" s="1"/>
  <c r="K196" i="13" s="1"/>
  <c r="K195" i="13" s="1"/>
  <c r="K194" i="13" s="1"/>
  <c r="K193" i="13" s="1"/>
  <c r="K192" i="13" s="1"/>
  <c r="K191" i="13" s="1"/>
  <c r="K190" i="13" s="1"/>
  <c r="K189" i="13" s="1"/>
  <c r="K188" i="13" s="1"/>
  <c r="K187" i="13" s="1"/>
  <c r="K186" i="13" s="1"/>
  <c r="K185" i="13" s="1"/>
  <c r="K184" i="13" s="1"/>
  <c r="K183" i="13" s="1"/>
  <c r="K182" i="13" s="1"/>
  <c r="K181" i="13" s="1"/>
  <c r="K180" i="13" s="1"/>
  <c r="K179" i="13" s="1"/>
  <c r="K178" i="13" s="1"/>
  <c r="K177" i="13" s="1"/>
  <c r="K176" i="13" s="1"/>
  <c r="K175" i="13" s="1"/>
  <c r="K174" i="13" s="1"/>
  <c r="K173" i="13" s="1"/>
  <c r="K172" i="13" s="1"/>
  <c r="K171" i="13" s="1"/>
  <c r="K170" i="13" s="1"/>
  <c r="K169" i="13" s="1"/>
  <c r="K168" i="13" s="1"/>
  <c r="K167" i="13" s="1"/>
  <c r="K166" i="13" s="1"/>
  <c r="K165" i="13" s="1"/>
  <c r="K164" i="13" s="1"/>
  <c r="K163" i="13" s="1"/>
  <c r="K162" i="13" s="1"/>
  <c r="K161" i="13" s="1"/>
  <c r="K160" i="13" s="1"/>
  <c r="K159" i="13" s="1"/>
  <c r="K158" i="13" s="1"/>
  <c r="K157" i="13" s="1"/>
  <c r="K156" i="13" s="1"/>
  <c r="K155" i="13" s="1"/>
  <c r="K154" i="13" s="1"/>
  <c r="K153" i="13" s="1"/>
  <c r="K152" i="13" s="1"/>
  <c r="K151" i="13" s="1"/>
  <c r="K150" i="13" s="1"/>
  <c r="K149" i="13" s="1"/>
  <c r="K148" i="13" s="1"/>
  <c r="K147" i="13" s="1"/>
  <c r="K146" i="13" s="1"/>
  <c r="K145" i="13" s="1"/>
  <c r="K144" i="13" s="1"/>
  <c r="K143" i="13" s="1"/>
  <c r="K142" i="13" s="1"/>
  <c r="K141" i="13" s="1"/>
  <c r="K140" i="13" s="1"/>
  <c r="K139" i="13" s="1"/>
  <c r="K138" i="13" s="1"/>
  <c r="K137" i="13" s="1"/>
  <c r="K136" i="13" s="1"/>
  <c r="K135" i="13" s="1"/>
  <c r="K134" i="13" s="1"/>
  <c r="K133" i="13" s="1"/>
  <c r="K132" i="13" s="1"/>
  <c r="K131" i="13" s="1"/>
  <c r="K130" i="13" s="1"/>
  <c r="K129" i="13" s="1"/>
  <c r="K128" i="13" s="1"/>
  <c r="K127" i="13" s="1"/>
  <c r="K126" i="13" s="1"/>
  <c r="K125" i="13" s="1"/>
  <c r="K124" i="13" s="1"/>
  <c r="K123" i="13" s="1"/>
  <c r="K122" i="13" s="1"/>
  <c r="K121" i="13" s="1"/>
  <c r="K120" i="13" s="1"/>
  <c r="K119" i="13" s="1"/>
  <c r="K118" i="13" s="1"/>
  <c r="K117" i="13" s="1"/>
  <c r="K116" i="13" s="1"/>
  <c r="K115" i="13" s="1"/>
  <c r="K114" i="13" s="1"/>
  <c r="K113" i="13" s="1"/>
  <c r="K112" i="13" s="1"/>
  <c r="K111" i="13" s="1"/>
  <c r="K110" i="13" s="1"/>
  <c r="K109" i="13" s="1"/>
  <c r="K108" i="13" s="1"/>
  <c r="K107" i="13" s="1"/>
  <c r="K106" i="13" s="1"/>
  <c r="K105" i="13" s="1"/>
  <c r="K104" i="13" s="1"/>
  <c r="K103" i="13" s="1"/>
  <c r="K102" i="13" s="1"/>
  <c r="K101" i="13" s="1"/>
  <c r="K100" i="13" s="1"/>
  <c r="K99" i="13" s="1"/>
  <c r="K98" i="13" s="1"/>
  <c r="K97" i="13" s="1"/>
  <c r="K96" i="13" s="1"/>
  <c r="K95" i="13" s="1"/>
  <c r="K94" i="13" s="1"/>
  <c r="K93" i="13" s="1"/>
  <c r="K92" i="13" s="1"/>
  <c r="K91" i="13" s="1"/>
  <c r="K90" i="13" s="1"/>
  <c r="K89" i="13" s="1"/>
  <c r="K88" i="13" s="1"/>
  <c r="K87" i="13" s="1"/>
  <c r="K86" i="13" s="1"/>
  <c r="K85" i="13" s="1"/>
  <c r="K84" i="13" s="1"/>
  <c r="K83" i="13" s="1"/>
  <c r="K82" i="13" s="1"/>
  <c r="K81" i="13" s="1"/>
  <c r="K80" i="13" s="1"/>
  <c r="K79" i="13" s="1"/>
  <c r="K78" i="13" s="1"/>
  <c r="K77" i="13" s="1"/>
  <c r="K76" i="13" s="1"/>
  <c r="K75" i="13" s="1"/>
  <c r="K74" i="13" s="1"/>
  <c r="K73" i="13" s="1"/>
  <c r="K72" i="13" s="1"/>
  <c r="K71" i="13" s="1"/>
  <c r="K70" i="13" s="1"/>
  <c r="K69" i="13" s="1"/>
  <c r="K68" i="13" s="1"/>
  <c r="K67" i="13" s="1"/>
  <c r="K66" i="13" s="1"/>
  <c r="K65" i="13" s="1"/>
  <c r="K64" i="13" s="1"/>
  <c r="K63" i="13" s="1"/>
  <c r="K62" i="13" s="1"/>
  <c r="K61" i="13" s="1"/>
  <c r="K60" i="13" s="1"/>
  <c r="K59" i="13" s="1"/>
  <c r="K58" i="13" s="1"/>
  <c r="K57" i="13" s="1"/>
  <c r="K56" i="13" s="1"/>
  <c r="K55" i="13" s="1"/>
  <c r="K54" i="13" s="1"/>
  <c r="K53" i="13" s="1"/>
  <c r="K52" i="13" s="1"/>
  <c r="K51" i="13" s="1"/>
  <c r="K50" i="13" s="1"/>
  <c r="K49" i="13" s="1"/>
  <c r="K48" i="13" s="1"/>
  <c r="K47" i="13" s="1"/>
  <c r="K46" i="13" s="1"/>
  <c r="K45" i="13" s="1"/>
  <c r="K44" i="13" s="1"/>
  <c r="K43" i="13" s="1"/>
  <c r="K42" i="13" s="1"/>
  <c r="K41" i="13" s="1"/>
  <c r="K40" i="13" s="1"/>
  <c r="K39" i="13" s="1"/>
  <c r="K38" i="13" s="1"/>
  <c r="K37" i="13" s="1"/>
  <c r="K36" i="13" s="1"/>
  <c r="K35" i="13" s="1"/>
  <c r="K34" i="13" s="1"/>
  <c r="K33" i="13" s="1"/>
  <c r="K32" i="13" s="1"/>
  <c r="K31" i="13" s="1"/>
  <c r="K30" i="13" s="1"/>
  <c r="K29" i="13" s="1"/>
  <c r="K28" i="13" s="1"/>
  <c r="K27" i="13" s="1"/>
  <c r="K26" i="13" s="1"/>
  <c r="K25" i="13" s="1"/>
  <c r="K24" i="13" s="1"/>
  <c r="K23" i="13" s="1"/>
  <c r="K22" i="13" s="1"/>
  <c r="K21" i="13" s="1"/>
  <c r="K20" i="13" s="1"/>
  <c r="K19" i="13" s="1"/>
  <c r="K18" i="13" s="1"/>
  <c r="K17" i="13" s="1"/>
  <c r="K16" i="13" s="1"/>
  <c r="K15" i="13" s="1"/>
  <c r="K14" i="13" s="1"/>
  <c r="K13" i="13" s="1"/>
  <c r="K12" i="13" s="1"/>
  <c r="K11" i="13" s="1"/>
  <c r="K10" i="13" s="1"/>
  <c r="K9" i="13" s="1"/>
  <c r="K8" i="13" s="1"/>
  <c r="K7" i="13" s="1"/>
  <c r="K6" i="13" s="1"/>
  <c r="K5" i="13" s="1"/>
  <c r="K4" i="13" s="1"/>
  <c r="K3" i="13" s="1"/>
  <c r="H362" i="13"/>
  <c r="H361" i="13" s="1"/>
  <c r="H360" i="13" s="1"/>
  <c r="H359" i="13" s="1"/>
  <c r="H358" i="13" s="1"/>
  <c r="H357" i="13" s="1"/>
  <c r="H356" i="13" s="1"/>
  <c r="H355" i="13" s="1"/>
  <c r="H354" i="13" s="1"/>
  <c r="H353" i="13" s="1"/>
  <c r="H352" i="13" s="1"/>
  <c r="H351" i="13" s="1"/>
  <c r="H350" i="13" s="1"/>
  <c r="H349" i="13" s="1"/>
  <c r="H348" i="13" s="1"/>
  <c r="H347" i="13" s="1"/>
  <c r="H346" i="13" s="1"/>
  <c r="H345" i="13" s="1"/>
  <c r="H344" i="13" s="1"/>
  <c r="H343" i="13" s="1"/>
  <c r="H342" i="13" s="1"/>
  <c r="H341" i="13" s="1"/>
  <c r="H340" i="13" s="1"/>
  <c r="H339" i="13" s="1"/>
  <c r="H338" i="13" s="1"/>
  <c r="H337" i="13" s="1"/>
  <c r="H336" i="13" s="1"/>
  <c r="H335" i="13" s="1"/>
  <c r="H334" i="13" s="1"/>
  <c r="H333" i="13" s="1"/>
  <c r="H332" i="13" s="1"/>
  <c r="H331" i="13" s="1"/>
  <c r="H330" i="13" s="1"/>
  <c r="H329" i="13" s="1"/>
  <c r="H328" i="13" s="1"/>
  <c r="H327" i="13" s="1"/>
  <c r="H326" i="13" s="1"/>
  <c r="H325" i="13" s="1"/>
  <c r="H324" i="13" s="1"/>
  <c r="H323" i="13" s="1"/>
  <c r="H322" i="13" s="1"/>
  <c r="H321" i="13" s="1"/>
  <c r="H320" i="13" s="1"/>
  <c r="H319" i="13" s="1"/>
  <c r="H318" i="13" s="1"/>
  <c r="H317" i="13" s="1"/>
  <c r="H316" i="13" s="1"/>
  <c r="H315" i="13" s="1"/>
  <c r="H314" i="13" s="1"/>
  <c r="H313" i="13" s="1"/>
  <c r="H312" i="13" s="1"/>
  <c r="H311" i="13" s="1"/>
  <c r="H310" i="13" s="1"/>
  <c r="H309" i="13" s="1"/>
  <c r="H308" i="13" s="1"/>
  <c r="H307" i="13" s="1"/>
  <c r="H306" i="13" s="1"/>
  <c r="H305" i="13" s="1"/>
  <c r="H304" i="13" s="1"/>
  <c r="H303" i="13" s="1"/>
  <c r="H302" i="13" s="1"/>
  <c r="H301" i="13" s="1"/>
  <c r="H300" i="13" s="1"/>
  <c r="H299" i="13" s="1"/>
  <c r="H298" i="13" s="1"/>
  <c r="H297" i="13" s="1"/>
  <c r="H296" i="13" s="1"/>
  <c r="H295" i="13" s="1"/>
  <c r="H294" i="13" s="1"/>
  <c r="H293" i="13" s="1"/>
  <c r="H292" i="13" s="1"/>
  <c r="H291" i="13" s="1"/>
  <c r="H290" i="13" s="1"/>
  <c r="H289" i="13" s="1"/>
  <c r="H288" i="13" s="1"/>
  <c r="H287" i="13" s="1"/>
  <c r="H286" i="13" s="1"/>
  <c r="H285" i="13" s="1"/>
  <c r="H284" i="13" s="1"/>
  <c r="H283" i="13" s="1"/>
  <c r="H282" i="13" s="1"/>
  <c r="H281" i="13" s="1"/>
  <c r="H280" i="13" s="1"/>
  <c r="H279" i="13" s="1"/>
  <c r="H278" i="13" s="1"/>
  <c r="H277" i="13" s="1"/>
  <c r="H276" i="13" s="1"/>
  <c r="H275" i="13" s="1"/>
  <c r="H274" i="13" s="1"/>
  <c r="H273" i="13" s="1"/>
  <c r="H272" i="13" s="1"/>
  <c r="H271" i="13" s="1"/>
  <c r="H270" i="13" s="1"/>
  <c r="H269" i="13" s="1"/>
  <c r="H268" i="13" s="1"/>
  <c r="H267" i="13" s="1"/>
  <c r="H266" i="13" s="1"/>
  <c r="H265" i="13" s="1"/>
  <c r="H264" i="13" s="1"/>
  <c r="H263" i="13" s="1"/>
  <c r="H262" i="13" s="1"/>
  <c r="H261" i="13" s="1"/>
  <c r="H260" i="13" s="1"/>
  <c r="H259" i="13" s="1"/>
  <c r="H258" i="13" s="1"/>
  <c r="H257" i="13" s="1"/>
  <c r="H256" i="13" s="1"/>
  <c r="H255" i="13" s="1"/>
  <c r="H254" i="13" s="1"/>
  <c r="H253" i="13" s="1"/>
  <c r="H252" i="13" s="1"/>
  <c r="H251" i="13" s="1"/>
  <c r="H250" i="13" s="1"/>
  <c r="H249" i="13" s="1"/>
  <c r="H248" i="13" s="1"/>
  <c r="H247" i="13" s="1"/>
  <c r="H246" i="13" s="1"/>
  <c r="H245" i="13" s="1"/>
  <c r="H244" i="13" s="1"/>
  <c r="H243" i="13" s="1"/>
  <c r="H242" i="13" s="1"/>
  <c r="H241" i="13" s="1"/>
  <c r="H240" i="13" s="1"/>
  <c r="H239" i="13" s="1"/>
  <c r="H238" i="13" s="1"/>
  <c r="H237" i="13" s="1"/>
  <c r="H236" i="13" s="1"/>
  <c r="H235" i="13" s="1"/>
  <c r="H234" i="13" s="1"/>
  <c r="H233" i="13" s="1"/>
  <c r="H232" i="13" s="1"/>
  <c r="H231" i="13" s="1"/>
  <c r="H230" i="13" s="1"/>
  <c r="H229" i="13" s="1"/>
  <c r="H228" i="13" s="1"/>
  <c r="H227" i="13" s="1"/>
  <c r="H226" i="13" s="1"/>
  <c r="H225" i="13" s="1"/>
  <c r="H224" i="13" s="1"/>
  <c r="H223" i="13" s="1"/>
  <c r="H222" i="13" s="1"/>
  <c r="H221" i="13" s="1"/>
  <c r="H220" i="13" s="1"/>
  <c r="H219" i="13" s="1"/>
  <c r="H218" i="13" s="1"/>
  <c r="H217" i="13" s="1"/>
  <c r="H216" i="13" s="1"/>
  <c r="H215" i="13" s="1"/>
  <c r="H214" i="13" s="1"/>
  <c r="H213" i="13" s="1"/>
  <c r="H212" i="13" s="1"/>
  <c r="H211" i="13" s="1"/>
  <c r="H210" i="13" s="1"/>
  <c r="H209" i="13" s="1"/>
  <c r="H208" i="13" s="1"/>
  <c r="H207" i="13" s="1"/>
  <c r="H206" i="13" s="1"/>
  <c r="H205" i="13" s="1"/>
  <c r="H204" i="13" s="1"/>
  <c r="H203" i="13" s="1"/>
  <c r="H202" i="13" s="1"/>
  <c r="H201" i="13" s="1"/>
  <c r="H200" i="13" s="1"/>
  <c r="H199" i="13" s="1"/>
  <c r="H198" i="13" s="1"/>
  <c r="H197" i="13" s="1"/>
  <c r="H196" i="13" s="1"/>
  <c r="H195" i="13" s="1"/>
  <c r="H194" i="13" s="1"/>
  <c r="H193" i="13" s="1"/>
  <c r="H192" i="13" s="1"/>
  <c r="H191" i="13" s="1"/>
  <c r="H190" i="13" s="1"/>
  <c r="H189" i="13" s="1"/>
  <c r="H188" i="13" s="1"/>
  <c r="H187" i="13" s="1"/>
  <c r="H186" i="13" s="1"/>
  <c r="H185" i="13" s="1"/>
  <c r="H184" i="13" s="1"/>
  <c r="H183" i="13" s="1"/>
  <c r="H182" i="13" s="1"/>
  <c r="H181" i="13" s="1"/>
  <c r="H180" i="13" s="1"/>
  <c r="H179" i="13" s="1"/>
  <c r="H178" i="13" s="1"/>
  <c r="H177" i="13" s="1"/>
  <c r="H176" i="13" s="1"/>
  <c r="H175" i="13" s="1"/>
  <c r="H174" i="13" s="1"/>
  <c r="H173" i="13" s="1"/>
  <c r="H172" i="13" s="1"/>
  <c r="H171" i="13" s="1"/>
  <c r="H170" i="13" s="1"/>
  <c r="H169" i="13" s="1"/>
  <c r="H168" i="13" s="1"/>
  <c r="H167" i="13" s="1"/>
  <c r="H166" i="13" s="1"/>
  <c r="H165" i="13" s="1"/>
  <c r="H164" i="13" s="1"/>
  <c r="H163" i="13" s="1"/>
  <c r="H162" i="13" s="1"/>
  <c r="H161" i="13" s="1"/>
  <c r="H160" i="13" s="1"/>
  <c r="H159" i="13" s="1"/>
  <c r="H158" i="13" s="1"/>
  <c r="H157" i="13" s="1"/>
  <c r="H156" i="13" s="1"/>
  <c r="H155" i="13" s="1"/>
  <c r="H154" i="13" s="1"/>
  <c r="H153" i="13" s="1"/>
  <c r="H152" i="13" s="1"/>
  <c r="H151" i="13" s="1"/>
  <c r="H150" i="13" s="1"/>
  <c r="H149" i="13" s="1"/>
  <c r="H148" i="13" s="1"/>
  <c r="H147" i="13" s="1"/>
  <c r="H146" i="13" s="1"/>
  <c r="H145" i="13" s="1"/>
  <c r="H144" i="13" s="1"/>
  <c r="H143" i="13" s="1"/>
  <c r="H142" i="13" s="1"/>
  <c r="H141" i="13" s="1"/>
  <c r="H140" i="13" s="1"/>
  <c r="H139" i="13" s="1"/>
  <c r="H138" i="13" s="1"/>
  <c r="H137" i="13" s="1"/>
  <c r="H136" i="13" s="1"/>
  <c r="H135" i="13" s="1"/>
  <c r="H134" i="13" s="1"/>
  <c r="H133" i="13" s="1"/>
  <c r="H132" i="13" s="1"/>
  <c r="H131" i="13" s="1"/>
  <c r="H130" i="13" s="1"/>
  <c r="H129" i="13" s="1"/>
  <c r="H128" i="13" s="1"/>
  <c r="H127" i="13" s="1"/>
  <c r="H126" i="13" s="1"/>
  <c r="H125" i="13" s="1"/>
  <c r="H124" i="13" s="1"/>
  <c r="H123" i="13" s="1"/>
  <c r="H122" i="13" s="1"/>
  <c r="H121" i="13" s="1"/>
  <c r="H120" i="13" s="1"/>
  <c r="H119" i="13" s="1"/>
  <c r="H118" i="13" s="1"/>
  <c r="H117" i="13" s="1"/>
  <c r="H116" i="13" s="1"/>
  <c r="H115" i="13" s="1"/>
  <c r="H114" i="13" s="1"/>
  <c r="H113" i="13" s="1"/>
  <c r="H112" i="13" s="1"/>
  <c r="H111" i="13" s="1"/>
  <c r="H110" i="13" s="1"/>
  <c r="H109" i="13" s="1"/>
  <c r="H108" i="13" s="1"/>
  <c r="H107" i="13" s="1"/>
  <c r="H106" i="13" s="1"/>
  <c r="H105" i="13" s="1"/>
  <c r="H104" i="13" s="1"/>
  <c r="H103" i="13" s="1"/>
  <c r="H102" i="13" s="1"/>
  <c r="H101" i="13" s="1"/>
  <c r="H100" i="13" s="1"/>
  <c r="H99" i="13" s="1"/>
  <c r="H98" i="13" s="1"/>
  <c r="H97" i="13" s="1"/>
  <c r="H96" i="13" s="1"/>
  <c r="H95" i="13" s="1"/>
  <c r="H94" i="13" s="1"/>
  <c r="H93" i="13" s="1"/>
  <c r="H92" i="13" s="1"/>
  <c r="H91" i="13" s="1"/>
  <c r="H90" i="13" s="1"/>
  <c r="H89" i="13" s="1"/>
  <c r="H88" i="13" s="1"/>
  <c r="H87" i="13" s="1"/>
  <c r="H86" i="13" s="1"/>
  <c r="H85" i="13" s="1"/>
  <c r="H84" i="13" s="1"/>
  <c r="H83" i="13" s="1"/>
  <c r="H82" i="13" s="1"/>
  <c r="H81" i="13" s="1"/>
  <c r="H80" i="13" s="1"/>
  <c r="H79" i="13" s="1"/>
  <c r="H78" i="13" s="1"/>
  <c r="H77" i="13" s="1"/>
  <c r="H76" i="13" s="1"/>
  <c r="H75" i="13" s="1"/>
  <c r="H74" i="13" s="1"/>
  <c r="H73" i="13" s="1"/>
  <c r="H72" i="13" s="1"/>
  <c r="H71" i="13" s="1"/>
  <c r="H70" i="13" s="1"/>
  <c r="H69" i="13" s="1"/>
  <c r="H68" i="13" s="1"/>
  <c r="H67" i="13" s="1"/>
  <c r="H66" i="13" s="1"/>
  <c r="H65" i="13" s="1"/>
  <c r="H64" i="13" s="1"/>
  <c r="H63" i="13" s="1"/>
  <c r="H62" i="13" s="1"/>
  <c r="H61" i="13" s="1"/>
  <c r="H60" i="13" s="1"/>
  <c r="H59" i="13" s="1"/>
  <c r="H58" i="13" s="1"/>
  <c r="H57" i="13" s="1"/>
  <c r="H56" i="13" s="1"/>
  <c r="H55" i="13" s="1"/>
  <c r="H54" i="13" s="1"/>
  <c r="H53" i="13" s="1"/>
  <c r="H52" i="13" s="1"/>
  <c r="H51" i="13" s="1"/>
  <c r="H50" i="13" s="1"/>
  <c r="H49" i="13" s="1"/>
  <c r="H48" i="13" s="1"/>
  <c r="H47" i="13" s="1"/>
  <c r="H46" i="13" s="1"/>
  <c r="H45" i="13" s="1"/>
  <c r="H44" i="13" s="1"/>
  <c r="H43" i="13" s="1"/>
  <c r="H42" i="13" s="1"/>
  <c r="H41" i="13" s="1"/>
  <c r="H40" i="13" s="1"/>
  <c r="H39" i="13" s="1"/>
  <c r="H38" i="13" s="1"/>
  <c r="H37" i="13" s="1"/>
  <c r="H36" i="13" s="1"/>
  <c r="H35" i="13" s="1"/>
  <c r="H34" i="13" s="1"/>
  <c r="H33" i="13" s="1"/>
  <c r="H32" i="13" s="1"/>
  <c r="H31" i="13" s="1"/>
  <c r="H30" i="13" s="1"/>
  <c r="H29" i="13" s="1"/>
  <c r="H28" i="13" s="1"/>
  <c r="H27" i="13" s="1"/>
  <c r="H26" i="13" s="1"/>
  <c r="H25" i="13" s="1"/>
  <c r="H24" i="13" s="1"/>
  <c r="H23" i="13" s="1"/>
  <c r="H22" i="13" s="1"/>
  <c r="H21" i="13" s="1"/>
  <c r="H20" i="13" s="1"/>
  <c r="H19" i="13" s="1"/>
  <c r="H18" i="13" s="1"/>
  <c r="H17" i="13" s="1"/>
  <c r="H16" i="13" s="1"/>
  <c r="H15" i="13" s="1"/>
  <c r="H14" i="13" s="1"/>
  <c r="H13" i="13" s="1"/>
  <c r="H12" i="13" s="1"/>
  <c r="H11" i="13" s="1"/>
  <c r="H10" i="13" s="1"/>
  <c r="H9" i="13" s="1"/>
  <c r="H8" i="13" s="1"/>
  <c r="H7" i="13" s="1"/>
  <c r="H6" i="13" s="1"/>
  <c r="H5" i="13" s="1"/>
  <c r="H4" i="13" s="1"/>
  <c r="H3" i="13" s="1"/>
  <c r="Q363" i="13"/>
  <c r="N362" i="13"/>
  <c r="N361" i="13" s="1"/>
  <c r="N360" i="13" s="1"/>
  <c r="N359" i="13" s="1"/>
  <c r="N358" i="13" s="1"/>
  <c r="N357" i="13" s="1"/>
  <c r="N356" i="13" s="1"/>
  <c r="N355" i="13" s="1"/>
  <c r="N354" i="13" s="1"/>
  <c r="N353" i="13" s="1"/>
  <c r="N352" i="13" s="1"/>
  <c r="N351" i="13" s="1"/>
  <c r="N350" i="13" s="1"/>
  <c r="N349" i="13" s="1"/>
  <c r="N348" i="13" s="1"/>
  <c r="N347" i="13" s="1"/>
  <c r="N346" i="13" s="1"/>
  <c r="N345" i="13" s="1"/>
  <c r="N344" i="13" s="1"/>
  <c r="N343" i="13" s="1"/>
  <c r="N342" i="13" s="1"/>
  <c r="N341" i="13" s="1"/>
  <c r="N340" i="13" s="1"/>
  <c r="N339" i="13" s="1"/>
  <c r="N338" i="13" s="1"/>
  <c r="N337" i="13" s="1"/>
  <c r="N336" i="13" s="1"/>
  <c r="N335" i="13" s="1"/>
  <c r="N334" i="13" s="1"/>
  <c r="N333" i="13" s="1"/>
  <c r="N332" i="13" s="1"/>
  <c r="N331" i="13" s="1"/>
  <c r="N330" i="13" s="1"/>
  <c r="N329" i="13" s="1"/>
  <c r="N328" i="13" s="1"/>
  <c r="N327" i="13" s="1"/>
  <c r="N326" i="13" s="1"/>
  <c r="N325" i="13" s="1"/>
  <c r="N324" i="13" s="1"/>
  <c r="N323" i="13" s="1"/>
  <c r="N322" i="13" s="1"/>
  <c r="N321" i="13" s="1"/>
  <c r="N320" i="13" s="1"/>
  <c r="N319" i="13" s="1"/>
  <c r="N318" i="13" s="1"/>
  <c r="N317" i="13" s="1"/>
  <c r="N316" i="13" s="1"/>
  <c r="N315" i="13" s="1"/>
  <c r="N314" i="13" s="1"/>
  <c r="N313" i="13" s="1"/>
  <c r="N312" i="13" s="1"/>
  <c r="N311" i="13" s="1"/>
  <c r="N310" i="13" s="1"/>
  <c r="N309" i="13" s="1"/>
  <c r="N308" i="13" s="1"/>
  <c r="N307" i="13" s="1"/>
  <c r="N306" i="13" s="1"/>
  <c r="N305" i="13" s="1"/>
  <c r="N304" i="13" s="1"/>
  <c r="N303" i="13" s="1"/>
  <c r="N302" i="13" s="1"/>
  <c r="N301" i="13" s="1"/>
  <c r="N300" i="13" s="1"/>
  <c r="N299" i="13" s="1"/>
  <c r="N298" i="13" s="1"/>
  <c r="N297" i="13" s="1"/>
  <c r="N296" i="13" s="1"/>
  <c r="N295" i="13" s="1"/>
  <c r="N294" i="13" s="1"/>
  <c r="N293" i="13" s="1"/>
  <c r="N292" i="13" s="1"/>
  <c r="N291" i="13" s="1"/>
  <c r="N290" i="13" s="1"/>
  <c r="N289" i="13" s="1"/>
  <c r="N288" i="13" s="1"/>
  <c r="N287" i="13" s="1"/>
  <c r="N286" i="13" s="1"/>
  <c r="N285" i="13" s="1"/>
  <c r="N284" i="13" s="1"/>
  <c r="N283" i="13" s="1"/>
  <c r="N282" i="13" s="1"/>
  <c r="N281" i="13" s="1"/>
  <c r="N280" i="13" s="1"/>
  <c r="N279" i="13" s="1"/>
  <c r="N278" i="13" s="1"/>
  <c r="N277" i="13" s="1"/>
  <c r="N276" i="13" s="1"/>
  <c r="N275" i="13" s="1"/>
  <c r="N274" i="13" s="1"/>
  <c r="N273" i="13" s="1"/>
  <c r="N272" i="13" s="1"/>
  <c r="N271" i="13" s="1"/>
  <c r="N270" i="13" s="1"/>
  <c r="N269" i="13" s="1"/>
  <c r="N268" i="13" s="1"/>
  <c r="N267" i="13" s="1"/>
  <c r="N266" i="13" s="1"/>
  <c r="N265" i="13" s="1"/>
  <c r="N264" i="13" s="1"/>
  <c r="N263" i="13" s="1"/>
  <c r="N262" i="13" s="1"/>
  <c r="N261" i="13" s="1"/>
  <c r="N260" i="13" s="1"/>
  <c r="N259" i="13" s="1"/>
  <c r="N258" i="13" s="1"/>
  <c r="N257" i="13" s="1"/>
  <c r="N256" i="13" s="1"/>
  <c r="N255" i="13" s="1"/>
  <c r="N254" i="13" s="1"/>
  <c r="N253" i="13" s="1"/>
  <c r="N252" i="13" s="1"/>
  <c r="N251" i="13" s="1"/>
  <c r="N250" i="13" s="1"/>
  <c r="N249" i="13" s="1"/>
  <c r="N248" i="13" s="1"/>
  <c r="N247" i="13" s="1"/>
  <c r="N246" i="13" s="1"/>
  <c r="N245" i="13" s="1"/>
  <c r="N244" i="13" s="1"/>
  <c r="N243" i="13" s="1"/>
  <c r="N242" i="13" s="1"/>
  <c r="N241" i="13" s="1"/>
  <c r="N240" i="13" s="1"/>
  <c r="N239" i="13" s="1"/>
  <c r="N238" i="13" s="1"/>
  <c r="N237" i="13" s="1"/>
  <c r="N236" i="13" s="1"/>
  <c r="N235" i="13" s="1"/>
  <c r="N234" i="13" s="1"/>
  <c r="N233" i="13" s="1"/>
  <c r="N232" i="13" s="1"/>
  <c r="N231" i="13" s="1"/>
  <c r="N230" i="13" s="1"/>
  <c r="N229" i="13" s="1"/>
  <c r="N228" i="13" s="1"/>
  <c r="N227" i="13" s="1"/>
  <c r="N226" i="13" s="1"/>
  <c r="N225" i="13" s="1"/>
  <c r="N224" i="13" s="1"/>
  <c r="N223" i="13" s="1"/>
  <c r="N222" i="13" s="1"/>
  <c r="N221" i="13" s="1"/>
  <c r="N220" i="13" s="1"/>
  <c r="N219" i="13" s="1"/>
  <c r="N218" i="13" s="1"/>
  <c r="N217" i="13" s="1"/>
  <c r="N216" i="13" s="1"/>
  <c r="N215" i="13" s="1"/>
  <c r="N214" i="13" s="1"/>
  <c r="N213" i="13" s="1"/>
  <c r="N212" i="13" s="1"/>
  <c r="N211" i="13" s="1"/>
  <c r="N210" i="13" s="1"/>
  <c r="N209" i="13" s="1"/>
  <c r="N208" i="13" s="1"/>
  <c r="N207" i="13" s="1"/>
  <c r="N206" i="13" s="1"/>
  <c r="N205" i="13" s="1"/>
  <c r="N204" i="13" s="1"/>
  <c r="N203" i="13" s="1"/>
  <c r="N202" i="13" s="1"/>
  <c r="N201" i="13" s="1"/>
  <c r="N200" i="13" s="1"/>
  <c r="N199" i="13" s="1"/>
  <c r="N198" i="13" s="1"/>
  <c r="N197" i="13" s="1"/>
  <c r="N196" i="13" s="1"/>
  <c r="N195" i="13" s="1"/>
  <c r="N194" i="13" s="1"/>
  <c r="N193" i="13" s="1"/>
  <c r="N192" i="13" s="1"/>
  <c r="N191" i="13" s="1"/>
  <c r="N190" i="13" s="1"/>
  <c r="N189" i="13" s="1"/>
  <c r="N188" i="13" s="1"/>
  <c r="N187" i="13" s="1"/>
  <c r="N186" i="13" s="1"/>
  <c r="N185" i="13" s="1"/>
  <c r="N184" i="13" s="1"/>
  <c r="N183" i="13" s="1"/>
  <c r="N182" i="13" s="1"/>
  <c r="N181" i="13" s="1"/>
  <c r="N180" i="13" s="1"/>
  <c r="N179" i="13" s="1"/>
  <c r="N178" i="13" s="1"/>
  <c r="N177" i="13" s="1"/>
  <c r="N176" i="13" s="1"/>
  <c r="N175" i="13" s="1"/>
  <c r="N174" i="13" s="1"/>
  <c r="N173" i="13" s="1"/>
  <c r="N172" i="13" s="1"/>
  <c r="N171" i="13" s="1"/>
  <c r="N170" i="13" s="1"/>
  <c r="N169" i="13" s="1"/>
  <c r="N168" i="13" s="1"/>
  <c r="N167" i="13" s="1"/>
  <c r="N166" i="13" s="1"/>
  <c r="N165" i="13" s="1"/>
  <c r="N164" i="13" s="1"/>
  <c r="N163" i="13" s="1"/>
  <c r="N162" i="13" s="1"/>
  <c r="N161" i="13" s="1"/>
  <c r="N160" i="13" s="1"/>
  <c r="N159" i="13" s="1"/>
  <c r="N158" i="13" s="1"/>
  <c r="N157" i="13" s="1"/>
  <c r="N156" i="13" s="1"/>
  <c r="N155" i="13" s="1"/>
  <c r="N154" i="13" s="1"/>
  <c r="N153" i="13" s="1"/>
  <c r="N152" i="13" s="1"/>
  <c r="N151" i="13" s="1"/>
  <c r="N150" i="13" s="1"/>
  <c r="N149" i="13" s="1"/>
  <c r="N148" i="13" s="1"/>
  <c r="N147" i="13" s="1"/>
  <c r="N146" i="13" s="1"/>
  <c r="N145" i="13" s="1"/>
  <c r="N144" i="13" s="1"/>
  <c r="N143" i="13" s="1"/>
  <c r="N142" i="13" s="1"/>
  <c r="N141" i="13" s="1"/>
  <c r="N140" i="13" s="1"/>
  <c r="N139" i="13" s="1"/>
  <c r="N138" i="13" s="1"/>
  <c r="N137" i="13" s="1"/>
  <c r="N136" i="13" s="1"/>
  <c r="N135" i="13" s="1"/>
  <c r="N134" i="13" s="1"/>
  <c r="N133" i="13" s="1"/>
  <c r="N132" i="13" s="1"/>
  <c r="N131" i="13" s="1"/>
  <c r="N130" i="13" s="1"/>
  <c r="N129" i="13" s="1"/>
  <c r="N128" i="13" s="1"/>
  <c r="N127" i="13" s="1"/>
  <c r="N126" i="13" s="1"/>
  <c r="N125" i="13" s="1"/>
  <c r="N124" i="13" s="1"/>
  <c r="N123" i="13" s="1"/>
  <c r="N122" i="13" s="1"/>
  <c r="N121" i="13" s="1"/>
  <c r="N120" i="13" s="1"/>
  <c r="N119" i="13" s="1"/>
  <c r="N118" i="13" s="1"/>
  <c r="N117" i="13" s="1"/>
  <c r="N116" i="13" s="1"/>
  <c r="N115" i="13" s="1"/>
  <c r="N114" i="13" s="1"/>
  <c r="N113" i="13" s="1"/>
  <c r="N112" i="13" s="1"/>
  <c r="N111" i="13" s="1"/>
  <c r="N110" i="13" s="1"/>
  <c r="N109" i="13" s="1"/>
  <c r="N108" i="13" s="1"/>
  <c r="N107" i="13" s="1"/>
  <c r="N106" i="13" s="1"/>
  <c r="N105" i="13" s="1"/>
  <c r="N104" i="13" s="1"/>
  <c r="N103" i="13" s="1"/>
  <c r="N102" i="13" s="1"/>
  <c r="N101" i="13" s="1"/>
  <c r="N100" i="13" s="1"/>
  <c r="N99" i="13" s="1"/>
  <c r="N98" i="13" s="1"/>
  <c r="N97" i="13" s="1"/>
  <c r="N96" i="13" s="1"/>
  <c r="N95" i="13" s="1"/>
  <c r="N94" i="13" s="1"/>
  <c r="N93" i="13" s="1"/>
  <c r="N92" i="13" s="1"/>
  <c r="N91" i="13" s="1"/>
  <c r="N90" i="13" s="1"/>
  <c r="N89" i="13" s="1"/>
  <c r="N88" i="13" s="1"/>
  <c r="N87" i="13" s="1"/>
  <c r="N86" i="13" s="1"/>
  <c r="N85" i="13" s="1"/>
  <c r="N84" i="13" s="1"/>
  <c r="N83" i="13" s="1"/>
  <c r="N82" i="13" s="1"/>
  <c r="N81" i="13" s="1"/>
  <c r="N80" i="13" s="1"/>
  <c r="N79" i="13" s="1"/>
  <c r="N78" i="13" s="1"/>
  <c r="N77" i="13" s="1"/>
  <c r="N76" i="13" s="1"/>
  <c r="N75" i="13" s="1"/>
  <c r="N74" i="13" s="1"/>
  <c r="N73" i="13" s="1"/>
  <c r="N72" i="13" s="1"/>
  <c r="N71" i="13" s="1"/>
  <c r="N70" i="13" s="1"/>
  <c r="N69" i="13" s="1"/>
  <c r="N68" i="13" s="1"/>
  <c r="N67" i="13" s="1"/>
  <c r="N66" i="13" s="1"/>
  <c r="N65" i="13" s="1"/>
  <c r="N64" i="13" s="1"/>
  <c r="N63" i="13" s="1"/>
  <c r="N62" i="13" s="1"/>
  <c r="N61" i="13" s="1"/>
  <c r="N60" i="13" s="1"/>
  <c r="N59" i="13" s="1"/>
  <c r="N58" i="13" s="1"/>
  <c r="N57" i="13" s="1"/>
  <c r="N56" i="13" s="1"/>
  <c r="N55" i="13" s="1"/>
  <c r="N54" i="13" s="1"/>
  <c r="N53" i="13" s="1"/>
  <c r="N52" i="13" s="1"/>
  <c r="N51" i="13" s="1"/>
  <c r="N50" i="13" s="1"/>
  <c r="N49" i="13" s="1"/>
  <c r="N48" i="13" s="1"/>
  <c r="N47" i="13" s="1"/>
  <c r="N46" i="13" s="1"/>
  <c r="N45" i="13" s="1"/>
  <c r="N44" i="13" s="1"/>
  <c r="N43" i="13" s="1"/>
  <c r="N42" i="13" s="1"/>
  <c r="N41" i="13" s="1"/>
  <c r="N40" i="13" s="1"/>
  <c r="N39" i="13" s="1"/>
  <c r="N38" i="13" s="1"/>
  <c r="N37" i="13" s="1"/>
  <c r="N36" i="13" s="1"/>
  <c r="N35" i="13" s="1"/>
  <c r="N34" i="13" s="1"/>
  <c r="N33" i="13" s="1"/>
  <c r="N32" i="13" s="1"/>
  <c r="N31" i="13" s="1"/>
  <c r="N30" i="13" s="1"/>
  <c r="N29" i="13" s="1"/>
  <c r="N28" i="13" s="1"/>
  <c r="N27" i="13" s="1"/>
  <c r="N26" i="13" s="1"/>
  <c r="N25" i="13" s="1"/>
  <c r="N24" i="13" s="1"/>
  <c r="N23" i="13" s="1"/>
  <c r="N22" i="13" s="1"/>
  <c r="N21" i="13" s="1"/>
  <c r="N20" i="13" s="1"/>
  <c r="N19" i="13" s="1"/>
  <c r="N18" i="13" s="1"/>
  <c r="N17" i="13" s="1"/>
  <c r="N16" i="13" s="1"/>
  <c r="N15" i="13" s="1"/>
  <c r="N14" i="13" s="1"/>
  <c r="N13" i="13" s="1"/>
  <c r="N12" i="13" s="1"/>
  <c r="N11" i="13" s="1"/>
  <c r="N10" i="13" s="1"/>
  <c r="N9" i="13" s="1"/>
  <c r="N8" i="13" s="1"/>
  <c r="N7" i="13" s="1"/>
  <c r="N6" i="13" s="1"/>
  <c r="N5" i="13" s="1"/>
  <c r="N4" i="13" s="1"/>
  <c r="N3" i="13" s="1"/>
  <c r="O363" i="13"/>
  <c r="F363" i="13"/>
  <c r="E362" i="13"/>
  <c r="E361" i="13" s="1"/>
  <c r="E360" i="13" s="1"/>
  <c r="E359" i="13" s="1"/>
  <c r="E358" i="13" s="1"/>
  <c r="E357" i="13" s="1"/>
  <c r="E356" i="13" s="1"/>
  <c r="E355" i="13" s="1"/>
  <c r="E354" i="13" s="1"/>
  <c r="E353" i="13" s="1"/>
  <c r="E352" i="13" s="1"/>
  <c r="E351" i="13" s="1"/>
  <c r="E350" i="13" s="1"/>
  <c r="E349" i="13" s="1"/>
  <c r="E348" i="13" s="1"/>
  <c r="E347" i="13" s="1"/>
  <c r="E346" i="13" s="1"/>
  <c r="E345" i="13" s="1"/>
  <c r="E344" i="13" s="1"/>
  <c r="E343" i="13" s="1"/>
  <c r="E342" i="13" s="1"/>
  <c r="E341" i="13" s="1"/>
  <c r="E340" i="13" s="1"/>
  <c r="E339" i="13" s="1"/>
  <c r="E338" i="13" s="1"/>
  <c r="E337" i="13" s="1"/>
  <c r="E336" i="13" s="1"/>
  <c r="E335" i="13" s="1"/>
  <c r="E334" i="13" s="1"/>
  <c r="E333" i="13" s="1"/>
  <c r="E332" i="13" s="1"/>
  <c r="E331" i="13" s="1"/>
  <c r="E330" i="13" s="1"/>
  <c r="E329" i="13" s="1"/>
  <c r="E328" i="13" s="1"/>
  <c r="E327" i="13" s="1"/>
  <c r="E326" i="13" s="1"/>
  <c r="E325" i="13" s="1"/>
  <c r="E324" i="13" s="1"/>
  <c r="E323" i="13" s="1"/>
  <c r="E322" i="13" s="1"/>
  <c r="E321" i="13" s="1"/>
  <c r="E320" i="13" s="1"/>
  <c r="E319" i="13" s="1"/>
  <c r="E318" i="13" s="1"/>
  <c r="E317" i="13" s="1"/>
  <c r="E316" i="13" s="1"/>
  <c r="E315" i="13" s="1"/>
  <c r="E314" i="13" s="1"/>
  <c r="E313" i="13" s="1"/>
  <c r="E312" i="13" s="1"/>
  <c r="E311" i="13" s="1"/>
  <c r="E310" i="13" s="1"/>
  <c r="E309" i="13" s="1"/>
  <c r="E308" i="13" s="1"/>
  <c r="E307" i="13" s="1"/>
  <c r="E306" i="13" s="1"/>
  <c r="E305" i="13" s="1"/>
  <c r="E304" i="13" s="1"/>
  <c r="E303" i="13" s="1"/>
  <c r="E302" i="13" s="1"/>
  <c r="E301" i="13" s="1"/>
  <c r="E300" i="13" s="1"/>
  <c r="E299" i="13" s="1"/>
  <c r="E298" i="13" s="1"/>
  <c r="E297" i="13" s="1"/>
  <c r="E296" i="13" s="1"/>
  <c r="E295" i="13" s="1"/>
  <c r="E294" i="13" s="1"/>
  <c r="E293" i="13" s="1"/>
  <c r="E292" i="13" s="1"/>
  <c r="E291" i="13" s="1"/>
  <c r="E290" i="13" s="1"/>
  <c r="E289" i="13" s="1"/>
  <c r="E288" i="13" s="1"/>
  <c r="E287" i="13" s="1"/>
  <c r="E286" i="13" s="1"/>
  <c r="E285" i="13" s="1"/>
  <c r="E284" i="13" s="1"/>
  <c r="E283" i="13" s="1"/>
  <c r="E282" i="13" s="1"/>
  <c r="E281" i="13" s="1"/>
  <c r="E280" i="13" s="1"/>
  <c r="E279" i="13" s="1"/>
  <c r="E278" i="13" s="1"/>
  <c r="E277" i="13" s="1"/>
  <c r="E276" i="13" s="1"/>
  <c r="E275" i="13" s="1"/>
  <c r="E274" i="13" s="1"/>
  <c r="E273" i="13" s="1"/>
  <c r="E272" i="13" s="1"/>
  <c r="E271" i="13" s="1"/>
  <c r="E270" i="13" s="1"/>
  <c r="E269" i="13" s="1"/>
  <c r="E268" i="13" s="1"/>
  <c r="E267" i="13" s="1"/>
  <c r="E266" i="13" s="1"/>
  <c r="E265" i="13" s="1"/>
  <c r="E264" i="13" s="1"/>
  <c r="E263" i="13" s="1"/>
  <c r="E262" i="13" s="1"/>
  <c r="E261" i="13" s="1"/>
  <c r="E260" i="13" s="1"/>
  <c r="E259" i="13" s="1"/>
  <c r="E258" i="13" s="1"/>
  <c r="E257" i="13" s="1"/>
  <c r="E256" i="13" s="1"/>
  <c r="E255" i="13" s="1"/>
  <c r="E254" i="13" s="1"/>
  <c r="E253" i="13" s="1"/>
  <c r="E252" i="13" s="1"/>
  <c r="E251" i="13" s="1"/>
  <c r="E250" i="13" s="1"/>
  <c r="E249" i="13" s="1"/>
  <c r="E248" i="13" s="1"/>
  <c r="E247" i="13" s="1"/>
  <c r="E246" i="13" s="1"/>
  <c r="E245" i="13" s="1"/>
  <c r="E244" i="13" s="1"/>
  <c r="E243" i="13" s="1"/>
  <c r="E242" i="13" s="1"/>
  <c r="E241" i="13" s="1"/>
  <c r="E240" i="13" s="1"/>
  <c r="E239" i="13" s="1"/>
  <c r="E238" i="13" s="1"/>
  <c r="E237" i="13" s="1"/>
  <c r="E236" i="13" s="1"/>
  <c r="E235" i="13" s="1"/>
  <c r="E234" i="13" s="1"/>
  <c r="E233" i="13" s="1"/>
  <c r="E232" i="13" s="1"/>
  <c r="E231" i="13" s="1"/>
  <c r="E230" i="13" s="1"/>
  <c r="E229" i="13" s="1"/>
  <c r="E228" i="13" s="1"/>
  <c r="E227" i="13" s="1"/>
  <c r="E226" i="13" s="1"/>
  <c r="E225" i="13" s="1"/>
  <c r="E224" i="13" s="1"/>
  <c r="E223" i="13" s="1"/>
  <c r="E222" i="13" s="1"/>
  <c r="E221" i="13" s="1"/>
  <c r="E220" i="13" s="1"/>
  <c r="E219" i="13" s="1"/>
  <c r="E218" i="13" s="1"/>
  <c r="E217" i="13" s="1"/>
  <c r="E216" i="13" s="1"/>
  <c r="E215" i="13" s="1"/>
  <c r="E214" i="13" s="1"/>
  <c r="E213" i="13" s="1"/>
  <c r="E212" i="13" s="1"/>
  <c r="E211" i="13" s="1"/>
  <c r="E210" i="13" s="1"/>
  <c r="E209" i="13" s="1"/>
  <c r="E208" i="13" s="1"/>
  <c r="E207" i="13" s="1"/>
  <c r="E206" i="13" s="1"/>
  <c r="E205" i="13" s="1"/>
  <c r="E204" i="13" s="1"/>
  <c r="E203" i="13" s="1"/>
  <c r="E202" i="13" s="1"/>
  <c r="E201" i="13" s="1"/>
  <c r="E200" i="13" s="1"/>
  <c r="E199" i="13" s="1"/>
  <c r="E198" i="13" s="1"/>
  <c r="E197" i="13" s="1"/>
  <c r="E196" i="13" s="1"/>
  <c r="E195" i="13" s="1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E182" i="13" s="1"/>
  <c r="E181" i="13" s="1"/>
  <c r="E180" i="13" s="1"/>
  <c r="E179" i="13" s="1"/>
  <c r="E178" i="13" s="1"/>
  <c r="E177" i="13" s="1"/>
  <c r="E176" i="13" s="1"/>
  <c r="E175" i="13" s="1"/>
  <c r="E174" i="13" s="1"/>
  <c r="E173" i="13" s="1"/>
  <c r="E172" i="13" s="1"/>
  <c r="E171" i="13" s="1"/>
  <c r="E170" i="13" s="1"/>
  <c r="E169" i="13" s="1"/>
  <c r="E168" i="13" s="1"/>
  <c r="E167" i="13" s="1"/>
  <c r="E166" i="13" s="1"/>
  <c r="E165" i="13" s="1"/>
  <c r="E164" i="13" s="1"/>
  <c r="E163" i="13" s="1"/>
  <c r="E162" i="13" s="1"/>
  <c r="E161" i="13" s="1"/>
  <c r="E160" i="13" s="1"/>
  <c r="E159" i="13" s="1"/>
  <c r="E158" i="13" s="1"/>
  <c r="E157" i="13" s="1"/>
  <c r="E156" i="13" s="1"/>
  <c r="E155" i="13" s="1"/>
  <c r="E154" i="13" s="1"/>
  <c r="E153" i="13" s="1"/>
  <c r="E152" i="13" s="1"/>
  <c r="E151" i="13" s="1"/>
  <c r="E150" i="13" s="1"/>
  <c r="E149" i="13" s="1"/>
  <c r="E148" i="13" s="1"/>
  <c r="E147" i="13" s="1"/>
  <c r="E146" i="13" s="1"/>
  <c r="E145" i="13" s="1"/>
  <c r="E144" i="13" s="1"/>
  <c r="E143" i="13" s="1"/>
  <c r="E142" i="13" s="1"/>
  <c r="E141" i="13" s="1"/>
  <c r="E140" i="13" s="1"/>
  <c r="E139" i="13" s="1"/>
  <c r="E138" i="13" s="1"/>
  <c r="E137" i="13" s="1"/>
  <c r="E136" i="13" s="1"/>
  <c r="E135" i="13" s="1"/>
  <c r="E134" i="13" s="1"/>
  <c r="E133" i="13" s="1"/>
  <c r="E132" i="13" s="1"/>
  <c r="E131" i="13" s="1"/>
  <c r="E130" i="13" s="1"/>
  <c r="E129" i="13" s="1"/>
  <c r="E128" i="13" s="1"/>
  <c r="E127" i="13" s="1"/>
  <c r="E126" i="13" s="1"/>
  <c r="E125" i="13" s="1"/>
  <c r="E124" i="13" s="1"/>
  <c r="E123" i="13" s="1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E105" i="13" s="1"/>
  <c r="E104" i="13" s="1"/>
  <c r="E103" i="13" s="1"/>
  <c r="E102" i="13" s="1"/>
  <c r="E101" i="13" s="1"/>
  <c r="E100" i="13" s="1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E83" i="13" s="1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E51" i="13" s="1"/>
  <c r="E50" i="13" s="1"/>
  <c r="E49" i="13" s="1"/>
  <c r="E48" i="13" s="1"/>
  <c r="E47" i="13" s="1"/>
  <c r="E46" i="13" s="1"/>
  <c r="E45" i="13" s="1"/>
  <c r="E44" i="13" s="1"/>
  <c r="E43" i="13" s="1"/>
  <c r="E42" i="13" s="1"/>
  <c r="E41" i="13" s="1"/>
  <c r="E40" i="13" s="1"/>
  <c r="E39" i="13" s="1"/>
  <c r="E38" i="13" s="1"/>
  <c r="E37" i="13" s="1"/>
  <c r="E36" i="13" s="1"/>
  <c r="E35" i="13" s="1"/>
  <c r="E34" i="13" s="1"/>
  <c r="E33" i="13" s="1"/>
  <c r="E32" i="13" s="1"/>
  <c r="E31" i="13" s="1"/>
  <c r="E30" i="13" s="1"/>
  <c r="E29" i="13" s="1"/>
  <c r="E28" i="13" s="1"/>
  <c r="E27" i="13" s="1"/>
  <c r="E26" i="13" s="1"/>
  <c r="E25" i="13" s="1"/>
  <c r="E24" i="13" s="1"/>
  <c r="E23" i="13" s="1"/>
  <c r="E22" i="13" s="1"/>
  <c r="E21" i="13" s="1"/>
  <c r="E20" i="13" s="1"/>
  <c r="E19" i="13" s="1"/>
  <c r="E18" i="13" s="1"/>
  <c r="E17" i="13" s="1"/>
  <c r="E16" i="13" s="1"/>
  <c r="E15" i="13" s="1"/>
  <c r="E14" i="13" s="1"/>
  <c r="E13" i="13" s="1"/>
  <c r="E12" i="13" s="1"/>
  <c r="E11" i="13" s="1"/>
  <c r="E10" i="13" s="1"/>
  <c r="E9" i="13" s="1"/>
  <c r="E8" i="13" s="1"/>
  <c r="E7" i="13" s="1"/>
  <c r="E6" i="13" s="1"/>
  <c r="E5" i="13" s="1"/>
  <c r="E4" i="13" s="1"/>
  <c r="E3" i="13" s="1"/>
  <c r="F37" i="21"/>
  <c r="F8" i="21"/>
  <c r="G8" i="21"/>
  <c r="R9" i="21"/>
  <c r="R10" i="21" s="1"/>
  <c r="B13" i="21"/>
  <c r="C13" i="21"/>
  <c r="B14" i="21"/>
  <c r="B15" i="21" s="1"/>
  <c r="C14" i="21"/>
  <c r="C15" i="21" s="1"/>
  <c r="R18" i="21"/>
  <c r="S18" i="21"/>
  <c r="R19" i="21"/>
  <c r="R20" i="21" s="1"/>
  <c r="S19" i="21"/>
  <c r="S20" i="21" s="1"/>
  <c r="N30" i="21"/>
  <c r="O30" i="21"/>
  <c r="R30" i="21"/>
  <c r="S30" i="21"/>
  <c r="V30" i="21"/>
  <c r="W30" i="21"/>
  <c r="N31" i="21"/>
  <c r="N32" i="21" s="1"/>
  <c r="O31" i="21"/>
  <c r="R31" i="21"/>
  <c r="R32" i="21" s="1"/>
  <c r="S31" i="21"/>
  <c r="S32" i="21" s="1"/>
  <c r="V31" i="21"/>
  <c r="V32" i="21" s="1"/>
  <c r="W31" i="21"/>
  <c r="W32" i="21" s="1"/>
  <c r="O32" i="21"/>
  <c r="G37" i="21"/>
  <c r="C41" i="21"/>
  <c r="C42" i="21" s="1"/>
  <c r="G113" i="19"/>
  <c r="J113" i="19" s="1"/>
  <c r="J112" i="19" s="1"/>
  <c r="E113" i="19"/>
  <c r="H113" i="19" s="1"/>
  <c r="H112" i="19" s="1"/>
  <c r="H111" i="19" s="1"/>
  <c r="D113" i="19"/>
  <c r="C113" i="19"/>
  <c r="B113" i="19"/>
  <c r="B112" i="19" s="1"/>
  <c r="B111" i="19" s="1"/>
  <c r="G112" i="19"/>
  <c r="E112" i="19"/>
  <c r="E111" i="19" s="1"/>
  <c r="E110" i="19" s="1"/>
  <c r="D112" i="19"/>
  <c r="J111" i="19"/>
  <c r="J110" i="19" s="1"/>
  <c r="J109" i="19" s="1"/>
  <c r="G111" i="19"/>
  <c r="G110" i="19" s="1"/>
  <c r="G109" i="19" s="1"/>
  <c r="G108" i="19" s="1"/>
  <c r="G107" i="19" s="1"/>
  <c r="G106" i="19" s="1"/>
  <c r="G105" i="19" s="1"/>
  <c r="G104" i="19" s="1"/>
  <c r="G103" i="19" s="1"/>
  <c r="G102" i="19" s="1"/>
  <c r="G101" i="19" s="1"/>
  <c r="G100" i="19" s="1"/>
  <c r="G99" i="19" s="1"/>
  <c r="G98" i="19" s="1"/>
  <c r="G97" i="19" s="1"/>
  <c r="G96" i="19" s="1"/>
  <c r="G95" i="19" s="1"/>
  <c r="G94" i="19" s="1"/>
  <c r="G93" i="19" s="1"/>
  <c r="G92" i="19" s="1"/>
  <c r="G91" i="19" s="1"/>
  <c r="G90" i="19" s="1"/>
  <c r="G89" i="19" s="1"/>
  <c r="G88" i="19" s="1"/>
  <c r="G87" i="19" s="1"/>
  <c r="G86" i="19" s="1"/>
  <c r="G85" i="19" s="1"/>
  <c r="G84" i="19" s="1"/>
  <c r="G83" i="19" s="1"/>
  <c r="G82" i="19" s="1"/>
  <c r="G81" i="19" s="1"/>
  <c r="G80" i="19" s="1"/>
  <c r="G79" i="19" s="1"/>
  <c r="G78" i="19" s="1"/>
  <c r="G77" i="19" s="1"/>
  <c r="G76" i="19" s="1"/>
  <c r="G75" i="19" s="1"/>
  <c r="G74" i="19" s="1"/>
  <c r="G73" i="19" s="1"/>
  <c r="G72" i="19" s="1"/>
  <c r="G71" i="19" s="1"/>
  <c r="G70" i="19" s="1"/>
  <c r="G69" i="19" s="1"/>
  <c r="G68" i="19" s="1"/>
  <c r="G67" i="19" s="1"/>
  <c r="G66" i="19" s="1"/>
  <c r="G65" i="19" s="1"/>
  <c r="G64" i="19" s="1"/>
  <c r="G63" i="19" s="1"/>
  <c r="G62" i="19" s="1"/>
  <c r="G61" i="19" s="1"/>
  <c r="G60" i="19" s="1"/>
  <c r="G59" i="19" s="1"/>
  <c r="G58" i="19" s="1"/>
  <c r="G57" i="19" s="1"/>
  <c r="G56" i="19" s="1"/>
  <c r="G55" i="19" s="1"/>
  <c r="G54" i="19" s="1"/>
  <c r="G53" i="19" s="1"/>
  <c r="G52" i="19" s="1"/>
  <c r="G51" i="19" s="1"/>
  <c r="G50" i="19" s="1"/>
  <c r="G49" i="19" s="1"/>
  <c r="G48" i="19" s="1"/>
  <c r="G47" i="19" s="1"/>
  <c r="G46" i="19" s="1"/>
  <c r="G45" i="19" s="1"/>
  <c r="G44" i="19" s="1"/>
  <c r="G43" i="19" s="1"/>
  <c r="G42" i="19" s="1"/>
  <c r="G41" i="19" s="1"/>
  <c r="G40" i="19" s="1"/>
  <c r="G39" i="19" s="1"/>
  <c r="G38" i="19" s="1"/>
  <c r="G37" i="19" s="1"/>
  <c r="G36" i="19" s="1"/>
  <c r="G35" i="19" s="1"/>
  <c r="G34" i="19" s="1"/>
  <c r="G33" i="19" s="1"/>
  <c r="G32" i="19" s="1"/>
  <c r="G31" i="19" s="1"/>
  <c r="G30" i="19" s="1"/>
  <c r="G29" i="19" s="1"/>
  <c r="G28" i="19" s="1"/>
  <c r="G27" i="19" s="1"/>
  <c r="G26" i="19" s="1"/>
  <c r="G25" i="19" s="1"/>
  <c r="G24" i="19" s="1"/>
  <c r="G23" i="19" s="1"/>
  <c r="G22" i="19" s="1"/>
  <c r="G21" i="19" s="1"/>
  <c r="G20" i="19" s="1"/>
  <c r="G19" i="19" s="1"/>
  <c r="G18" i="19" s="1"/>
  <c r="G17" i="19" s="1"/>
  <c r="G16" i="19" s="1"/>
  <c r="G15" i="19" s="1"/>
  <c r="G14" i="19" s="1"/>
  <c r="G13" i="19" s="1"/>
  <c r="G12" i="19" s="1"/>
  <c r="G11" i="19" s="1"/>
  <c r="G10" i="19" s="1"/>
  <c r="G9" i="19" s="1"/>
  <c r="G8" i="19" s="1"/>
  <c r="G7" i="19" s="1"/>
  <c r="G6" i="19" s="1"/>
  <c r="G5" i="19" s="1"/>
  <c r="D111" i="19"/>
  <c r="D110" i="19" s="1"/>
  <c r="D109" i="19" s="1"/>
  <c r="H110" i="19"/>
  <c r="H109" i="19" s="1"/>
  <c r="H108" i="19" s="1"/>
  <c r="H107" i="19" s="1"/>
  <c r="H106" i="19" s="1"/>
  <c r="H105" i="19" s="1"/>
  <c r="B110" i="19"/>
  <c r="B109" i="19" s="1"/>
  <c r="B108" i="19" s="1"/>
  <c r="B107" i="19" s="1"/>
  <c r="B106" i="19" s="1"/>
  <c r="B105" i="19" s="1"/>
  <c r="B104" i="19" s="1"/>
  <c r="B103" i="19" s="1"/>
  <c r="B102" i="19" s="1"/>
  <c r="B101" i="19" s="1"/>
  <c r="B100" i="19" s="1"/>
  <c r="B99" i="19" s="1"/>
  <c r="E109" i="19"/>
  <c r="J108" i="19"/>
  <c r="J107" i="19" s="1"/>
  <c r="J106" i="19" s="1"/>
  <c r="J105" i="19" s="1"/>
  <c r="J104" i="19" s="1"/>
  <c r="J103" i="19" s="1"/>
  <c r="J102" i="19" s="1"/>
  <c r="J101" i="19" s="1"/>
  <c r="J100" i="19" s="1"/>
  <c r="J99" i="19" s="1"/>
  <c r="J98" i="19" s="1"/>
  <c r="J97" i="19" s="1"/>
  <c r="J96" i="19" s="1"/>
  <c r="J95" i="19" s="1"/>
  <c r="J94" i="19" s="1"/>
  <c r="J93" i="19" s="1"/>
  <c r="J92" i="19" s="1"/>
  <c r="J91" i="19" s="1"/>
  <c r="J90" i="19" s="1"/>
  <c r="J89" i="19" s="1"/>
  <c r="J88" i="19" s="1"/>
  <c r="J87" i="19" s="1"/>
  <c r="J86" i="19" s="1"/>
  <c r="J85" i="19" s="1"/>
  <c r="J84" i="19" s="1"/>
  <c r="J83" i="19" s="1"/>
  <c r="J82" i="19" s="1"/>
  <c r="J81" i="19" s="1"/>
  <c r="J80" i="19" s="1"/>
  <c r="J79" i="19" s="1"/>
  <c r="J78" i="19" s="1"/>
  <c r="J77" i="19" s="1"/>
  <c r="J76" i="19" s="1"/>
  <c r="J75" i="19" s="1"/>
  <c r="J74" i="19" s="1"/>
  <c r="J73" i="19" s="1"/>
  <c r="J72" i="19" s="1"/>
  <c r="J71" i="19" s="1"/>
  <c r="J70" i="19" s="1"/>
  <c r="J69" i="19" s="1"/>
  <c r="J68" i="19" s="1"/>
  <c r="J67" i="19" s="1"/>
  <c r="J66" i="19" s="1"/>
  <c r="J65" i="19" s="1"/>
  <c r="J64" i="19" s="1"/>
  <c r="J63" i="19" s="1"/>
  <c r="J62" i="19" s="1"/>
  <c r="J61" i="19" s="1"/>
  <c r="J60" i="19" s="1"/>
  <c r="J59" i="19" s="1"/>
  <c r="J58" i="19" s="1"/>
  <c r="J57" i="19" s="1"/>
  <c r="J56" i="19" s="1"/>
  <c r="J55" i="19" s="1"/>
  <c r="J54" i="19" s="1"/>
  <c r="J53" i="19" s="1"/>
  <c r="J52" i="19" s="1"/>
  <c r="J51" i="19" s="1"/>
  <c r="J50" i="19" s="1"/>
  <c r="J49" i="19" s="1"/>
  <c r="J48" i="19" s="1"/>
  <c r="J47" i="19" s="1"/>
  <c r="J46" i="19" s="1"/>
  <c r="J45" i="19" s="1"/>
  <c r="J44" i="19" s="1"/>
  <c r="J43" i="19" s="1"/>
  <c r="J42" i="19" s="1"/>
  <c r="J41" i="19" s="1"/>
  <c r="J40" i="19" s="1"/>
  <c r="J39" i="19" s="1"/>
  <c r="J38" i="19" s="1"/>
  <c r="J37" i="19" s="1"/>
  <c r="J36" i="19" s="1"/>
  <c r="J35" i="19" s="1"/>
  <c r="J34" i="19" s="1"/>
  <c r="J33" i="19" s="1"/>
  <c r="J32" i="19" s="1"/>
  <c r="J31" i="19" s="1"/>
  <c r="J30" i="19" s="1"/>
  <c r="J29" i="19" s="1"/>
  <c r="J28" i="19" s="1"/>
  <c r="J27" i="19" s="1"/>
  <c r="J26" i="19" s="1"/>
  <c r="J25" i="19" s="1"/>
  <c r="J24" i="19" s="1"/>
  <c r="J23" i="19" s="1"/>
  <c r="J22" i="19" s="1"/>
  <c r="J21" i="19" s="1"/>
  <c r="J20" i="19" s="1"/>
  <c r="J19" i="19" s="1"/>
  <c r="J18" i="19" s="1"/>
  <c r="J17" i="19" s="1"/>
  <c r="J16" i="19" s="1"/>
  <c r="J15" i="19" s="1"/>
  <c r="J14" i="19" s="1"/>
  <c r="J13" i="19" s="1"/>
  <c r="J12" i="19" s="1"/>
  <c r="J11" i="19" s="1"/>
  <c r="J10" i="19" s="1"/>
  <c r="J9" i="19" s="1"/>
  <c r="J8" i="19" s="1"/>
  <c r="J7" i="19" s="1"/>
  <c r="J6" i="19" s="1"/>
  <c r="J5" i="19" s="1"/>
  <c r="E108" i="19"/>
  <c r="E107" i="19" s="1"/>
  <c r="E106" i="19" s="1"/>
  <c r="E105" i="19" s="1"/>
  <c r="E104" i="19" s="1"/>
  <c r="E103" i="19" s="1"/>
  <c r="E102" i="19" s="1"/>
  <c r="E101" i="19" s="1"/>
  <c r="E100" i="19" s="1"/>
  <c r="D108" i="19"/>
  <c r="D107" i="19" s="1"/>
  <c r="D106" i="19" s="1"/>
  <c r="D105" i="19"/>
  <c r="D104" i="19" s="1"/>
  <c r="D103" i="19" s="1"/>
  <c r="D102" i="19" s="1"/>
  <c r="D101" i="19" s="1"/>
  <c r="D100" i="19" s="1"/>
  <c r="D99" i="19" s="1"/>
  <c r="D98" i="19" s="1"/>
  <c r="D97" i="19" s="1"/>
  <c r="D96" i="19" s="1"/>
  <c r="D95" i="19" s="1"/>
  <c r="D94" i="19" s="1"/>
  <c r="D93" i="19" s="1"/>
  <c r="D92" i="19" s="1"/>
  <c r="D91" i="19" s="1"/>
  <c r="D90" i="19" s="1"/>
  <c r="D89" i="19" s="1"/>
  <c r="D88" i="19" s="1"/>
  <c r="D87" i="19" s="1"/>
  <c r="D86" i="19" s="1"/>
  <c r="D85" i="19" s="1"/>
  <c r="D84" i="19" s="1"/>
  <c r="D83" i="19" s="1"/>
  <c r="D82" i="19" s="1"/>
  <c r="D81" i="19" s="1"/>
  <c r="D80" i="19" s="1"/>
  <c r="D79" i="19" s="1"/>
  <c r="D78" i="19" s="1"/>
  <c r="D77" i="19" s="1"/>
  <c r="D76" i="19" s="1"/>
  <c r="D75" i="19" s="1"/>
  <c r="D74" i="19" s="1"/>
  <c r="D73" i="19" s="1"/>
  <c r="D72" i="19" s="1"/>
  <c r="D71" i="19" s="1"/>
  <c r="D70" i="19" s="1"/>
  <c r="D69" i="19" s="1"/>
  <c r="D68" i="19" s="1"/>
  <c r="D67" i="19" s="1"/>
  <c r="D66" i="19" s="1"/>
  <c r="D65" i="19" s="1"/>
  <c r="D64" i="19" s="1"/>
  <c r="D63" i="19" s="1"/>
  <c r="D62" i="19" s="1"/>
  <c r="D61" i="19" s="1"/>
  <c r="D60" i="19" s="1"/>
  <c r="D59" i="19" s="1"/>
  <c r="D58" i="19" s="1"/>
  <c r="D57" i="19" s="1"/>
  <c r="D56" i="19" s="1"/>
  <c r="D55" i="19" s="1"/>
  <c r="D54" i="19" s="1"/>
  <c r="D53" i="19" s="1"/>
  <c r="D52" i="19" s="1"/>
  <c r="D51" i="19" s="1"/>
  <c r="D50" i="19" s="1"/>
  <c r="D49" i="19" s="1"/>
  <c r="D48" i="19" s="1"/>
  <c r="D47" i="19" s="1"/>
  <c r="D46" i="19" s="1"/>
  <c r="D45" i="19" s="1"/>
  <c r="D44" i="19" s="1"/>
  <c r="D43" i="19" s="1"/>
  <c r="D42" i="19" s="1"/>
  <c r="D41" i="19" s="1"/>
  <c r="D40" i="19" s="1"/>
  <c r="D39" i="19" s="1"/>
  <c r="D38" i="19" s="1"/>
  <c r="D37" i="19" s="1"/>
  <c r="D36" i="19" s="1"/>
  <c r="D35" i="19" s="1"/>
  <c r="D34" i="19" s="1"/>
  <c r="D33" i="19" s="1"/>
  <c r="D32" i="19" s="1"/>
  <c r="D31" i="19" s="1"/>
  <c r="D30" i="19" s="1"/>
  <c r="D29" i="19" s="1"/>
  <c r="D28" i="19" s="1"/>
  <c r="D27" i="19" s="1"/>
  <c r="D26" i="19" s="1"/>
  <c r="D25" i="19" s="1"/>
  <c r="D24" i="19" s="1"/>
  <c r="D23" i="19" s="1"/>
  <c r="D22" i="19" s="1"/>
  <c r="D21" i="19" s="1"/>
  <c r="D20" i="19" s="1"/>
  <c r="D19" i="19" s="1"/>
  <c r="D18" i="19" s="1"/>
  <c r="D17" i="19" s="1"/>
  <c r="D16" i="19" s="1"/>
  <c r="D15" i="19" s="1"/>
  <c r="D14" i="19" s="1"/>
  <c r="D13" i="19" s="1"/>
  <c r="D12" i="19" s="1"/>
  <c r="D11" i="19" s="1"/>
  <c r="D10" i="19" s="1"/>
  <c r="D9" i="19" s="1"/>
  <c r="D8" i="19" s="1"/>
  <c r="D7" i="19" s="1"/>
  <c r="D6" i="19" s="1"/>
  <c r="D5" i="19" s="1"/>
  <c r="H104" i="19"/>
  <c r="H103" i="19" s="1"/>
  <c r="H102" i="19" s="1"/>
  <c r="H101" i="19"/>
  <c r="H100" i="19" s="1"/>
  <c r="H99" i="19" s="1"/>
  <c r="H98" i="19" s="1"/>
  <c r="H97" i="19" s="1"/>
  <c r="H96" i="19" s="1"/>
  <c r="H95" i="19" s="1"/>
  <c r="H94" i="19" s="1"/>
  <c r="H93" i="19" s="1"/>
  <c r="H92" i="19" s="1"/>
  <c r="H91" i="19" s="1"/>
  <c r="H90" i="19" s="1"/>
  <c r="H89" i="19" s="1"/>
  <c r="H88" i="19" s="1"/>
  <c r="H87" i="19" s="1"/>
  <c r="H86" i="19" s="1"/>
  <c r="H85" i="19" s="1"/>
  <c r="H84" i="19" s="1"/>
  <c r="E99" i="19"/>
  <c r="E98" i="19" s="1"/>
  <c r="E97" i="19" s="1"/>
  <c r="E96" i="19" s="1"/>
  <c r="E95" i="19" s="1"/>
  <c r="E94" i="19" s="1"/>
  <c r="E93" i="19" s="1"/>
  <c r="E92" i="19" s="1"/>
  <c r="E91" i="19" s="1"/>
  <c r="E90" i="19" s="1"/>
  <c r="E89" i="19" s="1"/>
  <c r="E88" i="19" s="1"/>
  <c r="E87" i="19" s="1"/>
  <c r="E86" i="19" s="1"/>
  <c r="E85" i="19" s="1"/>
  <c r="E84" i="19" s="1"/>
  <c r="E83" i="19" s="1"/>
  <c r="E82" i="19" s="1"/>
  <c r="E81" i="19" s="1"/>
  <c r="E80" i="19" s="1"/>
  <c r="E79" i="19" s="1"/>
  <c r="E78" i="19" s="1"/>
  <c r="E77" i="19" s="1"/>
  <c r="E76" i="19" s="1"/>
  <c r="E75" i="19" s="1"/>
  <c r="E74" i="19" s="1"/>
  <c r="E73" i="19" s="1"/>
  <c r="E72" i="19" s="1"/>
  <c r="E71" i="19" s="1"/>
  <c r="E70" i="19" s="1"/>
  <c r="E69" i="19" s="1"/>
  <c r="E68" i="19" s="1"/>
  <c r="E67" i="19" s="1"/>
  <c r="E66" i="19" s="1"/>
  <c r="E65" i="19" s="1"/>
  <c r="E64" i="19" s="1"/>
  <c r="E63" i="19" s="1"/>
  <c r="E62" i="19" s="1"/>
  <c r="E61" i="19" s="1"/>
  <c r="B98" i="19"/>
  <c r="B97" i="19" s="1"/>
  <c r="B96" i="19" s="1"/>
  <c r="B95" i="19" s="1"/>
  <c r="B94" i="19" s="1"/>
  <c r="B93" i="19" s="1"/>
  <c r="B92" i="19" s="1"/>
  <c r="B91" i="19" s="1"/>
  <c r="B90" i="19" s="1"/>
  <c r="B89" i="19" s="1"/>
  <c r="B88" i="19" s="1"/>
  <c r="B87" i="19" s="1"/>
  <c r="B86" i="19" s="1"/>
  <c r="B85" i="19" s="1"/>
  <c r="B84" i="19" s="1"/>
  <c r="B83" i="19" s="1"/>
  <c r="B82" i="19" s="1"/>
  <c r="B81" i="19" s="1"/>
  <c r="B80" i="19" s="1"/>
  <c r="B79" i="19" s="1"/>
  <c r="B78" i="19" s="1"/>
  <c r="B77" i="19" s="1"/>
  <c r="B76" i="19" s="1"/>
  <c r="B75" i="19" s="1"/>
  <c r="B74" i="19" s="1"/>
  <c r="B73" i="19" s="1"/>
  <c r="B72" i="19" s="1"/>
  <c r="B71" i="19" s="1"/>
  <c r="B70" i="19" s="1"/>
  <c r="B69" i="19" s="1"/>
  <c r="B68" i="19" s="1"/>
  <c r="B67" i="19" s="1"/>
  <c r="B66" i="19" s="1"/>
  <c r="B65" i="19" s="1"/>
  <c r="B64" i="19" s="1"/>
  <c r="B63" i="19" s="1"/>
  <c r="B62" i="19" s="1"/>
  <c r="B61" i="19" s="1"/>
  <c r="B60" i="19" s="1"/>
  <c r="B59" i="19" s="1"/>
  <c r="B58" i="19" s="1"/>
  <c r="B57" i="19" s="1"/>
  <c r="B56" i="19" s="1"/>
  <c r="B55" i="19" s="1"/>
  <c r="B54" i="19" s="1"/>
  <c r="B53" i="19" s="1"/>
  <c r="B52" i="19" s="1"/>
  <c r="B51" i="19" s="1"/>
  <c r="B50" i="19" s="1"/>
  <c r="B49" i="19" s="1"/>
  <c r="B48" i="19" s="1"/>
  <c r="B47" i="19" s="1"/>
  <c r="B46" i="19" s="1"/>
  <c r="B45" i="19" s="1"/>
  <c r="B44" i="19" s="1"/>
  <c r="B43" i="19" s="1"/>
  <c r="B42" i="19" s="1"/>
  <c r="B41" i="19" s="1"/>
  <c r="B40" i="19" s="1"/>
  <c r="B39" i="19" s="1"/>
  <c r="B38" i="19" s="1"/>
  <c r="B37" i="19" s="1"/>
  <c r="B36" i="19" s="1"/>
  <c r="B35" i="19" s="1"/>
  <c r="B34" i="19" s="1"/>
  <c r="B33" i="19" s="1"/>
  <c r="B32" i="19" s="1"/>
  <c r="B31" i="19" s="1"/>
  <c r="B30" i="19" s="1"/>
  <c r="B29" i="19" s="1"/>
  <c r="B28" i="19" s="1"/>
  <c r="B27" i="19" s="1"/>
  <c r="B26" i="19" s="1"/>
  <c r="B25" i="19" s="1"/>
  <c r="B24" i="19" s="1"/>
  <c r="B23" i="19" s="1"/>
  <c r="B22" i="19" s="1"/>
  <c r="B21" i="19" s="1"/>
  <c r="B20" i="19" s="1"/>
  <c r="B19" i="19" s="1"/>
  <c r="B18" i="19" s="1"/>
  <c r="B17" i="19" s="1"/>
  <c r="B16" i="19" s="1"/>
  <c r="B15" i="19" s="1"/>
  <c r="B14" i="19" s="1"/>
  <c r="B13" i="19" s="1"/>
  <c r="B12" i="19" s="1"/>
  <c r="B11" i="19" s="1"/>
  <c r="B10" i="19" s="1"/>
  <c r="B9" i="19" s="1"/>
  <c r="B8" i="19" s="1"/>
  <c r="B7" i="19" s="1"/>
  <c r="B6" i="19" s="1"/>
  <c r="B5" i="19" s="1"/>
  <c r="H83" i="19"/>
  <c r="H82" i="19" s="1"/>
  <c r="H81" i="19" s="1"/>
  <c r="H80" i="19" s="1"/>
  <c r="H79" i="19" s="1"/>
  <c r="H78" i="19" s="1"/>
  <c r="H77" i="19" s="1"/>
  <c r="H76" i="19" s="1"/>
  <c r="H75" i="19" s="1"/>
  <c r="H74" i="19" s="1"/>
  <c r="H73" i="19" s="1"/>
  <c r="H72" i="19" s="1"/>
  <c r="H71" i="19" s="1"/>
  <c r="H70" i="19" s="1"/>
  <c r="H69" i="19" s="1"/>
  <c r="H68" i="19" s="1"/>
  <c r="H67" i="19" s="1"/>
  <c r="H66" i="19" s="1"/>
  <c r="H65" i="19" s="1"/>
  <c r="H64" i="19" s="1"/>
  <c r="H63" i="19" s="1"/>
  <c r="H62" i="19" s="1"/>
  <c r="H61" i="19" s="1"/>
  <c r="H60" i="19" s="1"/>
  <c r="H59" i="19" s="1"/>
  <c r="H58" i="19" s="1"/>
  <c r="H57" i="19" s="1"/>
  <c r="H56" i="19" s="1"/>
  <c r="H55" i="19" s="1"/>
  <c r="H54" i="19" s="1"/>
  <c r="H53" i="19" s="1"/>
  <c r="H52" i="19" s="1"/>
  <c r="H51" i="19" s="1"/>
  <c r="H50" i="19" s="1"/>
  <c r="H49" i="19" s="1"/>
  <c r="H48" i="19" s="1"/>
  <c r="H47" i="19" s="1"/>
  <c r="H46" i="19" s="1"/>
  <c r="H45" i="19" s="1"/>
  <c r="H44" i="19" s="1"/>
  <c r="H43" i="19" s="1"/>
  <c r="H42" i="19" s="1"/>
  <c r="H41" i="19" s="1"/>
  <c r="H40" i="19" s="1"/>
  <c r="H39" i="19" s="1"/>
  <c r="H38" i="19" s="1"/>
  <c r="H37" i="19" s="1"/>
  <c r="H36" i="19" s="1"/>
  <c r="H35" i="19" s="1"/>
  <c r="H34" i="19" s="1"/>
  <c r="H33" i="19" s="1"/>
  <c r="H32" i="19" s="1"/>
  <c r="H31" i="19" s="1"/>
  <c r="H30" i="19" s="1"/>
  <c r="H29" i="19" s="1"/>
  <c r="H28" i="19" s="1"/>
  <c r="H27" i="19" s="1"/>
  <c r="H26" i="19" s="1"/>
  <c r="H25" i="19" s="1"/>
  <c r="H24" i="19" s="1"/>
  <c r="H23" i="19" s="1"/>
  <c r="H22" i="19" s="1"/>
  <c r="H21" i="19" s="1"/>
  <c r="H20" i="19" s="1"/>
  <c r="H19" i="19" s="1"/>
  <c r="H18" i="19" s="1"/>
  <c r="H17" i="19" s="1"/>
  <c r="H16" i="19" s="1"/>
  <c r="H15" i="19" s="1"/>
  <c r="H14" i="19" s="1"/>
  <c r="H13" i="19" s="1"/>
  <c r="H12" i="19" s="1"/>
  <c r="H11" i="19" s="1"/>
  <c r="H10" i="19" s="1"/>
  <c r="H9" i="19" s="1"/>
  <c r="H8" i="19" s="1"/>
  <c r="H7" i="19" s="1"/>
  <c r="H6" i="19" s="1"/>
  <c r="H5" i="19" s="1"/>
  <c r="E60" i="19"/>
  <c r="E59" i="19" s="1"/>
  <c r="E58" i="19" s="1"/>
  <c r="E57" i="19" s="1"/>
  <c r="E56" i="19" s="1"/>
  <c r="E55" i="19" s="1"/>
  <c r="E54" i="19" s="1"/>
  <c r="E53" i="19" s="1"/>
  <c r="E52" i="19" s="1"/>
  <c r="E51" i="19" s="1"/>
  <c r="E50" i="19" s="1"/>
  <c r="E49" i="19" s="1"/>
  <c r="E48" i="19" s="1"/>
  <c r="E47" i="19" s="1"/>
  <c r="E46" i="19" s="1"/>
  <c r="E45" i="19" s="1"/>
  <c r="E44" i="19" s="1"/>
  <c r="E43" i="19" s="1"/>
  <c r="E42" i="19" s="1"/>
  <c r="E41" i="19" s="1"/>
  <c r="E40" i="19" s="1"/>
  <c r="E39" i="19" s="1"/>
  <c r="E38" i="19" s="1"/>
  <c r="E37" i="19" s="1"/>
  <c r="E36" i="19" s="1"/>
  <c r="E35" i="19" s="1"/>
  <c r="E34" i="19" s="1"/>
  <c r="E33" i="19" s="1"/>
  <c r="E32" i="19" s="1"/>
  <c r="E31" i="19" s="1"/>
  <c r="E30" i="19" s="1"/>
  <c r="E29" i="19" s="1"/>
  <c r="E28" i="19" s="1"/>
  <c r="E27" i="19" s="1"/>
  <c r="E26" i="19" s="1"/>
  <c r="E25" i="19" s="1"/>
  <c r="E24" i="19" s="1"/>
  <c r="E23" i="19" s="1"/>
  <c r="E22" i="19" s="1"/>
  <c r="E21" i="19" s="1"/>
  <c r="E20" i="19" s="1"/>
  <c r="E19" i="19" s="1"/>
  <c r="E18" i="19" s="1"/>
  <c r="E17" i="19" s="1"/>
  <c r="E16" i="19" s="1"/>
  <c r="E15" i="19" s="1"/>
  <c r="E14" i="19" s="1"/>
  <c r="E13" i="19" s="1"/>
  <c r="E12" i="19" s="1"/>
  <c r="E11" i="19" s="1"/>
  <c r="E10" i="19" s="1"/>
  <c r="E9" i="19" s="1"/>
  <c r="E8" i="19" s="1"/>
  <c r="E7" i="19" s="1"/>
  <c r="E6" i="19" s="1"/>
  <c r="E5" i="19" s="1"/>
  <c r="A7" i="19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6" i="19"/>
  <c r="C28" i="1"/>
  <c r="B39" i="1"/>
  <c r="B38" i="1"/>
  <c r="I363" i="13" l="1"/>
  <c r="F362" i="13"/>
  <c r="F361" i="13" s="1"/>
  <c r="F360" i="13" s="1"/>
  <c r="F359" i="13" s="1"/>
  <c r="F358" i="13" s="1"/>
  <c r="F357" i="13" s="1"/>
  <c r="F356" i="13" s="1"/>
  <c r="F355" i="13" s="1"/>
  <c r="F354" i="13" s="1"/>
  <c r="F353" i="13" s="1"/>
  <c r="F352" i="13" s="1"/>
  <c r="F351" i="13" s="1"/>
  <c r="F350" i="13" s="1"/>
  <c r="F349" i="13" s="1"/>
  <c r="F348" i="13" s="1"/>
  <c r="F347" i="13" s="1"/>
  <c r="F346" i="13" s="1"/>
  <c r="F345" i="13" s="1"/>
  <c r="F344" i="13" s="1"/>
  <c r="F343" i="13" s="1"/>
  <c r="F342" i="13" s="1"/>
  <c r="F341" i="13" s="1"/>
  <c r="F340" i="13" s="1"/>
  <c r="F339" i="13" s="1"/>
  <c r="F338" i="13" s="1"/>
  <c r="F337" i="13" s="1"/>
  <c r="F336" i="13" s="1"/>
  <c r="F335" i="13" s="1"/>
  <c r="F334" i="13" s="1"/>
  <c r="F333" i="13" s="1"/>
  <c r="F332" i="13" s="1"/>
  <c r="F331" i="13" s="1"/>
  <c r="F330" i="13" s="1"/>
  <c r="F329" i="13" s="1"/>
  <c r="F328" i="13" s="1"/>
  <c r="F327" i="13" s="1"/>
  <c r="F326" i="13" s="1"/>
  <c r="F325" i="13" s="1"/>
  <c r="F324" i="13" s="1"/>
  <c r="F323" i="13" s="1"/>
  <c r="F322" i="13" s="1"/>
  <c r="F321" i="13" s="1"/>
  <c r="F320" i="13" s="1"/>
  <c r="F319" i="13" s="1"/>
  <c r="F318" i="13" s="1"/>
  <c r="F317" i="13" s="1"/>
  <c r="F316" i="13" s="1"/>
  <c r="F315" i="13" s="1"/>
  <c r="F314" i="13" s="1"/>
  <c r="F313" i="13" s="1"/>
  <c r="F312" i="13" s="1"/>
  <c r="F311" i="13" s="1"/>
  <c r="F310" i="13" s="1"/>
  <c r="F309" i="13" s="1"/>
  <c r="F308" i="13" s="1"/>
  <c r="F307" i="13" s="1"/>
  <c r="F306" i="13" s="1"/>
  <c r="F305" i="13" s="1"/>
  <c r="F304" i="13" s="1"/>
  <c r="F303" i="13" s="1"/>
  <c r="F302" i="13" s="1"/>
  <c r="F301" i="13" s="1"/>
  <c r="F300" i="13" s="1"/>
  <c r="F299" i="13" s="1"/>
  <c r="F298" i="13" s="1"/>
  <c r="F297" i="13" s="1"/>
  <c r="F296" i="13" s="1"/>
  <c r="F295" i="13" s="1"/>
  <c r="F294" i="13" s="1"/>
  <c r="F293" i="13" s="1"/>
  <c r="F292" i="13" s="1"/>
  <c r="F291" i="13" s="1"/>
  <c r="F290" i="13" s="1"/>
  <c r="F289" i="13" s="1"/>
  <c r="F288" i="13" s="1"/>
  <c r="F287" i="13" s="1"/>
  <c r="F286" i="13" s="1"/>
  <c r="F285" i="13" s="1"/>
  <c r="F284" i="13" s="1"/>
  <c r="F283" i="13" s="1"/>
  <c r="F282" i="13" s="1"/>
  <c r="F281" i="13" s="1"/>
  <c r="F280" i="13" s="1"/>
  <c r="F279" i="13" s="1"/>
  <c r="F278" i="13" s="1"/>
  <c r="F277" i="13" s="1"/>
  <c r="F276" i="13" s="1"/>
  <c r="F275" i="13" s="1"/>
  <c r="F274" i="13" s="1"/>
  <c r="F273" i="13" s="1"/>
  <c r="F272" i="13" s="1"/>
  <c r="F271" i="13" s="1"/>
  <c r="F270" i="13" s="1"/>
  <c r="F269" i="13" s="1"/>
  <c r="F268" i="13" s="1"/>
  <c r="F267" i="13" s="1"/>
  <c r="F266" i="13" s="1"/>
  <c r="F265" i="13" s="1"/>
  <c r="F264" i="13" s="1"/>
  <c r="F263" i="13" s="1"/>
  <c r="F262" i="13" s="1"/>
  <c r="F261" i="13" s="1"/>
  <c r="F260" i="13" s="1"/>
  <c r="F259" i="13" s="1"/>
  <c r="F258" i="13" s="1"/>
  <c r="F257" i="13" s="1"/>
  <c r="F256" i="13" s="1"/>
  <c r="F255" i="13" s="1"/>
  <c r="F254" i="13" s="1"/>
  <c r="F253" i="13" s="1"/>
  <c r="F252" i="13" s="1"/>
  <c r="F251" i="13" s="1"/>
  <c r="F250" i="13" s="1"/>
  <c r="F249" i="13" s="1"/>
  <c r="F248" i="13" s="1"/>
  <c r="F247" i="13" s="1"/>
  <c r="F246" i="13" s="1"/>
  <c r="F245" i="13" s="1"/>
  <c r="F244" i="13" s="1"/>
  <c r="F243" i="13" s="1"/>
  <c r="F242" i="13" s="1"/>
  <c r="F241" i="13" s="1"/>
  <c r="F240" i="13" s="1"/>
  <c r="F239" i="13" s="1"/>
  <c r="F238" i="13" s="1"/>
  <c r="F237" i="13" s="1"/>
  <c r="F236" i="13" s="1"/>
  <c r="F235" i="13" s="1"/>
  <c r="F234" i="13" s="1"/>
  <c r="F233" i="13" s="1"/>
  <c r="F232" i="13" s="1"/>
  <c r="F231" i="13" s="1"/>
  <c r="F230" i="13" s="1"/>
  <c r="F229" i="13" s="1"/>
  <c r="F228" i="13" s="1"/>
  <c r="F227" i="13" s="1"/>
  <c r="F226" i="13" s="1"/>
  <c r="F225" i="13" s="1"/>
  <c r="F224" i="13" s="1"/>
  <c r="F223" i="13" s="1"/>
  <c r="F222" i="13" s="1"/>
  <c r="F221" i="13" s="1"/>
  <c r="F220" i="13" s="1"/>
  <c r="F219" i="13" s="1"/>
  <c r="F218" i="13" s="1"/>
  <c r="F217" i="13" s="1"/>
  <c r="F216" i="13" s="1"/>
  <c r="F215" i="13" s="1"/>
  <c r="F214" i="13" s="1"/>
  <c r="F213" i="13" s="1"/>
  <c r="F212" i="13" s="1"/>
  <c r="F211" i="13" s="1"/>
  <c r="F210" i="13" s="1"/>
  <c r="F209" i="13" s="1"/>
  <c r="F208" i="13" s="1"/>
  <c r="F207" i="13" s="1"/>
  <c r="F206" i="13" s="1"/>
  <c r="F205" i="13" s="1"/>
  <c r="F204" i="13" s="1"/>
  <c r="F203" i="13" s="1"/>
  <c r="F202" i="13" s="1"/>
  <c r="F201" i="13" s="1"/>
  <c r="F200" i="13" s="1"/>
  <c r="F199" i="13" s="1"/>
  <c r="F198" i="13" s="1"/>
  <c r="F197" i="13" s="1"/>
  <c r="F196" i="13" s="1"/>
  <c r="F195" i="13" s="1"/>
  <c r="F194" i="13" s="1"/>
  <c r="F193" i="13" s="1"/>
  <c r="F192" i="13" s="1"/>
  <c r="F191" i="13" s="1"/>
  <c r="F190" i="13" s="1"/>
  <c r="F189" i="13" s="1"/>
  <c r="F188" i="13" s="1"/>
  <c r="F187" i="13" s="1"/>
  <c r="F186" i="13" s="1"/>
  <c r="F185" i="13" s="1"/>
  <c r="F184" i="13" s="1"/>
  <c r="F183" i="13" s="1"/>
  <c r="F182" i="13" s="1"/>
  <c r="F181" i="13" s="1"/>
  <c r="F180" i="13" s="1"/>
  <c r="F179" i="13" s="1"/>
  <c r="F178" i="13" s="1"/>
  <c r="F177" i="13" s="1"/>
  <c r="F176" i="13" s="1"/>
  <c r="F175" i="13" s="1"/>
  <c r="F174" i="13" s="1"/>
  <c r="F173" i="13" s="1"/>
  <c r="F172" i="13" s="1"/>
  <c r="F171" i="13" s="1"/>
  <c r="F170" i="13" s="1"/>
  <c r="F169" i="13" s="1"/>
  <c r="F168" i="13" s="1"/>
  <c r="F167" i="13" s="1"/>
  <c r="F166" i="13" s="1"/>
  <c r="F165" i="13" s="1"/>
  <c r="F164" i="13" s="1"/>
  <c r="F163" i="13" s="1"/>
  <c r="F162" i="13" s="1"/>
  <c r="F161" i="13" s="1"/>
  <c r="F160" i="13" s="1"/>
  <c r="F159" i="13" s="1"/>
  <c r="F158" i="13" s="1"/>
  <c r="F157" i="13" s="1"/>
  <c r="F156" i="13" s="1"/>
  <c r="F155" i="13" s="1"/>
  <c r="F154" i="13" s="1"/>
  <c r="F153" i="13" s="1"/>
  <c r="F152" i="13" s="1"/>
  <c r="F151" i="13" s="1"/>
  <c r="F150" i="13" s="1"/>
  <c r="F149" i="13" s="1"/>
  <c r="F148" i="13" s="1"/>
  <c r="F147" i="13" s="1"/>
  <c r="F146" i="13" s="1"/>
  <c r="F145" i="13" s="1"/>
  <c r="F144" i="13" s="1"/>
  <c r="F143" i="13" s="1"/>
  <c r="F142" i="13" s="1"/>
  <c r="F141" i="13" s="1"/>
  <c r="F140" i="13" s="1"/>
  <c r="F139" i="13" s="1"/>
  <c r="F138" i="13" s="1"/>
  <c r="F137" i="13" s="1"/>
  <c r="F136" i="13" s="1"/>
  <c r="F135" i="13" s="1"/>
  <c r="F134" i="13" s="1"/>
  <c r="F133" i="13" s="1"/>
  <c r="F132" i="13" s="1"/>
  <c r="F131" i="13" s="1"/>
  <c r="F130" i="13" s="1"/>
  <c r="F129" i="13" s="1"/>
  <c r="F128" i="13" s="1"/>
  <c r="F127" i="13" s="1"/>
  <c r="F126" i="13" s="1"/>
  <c r="F125" i="13" s="1"/>
  <c r="F124" i="13" s="1"/>
  <c r="F123" i="13" s="1"/>
  <c r="F122" i="13" s="1"/>
  <c r="F121" i="13" s="1"/>
  <c r="F120" i="13" s="1"/>
  <c r="F119" i="13" s="1"/>
  <c r="F118" i="13" s="1"/>
  <c r="F117" i="13" s="1"/>
  <c r="F116" i="13" s="1"/>
  <c r="F115" i="13" s="1"/>
  <c r="F114" i="13" s="1"/>
  <c r="F113" i="13" s="1"/>
  <c r="F112" i="13" s="1"/>
  <c r="F111" i="13" s="1"/>
  <c r="F110" i="13" s="1"/>
  <c r="F109" i="13" s="1"/>
  <c r="F108" i="13" s="1"/>
  <c r="F107" i="13" s="1"/>
  <c r="F106" i="13" s="1"/>
  <c r="F105" i="13" s="1"/>
  <c r="F104" i="13" s="1"/>
  <c r="F103" i="13" s="1"/>
  <c r="F102" i="13" s="1"/>
  <c r="F101" i="13" s="1"/>
  <c r="F100" i="13" s="1"/>
  <c r="F99" i="13" s="1"/>
  <c r="F98" i="13" s="1"/>
  <c r="F97" i="13" s="1"/>
  <c r="F96" i="13" s="1"/>
  <c r="F95" i="13" s="1"/>
  <c r="F94" i="13" s="1"/>
  <c r="F93" i="13" s="1"/>
  <c r="F92" i="13" s="1"/>
  <c r="F91" i="13" s="1"/>
  <c r="F90" i="13" s="1"/>
  <c r="F89" i="13" s="1"/>
  <c r="F88" i="13" s="1"/>
  <c r="F87" i="13" s="1"/>
  <c r="F86" i="13" s="1"/>
  <c r="F85" i="13" s="1"/>
  <c r="F84" i="13" s="1"/>
  <c r="F83" i="13" s="1"/>
  <c r="F82" i="13" s="1"/>
  <c r="F81" i="13" s="1"/>
  <c r="F80" i="13" s="1"/>
  <c r="F79" i="13" s="1"/>
  <c r="F78" i="13" s="1"/>
  <c r="F77" i="13" s="1"/>
  <c r="F76" i="13" s="1"/>
  <c r="F75" i="13" s="1"/>
  <c r="F74" i="13" s="1"/>
  <c r="F73" i="13" s="1"/>
  <c r="F72" i="13" s="1"/>
  <c r="F71" i="13" s="1"/>
  <c r="F70" i="13" s="1"/>
  <c r="F69" i="13" s="1"/>
  <c r="F68" i="13" s="1"/>
  <c r="F67" i="13" s="1"/>
  <c r="F66" i="13" s="1"/>
  <c r="F65" i="13" s="1"/>
  <c r="F64" i="13" s="1"/>
  <c r="F63" i="13" s="1"/>
  <c r="F62" i="13" s="1"/>
  <c r="F61" i="13" s="1"/>
  <c r="F60" i="13" s="1"/>
  <c r="F59" i="13" s="1"/>
  <c r="F58" i="13" s="1"/>
  <c r="F57" i="13" s="1"/>
  <c r="F56" i="13" s="1"/>
  <c r="F55" i="13" s="1"/>
  <c r="F54" i="13" s="1"/>
  <c r="F53" i="13" s="1"/>
  <c r="F52" i="13" s="1"/>
  <c r="F51" i="13" s="1"/>
  <c r="F50" i="13" s="1"/>
  <c r="F49" i="13" s="1"/>
  <c r="F48" i="13" s="1"/>
  <c r="F47" i="13" s="1"/>
  <c r="F46" i="13" s="1"/>
  <c r="F45" i="13" s="1"/>
  <c r="F44" i="13" s="1"/>
  <c r="F43" i="13" s="1"/>
  <c r="F42" i="13" s="1"/>
  <c r="F41" i="13" s="1"/>
  <c r="F40" i="13" s="1"/>
  <c r="F39" i="13" s="1"/>
  <c r="F38" i="13" s="1"/>
  <c r="F37" i="13" s="1"/>
  <c r="F36" i="13" s="1"/>
  <c r="F35" i="13" s="1"/>
  <c r="F34" i="13" s="1"/>
  <c r="F33" i="13" s="1"/>
  <c r="F32" i="13" s="1"/>
  <c r="F31" i="13" s="1"/>
  <c r="F30" i="13" s="1"/>
  <c r="F29" i="13" s="1"/>
  <c r="F28" i="13" s="1"/>
  <c r="F27" i="13" s="1"/>
  <c r="F26" i="13" s="1"/>
  <c r="F25" i="13" s="1"/>
  <c r="F24" i="13" s="1"/>
  <c r="F23" i="13" s="1"/>
  <c r="F22" i="13" s="1"/>
  <c r="F21" i="13" s="1"/>
  <c r="F20" i="13" s="1"/>
  <c r="F19" i="13" s="1"/>
  <c r="F18" i="13" s="1"/>
  <c r="F17" i="13" s="1"/>
  <c r="F16" i="13" s="1"/>
  <c r="F15" i="13" s="1"/>
  <c r="F14" i="13" s="1"/>
  <c r="F13" i="13" s="1"/>
  <c r="F12" i="13" s="1"/>
  <c r="F11" i="13" s="1"/>
  <c r="F10" i="13" s="1"/>
  <c r="F9" i="13" s="1"/>
  <c r="F8" i="13" s="1"/>
  <c r="F7" i="13" s="1"/>
  <c r="F6" i="13" s="1"/>
  <c r="F5" i="13" s="1"/>
  <c r="F4" i="13" s="1"/>
  <c r="F3" i="13" s="1"/>
  <c r="G363" i="13"/>
  <c r="R363" i="13"/>
  <c r="O362" i="13"/>
  <c r="O361" i="13" s="1"/>
  <c r="O360" i="13" s="1"/>
  <c r="O359" i="13" s="1"/>
  <c r="O358" i="13" s="1"/>
  <c r="O357" i="13" s="1"/>
  <c r="O356" i="13" s="1"/>
  <c r="O355" i="13" s="1"/>
  <c r="O354" i="13" s="1"/>
  <c r="O353" i="13" s="1"/>
  <c r="O352" i="13" s="1"/>
  <c r="O351" i="13" s="1"/>
  <c r="O350" i="13" s="1"/>
  <c r="O349" i="13" s="1"/>
  <c r="O348" i="13" s="1"/>
  <c r="O347" i="13" s="1"/>
  <c r="O346" i="13" s="1"/>
  <c r="O345" i="13" s="1"/>
  <c r="O344" i="13" s="1"/>
  <c r="O343" i="13" s="1"/>
  <c r="O342" i="13" s="1"/>
  <c r="O341" i="13" s="1"/>
  <c r="O340" i="13" s="1"/>
  <c r="O339" i="13" s="1"/>
  <c r="O338" i="13" s="1"/>
  <c r="O337" i="13" s="1"/>
  <c r="O336" i="13" s="1"/>
  <c r="O335" i="13" s="1"/>
  <c r="O334" i="13" s="1"/>
  <c r="O333" i="13" s="1"/>
  <c r="O332" i="13" s="1"/>
  <c r="O331" i="13" s="1"/>
  <c r="O330" i="13" s="1"/>
  <c r="O329" i="13" s="1"/>
  <c r="O328" i="13" s="1"/>
  <c r="O327" i="13" s="1"/>
  <c r="O326" i="13" s="1"/>
  <c r="O325" i="13" s="1"/>
  <c r="O324" i="13" s="1"/>
  <c r="O323" i="13" s="1"/>
  <c r="O322" i="13" s="1"/>
  <c r="O321" i="13" s="1"/>
  <c r="O320" i="13" s="1"/>
  <c r="O319" i="13" s="1"/>
  <c r="O318" i="13" s="1"/>
  <c r="O317" i="13" s="1"/>
  <c r="O316" i="13" s="1"/>
  <c r="O315" i="13" s="1"/>
  <c r="O314" i="13" s="1"/>
  <c r="O313" i="13" s="1"/>
  <c r="O312" i="13" s="1"/>
  <c r="O311" i="13" s="1"/>
  <c r="O310" i="13" s="1"/>
  <c r="O309" i="13" s="1"/>
  <c r="O308" i="13" s="1"/>
  <c r="O307" i="13" s="1"/>
  <c r="O306" i="13" s="1"/>
  <c r="O305" i="13" s="1"/>
  <c r="O304" i="13" s="1"/>
  <c r="O303" i="13" s="1"/>
  <c r="O302" i="13" s="1"/>
  <c r="O301" i="13" s="1"/>
  <c r="O300" i="13" s="1"/>
  <c r="O299" i="13" s="1"/>
  <c r="O298" i="13" s="1"/>
  <c r="O297" i="13" s="1"/>
  <c r="O296" i="13" s="1"/>
  <c r="O295" i="13" s="1"/>
  <c r="O294" i="13" s="1"/>
  <c r="O293" i="13" s="1"/>
  <c r="O292" i="13" s="1"/>
  <c r="O291" i="13" s="1"/>
  <c r="O290" i="13" s="1"/>
  <c r="O289" i="13" s="1"/>
  <c r="O288" i="13" s="1"/>
  <c r="O287" i="13" s="1"/>
  <c r="O286" i="13" s="1"/>
  <c r="O285" i="13" s="1"/>
  <c r="O284" i="13" s="1"/>
  <c r="O283" i="13" s="1"/>
  <c r="O282" i="13" s="1"/>
  <c r="O281" i="13" s="1"/>
  <c r="O280" i="13" s="1"/>
  <c r="O279" i="13" s="1"/>
  <c r="O278" i="13" s="1"/>
  <c r="O277" i="13" s="1"/>
  <c r="O276" i="13" s="1"/>
  <c r="O275" i="13" s="1"/>
  <c r="O274" i="13" s="1"/>
  <c r="O273" i="13" s="1"/>
  <c r="O272" i="13" s="1"/>
  <c r="O271" i="13" s="1"/>
  <c r="O270" i="13" s="1"/>
  <c r="O269" i="13" s="1"/>
  <c r="O268" i="13" s="1"/>
  <c r="O267" i="13" s="1"/>
  <c r="O266" i="13" s="1"/>
  <c r="O265" i="13" s="1"/>
  <c r="O264" i="13" s="1"/>
  <c r="O263" i="13" s="1"/>
  <c r="O262" i="13" s="1"/>
  <c r="O261" i="13" s="1"/>
  <c r="O260" i="13" s="1"/>
  <c r="O259" i="13" s="1"/>
  <c r="O258" i="13" s="1"/>
  <c r="O257" i="13" s="1"/>
  <c r="O256" i="13" s="1"/>
  <c r="O255" i="13" s="1"/>
  <c r="O254" i="13" s="1"/>
  <c r="O253" i="13" s="1"/>
  <c r="O252" i="13" s="1"/>
  <c r="O251" i="13" s="1"/>
  <c r="O250" i="13" s="1"/>
  <c r="O249" i="13" s="1"/>
  <c r="O248" i="13" s="1"/>
  <c r="O247" i="13" s="1"/>
  <c r="O246" i="13" s="1"/>
  <c r="O245" i="13" s="1"/>
  <c r="O244" i="13" s="1"/>
  <c r="O243" i="13" s="1"/>
  <c r="O242" i="13" s="1"/>
  <c r="O241" i="13" s="1"/>
  <c r="O240" i="13" s="1"/>
  <c r="O239" i="13" s="1"/>
  <c r="O238" i="13" s="1"/>
  <c r="O237" i="13" s="1"/>
  <c r="O236" i="13" s="1"/>
  <c r="O235" i="13" s="1"/>
  <c r="O234" i="13" s="1"/>
  <c r="O233" i="13" s="1"/>
  <c r="O232" i="13" s="1"/>
  <c r="O231" i="13" s="1"/>
  <c r="O230" i="13" s="1"/>
  <c r="O229" i="13" s="1"/>
  <c r="O228" i="13" s="1"/>
  <c r="O227" i="13" s="1"/>
  <c r="O226" i="13" s="1"/>
  <c r="O225" i="13" s="1"/>
  <c r="O224" i="13" s="1"/>
  <c r="O223" i="13" s="1"/>
  <c r="O222" i="13" s="1"/>
  <c r="O221" i="13" s="1"/>
  <c r="O220" i="13" s="1"/>
  <c r="O219" i="13" s="1"/>
  <c r="O218" i="13" s="1"/>
  <c r="O217" i="13" s="1"/>
  <c r="O216" i="13" s="1"/>
  <c r="O215" i="13" s="1"/>
  <c r="O214" i="13" s="1"/>
  <c r="O213" i="13" s="1"/>
  <c r="O212" i="13" s="1"/>
  <c r="O211" i="13" s="1"/>
  <c r="O210" i="13" s="1"/>
  <c r="O209" i="13" s="1"/>
  <c r="O208" i="13" s="1"/>
  <c r="O207" i="13" s="1"/>
  <c r="O206" i="13" s="1"/>
  <c r="O205" i="13" s="1"/>
  <c r="O204" i="13" s="1"/>
  <c r="O203" i="13" s="1"/>
  <c r="O202" i="13" s="1"/>
  <c r="O201" i="13" s="1"/>
  <c r="O200" i="13" s="1"/>
  <c r="O199" i="13" s="1"/>
  <c r="O198" i="13" s="1"/>
  <c r="O197" i="13" s="1"/>
  <c r="O196" i="13" s="1"/>
  <c r="O195" i="13" s="1"/>
  <c r="O194" i="13" s="1"/>
  <c r="O193" i="13" s="1"/>
  <c r="O192" i="13" s="1"/>
  <c r="O191" i="13" s="1"/>
  <c r="O190" i="13" s="1"/>
  <c r="O189" i="13" s="1"/>
  <c r="O188" i="13" s="1"/>
  <c r="O187" i="13" s="1"/>
  <c r="O186" i="13" s="1"/>
  <c r="O185" i="13" s="1"/>
  <c r="O184" i="13" s="1"/>
  <c r="O183" i="13" s="1"/>
  <c r="O182" i="13" s="1"/>
  <c r="O181" i="13" s="1"/>
  <c r="O180" i="13" s="1"/>
  <c r="O179" i="13" s="1"/>
  <c r="O178" i="13" s="1"/>
  <c r="O177" i="13" s="1"/>
  <c r="O176" i="13" s="1"/>
  <c r="O175" i="13" s="1"/>
  <c r="O174" i="13" s="1"/>
  <c r="O173" i="13" s="1"/>
  <c r="O172" i="13" s="1"/>
  <c r="O171" i="13" s="1"/>
  <c r="O170" i="13" s="1"/>
  <c r="O169" i="13" s="1"/>
  <c r="O168" i="13" s="1"/>
  <c r="O167" i="13" s="1"/>
  <c r="O166" i="13" s="1"/>
  <c r="O165" i="13" s="1"/>
  <c r="O164" i="13" s="1"/>
  <c r="O163" i="13" s="1"/>
  <c r="O162" i="13" s="1"/>
  <c r="O161" i="13" s="1"/>
  <c r="O160" i="13" s="1"/>
  <c r="O159" i="13" s="1"/>
  <c r="O158" i="13" s="1"/>
  <c r="O157" i="13" s="1"/>
  <c r="O156" i="13" s="1"/>
  <c r="O155" i="13" s="1"/>
  <c r="O154" i="13" s="1"/>
  <c r="O153" i="13" s="1"/>
  <c r="O152" i="13" s="1"/>
  <c r="O151" i="13" s="1"/>
  <c r="O150" i="13" s="1"/>
  <c r="O149" i="13" s="1"/>
  <c r="O148" i="13" s="1"/>
  <c r="O147" i="13" s="1"/>
  <c r="O146" i="13" s="1"/>
  <c r="O145" i="13" s="1"/>
  <c r="O144" i="13" s="1"/>
  <c r="O143" i="13" s="1"/>
  <c r="O142" i="13" s="1"/>
  <c r="O141" i="13" s="1"/>
  <c r="O140" i="13" s="1"/>
  <c r="O139" i="13" s="1"/>
  <c r="O138" i="13" s="1"/>
  <c r="O137" i="13" s="1"/>
  <c r="O136" i="13" s="1"/>
  <c r="O135" i="13" s="1"/>
  <c r="O134" i="13" s="1"/>
  <c r="O133" i="13" s="1"/>
  <c r="O132" i="13" s="1"/>
  <c r="O131" i="13" s="1"/>
  <c r="O130" i="13" s="1"/>
  <c r="O129" i="13" s="1"/>
  <c r="O128" i="13" s="1"/>
  <c r="O127" i="13" s="1"/>
  <c r="O126" i="13" s="1"/>
  <c r="O125" i="13" s="1"/>
  <c r="O124" i="13" s="1"/>
  <c r="O123" i="13" s="1"/>
  <c r="O122" i="13" s="1"/>
  <c r="O121" i="13" s="1"/>
  <c r="O120" i="13" s="1"/>
  <c r="O119" i="13" s="1"/>
  <c r="O118" i="13" s="1"/>
  <c r="O117" i="13" s="1"/>
  <c r="O116" i="13" s="1"/>
  <c r="O115" i="13" s="1"/>
  <c r="O114" i="13" s="1"/>
  <c r="O113" i="13" s="1"/>
  <c r="O112" i="13" s="1"/>
  <c r="O111" i="13" s="1"/>
  <c r="O110" i="13" s="1"/>
  <c r="O109" i="13" s="1"/>
  <c r="O108" i="13" s="1"/>
  <c r="O107" i="13" s="1"/>
  <c r="O106" i="13" s="1"/>
  <c r="O105" i="13" s="1"/>
  <c r="O104" i="13" s="1"/>
  <c r="O103" i="13" s="1"/>
  <c r="O102" i="13" s="1"/>
  <c r="O101" i="13" s="1"/>
  <c r="O100" i="13" s="1"/>
  <c r="O99" i="13" s="1"/>
  <c r="O98" i="13" s="1"/>
  <c r="O97" i="13" s="1"/>
  <c r="O96" i="13" s="1"/>
  <c r="O95" i="13" s="1"/>
  <c r="O94" i="13" s="1"/>
  <c r="O93" i="13" s="1"/>
  <c r="O92" i="13" s="1"/>
  <c r="O91" i="13" s="1"/>
  <c r="O90" i="13" s="1"/>
  <c r="O89" i="13" s="1"/>
  <c r="O88" i="13" s="1"/>
  <c r="O87" i="13" s="1"/>
  <c r="O86" i="13" s="1"/>
  <c r="O85" i="13" s="1"/>
  <c r="O84" i="13" s="1"/>
  <c r="O83" i="13" s="1"/>
  <c r="O82" i="13" s="1"/>
  <c r="O81" i="13" s="1"/>
  <c r="O80" i="13" s="1"/>
  <c r="O79" i="13" s="1"/>
  <c r="O78" i="13" s="1"/>
  <c r="O77" i="13" s="1"/>
  <c r="O76" i="13" s="1"/>
  <c r="O75" i="13" s="1"/>
  <c r="O74" i="13" s="1"/>
  <c r="O73" i="13" s="1"/>
  <c r="O72" i="13" s="1"/>
  <c r="O71" i="13" s="1"/>
  <c r="O70" i="13" s="1"/>
  <c r="O69" i="13" s="1"/>
  <c r="O68" i="13" s="1"/>
  <c r="O67" i="13" s="1"/>
  <c r="O66" i="13" s="1"/>
  <c r="O65" i="13" s="1"/>
  <c r="O64" i="13" s="1"/>
  <c r="O63" i="13" s="1"/>
  <c r="O62" i="13" s="1"/>
  <c r="O61" i="13" s="1"/>
  <c r="O60" i="13" s="1"/>
  <c r="O59" i="13" s="1"/>
  <c r="O58" i="13" s="1"/>
  <c r="O57" i="13" s="1"/>
  <c r="O56" i="13" s="1"/>
  <c r="O55" i="13" s="1"/>
  <c r="O54" i="13" s="1"/>
  <c r="O53" i="13" s="1"/>
  <c r="O52" i="13" s="1"/>
  <c r="O51" i="13" s="1"/>
  <c r="O50" i="13" s="1"/>
  <c r="O49" i="13" s="1"/>
  <c r="O48" i="13" s="1"/>
  <c r="O47" i="13" s="1"/>
  <c r="O46" i="13" s="1"/>
  <c r="O45" i="13" s="1"/>
  <c r="O44" i="13" s="1"/>
  <c r="O43" i="13" s="1"/>
  <c r="O42" i="13" s="1"/>
  <c r="O41" i="13" s="1"/>
  <c r="O40" i="13" s="1"/>
  <c r="O39" i="13" s="1"/>
  <c r="O38" i="13" s="1"/>
  <c r="O37" i="13" s="1"/>
  <c r="O36" i="13" s="1"/>
  <c r="O35" i="13" s="1"/>
  <c r="O34" i="13" s="1"/>
  <c r="O33" i="13" s="1"/>
  <c r="O32" i="13" s="1"/>
  <c r="O31" i="13" s="1"/>
  <c r="O30" i="13" s="1"/>
  <c r="O29" i="13" s="1"/>
  <c r="O28" i="13" s="1"/>
  <c r="O27" i="13" s="1"/>
  <c r="O26" i="13" s="1"/>
  <c r="O25" i="13" s="1"/>
  <c r="O24" i="13" s="1"/>
  <c r="O23" i="13" s="1"/>
  <c r="O22" i="13" s="1"/>
  <c r="O21" i="13" s="1"/>
  <c r="O20" i="13" s="1"/>
  <c r="O19" i="13" s="1"/>
  <c r="O18" i="13" s="1"/>
  <c r="O17" i="13" s="1"/>
  <c r="O16" i="13" s="1"/>
  <c r="O15" i="13" s="1"/>
  <c r="O14" i="13" s="1"/>
  <c r="O13" i="13" s="1"/>
  <c r="O12" i="13" s="1"/>
  <c r="O11" i="13" s="1"/>
  <c r="O10" i="13" s="1"/>
  <c r="O9" i="13" s="1"/>
  <c r="O8" i="13" s="1"/>
  <c r="O7" i="13" s="1"/>
  <c r="O6" i="13" s="1"/>
  <c r="O5" i="13" s="1"/>
  <c r="O4" i="13" s="1"/>
  <c r="O3" i="13" s="1"/>
  <c r="P363" i="13"/>
  <c r="T363" i="13"/>
  <c r="Q362" i="13"/>
  <c r="Q361" i="13" s="1"/>
  <c r="Q360" i="13" s="1"/>
  <c r="Q359" i="13" s="1"/>
  <c r="Q358" i="13" s="1"/>
  <c r="Q357" i="13" s="1"/>
  <c r="Q356" i="13" s="1"/>
  <c r="Q355" i="13" s="1"/>
  <c r="Q354" i="13" s="1"/>
  <c r="Q353" i="13" s="1"/>
  <c r="Q352" i="13" s="1"/>
  <c r="Q351" i="13" s="1"/>
  <c r="Q350" i="13" s="1"/>
  <c r="Q349" i="13" s="1"/>
  <c r="Q348" i="13" s="1"/>
  <c r="Q347" i="13" s="1"/>
  <c r="Q346" i="13" s="1"/>
  <c r="Q345" i="13" s="1"/>
  <c r="Q344" i="13" s="1"/>
  <c r="Q343" i="13" s="1"/>
  <c r="Q342" i="13" s="1"/>
  <c r="Q341" i="13" s="1"/>
  <c r="Q340" i="13" s="1"/>
  <c r="Q339" i="13" s="1"/>
  <c r="Q338" i="13" s="1"/>
  <c r="Q337" i="13" s="1"/>
  <c r="Q336" i="13" s="1"/>
  <c r="Q335" i="13" s="1"/>
  <c r="Q334" i="13" s="1"/>
  <c r="Q333" i="13" s="1"/>
  <c r="Q332" i="13" s="1"/>
  <c r="Q331" i="13" s="1"/>
  <c r="Q330" i="13" s="1"/>
  <c r="Q329" i="13" s="1"/>
  <c r="Q328" i="13" s="1"/>
  <c r="Q327" i="13" s="1"/>
  <c r="Q326" i="13" s="1"/>
  <c r="Q325" i="13" s="1"/>
  <c r="Q324" i="13" s="1"/>
  <c r="Q323" i="13" s="1"/>
  <c r="Q322" i="13" s="1"/>
  <c r="Q321" i="13" s="1"/>
  <c r="Q320" i="13" s="1"/>
  <c r="Q319" i="13" s="1"/>
  <c r="Q318" i="13" s="1"/>
  <c r="Q317" i="13" s="1"/>
  <c r="Q316" i="13" s="1"/>
  <c r="Q315" i="13" s="1"/>
  <c r="Q314" i="13" s="1"/>
  <c r="Q313" i="13" s="1"/>
  <c r="Q312" i="13" s="1"/>
  <c r="Q311" i="13" s="1"/>
  <c r="Q310" i="13" s="1"/>
  <c r="Q309" i="13" s="1"/>
  <c r="Q308" i="13" s="1"/>
  <c r="Q307" i="13" s="1"/>
  <c r="Q306" i="13" s="1"/>
  <c r="Q305" i="13" s="1"/>
  <c r="Q304" i="13" s="1"/>
  <c r="Q303" i="13" s="1"/>
  <c r="Q302" i="13" s="1"/>
  <c r="Q301" i="13" s="1"/>
  <c r="Q300" i="13" s="1"/>
  <c r="Q299" i="13" s="1"/>
  <c r="Q298" i="13" s="1"/>
  <c r="Q297" i="13" s="1"/>
  <c r="Q296" i="13" s="1"/>
  <c r="Q295" i="13" s="1"/>
  <c r="Q294" i="13" s="1"/>
  <c r="Q293" i="13" s="1"/>
  <c r="Q292" i="13" s="1"/>
  <c r="Q291" i="13" s="1"/>
  <c r="Q290" i="13" s="1"/>
  <c r="Q289" i="13" s="1"/>
  <c r="Q288" i="13" s="1"/>
  <c r="Q287" i="13" s="1"/>
  <c r="Q286" i="13" s="1"/>
  <c r="Q285" i="13" s="1"/>
  <c r="Q284" i="13" s="1"/>
  <c r="Q283" i="13" s="1"/>
  <c r="Q282" i="13" s="1"/>
  <c r="Q281" i="13" s="1"/>
  <c r="Q280" i="13" s="1"/>
  <c r="Q279" i="13" s="1"/>
  <c r="Q278" i="13" s="1"/>
  <c r="Q277" i="13" s="1"/>
  <c r="Q276" i="13" s="1"/>
  <c r="Q275" i="13" s="1"/>
  <c r="Q274" i="13" s="1"/>
  <c r="Q273" i="13" s="1"/>
  <c r="Q272" i="13" s="1"/>
  <c r="Q271" i="13" s="1"/>
  <c r="Q270" i="13" s="1"/>
  <c r="Q269" i="13" s="1"/>
  <c r="Q268" i="13" s="1"/>
  <c r="Q267" i="13" s="1"/>
  <c r="Q266" i="13" s="1"/>
  <c r="Q265" i="13" s="1"/>
  <c r="Q264" i="13" s="1"/>
  <c r="Q263" i="13" s="1"/>
  <c r="Q262" i="13" s="1"/>
  <c r="Q261" i="13" s="1"/>
  <c r="Q260" i="13" s="1"/>
  <c r="Q259" i="13" s="1"/>
  <c r="Q258" i="13" s="1"/>
  <c r="Q257" i="13" s="1"/>
  <c r="Q256" i="13" s="1"/>
  <c r="Q255" i="13" s="1"/>
  <c r="Q254" i="13" s="1"/>
  <c r="Q253" i="13" s="1"/>
  <c r="Q252" i="13" s="1"/>
  <c r="Q251" i="13" s="1"/>
  <c r="Q250" i="13" s="1"/>
  <c r="Q249" i="13" s="1"/>
  <c r="Q248" i="13" s="1"/>
  <c r="Q247" i="13" s="1"/>
  <c r="Q246" i="13" s="1"/>
  <c r="Q245" i="13" s="1"/>
  <c r="Q244" i="13" s="1"/>
  <c r="Q243" i="13" s="1"/>
  <c r="Q242" i="13" s="1"/>
  <c r="Q241" i="13" s="1"/>
  <c r="Q240" i="13" s="1"/>
  <c r="Q239" i="13" s="1"/>
  <c r="Q238" i="13" s="1"/>
  <c r="Q237" i="13" s="1"/>
  <c r="Q236" i="13" s="1"/>
  <c r="Q235" i="13" s="1"/>
  <c r="Q234" i="13" s="1"/>
  <c r="Q233" i="13" s="1"/>
  <c r="Q232" i="13" s="1"/>
  <c r="Q231" i="13" s="1"/>
  <c r="Q230" i="13" s="1"/>
  <c r="Q229" i="13" s="1"/>
  <c r="Q228" i="13" s="1"/>
  <c r="Q227" i="13" s="1"/>
  <c r="Q226" i="13" s="1"/>
  <c r="Q225" i="13" s="1"/>
  <c r="Q224" i="13" s="1"/>
  <c r="Q223" i="13" s="1"/>
  <c r="Q222" i="13" s="1"/>
  <c r="Q221" i="13" s="1"/>
  <c r="Q220" i="13" s="1"/>
  <c r="Q219" i="13" s="1"/>
  <c r="Q218" i="13" s="1"/>
  <c r="Q217" i="13" s="1"/>
  <c r="Q216" i="13" s="1"/>
  <c r="Q215" i="13" s="1"/>
  <c r="Q214" i="13" s="1"/>
  <c r="Q213" i="13" s="1"/>
  <c r="Q212" i="13" s="1"/>
  <c r="Q211" i="13" s="1"/>
  <c r="Q210" i="13" s="1"/>
  <c r="Q209" i="13" s="1"/>
  <c r="Q208" i="13" s="1"/>
  <c r="Q207" i="13" s="1"/>
  <c r="Q206" i="13" s="1"/>
  <c r="Q205" i="13" s="1"/>
  <c r="Q204" i="13" s="1"/>
  <c r="Q203" i="13" s="1"/>
  <c r="Q202" i="13" s="1"/>
  <c r="Q201" i="13" s="1"/>
  <c r="Q200" i="13" s="1"/>
  <c r="Q199" i="13" s="1"/>
  <c r="Q198" i="13" s="1"/>
  <c r="Q197" i="13" s="1"/>
  <c r="Q196" i="13" s="1"/>
  <c r="Q195" i="13" s="1"/>
  <c r="Q194" i="13" s="1"/>
  <c r="Q193" i="13" s="1"/>
  <c r="Q192" i="13" s="1"/>
  <c r="Q191" i="13" s="1"/>
  <c r="Q190" i="13" s="1"/>
  <c r="Q189" i="13" s="1"/>
  <c r="Q188" i="13" s="1"/>
  <c r="Q187" i="13" s="1"/>
  <c r="Q186" i="13" s="1"/>
  <c r="Q185" i="13" s="1"/>
  <c r="Q184" i="13" s="1"/>
  <c r="Q183" i="13" s="1"/>
  <c r="Q182" i="13" s="1"/>
  <c r="Q181" i="13" s="1"/>
  <c r="Q180" i="13" s="1"/>
  <c r="Q179" i="13" s="1"/>
  <c r="Q178" i="13" s="1"/>
  <c r="Q177" i="13" s="1"/>
  <c r="Q176" i="13" s="1"/>
  <c r="Q175" i="13" s="1"/>
  <c r="Q174" i="13" s="1"/>
  <c r="Q173" i="13" s="1"/>
  <c r="Q172" i="13" s="1"/>
  <c r="Q171" i="13" s="1"/>
  <c r="Q170" i="13" s="1"/>
  <c r="Q169" i="13" s="1"/>
  <c r="Q168" i="13" s="1"/>
  <c r="Q167" i="13" s="1"/>
  <c r="Q166" i="13" s="1"/>
  <c r="Q165" i="13" s="1"/>
  <c r="Q164" i="13" s="1"/>
  <c r="Q163" i="13" s="1"/>
  <c r="Q162" i="13" s="1"/>
  <c r="Q161" i="13" s="1"/>
  <c r="Q160" i="13" s="1"/>
  <c r="Q159" i="13" s="1"/>
  <c r="Q158" i="13" s="1"/>
  <c r="Q157" i="13" s="1"/>
  <c r="Q156" i="13" s="1"/>
  <c r="Q155" i="13" s="1"/>
  <c r="Q154" i="13" s="1"/>
  <c r="Q153" i="13" s="1"/>
  <c r="Q152" i="13" s="1"/>
  <c r="Q151" i="13" s="1"/>
  <c r="Q150" i="13" s="1"/>
  <c r="Q149" i="13" s="1"/>
  <c r="Q148" i="13" s="1"/>
  <c r="Q147" i="13" s="1"/>
  <c r="Q146" i="13" s="1"/>
  <c r="Q145" i="13" s="1"/>
  <c r="Q144" i="13" s="1"/>
  <c r="Q143" i="13" s="1"/>
  <c r="Q142" i="13" s="1"/>
  <c r="Q141" i="13" s="1"/>
  <c r="Q140" i="13" s="1"/>
  <c r="Q139" i="13" s="1"/>
  <c r="Q138" i="13" s="1"/>
  <c r="Q137" i="13" s="1"/>
  <c r="Q136" i="13" s="1"/>
  <c r="Q135" i="13" s="1"/>
  <c r="Q134" i="13" s="1"/>
  <c r="Q133" i="13" s="1"/>
  <c r="Q132" i="13" s="1"/>
  <c r="Q131" i="13" s="1"/>
  <c r="Q130" i="13" s="1"/>
  <c r="Q129" i="13" s="1"/>
  <c r="Q128" i="13" s="1"/>
  <c r="Q127" i="13" s="1"/>
  <c r="Q126" i="13" s="1"/>
  <c r="Q125" i="13" s="1"/>
  <c r="Q124" i="13" s="1"/>
  <c r="Q123" i="13" s="1"/>
  <c r="Q122" i="13" s="1"/>
  <c r="Q121" i="13" s="1"/>
  <c r="Q120" i="13" s="1"/>
  <c r="Q119" i="13" s="1"/>
  <c r="Q118" i="13" s="1"/>
  <c r="Q117" i="13" s="1"/>
  <c r="Q116" i="13" s="1"/>
  <c r="Q115" i="13" s="1"/>
  <c r="Q114" i="13" s="1"/>
  <c r="Q113" i="13" s="1"/>
  <c r="Q112" i="13" s="1"/>
  <c r="Q111" i="13" s="1"/>
  <c r="Q110" i="13" s="1"/>
  <c r="Q109" i="13" s="1"/>
  <c r="Q108" i="13" s="1"/>
  <c r="Q107" i="13" s="1"/>
  <c r="Q106" i="13" s="1"/>
  <c r="Q105" i="13" s="1"/>
  <c r="Q104" i="13" s="1"/>
  <c r="Q103" i="13" s="1"/>
  <c r="Q102" i="13" s="1"/>
  <c r="Q101" i="13" s="1"/>
  <c r="Q100" i="13" s="1"/>
  <c r="Q99" i="13" s="1"/>
  <c r="Q98" i="13" s="1"/>
  <c r="Q97" i="13" s="1"/>
  <c r="Q96" i="13" s="1"/>
  <c r="Q95" i="13" s="1"/>
  <c r="Q94" i="13" s="1"/>
  <c r="Q93" i="13" s="1"/>
  <c r="Q92" i="13" s="1"/>
  <c r="Q91" i="13" s="1"/>
  <c r="Q90" i="13" s="1"/>
  <c r="Q89" i="13" s="1"/>
  <c r="Q88" i="13" s="1"/>
  <c r="Q87" i="13" s="1"/>
  <c r="Q86" i="13" s="1"/>
  <c r="Q85" i="13" s="1"/>
  <c r="Q84" i="13" s="1"/>
  <c r="Q83" i="13" s="1"/>
  <c r="Q82" i="13" s="1"/>
  <c r="Q81" i="13" s="1"/>
  <c r="Q80" i="13" s="1"/>
  <c r="Q79" i="13" s="1"/>
  <c r="Q78" i="13" s="1"/>
  <c r="Q77" i="13" s="1"/>
  <c r="Q76" i="13" s="1"/>
  <c r="Q75" i="13" s="1"/>
  <c r="Q74" i="13" s="1"/>
  <c r="Q73" i="13" s="1"/>
  <c r="Q72" i="13" s="1"/>
  <c r="Q71" i="13" s="1"/>
  <c r="Q70" i="13" s="1"/>
  <c r="Q69" i="13" s="1"/>
  <c r="Q68" i="13" s="1"/>
  <c r="Q67" i="13" s="1"/>
  <c r="Q66" i="13" s="1"/>
  <c r="Q65" i="13" s="1"/>
  <c r="Q64" i="13" s="1"/>
  <c r="Q63" i="13" s="1"/>
  <c r="Q62" i="13" s="1"/>
  <c r="Q61" i="13" s="1"/>
  <c r="Q60" i="13" s="1"/>
  <c r="Q59" i="13" s="1"/>
  <c r="Q58" i="13" s="1"/>
  <c r="Q57" i="13" s="1"/>
  <c r="Q56" i="13" s="1"/>
  <c r="Q55" i="13" s="1"/>
  <c r="Q54" i="13" s="1"/>
  <c r="Q53" i="13" s="1"/>
  <c r="Q52" i="13" s="1"/>
  <c r="Q51" i="13" s="1"/>
  <c r="Q50" i="13" s="1"/>
  <c r="Q49" i="13" s="1"/>
  <c r="Q48" i="13" s="1"/>
  <c r="Q47" i="13" s="1"/>
  <c r="Q46" i="13" s="1"/>
  <c r="Q45" i="13" s="1"/>
  <c r="Q44" i="13" s="1"/>
  <c r="Q43" i="13" s="1"/>
  <c r="Q42" i="13" s="1"/>
  <c r="Q41" i="13" s="1"/>
  <c r="Q40" i="13" s="1"/>
  <c r="Q39" i="13" s="1"/>
  <c r="Q38" i="13" s="1"/>
  <c r="Q37" i="13" s="1"/>
  <c r="Q36" i="13" s="1"/>
  <c r="Q35" i="13" s="1"/>
  <c r="Q34" i="13" s="1"/>
  <c r="Q33" i="13" s="1"/>
  <c r="Q32" i="13" s="1"/>
  <c r="Q31" i="13" s="1"/>
  <c r="Q30" i="13" s="1"/>
  <c r="Q29" i="13" s="1"/>
  <c r="Q28" i="13" s="1"/>
  <c r="Q27" i="13" s="1"/>
  <c r="Q26" i="13" s="1"/>
  <c r="Q25" i="13" s="1"/>
  <c r="Q24" i="13" s="1"/>
  <c r="Q23" i="13" s="1"/>
  <c r="Q22" i="13" s="1"/>
  <c r="Q21" i="13" s="1"/>
  <c r="Q20" i="13" s="1"/>
  <c r="Q19" i="13" s="1"/>
  <c r="Q18" i="13" s="1"/>
  <c r="Q17" i="13" s="1"/>
  <c r="Q16" i="13" s="1"/>
  <c r="Q15" i="13" s="1"/>
  <c r="Q14" i="13" s="1"/>
  <c r="Q13" i="13" s="1"/>
  <c r="Q12" i="13" s="1"/>
  <c r="Q11" i="13" s="1"/>
  <c r="Q10" i="13" s="1"/>
  <c r="Q9" i="13" s="1"/>
  <c r="Q8" i="13" s="1"/>
  <c r="Q7" i="13" s="1"/>
  <c r="Q6" i="13" s="1"/>
  <c r="Q5" i="13" s="1"/>
  <c r="Q4" i="13" s="1"/>
  <c r="Q3" i="13" s="1"/>
  <c r="F113" i="19"/>
  <c r="C112" i="19"/>
  <c r="C111" i="19" s="1"/>
  <c r="C110" i="19" s="1"/>
  <c r="C109" i="19" s="1"/>
  <c r="C108" i="19" s="1"/>
  <c r="C107" i="19" s="1"/>
  <c r="C106" i="19" s="1"/>
  <c r="C105" i="19" s="1"/>
  <c r="C104" i="19" s="1"/>
  <c r="C103" i="19" s="1"/>
  <c r="C102" i="19" s="1"/>
  <c r="C101" i="19" s="1"/>
  <c r="C100" i="19" s="1"/>
  <c r="C99" i="19" s="1"/>
  <c r="C98" i="19" s="1"/>
  <c r="C97" i="19" s="1"/>
  <c r="C96" i="19" s="1"/>
  <c r="C95" i="19" s="1"/>
  <c r="C94" i="19" s="1"/>
  <c r="C93" i="19" s="1"/>
  <c r="C92" i="19" s="1"/>
  <c r="C91" i="19" s="1"/>
  <c r="C90" i="19" s="1"/>
  <c r="C89" i="19" s="1"/>
  <c r="C88" i="19" s="1"/>
  <c r="C87" i="19" s="1"/>
  <c r="C86" i="19" s="1"/>
  <c r="C85" i="19" s="1"/>
  <c r="C84" i="19" s="1"/>
  <c r="C83" i="19" s="1"/>
  <c r="C82" i="19" s="1"/>
  <c r="C81" i="19" s="1"/>
  <c r="C80" i="19" s="1"/>
  <c r="C79" i="19" s="1"/>
  <c r="C78" i="19" s="1"/>
  <c r="C77" i="19" s="1"/>
  <c r="C76" i="19" s="1"/>
  <c r="C75" i="19" s="1"/>
  <c r="C74" i="19" s="1"/>
  <c r="C73" i="19" s="1"/>
  <c r="C72" i="19" s="1"/>
  <c r="C71" i="19" s="1"/>
  <c r="C70" i="19" s="1"/>
  <c r="C69" i="19" s="1"/>
  <c r="C68" i="19" s="1"/>
  <c r="C67" i="19" s="1"/>
  <c r="C66" i="19" s="1"/>
  <c r="C65" i="19" s="1"/>
  <c r="C64" i="19" s="1"/>
  <c r="C63" i="19" s="1"/>
  <c r="C62" i="19" s="1"/>
  <c r="C61" i="19" s="1"/>
  <c r="C60" i="19" s="1"/>
  <c r="C59" i="19" s="1"/>
  <c r="C58" i="19" s="1"/>
  <c r="C57" i="19" s="1"/>
  <c r="C56" i="19" s="1"/>
  <c r="C55" i="19" s="1"/>
  <c r="C54" i="19" s="1"/>
  <c r="C53" i="19" s="1"/>
  <c r="C52" i="19" s="1"/>
  <c r="C51" i="19" s="1"/>
  <c r="C50" i="19" s="1"/>
  <c r="C49" i="19" s="1"/>
  <c r="C48" i="19" s="1"/>
  <c r="C47" i="19" s="1"/>
  <c r="C46" i="19" s="1"/>
  <c r="C45" i="19" s="1"/>
  <c r="C44" i="19" s="1"/>
  <c r="C43" i="19" s="1"/>
  <c r="C42" i="19" s="1"/>
  <c r="C41" i="19" s="1"/>
  <c r="C40" i="19" s="1"/>
  <c r="C39" i="19" s="1"/>
  <c r="C38" i="19" s="1"/>
  <c r="C37" i="19" s="1"/>
  <c r="C36" i="19" s="1"/>
  <c r="C35" i="19" s="1"/>
  <c r="C34" i="19" s="1"/>
  <c r="C33" i="19" s="1"/>
  <c r="C32" i="19" s="1"/>
  <c r="C31" i="19" s="1"/>
  <c r="C30" i="19" s="1"/>
  <c r="C29" i="19" s="1"/>
  <c r="C28" i="19" s="1"/>
  <c r="C27" i="19" s="1"/>
  <c r="C26" i="19" s="1"/>
  <c r="C25" i="19" s="1"/>
  <c r="C24" i="19" s="1"/>
  <c r="C23" i="19" s="1"/>
  <c r="C22" i="19" s="1"/>
  <c r="C21" i="19" s="1"/>
  <c r="C20" i="19" s="1"/>
  <c r="C19" i="19" s="1"/>
  <c r="C18" i="19" s="1"/>
  <c r="C17" i="19" s="1"/>
  <c r="C16" i="19" s="1"/>
  <c r="C15" i="19" s="1"/>
  <c r="C14" i="19" s="1"/>
  <c r="C13" i="19" s="1"/>
  <c r="C12" i="19" s="1"/>
  <c r="C11" i="19" s="1"/>
  <c r="C10" i="19" s="1"/>
  <c r="C9" i="19" s="1"/>
  <c r="C8" i="19" s="1"/>
  <c r="C7" i="19" s="1"/>
  <c r="C6" i="19" s="1"/>
  <c r="C5" i="19" s="1"/>
  <c r="B40" i="1"/>
  <c r="C37" i="1" s="1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3" i="18"/>
  <c r="D2" i="18"/>
  <c r="O74" i="18"/>
  <c r="L74" i="18"/>
  <c r="L73" i="18" s="1"/>
  <c r="L72" i="18" s="1"/>
  <c r="L71" i="18" s="1"/>
  <c r="L70" i="18" s="1"/>
  <c r="L69" i="18" s="1"/>
  <c r="L68" i="18" s="1"/>
  <c r="L67" i="18" s="1"/>
  <c r="L66" i="18" s="1"/>
  <c r="L65" i="18" s="1"/>
  <c r="L64" i="18" s="1"/>
  <c r="L63" i="18" s="1"/>
  <c r="L62" i="18" s="1"/>
  <c r="L61" i="18" s="1"/>
  <c r="L60" i="18" s="1"/>
  <c r="L59" i="18" s="1"/>
  <c r="L58" i="18" s="1"/>
  <c r="L57" i="18" s="1"/>
  <c r="L56" i="18" s="1"/>
  <c r="L55" i="18" s="1"/>
  <c r="L54" i="18" s="1"/>
  <c r="L53" i="18" s="1"/>
  <c r="L52" i="18" s="1"/>
  <c r="L51" i="18" s="1"/>
  <c r="L50" i="18" s="1"/>
  <c r="L49" i="18" s="1"/>
  <c r="L48" i="18" s="1"/>
  <c r="L47" i="18" s="1"/>
  <c r="L46" i="18" s="1"/>
  <c r="L45" i="18" s="1"/>
  <c r="L44" i="18" s="1"/>
  <c r="L43" i="18" s="1"/>
  <c r="L42" i="18" s="1"/>
  <c r="L41" i="18" s="1"/>
  <c r="L40" i="18" s="1"/>
  <c r="L39" i="18" s="1"/>
  <c r="L38" i="18" s="1"/>
  <c r="L37" i="18" s="1"/>
  <c r="L36" i="18" s="1"/>
  <c r="L35" i="18" s="1"/>
  <c r="L34" i="18" s="1"/>
  <c r="L33" i="18" s="1"/>
  <c r="L32" i="18" s="1"/>
  <c r="L31" i="18" s="1"/>
  <c r="L30" i="18" s="1"/>
  <c r="L29" i="18" s="1"/>
  <c r="L28" i="18" s="1"/>
  <c r="L27" i="18" s="1"/>
  <c r="L26" i="18" s="1"/>
  <c r="L25" i="18" s="1"/>
  <c r="L24" i="18" s="1"/>
  <c r="L23" i="18" s="1"/>
  <c r="L22" i="18" s="1"/>
  <c r="L21" i="18" s="1"/>
  <c r="L20" i="18" s="1"/>
  <c r="L19" i="18" s="1"/>
  <c r="L18" i="18" s="1"/>
  <c r="L17" i="18" s="1"/>
  <c r="L16" i="18" s="1"/>
  <c r="L15" i="18" s="1"/>
  <c r="L14" i="18" s="1"/>
  <c r="L13" i="18" s="1"/>
  <c r="L12" i="18" s="1"/>
  <c r="L11" i="18" s="1"/>
  <c r="L10" i="18" s="1"/>
  <c r="L9" i="18" s="1"/>
  <c r="L8" i="18" s="1"/>
  <c r="L7" i="18" s="1"/>
  <c r="L6" i="18" s="1"/>
  <c r="L5" i="18" s="1"/>
  <c r="L4" i="18" s="1"/>
  <c r="L3" i="18" s="1"/>
  <c r="L2" i="18" s="1"/>
  <c r="O73" i="18"/>
  <c r="O72" i="18" s="1"/>
  <c r="O71" i="18" s="1"/>
  <c r="O70" i="18" s="1"/>
  <c r="O69" i="18" s="1"/>
  <c r="O68" i="18" s="1"/>
  <c r="O67" i="18" s="1"/>
  <c r="O66" i="18" s="1"/>
  <c r="O65" i="18" s="1"/>
  <c r="O64" i="18" s="1"/>
  <c r="O63" i="18" s="1"/>
  <c r="O62" i="18" s="1"/>
  <c r="O61" i="18" s="1"/>
  <c r="O60" i="18" s="1"/>
  <c r="O59" i="18" s="1"/>
  <c r="O58" i="18" s="1"/>
  <c r="O57" i="18" s="1"/>
  <c r="O56" i="18" s="1"/>
  <c r="O55" i="18" s="1"/>
  <c r="O54" i="18" s="1"/>
  <c r="O53" i="18" s="1"/>
  <c r="O52" i="18" s="1"/>
  <c r="O51" i="18" s="1"/>
  <c r="O50" i="18" s="1"/>
  <c r="O49" i="18" s="1"/>
  <c r="O48" i="18" s="1"/>
  <c r="O47" i="18" s="1"/>
  <c r="O46" i="18" s="1"/>
  <c r="O45" i="18" s="1"/>
  <c r="O44" i="18" s="1"/>
  <c r="O43" i="18" s="1"/>
  <c r="O42" i="18" s="1"/>
  <c r="O41" i="18" s="1"/>
  <c r="O40" i="18" s="1"/>
  <c r="O39" i="18" s="1"/>
  <c r="O38" i="18" s="1"/>
  <c r="O37" i="18" s="1"/>
  <c r="O36" i="18" s="1"/>
  <c r="O35" i="18" s="1"/>
  <c r="O34" i="18" s="1"/>
  <c r="O33" i="18" s="1"/>
  <c r="O32" i="18" s="1"/>
  <c r="O31" i="18" s="1"/>
  <c r="O30" i="18" s="1"/>
  <c r="O29" i="18" s="1"/>
  <c r="O28" i="18" s="1"/>
  <c r="O27" i="18" s="1"/>
  <c r="O26" i="18" s="1"/>
  <c r="O25" i="18" s="1"/>
  <c r="O24" i="18" s="1"/>
  <c r="O23" i="18" s="1"/>
  <c r="O22" i="18" s="1"/>
  <c r="O21" i="18" s="1"/>
  <c r="O20" i="18" s="1"/>
  <c r="O19" i="18" s="1"/>
  <c r="O18" i="18" s="1"/>
  <c r="O17" i="18" s="1"/>
  <c r="O16" i="18" s="1"/>
  <c r="O15" i="18" s="1"/>
  <c r="O14" i="18" s="1"/>
  <c r="O13" i="18" s="1"/>
  <c r="O12" i="18" s="1"/>
  <c r="O11" i="18" s="1"/>
  <c r="O10" i="18" s="1"/>
  <c r="O9" i="18" s="1"/>
  <c r="O8" i="18" s="1"/>
  <c r="O7" i="18" s="1"/>
  <c r="O6" i="18" s="1"/>
  <c r="O5" i="18" s="1"/>
  <c r="O4" i="18" s="1"/>
  <c r="O3" i="18" s="1"/>
  <c r="O2" i="18" s="1"/>
  <c r="O1" i="18" s="1"/>
  <c r="K3" i="18"/>
  <c r="K4" i="18" s="1"/>
  <c r="K5" i="18" s="1"/>
  <c r="N2" i="18"/>
  <c r="W363" i="13" l="1"/>
  <c r="T362" i="13"/>
  <c r="T361" i="13" s="1"/>
  <c r="T360" i="13" s="1"/>
  <c r="T359" i="13" s="1"/>
  <c r="T358" i="13" s="1"/>
  <c r="T357" i="13" s="1"/>
  <c r="T356" i="13" s="1"/>
  <c r="T355" i="13" s="1"/>
  <c r="T354" i="13" s="1"/>
  <c r="T353" i="13" s="1"/>
  <c r="T352" i="13" s="1"/>
  <c r="T351" i="13" s="1"/>
  <c r="T350" i="13" s="1"/>
  <c r="T349" i="13" s="1"/>
  <c r="T348" i="13" s="1"/>
  <c r="T347" i="13" s="1"/>
  <c r="T346" i="13" s="1"/>
  <c r="T345" i="13" s="1"/>
  <c r="T344" i="13" s="1"/>
  <c r="T343" i="13" s="1"/>
  <c r="T342" i="13" s="1"/>
  <c r="T341" i="13" s="1"/>
  <c r="T340" i="13" s="1"/>
  <c r="T339" i="13" s="1"/>
  <c r="T338" i="13" s="1"/>
  <c r="T337" i="13" s="1"/>
  <c r="T336" i="13" s="1"/>
  <c r="T335" i="13" s="1"/>
  <c r="T334" i="13" s="1"/>
  <c r="T333" i="13" s="1"/>
  <c r="T332" i="13" s="1"/>
  <c r="T331" i="13" s="1"/>
  <c r="T330" i="13" s="1"/>
  <c r="T329" i="13" s="1"/>
  <c r="T328" i="13" s="1"/>
  <c r="T327" i="13" s="1"/>
  <c r="T326" i="13" s="1"/>
  <c r="T325" i="13" s="1"/>
  <c r="T324" i="13" s="1"/>
  <c r="T323" i="13" s="1"/>
  <c r="T322" i="13" s="1"/>
  <c r="T321" i="13" s="1"/>
  <c r="T320" i="13" s="1"/>
  <c r="T319" i="13" s="1"/>
  <c r="T318" i="13" s="1"/>
  <c r="T317" i="13" s="1"/>
  <c r="T316" i="13" s="1"/>
  <c r="T315" i="13" s="1"/>
  <c r="T314" i="13" s="1"/>
  <c r="T313" i="13" s="1"/>
  <c r="T312" i="13" s="1"/>
  <c r="T311" i="13" s="1"/>
  <c r="T310" i="13" s="1"/>
  <c r="T309" i="13" s="1"/>
  <c r="T308" i="13" s="1"/>
  <c r="T307" i="13" s="1"/>
  <c r="T306" i="13" s="1"/>
  <c r="T305" i="13" s="1"/>
  <c r="T304" i="13" s="1"/>
  <c r="T303" i="13" s="1"/>
  <c r="T302" i="13" s="1"/>
  <c r="T301" i="13" s="1"/>
  <c r="T300" i="13" s="1"/>
  <c r="T299" i="13" s="1"/>
  <c r="T298" i="13" s="1"/>
  <c r="T297" i="13" s="1"/>
  <c r="T296" i="13" s="1"/>
  <c r="T295" i="13" s="1"/>
  <c r="T294" i="13" s="1"/>
  <c r="T293" i="13" s="1"/>
  <c r="T292" i="13" s="1"/>
  <c r="T291" i="13" s="1"/>
  <c r="T290" i="13" s="1"/>
  <c r="T289" i="13" s="1"/>
  <c r="T288" i="13" s="1"/>
  <c r="T287" i="13" s="1"/>
  <c r="T286" i="13" s="1"/>
  <c r="T285" i="13" s="1"/>
  <c r="T284" i="13" s="1"/>
  <c r="T283" i="13" s="1"/>
  <c r="T282" i="13" s="1"/>
  <c r="T281" i="13" s="1"/>
  <c r="T280" i="13" s="1"/>
  <c r="T279" i="13" s="1"/>
  <c r="T278" i="13" s="1"/>
  <c r="T277" i="13" s="1"/>
  <c r="T276" i="13" s="1"/>
  <c r="T275" i="13" s="1"/>
  <c r="T274" i="13" s="1"/>
  <c r="T273" i="13" s="1"/>
  <c r="T272" i="13" s="1"/>
  <c r="T271" i="13" s="1"/>
  <c r="T270" i="13" s="1"/>
  <c r="T269" i="13" s="1"/>
  <c r="T268" i="13" s="1"/>
  <c r="T267" i="13" s="1"/>
  <c r="T266" i="13" s="1"/>
  <c r="T265" i="13" s="1"/>
  <c r="T264" i="13" s="1"/>
  <c r="T263" i="13" s="1"/>
  <c r="T262" i="13" s="1"/>
  <c r="T261" i="13" s="1"/>
  <c r="T260" i="13" s="1"/>
  <c r="T259" i="13" s="1"/>
  <c r="T258" i="13" s="1"/>
  <c r="T257" i="13" s="1"/>
  <c r="T256" i="13" s="1"/>
  <c r="T255" i="13" s="1"/>
  <c r="T254" i="13" s="1"/>
  <c r="T253" i="13" s="1"/>
  <c r="T252" i="13" s="1"/>
  <c r="T251" i="13" s="1"/>
  <c r="T250" i="13" s="1"/>
  <c r="T249" i="13" s="1"/>
  <c r="T248" i="13" s="1"/>
  <c r="T247" i="13" s="1"/>
  <c r="T246" i="13" s="1"/>
  <c r="T245" i="13" s="1"/>
  <c r="T244" i="13" s="1"/>
  <c r="T243" i="13" s="1"/>
  <c r="T242" i="13" s="1"/>
  <c r="T241" i="13" s="1"/>
  <c r="T240" i="13" s="1"/>
  <c r="T239" i="13" s="1"/>
  <c r="T238" i="13" s="1"/>
  <c r="T237" i="13" s="1"/>
  <c r="T236" i="13" s="1"/>
  <c r="T235" i="13" s="1"/>
  <c r="T234" i="13" s="1"/>
  <c r="T233" i="13" s="1"/>
  <c r="T232" i="13" s="1"/>
  <c r="T231" i="13" s="1"/>
  <c r="T230" i="13" s="1"/>
  <c r="T229" i="13" s="1"/>
  <c r="T228" i="13" s="1"/>
  <c r="T227" i="13" s="1"/>
  <c r="T226" i="13" s="1"/>
  <c r="T225" i="13" s="1"/>
  <c r="T224" i="13" s="1"/>
  <c r="T223" i="13" s="1"/>
  <c r="T222" i="13" s="1"/>
  <c r="T221" i="13" s="1"/>
  <c r="T220" i="13" s="1"/>
  <c r="T219" i="13" s="1"/>
  <c r="T218" i="13" s="1"/>
  <c r="T217" i="13" s="1"/>
  <c r="T216" i="13" s="1"/>
  <c r="T215" i="13" s="1"/>
  <c r="T214" i="13" s="1"/>
  <c r="T213" i="13" s="1"/>
  <c r="T212" i="13" s="1"/>
  <c r="T211" i="13" s="1"/>
  <c r="T210" i="13" s="1"/>
  <c r="T209" i="13" s="1"/>
  <c r="T208" i="13" s="1"/>
  <c r="T207" i="13" s="1"/>
  <c r="T206" i="13" s="1"/>
  <c r="T205" i="13" s="1"/>
  <c r="T204" i="13" s="1"/>
  <c r="T203" i="13" s="1"/>
  <c r="T202" i="13" s="1"/>
  <c r="T201" i="13" s="1"/>
  <c r="T200" i="13" s="1"/>
  <c r="T199" i="13" s="1"/>
  <c r="T198" i="13" s="1"/>
  <c r="T197" i="13" s="1"/>
  <c r="T196" i="13" s="1"/>
  <c r="T195" i="13" s="1"/>
  <c r="T194" i="13" s="1"/>
  <c r="T193" i="13" s="1"/>
  <c r="T192" i="13" s="1"/>
  <c r="T191" i="13" s="1"/>
  <c r="T190" i="13" s="1"/>
  <c r="T189" i="13" s="1"/>
  <c r="T188" i="13" s="1"/>
  <c r="T187" i="13" s="1"/>
  <c r="T186" i="13" s="1"/>
  <c r="T185" i="13" s="1"/>
  <c r="T184" i="13" s="1"/>
  <c r="T183" i="13" s="1"/>
  <c r="T182" i="13" s="1"/>
  <c r="T181" i="13" s="1"/>
  <c r="T180" i="13" s="1"/>
  <c r="T179" i="13" s="1"/>
  <c r="T178" i="13" s="1"/>
  <c r="T177" i="13" s="1"/>
  <c r="T176" i="13" s="1"/>
  <c r="T175" i="13" s="1"/>
  <c r="T174" i="13" s="1"/>
  <c r="T173" i="13" s="1"/>
  <c r="T172" i="13" s="1"/>
  <c r="T171" i="13" s="1"/>
  <c r="T170" i="13" s="1"/>
  <c r="T169" i="13" s="1"/>
  <c r="T168" i="13" s="1"/>
  <c r="T167" i="13" s="1"/>
  <c r="T166" i="13" s="1"/>
  <c r="T165" i="13" s="1"/>
  <c r="T164" i="13" s="1"/>
  <c r="T163" i="13" s="1"/>
  <c r="T162" i="13" s="1"/>
  <c r="T161" i="13" s="1"/>
  <c r="T160" i="13" s="1"/>
  <c r="T159" i="13" s="1"/>
  <c r="T158" i="13" s="1"/>
  <c r="T157" i="13" s="1"/>
  <c r="T156" i="13" s="1"/>
  <c r="T155" i="13" s="1"/>
  <c r="T154" i="13" s="1"/>
  <c r="T153" i="13" s="1"/>
  <c r="T152" i="13" s="1"/>
  <c r="T151" i="13" s="1"/>
  <c r="T150" i="13" s="1"/>
  <c r="T149" i="13" s="1"/>
  <c r="T148" i="13" s="1"/>
  <c r="T147" i="13" s="1"/>
  <c r="T146" i="13" s="1"/>
  <c r="T145" i="13" s="1"/>
  <c r="T144" i="13" s="1"/>
  <c r="T143" i="13" s="1"/>
  <c r="T142" i="13" s="1"/>
  <c r="T141" i="13" s="1"/>
  <c r="T140" i="13" s="1"/>
  <c r="T139" i="13" s="1"/>
  <c r="T138" i="13" s="1"/>
  <c r="T137" i="13" s="1"/>
  <c r="T136" i="13" s="1"/>
  <c r="T135" i="13" s="1"/>
  <c r="T134" i="13" s="1"/>
  <c r="T133" i="13" s="1"/>
  <c r="T132" i="13" s="1"/>
  <c r="T131" i="13" s="1"/>
  <c r="T130" i="13" s="1"/>
  <c r="T129" i="13" s="1"/>
  <c r="T128" i="13" s="1"/>
  <c r="T127" i="13" s="1"/>
  <c r="T126" i="13" s="1"/>
  <c r="T125" i="13" s="1"/>
  <c r="T124" i="13" s="1"/>
  <c r="T123" i="13" s="1"/>
  <c r="T122" i="13" s="1"/>
  <c r="T121" i="13" s="1"/>
  <c r="T120" i="13" s="1"/>
  <c r="T119" i="13" s="1"/>
  <c r="T118" i="13" s="1"/>
  <c r="T117" i="13" s="1"/>
  <c r="T116" i="13" s="1"/>
  <c r="T115" i="13" s="1"/>
  <c r="T114" i="13" s="1"/>
  <c r="T113" i="13" s="1"/>
  <c r="T112" i="13" s="1"/>
  <c r="T111" i="13" s="1"/>
  <c r="T110" i="13" s="1"/>
  <c r="T109" i="13" s="1"/>
  <c r="T108" i="13" s="1"/>
  <c r="T107" i="13" s="1"/>
  <c r="T106" i="13" s="1"/>
  <c r="T105" i="13" s="1"/>
  <c r="T104" i="13" s="1"/>
  <c r="T103" i="13" s="1"/>
  <c r="T102" i="13" s="1"/>
  <c r="T101" i="13" s="1"/>
  <c r="T100" i="13" s="1"/>
  <c r="T99" i="13" s="1"/>
  <c r="T98" i="13" s="1"/>
  <c r="T97" i="13" s="1"/>
  <c r="T96" i="13" s="1"/>
  <c r="T95" i="13" s="1"/>
  <c r="T94" i="13" s="1"/>
  <c r="T93" i="13" s="1"/>
  <c r="T92" i="13" s="1"/>
  <c r="T91" i="13" s="1"/>
  <c r="T90" i="13" s="1"/>
  <c r="T89" i="13" s="1"/>
  <c r="T88" i="13" s="1"/>
  <c r="T87" i="13" s="1"/>
  <c r="T86" i="13" s="1"/>
  <c r="T85" i="13" s="1"/>
  <c r="T84" i="13" s="1"/>
  <c r="T83" i="13" s="1"/>
  <c r="T82" i="13" s="1"/>
  <c r="T81" i="13" s="1"/>
  <c r="T80" i="13" s="1"/>
  <c r="T79" i="13" s="1"/>
  <c r="T78" i="13" s="1"/>
  <c r="T77" i="13" s="1"/>
  <c r="T76" i="13" s="1"/>
  <c r="T75" i="13" s="1"/>
  <c r="T74" i="13" s="1"/>
  <c r="T73" i="13" s="1"/>
  <c r="T72" i="13" s="1"/>
  <c r="T71" i="13" s="1"/>
  <c r="T70" i="13" s="1"/>
  <c r="T69" i="13" s="1"/>
  <c r="T68" i="13" s="1"/>
  <c r="T67" i="13" s="1"/>
  <c r="T66" i="13" s="1"/>
  <c r="T65" i="13" s="1"/>
  <c r="T64" i="13" s="1"/>
  <c r="T63" i="13" s="1"/>
  <c r="T62" i="13" s="1"/>
  <c r="T61" i="13" s="1"/>
  <c r="T60" i="13" s="1"/>
  <c r="T59" i="13" s="1"/>
  <c r="T58" i="13" s="1"/>
  <c r="T57" i="13" s="1"/>
  <c r="T56" i="13" s="1"/>
  <c r="T55" i="13" s="1"/>
  <c r="T54" i="13" s="1"/>
  <c r="T53" i="13" s="1"/>
  <c r="T52" i="13" s="1"/>
  <c r="T51" i="13" s="1"/>
  <c r="T50" i="13" s="1"/>
  <c r="T49" i="13" s="1"/>
  <c r="T48" i="13" s="1"/>
  <c r="T47" i="13" s="1"/>
  <c r="T46" i="13" s="1"/>
  <c r="T45" i="13" s="1"/>
  <c r="T44" i="13" s="1"/>
  <c r="T43" i="13" s="1"/>
  <c r="T42" i="13" s="1"/>
  <c r="T41" i="13" s="1"/>
  <c r="T40" i="13" s="1"/>
  <c r="T39" i="13" s="1"/>
  <c r="T38" i="13" s="1"/>
  <c r="T37" i="13" s="1"/>
  <c r="T36" i="13" s="1"/>
  <c r="T35" i="13" s="1"/>
  <c r="T34" i="13" s="1"/>
  <c r="T33" i="13" s="1"/>
  <c r="T32" i="13" s="1"/>
  <c r="T31" i="13" s="1"/>
  <c r="T30" i="13" s="1"/>
  <c r="T29" i="13" s="1"/>
  <c r="T28" i="13" s="1"/>
  <c r="T27" i="13" s="1"/>
  <c r="T26" i="13" s="1"/>
  <c r="T25" i="13" s="1"/>
  <c r="T24" i="13" s="1"/>
  <c r="T23" i="13" s="1"/>
  <c r="T22" i="13" s="1"/>
  <c r="T21" i="13" s="1"/>
  <c r="T20" i="13" s="1"/>
  <c r="T19" i="13" s="1"/>
  <c r="T18" i="13" s="1"/>
  <c r="T17" i="13" s="1"/>
  <c r="T16" i="13" s="1"/>
  <c r="T15" i="13" s="1"/>
  <c r="T14" i="13" s="1"/>
  <c r="T13" i="13" s="1"/>
  <c r="T12" i="13" s="1"/>
  <c r="T11" i="13" s="1"/>
  <c r="T10" i="13" s="1"/>
  <c r="T9" i="13" s="1"/>
  <c r="T8" i="13" s="1"/>
  <c r="T7" i="13" s="1"/>
  <c r="T6" i="13" s="1"/>
  <c r="T5" i="13" s="1"/>
  <c r="T4" i="13" s="1"/>
  <c r="T3" i="13" s="1"/>
  <c r="S363" i="13"/>
  <c r="P362" i="13"/>
  <c r="P361" i="13" s="1"/>
  <c r="P360" i="13" s="1"/>
  <c r="P359" i="13" s="1"/>
  <c r="P358" i="13" s="1"/>
  <c r="P357" i="13" s="1"/>
  <c r="P356" i="13" s="1"/>
  <c r="P355" i="13" s="1"/>
  <c r="P354" i="13" s="1"/>
  <c r="P353" i="13" s="1"/>
  <c r="P352" i="13" s="1"/>
  <c r="P351" i="13" s="1"/>
  <c r="P350" i="13" s="1"/>
  <c r="P349" i="13" s="1"/>
  <c r="P348" i="13" s="1"/>
  <c r="P347" i="13" s="1"/>
  <c r="P346" i="13" s="1"/>
  <c r="P345" i="13" s="1"/>
  <c r="P344" i="13" s="1"/>
  <c r="P343" i="13" s="1"/>
  <c r="P342" i="13" s="1"/>
  <c r="P341" i="13" s="1"/>
  <c r="P340" i="13" s="1"/>
  <c r="P339" i="13" s="1"/>
  <c r="P338" i="13" s="1"/>
  <c r="P337" i="13" s="1"/>
  <c r="P336" i="13" s="1"/>
  <c r="P335" i="13" s="1"/>
  <c r="P334" i="13" s="1"/>
  <c r="P333" i="13" s="1"/>
  <c r="P332" i="13" s="1"/>
  <c r="P331" i="13" s="1"/>
  <c r="P330" i="13" s="1"/>
  <c r="P329" i="13" s="1"/>
  <c r="P328" i="13" s="1"/>
  <c r="P327" i="13" s="1"/>
  <c r="P326" i="13" s="1"/>
  <c r="P325" i="13" s="1"/>
  <c r="P324" i="13" s="1"/>
  <c r="P323" i="13" s="1"/>
  <c r="P322" i="13" s="1"/>
  <c r="P321" i="13" s="1"/>
  <c r="P320" i="13" s="1"/>
  <c r="P319" i="13" s="1"/>
  <c r="P318" i="13" s="1"/>
  <c r="P317" i="13" s="1"/>
  <c r="P316" i="13" s="1"/>
  <c r="P315" i="13" s="1"/>
  <c r="P314" i="13" s="1"/>
  <c r="P313" i="13" s="1"/>
  <c r="P312" i="13" s="1"/>
  <c r="P311" i="13" s="1"/>
  <c r="P310" i="13" s="1"/>
  <c r="P309" i="13" s="1"/>
  <c r="P308" i="13" s="1"/>
  <c r="P307" i="13" s="1"/>
  <c r="P306" i="13" s="1"/>
  <c r="P305" i="13" s="1"/>
  <c r="P304" i="13" s="1"/>
  <c r="P303" i="13" s="1"/>
  <c r="P302" i="13" s="1"/>
  <c r="P301" i="13" s="1"/>
  <c r="P300" i="13" s="1"/>
  <c r="P299" i="13" s="1"/>
  <c r="P298" i="13" s="1"/>
  <c r="P297" i="13" s="1"/>
  <c r="P296" i="13" s="1"/>
  <c r="P295" i="13" s="1"/>
  <c r="P294" i="13" s="1"/>
  <c r="P293" i="13" s="1"/>
  <c r="P292" i="13" s="1"/>
  <c r="P291" i="13" s="1"/>
  <c r="P290" i="13" s="1"/>
  <c r="P289" i="13" s="1"/>
  <c r="P288" i="13" s="1"/>
  <c r="P287" i="13" s="1"/>
  <c r="P286" i="13" s="1"/>
  <c r="P285" i="13" s="1"/>
  <c r="P284" i="13" s="1"/>
  <c r="P283" i="13" s="1"/>
  <c r="P282" i="13" s="1"/>
  <c r="P281" i="13" s="1"/>
  <c r="P280" i="13" s="1"/>
  <c r="P279" i="13" s="1"/>
  <c r="P278" i="13" s="1"/>
  <c r="P277" i="13" s="1"/>
  <c r="P276" i="13" s="1"/>
  <c r="P275" i="13" s="1"/>
  <c r="P274" i="13" s="1"/>
  <c r="P273" i="13" s="1"/>
  <c r="P272" i="13" s="1"/>
  <c r="P271" i="13" s="1"/>
  <c r="P270" i="13" s="1"/>
  <c r="P269" i="13" s="1"/>
  <c r="P268" i="13" s="1"/>
  <c r="P267" i="13" s="1"/>
  <c r="P266" i="13" s="1"/>
  <c r="P265" i="13" s="1"/>
  <c r="P264" i="13" s="1"/>
  <c r="P263" i="13" s="1"/>
  <c r="P262" i="13" s="1"/>
  <c r="P261" i="13" s="1"/>
  <c r="P260" i="13" s="1"/>
  <c r="P259" i="13" s="1"/>
  <c r="P258" i="13" s="1"/>
  <c r="P257" i="13" s="1"/>
  <c r="P256" i="13" s="1"/>
  <c r="P255" i="13" s="1"/>
  <c r="P254" i="13" s="1"/>
  <c r="P253" i="13" s="1"/>
  <c r="P252" i="13" s="1"/>
  <c r="P251" i="13" s="1"/>
  <c r="P250" i="13" s="1"/>
  <c r="P249" i="13" s="1"/>
  <c r="P248" i="13" s="1"/>
  <c r="P247" i="13" s="1"/>
  <c r="P246" i="13" s="1"/>
  <c r="P245" i="13" s="1"/>
  <c r="P244" i="13" s="1"/>
  <c r="P243" i="13" s="1"/>
  <c r="P242" i="13" s="1"/>
  <c r="P241" i="13" s="1"/>
  <c r="P240" i="13" s="1"/>
  <c r="P239" i="13" s="1"/>
  <c r="P238" i="13" s="1"/>
  <c r="P237" i="13" s="1"/>
  <c r="P236" i="13" s="1"/>
  <c r="P235" i="13" s="1"/>
  <c r="P234" i="13" s="1"/>
  <c r="P233" i="13" s="1"/>
  <c r="P232" i="13" s="1"/>
  <c r="P231" i="13" s="1"/>
  <c r="P230" i="13" s="1"/>
  <c r="P229" i="13" s="1"/>
  <c r="P228" i="13" s="1"/>
  <c r="P227" i="13" s="1"/>
  <c r="P226" i="13" s="1"/>
  <c r="P225" i="13" s="1"/>
  <c r="P224" i="13" s="1"/>
  <c r="P223" i="13" s="1"/>
  <c r="P222" i="13" s="1"/>
  <c r="P221" i="13" s="1"/>
  <c r="P220" i="13" s="1"/>
  <c r="P219" i="13" s="1"/>
  <c r="P218" i="13" s="1"/>
  <c r="P217" i="13" s="1"/>
  <c r="P216" i="13" s="1"/>
  <c r="P215" i="13" s="1"/>
  <c r="P214" i="13" s="1"/>
  <c r="P213" i="13" s="1"/>
  <c r="P212" i="13" s="1"/>
  <c r="P211" i="13" s="1"/>
  <c r="P210" i="13" s="1"/>
  <c r="P209" i="13" s="1"/>
  <c r="P208" i="13" s="1"/>
  <c r="P207" i="13" s="1"/>
  <c r="P206" i="13" s="1"/>
  <c r="P205" i="13" s="1"/>
  <c r="P204" i="13" s="1"/>
  <c r="P203" i="13" s="1"/>
  <c r="P202" i="13" s="1"/>
  <c r="P201" i="13" s="1"/>
  <c r="P200" i="13" s="1"/>
  <c r="P199" i="13" s="1"/>
  <c r="P198" i="13" s="1"/>
  <c r="P197" i="13" s="1"/>
  <c r="P196" i="13" s="1"/>
  <c r="P195" i="13" s="1"/>
  <c r="P194" i="13" s="1"/>
  <c r="P193" i="13" s="1"/>
  <c r="P192" i="13" s="1"/>
  <c r="P191" i="13" s="1"/>
  <c r="P190" i="13" s="1"/>
  <c r="P189" i="13" s="1"/>
  <c r="P188" i="13" s="1"/>
  <c r="P187" i="13" s="1"/>
  <c r="P186" i="13" s="1"/>
  <c r="P185" i="13" s="1"/>
  <c r="P184" i="13" s="1"/>
  <c r="P183" i="13" s="1"/>
  <c r="P182" i="13" s="1"/>
  <c r="P181" i="13" s="1"/>
  <c r="P180" i="13" s="1"/>
  <c r="P179" i="13" s="1"/>
  <c r="P178" i="13" s="1"/>
  <c r="P177" i="13" s="1"/>
  <c r="P176" i="13" s="1"/>
  <c r="P175" i="13" s="1"/>
  <c r="P174" i="13" s="1"/>
  <c r="P173" i="13" s="1"/>
  <c r="P172" i="13" s="1"/>
  <c r="P171" i="13" s="1"/>
  <c r="P170" i="13" s="1"/>
  <c r="P169" i="13" s="1"/>
  <c r="P168" i="13" s="1"/>
  <c r="P167" i="13" s="1"/>
  <c r="P166" i="13" s="1"/>
  <c r="P165" i="13" s="1"/>
  <c r="P164" i="13" s="1"/>
  <c r="P163" i="13" s="1"/>
  <c r="P162" i="13" s="1"/>
  <c r="P161" i="13" s="1"/>
  <c r="P160" i="13" s="1"/>
  <c r="P159" i="13" s="1"/>
  <c r="P158" i="13" s="1"/>
  <c r="P157" i="13" s="1"/>
  <c r="P156" i="13" s="1"/>
  <c r="P155" i="13" s="1"/>
  <c r="P154" i="13" s="1"/>
  <c r="P153" i="13" s="1"/>
  <c r="P152" i="13" s="1"/>
  <c r="P151" i="13" s="1"/>
  <c r="P150" i="13" s="1"/>
  <c r="P149" i="13" s="1"/>
  <c r="P148" i="13" s="1"/>
  <c r="P147" i="13" s="1"/>
  <c r="P146" i="13" s="1"/>
  <c r="P145" i="13" s="1"/>
  <c r="P144" i="13" s="1"/>
  <c r="P143" i="13" s="1"/>
  <c r="P142" i="13" s="1"/>
  <c r="P141" i="13" s="1"/>
  <c r="P140" i="13" s="1"/>
  <c r="P139" i="13" s="1"/>
  <c r="P138" i="13" s="1"/>
  <c r="P137" i="13" s="1"/>
  <c r="P136" i="13" s="1"/>
  <c r="P135" i="13" s="1"/>
  <c r="P134" i="13" s="1"/>
  <c r="P133" i="13" s="1"/>
  <c r="P132" i="13" s="1"/>
  <c r="P131" i="13" s="1"/>
  <c r="P130" i="13" s="1"/>
  <c r="P129" i="13" s="1"/>
  <c r="P128" i="13" s="1"/>
  <c r="P127" i="13" s="1"/>
  <c r="P126" i="13" s="1"/>
  <c r="P125" i="13" s="1"/>
  <c r="P124" i="13" s="1"/>
  <c r="P123" i="13" s="1"/>
  <c r="P122" i="13" s="1"/>
  <c r="P121" i="13" s="1"/>
  <c r="P120" i="13" s="1"/>
  <c r="P119" i="13" s="1"/>
  <c r="P118" i="13" s="1"/>
  <c r="P117" i="13" s="1"/>
  <c r="P116" i="13" s="1"/>
  <c r="P115" i="13" s="1"/>
  <c r="P114" i="13" s="1"/>
  <c r="P113" i="13" s="1"/>
  <c r="P112" i="13" s="1"/>
  <c r="P111" i="13" s="1"/>
  <c r="P110" i="13" s="1"/>
  <c r="P109" i="13" s="1"/>
  <c r="P108" i="13" s="1"/>
  <c r="P107" i="13" s="1"/>
  <c r="P106" i="13" s="1"/>
  <c r="P105" i="13" s="1"/>
  <c r="P104" i="13" s="1"/>
  <c r="P103" i="13" s="1"/>
  <c r="P102" i="13" s="1"/>
  <c r="P101" i="13" s="1"/>
  <c r="P100" i="13" s="1"/>
  <c r="P99" i="13" s="1"/>
  <c r="P98" i="13" s="1"/>
  <c r="P97" i="13" s="1"/>
  <c r="P96" i="13" s="1"/>
  <c r="P95" i="13" s="1"/>
  <c r="P94" i="13" s="1"/>
  <c r="P93" i="13" s="1"/>
  <c r="P92" i="13" s="1"/>
  <c r="P91" i="13" s="1"/>
  <c r="P90" i="13" s="1"/>
  <c r="P89" i="13" s="1"/>
  <c r="P88" i="13" s="1"/>
  <c r="P87" i="13" s="1"/>
  <c r="P86" i="13" s="1"/>
  <c r="P85" i="13" s="1"/>
  <c r="P84" i="13" s="1"/>
  <c r="P83" i="13" s="1"/>
  <c r="P82" i="13" s="1"/>
  <c r="P81" i="13" s="1"/>
  <c r="P80" i="13" s="1"/>
  <c r="P79" i="13" s="1"/>
  <c r="P78" i="13" s="1"/>
  <c r="P77" i="13" s="1"/>
  <c r="P76" i="13" s="1"/>
  <c r="P75" i="13" s="1"/>
  <c r="P74" i="13" s="1"/>
  <c r="P73" i="13" s="1"/>
  <c r="P72" i="13" s="1"/>
  <c r="P71" i="13" s="1"/>
  <c r="P70" i="13" s="1"/>
  <c r="P69" i="13" s="1"/>
  <c r="P68" i="13" s="1"/>
  <c r="P67" i="13" s="1"/>
  <c r="P66" i="13" s="1"/>
  <c r="P65" i="13" s="1"/>
  <c r="P64" i="13" s="1"/>
  <c r="P63" i="13" s="1"/>
  <c r="P62" i="13" s="1"/>
  <c r="P61" i="13" s="1"/>
  <c r="P60" i="13" s="1"/>
  <c r="P59" i="13" s="1"/>
  <c r="P58" i="13" s="1"/>
  <c r="P57" i="13" s="1"/>
  <c r="P56" i="13" s="1"/>
  <c r="P55" i="13" s="1"/>
  <c r="P54" i="13" s="1"/>
  <c r="P53" i="13" s="1"/>
  <c r="P52" i="13" s="1"/>
  <c r="P51" i="13" s="1"/>
  <c r="P50" i="13" s="1"/>
  <c r="P49" i="13" s="1"/>
  <c r="P48" i="13" s="1"/>
  <c r="P47" i="13" s="1"/>
  <c r="P46" i="13" s="1"/>
  <c r="P45" i="13" s="1"/>
  <c r="P44" i="13" s="1"/>
  <c r="P43" i="13" s="1"/>
  <c r="P42" i="13" s="1"/>
  <c r="P41" i="13" s="1"/>
  <c r="P40" i="13" s="1"/>
  <c r="P39" i="13" s="1"/>
  <c r="P38" i="13" s="1"/>
  <c r="P37" i="13" s="1"/>
  <c r="P36" i="13" s="1"/>
  <c r="P35" i="13" s="1"/>
  <c r="P34" i="13" s="1"/>
  <c r="P33" i="13" s="1"/>
  <c r="P32" i="13" s="1"/>
  <c r="P31" i="13" s="1"/>
  <c r="P30" i="13" s="1"/>
  <c r="P29" i="13" s="1"/>
  <c r="P28" i="13" s="1"/>
  <c r="P27" i="13" s="1"/>
  <c r="P26" i="13" s="1"/>
  <c r="P25" i="13" s="1"/>
  <c r="P24" i="13" s="1"/>
  <c r="P23" i="13" s="1"/>
  <c r="P22" i="13" s="1"/>
  <c r="P21" i="13" s="1"/>
  <c r="P20" i="13" s="1"/>
  <c r="P19" i="13" s="1"/>
  <c r="P18" i="13" s="1"/>
  <c r="P17" i="13" s="1"/>
  <c r="P16" i="13" s="1"/>
  <c r="P15" i="13" s="1"/>
  <c r="P14" i="13" s="1"/>
  <c r="P13" i="13" s="1"/>
  <c r="P12" i="13" s="1"/>
  <c r="P11" i="13" s="1"/>
  <c r="P10" i="13" s="1"/>
  <c r="P9" i="13" s="1"/>
  <c r="P8" i="13" s="1"/>
  <c r="P7" i="13" s="1"/>
  <c r="P6" i="13" s="1"/>
  <c r="P5" i="13" s="1"/>
  <c r="P4" i="13" s="1"/>
  <c r="P3" i="13" s="1"/>
  <c r="U363" i="13"/>
  <c r="R362" i="13"/>
  <c r="R361" i="13" s="1"/>
  <c r="R360" i="13" s="1"/>
  <c r="R359" i="13" s="1"/>
  <c r="R358" i="13" s="1"/>
  <c r="R357" i="13" s="1"/>
  <c r="R356" i="13" s="1"/>
  <c r="R355" i="13" s="1"/>
  <c r="R354" i="13" s="1"/>
  <c r="R353" i="13" s="1"/>
  <c r="R352" i="13" s="1"/>
  <c r="R351" i="13" s="1"/>
  <c r="R350" i="13" s="1"/>
  <c r="R349" i="13" s="1"/>
  <c r="R348" i="13" s="1"/>
  <c r="R347" i="13" s="1"/>
  <c r="R346" i="13" s="1"/>
  <c r="R345" i="13" s="1"/>
  <c r="R344" i="13" s="1"/>
  <c r="R343" i="13" s="1"/>
  <c r="R342" i="13" s="1"/>
  <c r="R341" i="13" s="1"/>
  <c r="R340" i="13" s="1"/>
  <c r="R339" i="13" s="1"/>
  <c r="R338" i="13" s="1"/>
  <c r="R337" i="13" s="1"/>
  <c r="R336" i="13" s="1"/>
  <c r="R335" i="13" s="1"/>
  <c r="R334" i="13" s="1"/>
  <c r="R333" i="13" s="1"/>
  <c r="R332" i="13" s="1"/>
  <c r="R331" i="13" s="1"/>
  <c r="R330" i="13" s="1"/>
  <c r="R329" i="13" s="1"/>
  <c r="R328" i="13" s="1"/>
  <c r="R327" i="13" s="1"/>
  <c r="R326" i="13" s="1"/>
  <c r="R325" i="13" s="1"/>
  <c r="R324" i="13" s="1"/>
  <c r="R323" i="13" s="1"/>
  <c r="R322" i="13" s="1"/>
  <c r="R321" i="13" s="1"/>
  <c r="R320" i="13" s="1"/>
  <c r="R319" i="13" s="1"/>
  <c r="R318" i="13" s="1"/>
  <c r="R317" i="13" s="1"/>
  <c r="R316" i="13" s="1"/>
  <c r="R315" i="13" s="1"/>
  <c r="R314" i="13" s="1"/>
  <c r="R313" i="13" s="1"/>
  <c r="R312" i="13" s="1"/>
  <c r="R311" i="13" s="1"/>
  <c r="R310" i="13" s="1"/>
  <c r="R309" i="13" s="1"/>
  <c r="R308" i="13" s="1"/>
  <c r="R307" i="13" s="1"/>
  <c r="R306" i="13" s="1"/>
  <c r="R305" i="13" s="1"/>
  <c r="R304" i="13" s="1"/>
  <c r="R303" i="13" s="1"/>
  <c r="R302" i="13" s="1"/>
  <c r="R301" i="13" s="1"/>
  <c r="R300" i="13" s="1"/>
  <c r="R299" i="13" s="1"/>
  <c r="R298" i="13" s="1"/>
  <c r="R297" i="13" s="1"/>
  <c r="R296" i="13" s="1"/>
  <c r="R295" i="13" s="1"/>
  <c r="R294" i="13" s="1"/>
  <c r="R293" i="13" s="1"/>
  <c r="R292" i="13" s="1"/>
  <c r="R291" i="13" s="1"/>
  <c r="R290" i="13" s="1"/>
  <c r="R289" i="13" s="1"/>
  <c r="R288" i="13" s="1"/>
  <c r="R287" i="13" s="1"/>
  <c r="R286" i="13" s="1"/>
  <c r="R285" i="13" s="1"/>
  <c r="R284" i="13" s="1"/>
  <c r="R283" i="13" s="1"/>
  <c r="R282" i="13" s="1"/>
  <c r="R281" i="13" s="1"/>
  <c r="R280" i="13" s="1"/>
  <c r="R279" i="13" s="1"/>
  <c r="R278" i="13" s="1"/>
  <c r="R277" i="13" s="1"/>
  <c r="R276" i="13" s="1"/>
  <c r="R275" i="13" s="1"/>
  <c r="R274" i="13" s="1"/>
  <c r="R273" i="13" s="1"/>
  <c r="R272" i="13" s="1"/>
  <c r="R271" i="13" s="1"/>
  <c r="R270" i="13" s="1"/>
  <c r="R269" i="13" s="1"/>
  <c r="R268" i="13" s="1"/>
  <c r="R267" i="13" s="1"/>
  <c r="R266" i="13" s="1"/>
  <c r="R265" i="13" s="1"/>
  <c r="R264" i="13" s="1"/>
  <c r="R263" i="13" s="1"/>
  <c r="R262" i="13" s="1"/>
  <c r="R261" i="13" s="1"/>
  <c r="R260" i="13" s="1"/>
  <c r="R259" i="13" s="1"/>
  <c r="R258" i="13" s="1"/>
  <c r="R257" i="13" s="1"/>
  <c r="R256" i="13" s="1"/>
  <c r="R255" i="13" s="1"/>
  <c r="R254" i="13" s="1"/>
  <c r="R253" i="13" s="1"/>
  <c r="R252" i="13" s="1"/>
  <c r="R251" i="13" s="1"/>
  <c r="R250" i="13" s="1"/>
  <c r="R249" i="13" s="1"/>
  <c r="R248" i="13" s="1"/>
  <c r="R247" i="13" s="1"/>
  <c r="R246" i="13" s="1"/>
  <c r="R245" i="13" s="1"/>
  <c r="R244" i="13" s="1"/>
  <c r="R243" i="13" s="1"/>
  <c r="R242" i="13" s="1"/>
  <c r="R241" i="13" s="1"/>
  <c r="R240" i="13" s="1"/>
  <c r="R239" i="13" s="1"/>
  <c r="R238" i="13" s="1"/>
  <c r="R237" i="13" s="1"/>
  <c r="R236" i="13" s="1"/>
  <c r="R235" i="13" s="1"/>
  <c r="R234" i="13" s="1"/>
  <c r="R233" i="13" s="1"/>
  <c r="R232" i="13" s="1"/>
  <c r="R231" i="13" s="1"/>
  <c r="R230" i="13" s="1"/>
  <c r="R229" i="13" s="1"/>
  <c r="R228" i="13" s="1"/>
  <c r="R227" i="13" s="1"/>
  <c r="R226" i="13" s="1"/>
  <c r="R225" i="13" s="1"/>
  <c r="R224" i="13" s="1"/>
  <c r="R223" i="13" s="1"/>
  <c r="R222" i="13" s="1"/>
  <c r="R221" i="13" s="1"/>
  <c r="R220" i="13" s="1"/>
  <c r="R219" i="13" s="1"/>
  <c r="R218" i="13" s="1"/>
  <c r="R217" i="13" s="1"/>
  <c r="R216" i="13" s="1"/>
  <c r="R215" i="13" s="1"/>
  <c r="R214" i="13" s="1"/>
  <c r="R213" i="13" s="1"/>
  <c r="R212" i="13" s="1"/>
  <c r="R211" i="13" s="1"/>
  <c r="R210" i="13" s="1"/>
  <c r="R209" i="13" s="1"/>
  <c r="R208" i="13" s="1"/>
  <c r="R207" i="13" s="1"/>
  <c r="R206" i="13" s="1"/>
  <c r="R205" i="13" s="1"/>
  <c r="R204" i="13" s="1"/>
  <c r="R203" i="13" s="1"/>
  <c r="R202" i="13" s="1"/>
  <c r="R201" i="13" s="1"/>
  <c r="R200" i="13" s="1"/>
  <c r="R199" i="13" s="1"/>
  <c r="R198" i="13" s="1"/>
  <c r="R197" i="13" s="1"/>
  <c r="R196" i="13" s="1"/>
  <c r="R195" i="13" s="1"/>
  <c r="R194" i="13" s="1"/>
  <c r="R193" i="13" s="1"/>
  <c r="R192" i="13" s="1"/>
  <c r="R191" i="13" s="1"/>
  <c r="R190" i="13" s="1"/>
  <c r="R189" i="13" s="1"/>
  <c r="R188" i="13" s="1"/>
  <c r="R187" i="13" s="1"/>
  <c r="R186" i="13" s="1"/>
  <c r="R185" i="13" s="1"/>
  <c r="R184" i="13" s="1"/>
  <c r="R183" i="13" s="1"/>
  <c r="R182" i="13" s="1"/>
  <c r="R181" i="13" s="1"/>
  <c r="R180" i="13" s="1"/>
  <c r="R179" i="13" s="1"/>
  <c r="R178" i="13" s="1"/>
  <c r="R177" i="13" s="1"/>
  <c r="R176" i="13" s="1"/>
  <c r="R175" i="13" s="1"/>
  <c r="R174" i="13" s="1"/>
  <c r="R173" i="13" s="1"/>
  <c r="R172" i="13" s="1"/>
  <c r="R171" i="13" s="1"/>
  <c r="R170" i="13" s="1"/>
  <c r="R169" i="13" s="1"/>
  <c r="R168" i="13" s="1"/>
  <c r="R167" i="13" s="1"/>
  <c r="R166" i="13" s="1"/>
  <c r="R165" i="13" s="1"/>
  <c r="R164" i="13" s="1"/>
  <c r="R163" i="13" s="1"/>
  <c r="R162" i="13" s="1"/>
  <c r="R161" i="13" s="1"/>
  <c r="R160" i="13" s="1"/>
  <c r="R159" i="13" s="1"/>
  <c r="R158" i="13" s="1"/>
  <c r="R157" i="13" s="1"/>
  <c r="R156" i="13" s="1"/>
  <c r="R155" i="13" s="1"/>
  <c r="R154" i="13" s="1"/>
  <c r="R153" i="13" s="1"/>
  <c r="R152" i="13" s="1"/>
  <c r="R151" i="13" s="1"/>
  <c r="R150" i="13" s="1"/>
  <c r="R149" i="13" s="1"/>
  <c r="R148" i="13" s="1"/>
  <c r="R147" i="13" s="1"/>
  <c r="R146" i="13" s="1"/>
  <c r="R145" i="13" s="1"/>
  <c r="R144" i="13" s="1"/>
  <c r="R143" i="13" s="1"/>
  <c r="R142" i="13" s="1"/>
  <c r="R141" i="13" s="1"/>
  <c r="R140" i="13" s="1"/>
  <c r="R139" i="13" s="1"/>
  <c r="R138" i="13" s="1"/>
  <c r="R137" i="13" s="1"/>
  <c r="R136" i="13" s="1"/>
  <c r="R135" i="13" s="1"/>
  <c r="R134" i="13" s="1"/>
  <c r="R133" i="13" s="1"/>
  <c r="R132" i="13" s="1"/>
  <c r="R131" i="13" s="1"/>
  <c r="R130" i="13" s="1"/>
  <c r="R129" i="13" s="1"/>
  <c r="R128" i="13" s="1"/>
  <c r="R127" i="13" s="1"/>
  <c r="R126" i="13" s="1"/>
  <c r="R125" i="13" s="1"/>
  <c r="R124" i="13" s="1"/>
  <c r="R123" i="13" s="1"/>
  <c r="R122" i="13" s="1"/>
  <c r="R121" i="13" s="1"/>
  <c r="R120" i="13" s="1"/>
  <c r="R119" i="13" s="1"/>
  <c r="R118" i="13" s="1"/>
  <c r="R117" i="13" s="1"/>
  <c r="R116" i="13" s="1"/>
  <c r="R115" i="13" s="1"/>
  <c r="R114" i="13" s="1"/>
  <c r="R113" i="13" s="1"/>
  <c r="R112" i="13" s="1"/>
  <c r="R111" i="13" s="1"/>
  <c r="R110" i="13" s="1"/>
  <c r="R109" i="13" s="1"/>
  <c r="R108" i="13" s="1"/>
  <c r="R107" i="13" s="1"/>
  <c r="R106" i="13" s="1"/>
  <c r="R105" i="13" s="1"/>
  <c r="R104" i="13" s="1"/>
  <c r="R103" i="13" s="1"/>
  <c r="R102" i="13" s="1"/>
  <c r="R101" i="13" s="1"/>
  <c r="R100" i="13" s="1"/>
  <c r="R99" i="13" s="1"/>
  <c r="R98" i="13" s="1"/>
  <c r="R97" i="13" s="1"/>
  <c r="R96" i="13" s="1"/>
  <c r="R95" i="13" s="1"/>
  <c r="R94" i="13" s="1"/>
  <c r="R93" i="13" s="1"/>
  <c r="R92" i="13" s="1"/>
  <c r="R91" i="13" s="1"/>
  <c r="R90" i="13" s="1"/>
  <c r="R89" i="13" s="1"/>
  <c r="R88" i="13" s="1"/>
  <c r="R87" i="13" s="1"/>
  <c r="R86" i="13" s="1"/>
  <c r="R85" i="13" s="1"/>
  <c r="R84" i="13" s="1"/>
  <c r="R83" i="13" s="1"/>
  <c r="R82" i="13" s="1"/>
  <c r="R81" i="13" s="1"/>
  <c r="R80" i="13" s="1"/>
  <c r="R79" i="13" s="1"/>
  <c r="R78" i="13" s="1"/>
  <c r="R77" i="13" s="1"/>
  <c r="R76" i="13" s="1"/>
  <c r="R75" i="13" s="1"/>
  <c r="R74" i="13" s="1"/>
  <c r="R73" i="13" s="1"/>
  <c r="R72" i="13" s="1"/>
  <c r="R71" i="13" s="1"/>
  <c r="R70" i="13" s="1"/>
  <c r="R69" i="13" s="1"/>
  <c r="R68" i="13" s="1"/>
  <c r="R67" i="13" s="1"/>
  <c r="R66" i="13" s="1"/>
  <c r="R65" i="13" s="1"/>
  <c r="R64" i="13" s="1"/>
  <c r="R63" i="13" s="1"/>
  <c r="R62" i="13" s="1"/>
  <c r="R61" i="13" s="1"/>
  <c r="R60" i="13" s="1"/>
  <c r="R59" i="13" s="1"/>
  <c r="R58" i="13" s="1"/>
  <c r="R57" i="13" s="1"/>
  <c r="R56" i="13" s="1"/>
  <c r="R55" i="13" s="1"/>
  <c r="R54" i="13" s="1"/>
  <c r="R53" i="13" s="1"/>
  <c r="R52" i="13" s="1"/>
  <c r="R51" i="13" s="1"/>
  <c r="R50" i="13" s="1"/>
  <c r="R49" i="13" s="1"/>
  <c r="R48" i="13" s="1"/>
  <c r="R47" i="13" s="1"/>
  <c r="R46" i="13" s="1"/>
  <c r="R45" i="13" s="1"/>
  <c r="R44" i="13" s="1"/>
  <c r="R43" i="13" s="1"/>
  <c r="R42" i="13" s="1"/>
  <c r="R41" i="13" s="1"/>
  <c r="R40" i="13" s="1"/>
  <c r="R39" i="13" s="1"/>
  <c r="R38" i="13" s="1"/>
  <c r="R37" i="13" s="1"/>
  <c r="R36" i="13" s="1"/>
  <c r="R35" i="13" s="1"/>
  <c r="R34" i="13" s="1"/>
  <c r="R33" i="13" s="1"/>
  <c r="R32" i="13" s="1"/>
  <c r="R31" i="13" s="1"/>
  <c r="R30" i="13" s="1"/>
  <c r="R29" i="13" s="1"/>
  <c r="R28" i="13" s="1"/>
  <c r="R27" i="13" s="1"/>
  <c r="R26" i="13" s="1"/>
  <c r="R25" i="13" s="1"/>
  <c r="R24" i="13" s="1"/>
  <c r="R23" i="13" s="1"/>
  <c r="R22" i="13" s="1"/>
  <c r="R21" i="13" s="1"/>
  <c r="R20" i="13" s="1"/>
  <c r="R19" i="13" s="1"/>
  <c r="R18" i="13" s="1"/>
  <c r="R17" i="13" s="1"/>
  <c r="R16" i="13" s="1"/>
  <c r="R15" i="13" s="1"/>
  <c r="R14" i="13" s="1"/>
  <c r="R13" i="13" s="1"/>
  <c r="R12" i="13" s="1"/>
  <c r="R11" i="13" s="1"/>
  <c r="R10" i="13" s="1"/>
  <c r="R9" i="13" s="1"/>
  <c r="R8" i="13" s="1"/>
  <c r="R7" i="13" s="1"/>
  <c r="R6" i="13" s="1"/>
  <c r="R5" i="13" s="1"/>
  <c r="R4" i="13" s="1"/>
  <c r="R3" i="13" s="1"/>
  <c r="J363" i="13"/>
  <c r="G362" i="13"/>
  <c r="G361" i="13" s="1"/>
  <c r="G360" i="13" s="1"/>
  <c r="G359" i="13" s="1"/>
  <c r="G358" i="13" s="1"/>
  <c r="G357" i="13" s="1"/>
  <c r="G356" i="13" s="1"/>
  <c r="G355" i="13" s="1"/>
  <c r="G354" i="13" s="1"/>
  <c r="G353" i="13" s="1"/>
  <c r="G352" i="13" s="1"/>
  <c r="G351" i="13" s="1"/>
  <c r="G350" i="13" s="1"/>
  <c r="G349" i="13" s="1"/>
  <c r="G348" i="13" s="1"/>
  <c r="G347" i="13" s="1"/>
  <c r="G346" i="13" s="1"/>
  <c r="G345" i="13" s="1"/>
  <c r="G344" i="13" s="1"/>
  <c r="G343" i="13" s="1"/>
  <c r="G342" i="13" s="1"/>
  <c r="G341" i="13" s="1"/>
  <c r="G340" i="13" s="1"/>
  <c r="G339" i="13" s="1"/>
  <c r="G338" i="13" s="1"/>
  <c r="G337" i="13" s="1"/>
  <c r="G336" i="13" s="1"/>
  <c r="G335" i="13" s="1"/>
  <c r="G334" i="13" s="1"/>
  <c r="G333" i="13" s="1"/>
  <c r="G332" i="13" s="1"/>
  <c r="G331" i="13" s="1"/>
  <c r="G330" i="13" s="1"/>
  <c r="G329" i="13" s="1"/>
  <c r="G328" i="13" s="1"/>
  <c r="G327" i="13" s="1"/>
  <c r="G326" i="13" s="1"/>
  <c r="G325" i="13" s="1"/>
  <c r="G324" i="13" s="1"/>
  <c r="G323" i="13" s="1"/>
  <c r="G322" i="13" s="1"/>
  <c r="G321" i="13" s="1"/>
  <c r="G320" i="13" s="1"/>
  <c r="G319" i="13" s="1"/>
  <c r="G318" i="13" s="1"/>
  <c r="G317" i="13" s="1"/>
  <c r="G316" i="13" s="1"/>
  <c r="G315" i="13" s="1"/>
  <c r="G314" i="13" s="1"/>
  <c r="G313" i="13" s="1"/>
  <c r="G312" i="13" s="1"/>
  <c r="G311" i="13" s="1"/>
  <c r="G310" i="13" s="1"/>
  <c r="G309" i="13" s="1"/>
  <c r="G308" i="13" s="1"/>
  <c r="G307" i="13" s="1"/>
  <c r="G306" i="13" s="1"/>
  <c r="G305" i="13" s="1"/>
  <c r="G304" i="13" s="1"/>
  <c r="G303" i="13" s="1"/>
  <c r="G302" i="13" s="1"/>
  <c r="G301" i="13" s="1"/>
  <c r="G300" i="13" s="1"/>
  <c r="G299" i="13" s="1"/>
  <c r="G298" i="13" s="1"/>
  <c r="G297" i="13" s="1"/>
  <c r="G296" i="13" s="1"/>
  <c r="G295" i="13" s="1"/>
  <c r="G294" i="13" s="1"/>
  <c r="G293" i="13" s="1"/>
  <c r="G292" i="13" s="1"/>
  <c r="G291" i="13" s="1"/>
  <c r="G290" i="13" s="1"/>
  <c r="G289" i="13" s="1"/>
  <c r="G288" i="13" s="1"/>
  <c r="G287" i="13" s="1"/>
  <c r="G286" i="13" s="1"/>
  <c r="G285" i="13" s="1"/>
  <c r="G284" i="13" s="1"/>
  <c r="G283" i="13" s="1"/>
  <c r="G282" i="13" s="1"/>
  <c r="G281" i="13" s="1"/>
  <c r="G280" i="13" s="1"/>
  <c r="G279" i="13" s="1"/>
  <c r="G278" i="13" s="1"/>
  <c r="G277" i="13" s="1"/>
  <c r="G276" i="13" s="1"/>
  <c r="G275" i="13" s="1"/>
  <c r="G274" i="13" s="1"/>
  <c r="G273" i="13" s="1"/>
  <c r="G272" i="13" s="1"/>
  <c r="G271" i="13" s="1"/>
  <c r="G270" i="13" s="1"/>
  <c r="G269" i="13" s="1"/>
  <c r="G268" i="13" s="1"/>
  <c r="G267" i="13" s="1"/>
  <c r="G266" i="13" s="1"/>
  <c r="G265" i="13" s="1"/>
  <c r="G264" i="13" s="1"/>
  <c r="G263" i="13" s="1"/>
  <c r="G262" i="13" s="1"/>
  <c r="G261" i="13" s="1"/>
  <c r="G260" i="13" s="1"/>
  <c r="G259" i="13" s="1"/>
  <c r="G258" i="13" s="1"/>
  <c r="G257" i="13" s="1"/>
  <c r="G256" i="13" s="1"/>
  <c r="G255" i="13" s="1"/>
  <c r="G254" i="13" s="1"/>
  <c r="G253" i="13" s="1"/>
  <c r="G252" i="13" s="1"/>
  <c r="G251" i="13" s="1"/>
  <c r="G250" i="13" s="1"/>
  <c r="G249" i="13" s="1"/>
  <c r="G248" i="13" s="1"/>
  <c r="G247" i="13" s="1"/>
  <c r="G246" i="13" s="1"/>
  <c r="G245" i="13" s="1"/>
  <c r="G244" i="13" s="1"/>
  <c r="G243" i="13" s="1"/>
  <c r="G242" i="13" s="1"/>
  <c r="G241" i="13" s="1"/>
  <c r="G240" i="13" s="1"/>
  <c r="G239" i="13" s="1"/>
  <c r="G238" i="13" s="1"/>
  <c r="G237" i="13" s="1"/>
  <c r="G236" i="13" s="1"/>
  <c r="G235" i="13" s="1"/>
  <c r="G234" i="13" s="1"/>
  <c r="G233" i="13" s="1"/>
  <c r="G232" i="13" s="1"/>
  <c r="G231" i="13" s="1"/>
  <c r="G230" i="13" s="1"/>
  <c r="G229" i="13" s="1"/>
  <c r="G228" i="13" s="1"/>
  <c r="G227" i="13" s="1"/>
  <c r="G226" i="13" s="1"/>
  <c r="G225" i="13" s="1"/>
  <c r="G224" i="13" s="1"/>
  <c r="G223" i="13" s="1"/>
  <c r="G222" i="13" s="1"/>
  <c r="G221" i="13" s="1"/>
  <c r="G220" i="13" s="1"/>
  <c r="G219" i="13" s="1"/>
  <c r="G218" i="13" s="1"/>
  <c r="G217" i="13" s="1"/>
  <c r="G216" i="13" s="1"/>
  <c r="G215" i="13" s="1"/>
  <c r="G214" i="13" s="1"/>
  <c r="G213" i="13" s="1"/>
  <c r="G212" i="13" s="1"/>
  <c r="G211" i="13" s="1"/>
  <c r="G210" i="13" s="1"/>
  <c r="G209" i="13" s="1"/>
  <c r="G208" i="13" s="1"/>
  <c r="G207" i="13" s="1"/>
  <c r="G206" i="13" s="1"/>
  <c r="G205" i="13" s="1"/>
  <c r="G204" i="13" s="1"/>
  <c r="G203" i="13" s="1"/>
  <c r="G202" i="13" s="1"/>
  <c r="G201" i="13" s="1"/>
  <c r="G200" i="13" s="1"/>
  <c r="G199" i="13" s="1"/>
  <c r="G198" i="13" s="1"/>
  <c r="G197" i="13" s="1"/>
  <c r="G196" i="13" s="1"/>
  <c r="G195" i="13" s="1"/>
  <c r="G194" i="13" s="1"/>
  <c r="G193" i="13" s="1"/>
  <c r="G192" i="13" s="1"/>
  <c r="G191" i="13" s="1"/>
  <c r="G190" i="13" s="1"/>
  <c r="G189" i="13" s="1"/>
  <c r="G188" i="13" s="1"/>
  <c r="G187" i="13" s="1"/>
  <c r="G186" i="13" s="1"/>
  <c r="G185" i="13" s="1"/>
  <c r="G184" i="13" s="1"/>
  <c r="G183" i="13" s="1"/>
  <c r="G182" i="13" s="1"/>
  <c r="G181" i="13" s="1"/>
  <c r="G180" i="13" s="1"/>
  <c r="G179" i="13" s="1"/>
  <c r="G178" i="13" s="1"/>
  <c r="G177" i="13" s="1"/>
  <c r="G176" i="13" s="1"/>
  <c r="G175" i="13" s="1"/>
  <c r="G174" i="13" s="1"/>
  <c r="G173" i="13" s="1"/>
  <c r="G172" i="13" s="1"/>
  <c r="G171" i="13" s="1"/>
  <c r="G170" i="13" s="1"/>
  <c r="G169" i="13" s="1"/>
  <c r="G168" i="13" s="1"/>
  <c r="G167" i="13" s="1"/>
  <c r="G166" i="13" s="1"/>
  <c r="G165" i="13" s="1"/>
  <c r="G164" i="13" s="1"/>
  <c r="G163" i="13" s="1"/>
  <c r="G162" i="13" s="1"/>
  <c r="G161" i="13" s="1"/>
  <c r="G160" i="13" s="1"/>
  <c r="G159" i="13" s="1"/>
  <c r="G158" i="13" s="1"/>
  <c r="G157" i="13" s="1"/>
  <c r="G156" i="13" s="1"/>
  <c r="G155" i="13" s="1"/>
  <c r="G154" i="13" s="1"/>
  <c r="G153" i="13" s="1"/>
  <c r="G152" i="13" s="1"/>
  <c r="G151" i="13" s="1"/>
  <c r="G150" i="13" s="1"/>
  <c r="G149" i="13" s="1"/>
  <c r="G148" i="13" s="1"/>
  <c r="G147" i="13" s="1"/>
  <c r="G146" i="13" s="1"/>
  <c r="G145" i="13" s="1"/>
  <c r="G144" i="13" s="1"/>
  <c r="G143" i="13" s="1"/>
  <c r="G142" i="13" s="1"/>
  <c r="G141" i="13" s="1"/>
  <c r="G140" i="13" s="1"/>
  <c r="G139" i="13" s="1"/>
  <c r="G138" i="13" s="1"/>
  <c r="G137" i="13" s="1"/>
  <c r="G136" i="13" s="1"/>
  <c r="G135" i="13" s="1"/>
  <c r="G134" i="13" s="1"/>
  <c r="G133" i="13" s="1"/>
  <c r="G132" i="13" s="1"/>
  <c r="G131" i="13" s="1"/>
  <c r="G130" i="13" s="1"/>
  <c r="G129" i="13" s="1"/>
  <c r="G128" i="13" s="1"/>
  <c r="G127" i="13" s="1"/>
  <c r="G126" i="13" s="1"/>
  <c r="G125" i="13" s="1"/>
  <c r="G124" i="13" s="1"/>
  <c r="G123" i="13" s="1"/>
  <c r="G122" i="13" s="1"/>
  <c r="G121" i="13" s="1"/>
  <c r="G120" i="13" s="1"/>
  <c r="G119" i="13" s="1"/>
  <c r="G118" i="13" s="1"/>
  <c r="G117" i="13" s="1"/>
  <c r="G116" i="13" s="1"/>
  <c r="G115" i="13" s="1"/>
  <c r="G114" i="13" s="1"/>
  <c r="G113" i="13" s="1"/>
  <c r="G112" i="13" s="1"/>
  <c r="G111" i="13" s="1"/>
  <c r="G110" i="13" s="1"/>
  <c r="G109" i="13" s="1"/>
  <c r="G108" i="13" s="1"/>
  <c r="G107" i="13" s="1"/>
  <c r="G106" i="13" s="1"/>
  <c r="G105" i="13" s="1"/>
  <c r="G104" i="13" s="1"/>
  <c r="G103" i="13" s="1"/>
  <c r="G102" i="13" s="1"/>
  <c r="G101" i="13" s="1"/>
  <c r="G100" i="13" s="1"/>
  <c r="G99" i="13" s="1"/>
  <c r="G98" i="13" s="1"/>
  <c r="G97" i="13" s="1"/>
  <c r="G96" i="13" s="1"/>
  <c r="G95" i="13" s="1"/>
  <c r="G94" i="13" s="1"/>
  <c r="G93" i="13" s="1"/>
  <c r="G92" i="13" s="1"/>
  <c r="G91" i="13" s="1"/>
  <c r="G90" i="13" s="1"/>
  <c r="G89" i="13" s="1"/>
  <c r="G88" i="13" s="1"/>
  <c r="G87" i="13" s="1"/>
  <c r="G86" i="13" s="1"/>
  <c r="G85" i="13" s="1"/>
  <c r="G84" i="13" s="1"/>
  <c r="G83" i="13" s="1"/>
  <c r="G82" i="13" s="1"/>
  <c r="G81" i="13" s="1"/>
  <c r="G80" i="13" s="1"/>
  <c r="G79" i="13" s="1"/>
  <c r="G78" i="13" s="1"/>
  <c r="G77" i="13" s="1"/>
  <c r="G76" i="13" s="1"/>
  <c r="G75" i="13" s="1"/>
  <c r="G74" i="13" s="1"/>
  <c r="G73" i="13" s="1"/>
  <c r="G72" i="13" s="1"/>
  <c r="G71" i="13" s="1"/>
  <c r="G70" i="13" s="1"/>
  <c r="G69" i="13" s="1"/>
  <c r="G68" i="13" s="1"/>
  <c r="G67" i="13" s="1"/>
  <c r="G66" i="13" s="1"/>
  <c r="G65" i="13" s="1"/>
  <c r="G64" i="13" s="1"/>
  <c r="G63" i="13" s="1"/>
  <c r="G62" i="13" s="1"/>
  <c r="G61" i="13" s="1"/>
  <c r="G60" i="13" s="1"/>
  <c r="G59" i="13" s="1"/>
  <c r="G58" i="13" s="1"/>
  <c r="G57" i="13" s="1"/>
  <c r="G56" i="13" s="1"/>
  <c r="G55" i="13" s="1"/>
  <c r="G54" i="13" s="1"/>
  <c r="G53" i="13" s="1"/>
  <c r="G52" i="13" s="1"/>
  <c r="G51" i="13" s="1"/>
  <c r="G50" i="13" s="1"/>
  <c r="G49" i="13" s="1"/>
  <c r="G48" i="13" s="1"/>
  <c r="G47" i="13" s="1"/>
  <c r="G46" i="13" s="1"/>
  <c r="G45" i="13" s="1"/>
  <c r="G44" i="13" s="1"/>
  <c r="G43" i="13" s="1"/>
  <c r="G42" i="13" s="1"/>
  <c r="G41" i="13" s="1"/>
  <c r="G40" i="13" s="1"/>
  <c r="G39" i="13" s="1"/>
  <c r="G38" i="13" s="1"/>
  <c r="G37" i="13" s="1"/>
  <c r="G36" i="13" s="1"/>
  <c r="G35" i="13" s="1"/>
  <c r="G34" i="13" s="1"/>
  <c r="G33" i="13" s="1"/>
  <c r="G32" i="13" s="1"/>
  <c r="G31" i="13" s="1"/>
  <c r="G30" i="13" s="1"/>
  <c r="G29" i="13" s="1"/>
  <c r="G28" i="13" s="1"/>
  <c r="G27" i="13" s="1"/>
  <c r="G26" i="13" s="1"/>
  <c r="G25" i="13" s="1"/>
  <c r="G24" i="13" s="1"/>
  <c r="G23" i="13" s="1"/>
  <c r="G22" i="13" s="1"/>
  <c r="G21" i="13" s="1"/>
  <c r="G20" i="13" s="1"/>
  <c r="G19" i="13" s="1"/>
  <c r="G18" i="13" s="1"/>
  <c r="G17" i="13" s="1"/>
  <c r="G16" i="13" s="1"/>
  <c r="G15" i="13" s="1"/>
  <c r="G14" i="13" s="1"/>
  <c r="G13" i="13" s="1"/>
  <c r="G12" i="13" s="1"/>
  <c r="G11" i="13" s="1"/>
  <c r="G10" i="13" s="1"/>
  <c r="G9" i="13" s="1"/>
  <c r="G8" i="13" s="1"/>
  <c r="G7" i="13" s="1"/>
  <c r="G6" i="13" s="1"/>
  <c r="G5" i="13" s="1"/>
  <c r="G4" i="13" s="1"/>
  <c r="G3" i="13" s="1"/>
  <c r="L363" i="13"/>
  <c r="L362" i="13" s="1"/>
  <c r="L361" i="13" s="1"/>
  <c r="L360" i="13" s="1"/>
  <c r="L359" i="13" s="1"/>
  <c r="L358" i="13" s="1"/>
  <c r="L357" i="13" s="1"/>
  <c r="L356" i="13" s="1"/>
  <c r="L355" i="13" s="1"/>
  <c r="L354" i="13" s="1"/>
  <c r="L353" i="13" s="1"/>
  <c r="L352" i="13" s="1"/>
  <c r="L351" i="13" s="1"/>
  <c r="L350" i="13" s="1"/>
  <c r="L349" i="13" s="1"/>
  <c r="L348" i="13" s="1"/>
  <c r="L347" i="13" s="1"/>
  <c r="L346" i="13" s="1"/>
  <c r="L345" i="13" s="1"/>
  <c r="L344" i="13" s="1"/>
  <c r="L343" i="13" s="1"/>
  <c r="L342" i="13" s="1"/>
  <c r="L341" i="13" s="1"/>
  <c r="L340" i="13" s="1"/>
  <c r="L339" i="13" s="1"/>
  <c r="L338" i="13" s="1"/>
  <c r="L337" i="13" s="1"/>
  <c r="L336" i="13" s="1"/>
  <c r="L335" i="13" s="1"/>
  <c r="L334" i="13" s="1"/>
  <c r="L333" i="13" s="1"/>
  <c r="L332" i="13" s="1"/>
  <c r="L331" i="13" s="1"/>
  <c r="L330" i="13" s="1"/>
  <c r="L329" i="13" s="1"/>
  <c r="L328" i="13" s="1"/>
  <c r="L327" i="13" s="1"/>
  <c r="L326" i="13" s="1"/>
  <c r="L325" i="13" s="1"/>
  <c r="L324" i="13" s="1"/>
  <c r="L323" i="13" s="1"/>
  <c r="L322" i="13" s="1"/>
  <c r="L321" i="13" s="1"/>
  <c r="L320" i="13" s="1"/>
  <c r="L319" i="13" s="1"/>
  <c r="L318" i="13" s="1"/>
  <c r="L317" i="13" s="1"/>
  <c r="L316" i="13" s="1"/>
  <c r="L315" i="13" s="1"/>
  <c r="L314" i="13" s="1"/>
  <c r="L313" i="13" s="1"/>
  <c r="L312" i="13" s="1"/>
  <c r="L311" i="13" s="1"/>
  <c r="L310" i="13" s="1"/>
  <c r="L309" i="13" s="1"/>
  <c r="L308" i="13" s="1"/>
  <c r="L307" i="13" s="1"/>
  <c r="L306" i="13" s="1"/>
  <c r="L305" i="13" s="1"/>
  <c r="L304" i="13" s="1"/>
  <c r="L303" i="13" s="1"/>
  <c r="L302" i="13" s="1"/>
  <c r="L301" i="13" s="1"/>
  <c r="L300" i="13" s="1"/>
  <c r="L299" i="13" s="1"/>
  <c r="L298" i="13" s="1"/>
  <c r="L297" i="13" s="1"/>
  <c r="L296" i="13" s="1"/>
  <c r="L295" i="13" s="1"/>
  <c r="L294" i="13" s="1"/>
  <c r="L293" i="13" s="1"/>
  <c r="L292" i="13" s="1"/>
  <c r="L291" i="13" s="1"/>
  <c r="L290" i="13" s="1"/>
  <c r="L289" i="13" s="1"/>
  <c r="L288" i="13" s="1"/>
  <c r="L287" i="13" s="1"/>
  <c r="L286" i="13" s="1"/>
  <c r="L285" i="13" s="1"/>
  <c r="L284" i="13" s="1"/>
  <c r="L283" i="13" s="1"/>
  <c r="L282" i="13" s="1"/>
  <c r="L281" i="13" s="1"/>
  <c r="L280" i="13" s="1"/>
  <c r="L279" i="13" s="1"/>
  <c r="L278" i="13" s="1"/>
  <c r="L277" i="13" s="1"/>
  <c r="L276" i="13" s="1"/>
  <c r="L275" i="13" s="1"/>
  <c r="L274" i="13" s="1"/>
  <c r="L273" i="13" s="1"/>
  <c r="L272" i="13" s="1"/>
  <c r="L271" i="13" s="1"/>
  <c r="L270" i="13" s="1"/>
  <c r="L269" i="13" s="1"/>
  <c r="L268" i="13" s="1"/>
  <c r="L267" i="13" s="1"/>
  <c r="L266" i="13" s="1"/>
  <c r="L265" i="13" s="1"/>
  <c r="L264" i="13" s="1"/>
  <c r="L263" i="13" s="1"/>
  <c r="L262" i="13" s="1"/>
  <c r="L261" i="13" s="1"/>
  <c r="L260" i="13" s="1"/>
  <c r="L259" i="13" s="1"/>
  <c r="L258" i="13" s="1"/>
  <c r="L257" i="13" s="1"/>
  <c r="L256" i="13" s="1"/>
  <c r="L255" i="13" s="1"/>
  <c r="L254" i="13" s="1"/>
  <c r="L253" i="13" s="1"/>
  <c r="L252" i="13" s="1"/>
  <c r="L251" i="13" s="1"/>
  <c r="L250" i="13" s="1"/>
  <c r="L249" i="13" s="1"/>
  <c r="L248" i="13" s="1"/>
  <c r="L247" i="13" s="1"/>
  <c r="L246" i="13" s="1"/>
  <c r="L245" i="13" s="1"/>
  <c r="L244" i="13" s="1"/>
  <c r="L243" i="13" s="1"/>
  <c r="L242" i="13" s="1"/>
  <c r="L241" i="13" s="1"/>
  <c r="L240" i="13" s="1"/>
  <c r="L239" i="13" s="1"/>
  <c r="L238" i="13" s="1"/>
  <c r="L237" i="13" s="1"/>
  <c r="L236" i="13" s="1"/>
  <c r="L235" i="13" s="1"/>
  <c r="L234" i="13" s="1"/>
  <c r="L233" i="13" s="1"/>
  <c r="L232" i="13" s="1"/>
  <c r="L231" i="13" s="1"/>
  <c r="L230" i="13" s="1"/>
  <c r="L229" i="13" s="1"/>
  <c r="L228" i="13" s="1"/>
  <c r="L227" i="13" s="1"/>
  <c r="L226" i="13" s="1"/>
  <c r="L225" i="13" s="1"/>
  <c r="L224" i="13" s="1"/>
  <c r="L223" i="13" s="1"/>
  <c r="L222" i="13" s="1"/>
  <c r="L221" i="13" s="1"/>
  <c r="L220" i="13" s="1"/>
  <c r="L219" i="13" s="1"/>
  <c r="L218" i="13" s="1"/>
  <c r="L217" i="13" s="1"/>
  <c r="L216" i="13" s="1"/>
  <c r="L215" i="13" s="1"/>
  <c r="L214" i="13" s="1"/>
  <c r="L213" i="13" s="1"/>
  <c r="L212" i="13" s="1"/>
  <c r="L211" i="13" s="1"/>
  <c r="L210" i="13" s="1"/>
  <c r="L209" i="13" s="1"/>
  <c r="L208" i="13" s="1"/>
  <c r="L207" i="13" s="1"/>
  <c r="L206" i="13" s="1"/>
  <c r="L205" i="13" s="1"/>
  <c r="L204" i="13" s="1"/>
  <c r="L203" i="13" s="1"/>
  <c r="L202" i="13" s="1"/>
  <c r="L201" i="13" s="1"/>
  <c r="L200" i="13" s="1"/>
  <c r="L199" i="13" s="1"/>
  <c r="L198" i="13" s="1"/>
  <c r="L197" i="13" s="1"/>
  <c r="L196" i="13" s="1"/>
  <c r="L195" i="13" s="1"/>
  <c r="L194" i="13" s="1"/>
  <c r="L193" i="13" s="1"/>
  <c r="L192" i="13" s="1"/>
  <c r="L191" i="13" s="1"/>
  <c r="L190" i="13" s="1"/>
  <c r="L189" i="13" s="1"/>
  <c r="L188" i="13" s="1"/>
  <c r="L187" i="13" s="1"/>
  <c r="L186" i="13" s="1"/>
  <c r="L185" i="13" s="1"/>
  <c r="L184" i="13" s="1"/>
  <c r="L183" i="13" s="1"/>
  <c r="L182" i="13" s="1"/>
  <c r="L181" i="13" s="1"/>
  <c r="L180" i="13" s="1"/>
  <c r="L179" i="13" s="1"/>
  <c r="L178" i="13" s="1"/>
  <c r="L177" i="13" s="1"/>
  <c r="L176" i="13" s="1"/>
  <c r="L175" i="13" s="1"/>
  <c r="L174" i="13" s="1"/>
  <c r="L173" i="13" s="1"/>
  <c r="L172" i="13" s="1"/>
  <c r="L171" i="13" s="1"/>
  <c r="L170" i="13" s="1"/>
  <c r="L169" i="13" s="1"/>
  <c r="L168" i="13" s="1"/>
  <c r="L167" i="13" s="1"/>
  <c r="L166" i="13" s="1"/>
  <c r="L165" i="13" s="1"/>
  <c r="L164" i="13" s="1"/>
  <c r="L163" i="13" s="1"/>
  <c r="L162" i="13" s="1"/>
  <c r="L161" i="13" s="1"/>
  <c r="L160" i="13" s="1"/>
  <c r="L159" i="13" s="1"/>
  <c r="L158" i="13" s="1"/>
  <c r="L157" i="13" s="1"/>
  <c r="L156" i="13" s="1"/>
  <c r="L155" i="13" s="1"/>
  <c r="L154" i="13" s="1"/>
  <c r="L153" i="13" s="1"/>
  <c r="L152" i="13" s="1"/>
  <c r="L151" i="13" s="1"/>
  <c r="L150" i="13" s="1"/>
  <c r="L149" i="13" s="1"/>
  <c r="L148" i="13" s="1"/>
  <c r="L147" i="13" s="1"/>
  <c r="L146" i="13" s="1"/>
  <c r="L145" i="13" s="1"/>
  <c r="L144" i="13" s="1"/>
  <c r="L143" i="13" s="1"/>
  <c r="L142" i="13" s="1"/>
  <c r="L141" i="13" s="1"/>
  <c r="L140" i="13" s="1"/>
  <c r="L139" i="13" s="1"/>
  <c r="L138" i="13" s="1"/>
  <c r="L137" i="13" s="1"/>
  <c r="L136" i="13" s="1"/>
  <c r="L135" i="13" s="1"/>
  <c r="L134" i="13" s="1"/>
  <c r="L133" i="13" s="1"/>
  <c r="L132" i="13" s="1"/>
  <c r="L131" i="13" s="1"/>
  <c r="L130" i="13" s="1"/>
  <c r="L129" i="13" s="1"/>
  <c r="L128" i="13" s="1"/>
  <c r="L127" i="13" s="1"/>
  <c r="L126" i="13" s="1"/>
  <c r="L125" i="13" s="1"/>
  <c r="L124" i="13" s="1"/>
  <c r="L123" i="13" s="1"/>
  <c r="L122" i="13" s="1"/>
  <c r="L121" i="13" s="1"/>
  <c r="L120" i="13" s="1"/>
  <c r="L119" i="13" s="1"/>
  <c r="L118" i="13" s="1"/>
  <c r="L117" i="13" s="1"/>
  <c r="L116" i="13" s="1"/>
  <c r="L115" i="13" s="1"/>
  <c r="L114" i="13" s="1"/>
  <c r="L113" i="13" s="1"/>
  <c r="L112" i="13" s="1"/>
  <c r="L111" i="13" s="1"/>
  <c r="L110" i="13" s="1"/>
  <c r="L109" i="13" s="1"/>
  <c r="L108" i="13" s="1"/>
  <c r="L107" i="13" s="1"/>
  <c r="L106" i="13" s="1"/>
  <c r="L105" i="13" s="1"/>
  <c r="L104" i="13" s="1"/>
  <c r="L103" i="13" s="1"/>
  <c r="L102" i="13" s="1"/>
  <c r="L101" i="13" s="1"/>
  <c r="L100" i="13" s="1"/>
  <c r="L99" i="13" s="1"/>
  <c r="L98" i="13" s="1"/>
  <c r="L97" i="13" s="1"/>
  <c r="L96" i="13" s="1"/>
  <c r="L95" i="13" s="1"/>
  <c r="L94" i="13" s="1"/>
  <c r="L93" i="13" s="1"/>
  <c r="L92" i="13" s="1"/>
  <c r="L91" i="13" s="1"/>
  <c r="L90" i="13" s="1"/>
  <c r="L89" i="13" s="1"/>
  <c r="L88" i="13" s="1"/>
  <c r="L87" i="13" s="1"/>
  <c r="L86" i="13" s="1"/>
  <c r="L85" i="13" s="1"/>
  <c r="L84" i="13" s="1"/>
  <c r="L83" i="13" s="1"/>
  <c r="L82" i="13" s="1"/>
  <c r="L81" i="13" s="1"/>
  <c r="L80" i="13" s="1"/>
  <c r="L79" i="13" s="1"/>
  <c r="L78" i="13" s="1"/>
  <c r="L77" i="13" s="1"/>
  <c r="L76" i="13" s="1"/>
  <c r="L75" i="13" s="1"/>
  <c r="L74" i="13" s="1"/>
  <c r="L73" i="13" s="1"/>
  <c r="L72" i="13" s="1"/>
  <c r="L71" i="13" s="1"/>
  <c r="L70" i="13" s="1"/>
  <c r="L69" i="13" s="1"/>
  <c r="L68" i="13" s="1"/>
  <c r="L67" i="13" s="1"/>
  <c r="L66" i="13" s="1"/>
  <c r="L65" i="13" s="1"/>
  <c r="L64" i="13" s="1"/>
  <c r="L63" i="13" s="1"/>
  <c r="L62" i="13" s="1"/>
  <c r="L61" i="13" s="1"/>
  <c r="L60" i="13" s="1"/>
  <c r="L59" i="13" s="1"/>
  <c r="L58" i="13" s="1"/>
  <c r="L57" i="13" s="1"/>
  <c r="L56" i="13" s="1"/>
  <c r="L55" i="13" s="1"/>
  <c r="L54" i="13" s="1"/>
  <c r="L53" i="13" s="1"/>
  <c r="L52" i="13" s="1"/>
  <c r="L51" i="13" s="1"/>
  <c r="L50" i="13" s="1"/>
  <c r="L49" i="13" s="1"/>
  <c r="L48" i="13" s="1"/>
  <c r="L47" i="13" s="1"/>
  <c r="L46" i="13" s="1"/>
  <c r="L45" i="13" s="1"/>
  <c r="L44" i="13" s="1"/>
  <c r="L43" i="13" s="1"/>
  <c r="L42" i="13" s="1"/>
  <c r="L41" i="13" s="1"/>
  <c r="L40" i="13" s="1"/>
  <c r="L39" i="13" s="1"/>
  <c r="L38" i="13" s="1"/>
  <c r="L37" i="13" s="1"/>
  <c r="L36" i="13" s="1"/>
  <c r="L35" i="13" s="1"/>
  <c r="L34" i="13" s="1"/>
  <c r="L33" i="13" s="1"/>
  <c r="L32" i="13" s="1"/>
  <c r="L31" i="13" s="1"/>
  <c r="L30" i="13" s="1"/>
  <c r="L29" i="13" s="1"/>
  <c r="L28" i="13" s="1"/>
  <c r="L27" i="13" s="1"/>
  <c r="L26" i="13" s="1"/>
  <c r="L25" i="13" s="1"/>
  <c r="L24" i="13" s="1"/>
  <c r="L23" i="13" s="1"/>
  <c r="L22" i="13" s="1"/>
  <c r="L21" i="13" s="1"/>
  <c r="L20" i="13" s="1"/>
  <c r="L19" i="13" s="1"/>
  <c r="L18" i="13" s="1"/>
  <c r="L17" i="13" s="1"/>
  <c r="L16" i="13" s="1"/>
  <c r="L15" i="13" s="1"/>
  <c r="L14" i="13" s="1"/>
  <c r="L13" i="13" s="1"/>
  <c r="L12" i="13" s="1"/>
  <c r="L11" i="13" s="1"/>
  <c r="L10" i="13" s="1"/>
  <c r="L9" i="13" s="1"/>
  <c r="L8" i="13" s="1"/>
  <c r="L7" i="13" s="1"/>
  <c r="L6" i="13" s="1"/>
  <c r="L5" i="13" s="1"/>
  <c r="L4" i="13" s="1"/>
  <c r="L3" i="13" s="1"/>
  <c r="I362" i="13"/>
  <c r="I361" i="13" s="1"/>
  <c r="I360" i="13" s="1"/>
  <c r="I359" i="13" s="1"/>
  <c r="I358" i="13" s="1"/>
  <c r="I357" i="13" s="1"/>
  <c r="I356" i="13" s="1"/>
  <c r="I355" i="13" s="1"/>
  <c r="I354" i="13" s="1"/>
  <c r="I353" i="13" s="1"/>
  <c r="I352" i="13" s="1"/>
  <c r="I351" i="13" s="1"/>
  <c r="I350" i="13" s="1"/>
  <c r="I349" i="13" s="1"/>
  <c r="I348" i="13" s="1"/>
  <c r="I347" i="13" s="1"/>
  <c r="I346" i="13" s="1"/>
  <c r="I345" i="13" s="1"/>
  <c r="I344" i="13" s="1"/>
  <c r="I343" i="13" s="1"/>
  <c r="I342" i="13" s="1"/>
  <c r="I341" i="13" s="1"/>
  <c r="I340" i="13" s="1"/>
  <c r="I339" i="13" s="1"/>
  <c r="I338" i="13" s="1"/>
  <c r="I337" i="13" s="1"/>
  <c r="I336" i="13" s="1"/>
  <c r="I335" i="13" s="1"/>
  <c r="I334" i="13" s="1"/>
  <c r="I333" i="13" s="1"/>
  <c r="I332" i="13" s="1"/>
  <c r="I331" i="13" s="1"/>
  <c r="I330" i="13" s="1"/>
  <c r="I329" i="13" s="1"/>
  <c r="I328" i="13" s="1"/>
  <c r="I327" i="13" s="1"/>
  <c r="I326" i="13" s="1"/>
  <c r="I325" i="13" s="1"/>
  <c r="I324" i="13" s="1"/>
  <c r="I323" i="13" s="1"/>
  <c r="I322" i="13" s="1"/>
  <c r="I321" i="13" s="1"/>
  <c r="I320" i="13" s="1"/>
  <c r="I319" i="13" s="1"/>
  <c r="I318" i="13" s="1"/>
  <c r="I317" i="13" s="1"/>
  <c r="I316" i="13" s="1"/>
  <c r="I315" i="13" s="1"/>
  <c r="I314" i="13" s="1"/>
  <c r="I313" i="13" s="1"/>
  <c r="I312" i="13" s="1"/>
  <c r="I311" i="13" s="1"/>
  <c r="I310" i="13" s="1"/>
  <c r="I309" i="13" s="1"/>
  <c r="I308" i="13" s="1"/>
  <c r="I307" i="13" s="1"/>
  <c r="I306" i="13" s="1"/>
  <c r="I305" i="13" s="1"/>
  <c r="I304" i="13" s="1"/>
  <c r="I303" i="13" s="1"/>
  <c r="I302" i="13" s="1"/>
  <c r="I301" i="13" s="1"/>
  <c r="I300" i="13" s="1"/>
  <c r="I299" i="13" s="1"/>
  <c r="I298" i="13" s="1"/>
  <c r="I297" i="13" s="1"/>
  <c r="I296" i="13" s="1"/>
  <c r="I295" i="13" s="1"/>
  <c r="I294" i="13" s="1"/>
  <c r="I293" i="13" s="1"/>
  <c r="I292" i="13" s="1"/>
  <c r="I291" i="13" s="1"/>
  <c r="I290" i="13" s="1"/>
  <c r="I289" i="13" s="1"/>
  <c r="I288" i="13" s="1"/>
  <c r="I287" i="13" s="1"/>
  <c r="I286" i="13" s="1"/>
  <c r="I285" i="13" s="1"/>
  <c r="I284" i="13" s="1"/>
  <c r="I283" i="13" s="1"/>
  <c r="I282" i="13" s="1"/>
  <c r="I281" i="13" s="1"/>
  <c r="I280" i="13" s="1"/>
  <c r="I279" i="13" s="1"/>
  <c r="I278" i="13" s="1"/>
  <c r="I277" i="13" s="1"/>
  <c r="I276" i="13" s="1"/>
  <c r="I275" i="13" s="1"/>
  <c r="I274" i="13" s="1"/>
  <c r="I273" i="13" s="1"/>
  <c r="I272" i="13" s="1"/>
  <c r="I271" i="13" s="1"/>
  <c r="I270" i="13" s="1"/>
  <c r="I269" i="13" s="1"/>
  <c r="I268" i="13" s="1"/>
  <c r="I267" i="13" s="1"/>
  <c r="I266" i="13" s="1"/>
  <c r="I265" i="13" s="1"/>
  <c r="I264" i="13" s="1"/>
  <c r="I263" i="13" s="1"/>
  <c r="I262" i="13" s="1"/>
  <c r="I261" i="13" s="1"/>
  <c r="I260" i="13" s="1"/>
  <c r="I259" i="13" s="1"/>
  <c r="I258" i="13" s="1"/>
  <c r="I257" i="13" s="1"/>
  <c r="I256" i="13" s="1"/>
  <c r="I255" i="13" s="1"/>
  <c r="I254" i="13" s="1"/>
  <c r="I253" i="13" s="1"/>
  <c r="I252" i="13" s="1"/>
  <c r="I251" i="13" s="1"/>
  <c r="I250" i="13" s="1"/>
  <c r="I249" i="13" s="1"/>
  <c r="I248" i="13" s="1"/>
  <c r="I247" i="13" s="1"/>
  <c r="I246" i="13" s="1"/>
  <c r="I245" i="13" s="1"/>
  <c r="I244" i="13" s="1"/>
  <c r="I243" i="13" s="1"/>
  <c r="I242" i="13" s="1"/>
  <c r="I241" i="13" s="1"/>
  <c r="I240" i="13" s="1"/>
  <c r="I239" i="13" s="1"/>
  <c r="I238" i="13" s="1"/>
  <c r="I237" i="13" s="1"/>
  <c r="I236" i="13" s="1"/>
  <c r="I235" i="13" s="1"/>
  <c r="I234" i="13" s="1"/>
  <c r="I233" i="13" s="1"/>
  <c r="I232" i="13" s="1"/>
  <c r="I231" i="13" s="1"/>
  <c r="I230" i="13" s="1"/>
  <c r="I229" i="13" s="1"/>
  <c r="I228" i="13" s="1"/>
  <c r="I227" i="13" s="1"/>
  <c r="I226" i="13" s="1"/>
  <c r="I225" i="13" s="1"/>
  <c r="I224" i="13" s="1"/>
  <c r="I223" i="13" s="1"/>
  <c r="I222" i="13" s="1"/>
  <c r="I221" i="13" s="1"/>
  <c r="I220" i="13" s="1"/>
  <c r="I219" i="13" s="1"/>
  <c r="I218" i="13" s="1"/>
  <c r="I217" i="13" s="1"/>
  <c r="I216" i="13" s="1"/>
  <c r="I215" i="13" s="1"/>
  <c r="I214" i="13" s="1"/>
  <c r="I213" i="13" s="1"/>
  <c r="I212" i="13" s="1"/>
  <c r="I211" i="13" s="1"/>
  <c r="I210" i="13" s="1"/>
  <c r="I209" i="13" s="1"/>
  <c r="I208" i="13" s="1"/>
  <c r="I207" i="13" s="1"/>
  <c r="I206" i="13" s="1"/>
  <c r="I205" i="13" s="1"/>
  <c r="I204" i="13" s="1"/>
  <c r="I203" i="13" s="1"/>
  <c r="I202" i="13" s="1"/>
  <c r="I201" i="13" s="1"/>
  <c r="I200" i="13" s="1"/>
  <c r="I199" i="13" s="1"/>
  <c r="I198" i="13" s="1"/>
  <c r="I197" i="13" s="1"/>
  <c r="I196" i="13" s="1"/>
  <c r="I195" i="13" s="1"/>
  <c r="I194" i="13" s="1"/>
  <c r="I193" i="13" s="1"/>
  <c r="I192" i="13" s="1"/>
  <c r="I191" i="13" s="1"/>
  <c r="I190" i="13" s="1"/>
  <c r="I189" i="13" s="1"/>
  <c r="I188" i="13" s="1"/>
  <c r="I187" i="13" s="1"/>
  <c r="I186" i="13" s="1"/>
  <c r="I185" i="13" s="1"/>
  <c r="I184" i="13" s="1"/>
  <c r="I183" i="13" s="1"/>
  <c r="I182" i="13" s="1"/>
  <c r="I181" i="13" s="1"/>
  <c r="I180" i="13" s="1"/>
  <c r="I179" i="13" s="1"/>
  <c r="I178" i="13" s="1"/>
  <c r="I177" i="13" s="1"/>
  <c r="I176" i="13" s="1"/>
  <c r="I175" i="13" s="1"/>
  <c r="I174" i="13" s="1"/>
  <c r="I173" i="13" s="1"/>
  <c r="I172" i="13" s="1"/>
  <c r="I171" i="13" s="1"/>
  <c r="I170" i="13" s="1"/>
  <c r="I169" i="13" s="1"/>
  <c r="I168" i="13" s="1"/>
  <c r="I167" i="13" s="1"/>
  <c r="I166" i="13" s="1"/>
  <c r="I165" i="13" s="1"/>
  <c r="I164" i="13" s="1"/>
  <c r="I163" i="13" s="1"/>
  <c r="I162" i="13" s="1"/>
  <c r="I161" i="13" s="1"/>
  <c r="I160" i="13" s="1"/>
  <c r="I159" i="13" s="1"/>
  <c r="I158" i="13" s="1"/>
  <c r="I157" i="13" s="1"/>
  <c r="I156" i="13" s="1"/>
  <c r="I155" i="13" s="1"/>
  <c r="I154" i="13" s="1"/>
  <c r="I153" i="13" s="1"/>
  <c r="I152" i="13" s="1"/>
  <c r="I151" i="13" s="1"/>
  <c r="I150" i="13" s="1"/>
  <c r="I149" i="13" s="1"/>
  <c r="I148" i="13" s="1"/>
  <c r="I147" i="13" s="1"/>
  <c r="I146" i="13" s="1"/>
  <c r="I145" i="13" s="1"/>
  <c r="I144" i="13" s="1"/>
  <c r="I143" i="13" s="1"/>
  <c r="I142" i="13" s="1"/>
  <c r="I141" i="13" s="1"/>
  <c r="I140" i="13" s="1"/>
  <c r="I139" i="13" s="1"/>
  <c r="I138" i="13" s="1"/>
  <c r="I137" i="13" s="1"/>
  <c r="I136" i="13" s="1"/>
  <c r="I135" i="13" s="1"/>
  <c r="I134" i="13" s="1"/>
  <c r="I133" i="13" s="1"/>
  <c r="I132" i="13" s="1"/>
  <c r="I131" i="13" s="1"/>
  <c r="I130" i="13" s="1"/>
  <c r="I129" i="13" s="1"/>
  <c r="I128" i="13" s="1"/>
  <c r="I127" i="13" s="1"/>
  <c r="I126" i="13" s="1"/>
  <c r="I125" i="13" s="1"/>
  <c r="I124" i="13" s="1"/>
  <c r="I123" i="13" s="1"/>
  <c r="I122" i="13" s="1"/>
  <c r="I121" i="13" s="1"/>
  <c r="I120" i="13" s="1"/>
  <c r="I119" i="13" s="1"/>
  <c r="I118" i="13" s="1"/>
  <c r="I117" i="13" s="1"/>
  <c r="I116" i="13" s="1"/>
  <c r="I115" i="13" s="1"/>
  <c r="I114" i="13" s="1"/>
  <c r="I113" i="13" s="1"/>
  <c r="I112" i="13" s="1"/>
  <c r="I111" i="13" s="1"/>
  <c r="I110" i="13" s="1"/>
  <c r="I109" i="13" s="1"/>
  <c r="I108" i="13" s="1"/>
  <c r="I107" i="13" s="1"/>
  <c r="I106" i="13" s="1"/>
  <c r="I105" i="13" s="1"/>
  <c r="I104" i="13" s="1"/>
  <c r="I103" i="13" s="1"/>
  <c r="I102" i="13" s="1"/>
  <c r="I101" i="13" s="1"/>
  <c r="I100" i="13" s="1"/>
  <c r="I99" i="13" s="1"/>
  <c r="I98" i="13" s="1"/>
  <c r="I97" i="13" s="1"/>
  <c r="I96" i="13" s="1"/>
  <c r="I95" i="13" s="1"/>
  <c r="I94" i="13" s="1"/>
  <c r="I93" i="13" s="1"/>
  <c r="I92" i="13" s="1"/>
  <c r="I91" i="13" s="1"/>
  <c r="I90" i="13" s="1"/>
  <c r="I89" i="13" s="1"/>
  <c r="I88" i="13" s="1"/>
  <c r="I87" i="13" s="1"/>
  <c r="I86" i="13" s="1"/>
  <c r="I85" i="13" s="1"/>
  <c r="I84" i="13" s="1"/>
  <c r="I83" i="13" s="1"/>
  <c r="I82" i="13" s="1"/>
  <c r="I81" i="13" s="1"/>
  <c r="I80" i="13" s="1"/>
  <c r="I79" i="13" s="1"/>
  <c r="I78" i="13" s="1"/>
  <c r="I77" i="13" s="1"/>
  <c r="I76" i="13" s="1"/>
  <c r="I75" i="13" s="1"/>
  <c r="I74" i="13" s="1"/>
  <c r="I73" i="13" s="1"/>
  <c r="I72" i="13" s="1"/>
  <c r="I71" i="13" s="1"/>
  <c r="I70" i="13" s="1"/>
  <c r="I69" i="13" s="1"/>
  <c r="I68" i="13" s="1"/>
  <c r="I67" i="13" s="1"/>
  <c r="I66" i="13" s="1"/>
  <c r="I65" i="13" s="1"/>
  <c r="I64" i="13" s="1"/>
  <c r="I63" i="13" s="1"/>
  <c r="I62" i="13" s="1"/>
  <c r="I61" i="13" s="1"/>
  <c r="I60" i="13" s="1"/>
  <c r="I59" i="13" s="1"/>
  <c r="I58" i="13" s="1"/>
  <c r="I57" i="13" s="1"/>
  <c r="I56" i="13" s="1"/>
  <c r="I55" i="13" s="1"/>
  <c r="I54" i="13" s="1"/>
  <c r="I53" i="13" s="1"/>
  <c r="I52" i="13" s="1"/>
  <c r="I51" i="13" s="1"/>
  <c r="I50" i="13" s="1"/>
  <c r="I49" i="13" s="1"/>
  <c r="I48" i="13" s="1"/>
  <c r="I47" i="13" s="1"/>
  <c r="I46" i="13" s="1"/>
  <c r="I45" i="13" s="1"/>
  <c r="I44" i="13" s="1"/>
  <c r="I43" i="13" s="1"/>
  <c r="I42" i="13" s="1"/>
  <c r="I41" i="13" s="1"/>
  <c r="I40" i="13" s="1"/>
  <c r="I39" i="13" s="1"/>
  <c r="I38" i="13" s="1"/>
  <c r="I37" i="13" s="1"/>
  <c r="I36" i="13" s="1"/>
  <c r="I35" i="13" s="1"/>
  <c r="I34" i="13" s="1"/>
  <c r="I33" i="13" s="1"/>
  <c r="I32" i="13" s="1"/>
  <c r="I31" i="13" s="1"/>
  <c r="I30" i="13" s="1"/>
  <c r="I29" i="13" s="1"/>
  <c r="I28" i="13" s="1"/>
  <c r="I27" i="13" s="1"/>
  <c r="I26" i="13" s="1"/>
  <c r="I25" i="13" s="1"/>
  <c r="I24" i="13" s="1"/>
  <c r="I23" i="13" s="1"/>
  <c r="I22" i="13" s="1"/>
  <c r="I21" i="13" s="1"/>
  <c r="I20" i="13" s="1"/>
  <c r="I19" i="13" s="1"/>
  <c r="I18" i="13" s="1"/>
  <c r="I17" i="13" s="1"/>
  <c r="I16" i="13" s="1"/>
  <c r="I15" i="13" s="1"/>
  <c r="I14" i="13" s="1"/>
  <c r="I13" i="13" s="1"/>
  <c r="I12" i="13" s="1"/>
  <c r="I11" i="13" s="1"/>
  <c r="I10" i="13" s="1"/>
  <c r="I9" i="13" s="1"/>
  <c r="I8" i="13" s="1"/>
  <c r="I7" i="13" s="1"/>
  <c r="I6" i="13" s="1"/>
  <c r="I5" i="13" s="1"/>
  <c r="I4" i="13" s="1"/>
  <c r="I3" i="13" s="1"/>
  <c r="P5" i="20"/>
  <c r="P2" i="20" s="1"/>
  <c r="P4" i="20"/>
  <c r="P1" i="20" s="1"/>
  <c r="I113" i="19"/>
  <c r="I112" i="19" s="1"/>
  <c r="I111" i="19" s="1"/>
  <c r="I110" i="19" s="1"/>
  <c r="I109" i="19" s="1"/>
  <c r="I108" i="19" s="1"/>
  <c r="I107" i="19" s="1"/>
  <c r="I106" i="19" s="1"/>
  <c r="I105" i="19" s="1"/>
  <c r="I104" i="19" s="1"/>
  <c r="I103" i="19" s="1"/>
  <c r="I102" i="19" s="1"/>
  <c r="I101" i="19" s="1"/>
  <c r="I100" i="19" s="1"/>
  <c r="I99" i="19" s="1"/>
  <c r="I98" i="19" s="1"/>
  <c r="I97" i="19" s="1"/>
  <c r="I96" i="19" s="1"/>
  <c r="I95" i="19" s="1"/>
  <c r="I94" i="19" s="1"/>
  <c r="I93" i="19" s="1"/>
  <c r="I92" i="19" s="1"/>
  <c r="I91" i="19" s="1"/>
  <c r="I90" i="19" s="1"/>
  <c r="I89" i="19" s="1"/>
  <c r="I88" i="19" s="1"/>
  <c r="I87" i="19" s="1"/>
  <c r="I86" i="19" s="1"/>
  <c r="I85" i="19" s="1"/>
  <c r="I84" i="19" s="1"/>
  <c r="I83" i="19" s="1"/>
  <c r="I82" i="19" s="1"/>
  <c r="I81" i="19" s="1"/>
  <c r="I80" i="19" s="1"/>
  <c r="I79" i="19" s="1"/>
  <c r="I78" i="19" s="1"/>
  <c r="I77" i="19" s="1"/>
  <c r="I76" i="19" s="1"/>
  <c r="I75" i="19" s="1"/>
  <c r="I74" i="19" s="1"/>
  <c r="I73" i="19" s="1"/>
  <c r="I72" i="19" s="1"/>
  <c r="I71" i="19" s="1"/>
  <c r="I70" i="19" s="1"/>
  <c r="I69" i="19" s="1"/>
  <c r="I68" i="19" s="1"/>
  <c r="I67" i="19" s="1"/>
  <c r="I66" i="19" s="1"/>
  <c r="I65" i="19" s="1"/>
  <c r="I64" i="19" s="1"/>
  <c r="I63" i="19" s="1"/>
  <c r="I62" i="19" s="1"/>
  <c r="I61" i="19" s="1"/>
  <c r="I60" i="19" s="1"/>
  <c r="I59" i="19" s="1"/>
  <c r="I58" i="19" s="1"/>
  <c r="I57" i="19" s="1"/>
  <c r="I56" i="19" s="1"/>
  <c r="I55" i="19" s="1"/>
  <c r="I54" i="19" s="1"/>
  <c r="I53" i="19" s="1"/>
  <c r="I52" i="19" s="1"/>
  <c r="I51" i="19" s="1"/>
  <c r="I50" i="19" s="1"/>
  <c r="I49" i="19" s="1"/>
  <c r="I48" i="19" s="1"/>
  <c r="I47" i="19" s="1"/>
  <c r="I46" i="19" s="1"/>
  <c r="I45" i="19" s="1"/>
  <c r="I44" i="19" s="1"/>
  <c r="I43" i="19" s="1"/>
  <c r="I42" i="19" s="1"/>
  <c r="I41" i="19" s="1"/>
  <c r="I40" i="19" s="1"/>
  <c r="I39" i="19" s="1"/>
  <c r="I38" i="19" s="1"/>
  <c r="I37" i="19" s="1"/>
  <c r="I36" i="19" s="1"/>
  <c r="I35" i="19" s="1"/>
  <c r="I34" i="19" s="1"/>
  <c r="I33" i="19" s="1"/>
  <c r="I32" i="19" s="1"/>
  <c r="I31" i="19" s="1"/>
  <c r="I30" i="19" s="1"/>
  <c r="I29" i="19" s="1"/>
  <c r="I28" i="19" s="1"/>
  <c r="I27" i="19" s="1"/>
  <c r="I26" i="19" s="1"/>
  <c r="I25" i="19" s="1"/>
  <c r="I24" i="19" s="1"/>
  <c r="I23" i="19" s="1"/>
  <c r="I22" i="19" s="1"/>
  <c r="I21" i="19" s="1"/>
  <c r="I20" i="19" s="1"/>
  <c r="I19" i="19" s="1"/>
  <c r="I18" i="19" s="1"/>
  <c r="I17" i="19" s="1"/>
  <c r="I16" i="19" s="1"/>
  <c r="I15" i="19" s="1"/>
  <c r="I14" i="19" s="1"/>
  <c r="I13" i="19" s="1"/>
  <c r="I12" i="19" s="1"/>
  <c r="I11" i="19" s="1"/>
  <c r="I10" i="19" s="1"/>
  <c r="I9" i="19" s="1"/>
  <c r="I8" i="19" s="1"/>
  <c r="I7" i="19" s="1"/>
  <c r="I6" i="19" s="1"/>
  <c r="I5" i="19" s="1"/>
  <c r="F112" i="19"/>
  <c r="F111" i="19" s="1"/>
  <c r="F110" i="19" s="1"/>
  <c r="F109" i="19" s="1"/>
  <c r="F108" i="19" s="1"/>
  <c r="F107" i="19" s="1"/>
  <c r="F106" i="19" s="1"/>
  <c r="F105" i="19" s="1"/>
  <c r="F104" i="19" s="1"/>
  <c r="F103" i="19" s="1"/>
  <c r="F102" i="19" s="1"/>
  <c r="F101" i="19" s="1"/>
  <c r="F100" i="19" s="1"/>
  <c r="F99" i="19" s="1"/>
  <c r="F98" i="19" s="1"/>
  <c r="F97" i="19" s="1"/>
  <c r="F96" i="19" s="1"/>
  <c r="F95" i="19" s="1"/>
  <c r="F94" i="19" s="1"/>
  <c r="F93" i="19" s="1"/>
  <c r="F92" i="19" s="1"/>
  <c r="F91" i="19" s="1"/>
  <c r="F90" i="19" s="1"/>
  <c r="F89" i="19" s="1"/>
  <c r="F88" i="19" s="1"/>
  <c r="F87" i="19" s="1"/>
  <c r="F86" i="19" s="1"/>
  <c r="F85" i="19" s="1"/>
  <c r="F84" i="19" s="1"/>
  <c r="F83" i="19" s="1"/>
  <c r="F82" i="19" s="1"/>
  <c r="F81" i="19" s="1"/>
  <c r="F80" i="19" s="1"/>
  <c r="F79" i="19" s="1"/>
  <c r="F78" i="19" s="1"/>
  <c r="F77" i="19" s="1"/>
  <c r="F76" i="19" s="1"/>
  <c r="F75" i="19" s="1"/>
  <c r="F74" i="19" s="1"/>
  <c r="F73" i="19" s="1"/>
  <c r="F72" i="19" s="1"/>
  <c r="F71" i="19" s="1"/>
  <c r="F70" i="19" s="1"/>
  <c r="F69" i="19" s="1"/>
  <c r="F68" i="19" s="1"/>
  <c r="F67" i="19" s="1"/>
  <c r="F66" i="19" s="1"/>
  <c r="F65" i="19" s="1"/>
  <c r="F64" i="19" s="1"/>
  <c r="F63" i="19" s="1"/>
  <c r="F62" i="19" s="1"/>
  <c r="F61" i="19" s="1"/>
  <c r="F60" i="19" s="1"/>
  <c r="F59" i="19" s="1"/>
  <c r="F58" i="19" s="1"/>
  <c r="F57" i="19" s="1"/>
  <c r="F56" i="19" s="1"/>
  <c r="F55" i="19" s="1"/>
  <c r="F54" i="19" s="1"/>
  <c r="F53" i="19" s="1"/>
  <c r="F52" i="19" s="1"/>
  <c r="F51" i="19" s="1"/>
  <c r="F50" i="19" s="1"/>
  <c r="F49" i="19" s="1"/>
  <c r="F48" i="19" s="1"/>
  <c r="F47" i="19" s="1"/>
  <c r="F46" i="19" s="1"/>
  <c r="F45" i="19" s="1"/>
  <c r="F44" i="19" s="1"/>
  <c r="F43" i="19" s="1"/>
  <c r="F42" i="19" s="1"/>
  <c r="F41" i="19" s="1"/>
  <c r="F40" i="19" s="1"/>
  <c r="F39" i="19" s="1"/>
  <c r="F38" i="19" s="1"/>
  <c r="F37" i="19" s="1"/>
  <c r="F36" i="19" s="1"/>
  <c r="F35" i="19" s="1"/>
  <c r="F34" i="19" s="1"/>
  <c r="F33" i="19" s="1"/>
  <c r="F32" i="19" s="1"/>
  <c r="F31" i="19" s="1"/>
  <c r="F30" i="19" s="1"/>
  <c r="F29" i="19" s="1"/>
  <c r="F28" i="19" s="1"/>
  <c r="F27" i="19" s="1"/>
  <c r="F26" i="19" s="1"/>
  <c r="F25" i="19" s="1"/>
  <c r="F24" i="19" s="1"/>
  <c r="F23" i="19" s="1"/>
  <c r="F22" i="19" s="1"/>
  <c r="F21" i="19" s="1"/>
  <c r="F20" i="19" s="1"/>
  <c r="F19" i="19" s="1"/>
  <c r="F18" i="19" s="1"/>
  <c r="F17" i="19" s="1"/>
  <c r="F16" i="19" s="1"/>
  <c r="F15" i="19" s="1"/>
  <c r="F14" i="19" s="1"/>
  <c r="F13" i="19" s="1"/>
  <c r="F12" i="19" s="1"/>
  <c r="F11" i="19" s="1"/>
  <c r="F10" i="19" s="1"/>
  <c r="F9" i="19" s="1"/>
  <c r="F8" i="19" s="1"/>
  <c r="F7" i="19" s="1"/>
  <c r="F6" i="19" s="1"/>
  <c r="F5" i="19" s="1"/>
  <c r="K6" i="18"/>
  <c r="N3" i="18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X363" i="13" l="1"/>
  <c r="U362" i="13"/>
  <c r="U361" i="13" s="1"/>
  <c r="U360" i="13" s="1"/>
  <c r="U359" i="13" s="1"/>
  <c r="U358" i="13" s="1"/>
  <c r="U357" i="13" s="1"/>
  <c r="U356" i="13" s="1"/>
  <c r="U355" i="13" s="1"/>
  <c r="U354" i="13" s="1"/>
  <c r="U353" i="13" s="1"/>
  <c r="U352" i="13" s="1"/>
  <c r="U351" i="13" s="1"/>
  <c r="U350" i="13" s="1"/>
  <c r="U349" i="13" s="1"/>
  <c r="U348" i="13" s="1"/>
  <c r="U347" i="13" s="1"/>
  <c r="U346" i="13" s="1"/>
  <c r="U345" i="13" s="1"/>
  <c r="U344" i="13" s="1"/>
  <c r="U343" i="13" s="1"/>
  <c r="U342" i="13" s="1"/>
  <c r="U341" i="13" s="1"/>
  <c r="U340" i="13" s="1"/>
  <c r="U339" i="13" s="1"/>
  <c r="U338" i="13" s="1"/>
  <c r="U337" i="13" s="1"/>
  <c r="U336" i="13" s="1"/>
  <c r="U335" i="13" s="1"/>
  <c r="U334" i="13" s="1"/>
  <c r="U333" i="13" s="1"/>
  <c r="U332" i="13" s="1"/>
  <c r="U331" i="13" s="1"/>
  <c r="U330" i="13" s="1"/>
  <c r="U329" i="13" s="1"/>
  <c r="U328" i="13" s="1"/>
  <c r="U327" i="13" s="1"/>
  <c r="U326" i="13" s="1"/>
  <c r="U325" i="13" s="1"/>
  <c r="U324" i="13" s="1"/>
  <c r="U323" i="13" s="1"/>
  <c r="U322" i="13" s="1"/>
  <c r="U321" i="13" s="1"/>
  <c r="U320" i="13" s="1"/>
  <c r="U319" i="13" s="1"/>
  <c r="U318" i="13" s="1"/>
  <c r="U317" i="13" s="1"/>
  <c r="U316" i="13" s="1"/>
  <c r="U315" i="13" s="1"/>
  <c r="U314" i="13" s="1"/>
  <c r="U313" i="13" s="1"/>
  <c r="U312" i="13" s="1"/>
  <c r="U311" i="13" s="1"/>
  <c r="U310" i="13" s="1"/>
  <c r="U309" i="13" s="1"/>
  <c r="U308" i="13" s="1"/>
  <c r="U307" i="13" s="1"/>
  <c r="U306" i="13" s="1"/>
  <c r="U305" i="13" s="1"/>
  <c r="U304" i="13" s="1"/>
  <c r="U303" i="13" s="1"/>
  <c r="U302" i="13" s="1"/>
  <c r="U301" i="13" s="1"/>
  <c r="U300" i="13" s="1"/>
  <c r="U299" i="13" s="1"/>
  <c r="U298" i="13" s="1"/>
  <c r="U297" i="13" s="1"/>
  <c r="U296" i="13" s="1"/>
  <c r="U295" i="13" s="1"/>
  <c r="U294" i="13" s="1"/>
  <c r="U293" i="13" s="1"/>
  <c r="U292" i="13" s="1"/>
  <c r="U291" i="13" s="1"/>
  <c r="U290" i="13" s="1"/>
  <c r="U289" i="13" s="1"/>
  <c r="U288" i="13" s="1"/>
  <c r="U287" i="13" s="1"/>
  <c r="U286" i="13" s="1"/>
  <c r="U285" i="13" s="1"/>
  <c r="U284" i="13" s="1"/>
  <c r="U283" i="13" s="1"/>
  <c r="U282" i="13" s="1"/>
  <c r="U281" i="13" s="1"/>
  <c r="U280" i="13" s="1"/>
  <c r="U279" i="13" s="1"/>
  <c r="U278" i="13" s="1"/>
  <c r="U277" i="13" s="1"/>
  <c r="U276" i="13" s="1"/>
  <c r="U275" i="13" s="1"/>
  <c r="U274" i="13" s="1"/>
  <c r="U273" i="13" s="1"/>
  <c r="U272" i="13" s="1"/>
  <c r="U271" i="13" s="1"/>
  <c r="U270" i="13" s="1"/>
  <c r="U269" i="13" s="1"/>
  <c r="U268" i="13" s="1"/>
  <c r="U267" i="13" s="1"/>
  <c r="U266" i="13" s="1"/>
  <c r="U265" i="13" s="1"/>
  <c r="U264" i="13" s="1"/>
  <c r="U263" i="13" s="1"/>
  <c r="U262" i="13" s="1"/>
  <c r="U261" i="13" s="1"/>
  <c r="U260" i="13" s="1"/>
  <c r="U259" i="13" s="1"/>
  <c r="U258" i="13" s="1"/>
  <c r="U257" i="13" s="1"/>
  <c r="U256" i="13" s="1"/>
  <c r="U255" i="13" s="1"/>
  <c r="U254" i="13" s="1"/>
  <c r="U253" i="13" s="1"/>
  <c r="U252" i="13" s="1"/>
  <c r="U251" i="13" s="1"/>
  <c r="U250" i="13" s="1"/>
  <c r="U249" i="13" s="1"/>
  <c r="U248" i="13" s="1"/>
  <c r="U247" i="13" s="1"/>
  <c r="U246" i="13" s="1"/>
  <c r="U245" i="13" s="1"/>
  <c r="U244" i="13" s="1"/>
  <c r="U243" i="13" s="1"/>
  <c r="U242" i="13" s="1"/>
  <c r="U241" i="13" s="1"/>
  <c r="U240" i="13" s="1"/>
  <c r="U239" i="13" s="1"/>
  <c r="U238" i="13" s="1"/>
  <c r="U237" i="13" s="1"/>
  <c r="U236" i="13" s="1"/>
  <c r="U235" i="13" s="1"/>
  <c r="U234" i="13" s="1"/>
  <c r="U233" i="13" s="1"/>
  <c r="U232" i="13" s="1"/>
  <c r="U231" i="13" s="1"/>
  <c r="U230" i="13" s="1"/>
  <c r="U229" i="13" s="1"/>
  <c r="U228" i="13" s="1"/>
  <c r="U227" i="13" s="1"/>
  <c r="U226" i="13" s="1"/>
  <c r="U225" i="13" s="1"/>
  <c r="U224" i="13" s="1"/>
  <c r="U223" i="13" s="1"/>
  <c r="U222" i="13" s="1"/>
  <c r="U221" i="13" s="1"/>
  <c r="U220" i="13" s="1"/>
  <c r="U219" i="13" s="1"/>
  <c r="U218" i="13" s="1"/>
  <c r="U217" i="13" s="1"/>
  <c r="U216" i="13" s="1"/>
  <c r="U215" i="13" s="1"/>
  <c r="U214" i="13" s="1"/>
  <c r="U213" i="13" s="1"/>
  <c r="U212" i="13" s="1"/>
  <c r="U211" i="13" s="1"/>
  <c r="U210" i="13" s="1"/>
  <c r="U209" i="13" s="1"/>
  <c r="U208" i="13" s="1"/>
  <c r="U207" i="13" s="1"/>
  <c r="U206" i="13" s="1"/>
  <c r="U205" i="13" s="1"/>
  <c r="U204" i="13" s="1"/>
  <c r="U203" i="13" s="1"/>
  <c r="U202" i="13" s="1"/>
  <c r="U201" i="13" s="1"/>
  <c r="U200" i="13" s="1"/>
  <c r="U199" i="13" s="1"/>
  <c r="U198" i="13" s="1"/>
  <c r="U197" i="13" s="1"/>
  <c r="U196" i="13" s="1"/>
  <c r="U195" i="13" s="1"/>
  <c r="U194" i="13" s="1"/>
  <c r="U193" i="13" s="1"/>
  <c r="U192" i="13" s="1"/>
  <c r="U191" i="13" s="1"/>
  <c r="U190" i="13" s="1"/>
  <c r="U189" i="13" s="1"/>
  <c r="U188" i="13" s="1"/>
  <c r="U187" i="13" s="1"/>
  <c r="U186" i="13" s="1"/>
  <c r="U185" i="13" s="1"/>
  <c r="U184" i="13" s="1"/>
  <c r="U183" i="13" s="1"/>
  <c r="U182" i="13" s="1"/>
  <c r="U181" i="13" s="1"/>
  <c r="U180" i="13" s="1"/>
  <c r="U179" i="13" s="1"/>
  <c r="U178" i="13" s="1"/>
  <c r="U177" i="13" s="1"/>
  <c r="U176" i="13" s="1"/>
  <c r="U175" i="13" s="1"/>
  <c r="U174" i="13" s="1"/>
  <c r="U173" i="13" s="1"/>
  <c r="U172" i="13" s="1"/>
  <c r="U171" i="13" s="1"/>
  <c r="U170" i="13" s="1"/>
  <c r="U169" i="13" s="1"/>
  <c r="U168" i="13" s="1"/>
  <c r="U167" i="13" s="1"/>
  <c r="U166" i="13" s="1"/>
  <c r="U165" i="13" s="1"/>
  <c r="U164" i="13" s="1"/>
  <c r="U163" i="13" s="1"/>
  <c r="U162" i="13" s="1"/>
  <c r="U161" i="13" s="1"/>
  <c r="U160" i="13" s="1"/>
  <c r="U159" i="13" s="1"/>
  <c r="U158" i="13" s="1"/>
  <c r="U157" i="13" s="1"/>
  <c r="U156" i="13" s="1"/>
  <c r="U155" i="13" s="1"/>
  <c r="U154" i="13" s="1"/>
  <c r="U153" i="13" s="1"/>
  <c r="U152" i="13" s="1"/>
  <c r="U151" i="13" s="1"/>
  <c r="U150" i="13" s="1"/>
  <c r="U149" i="13" s="1"/>
  <c r="U148" i="13" s="1"/>
  <c r="U147" i="13" s="1"/>
  <c r="U146" i="13" s="1"/>
  <c r="U145" i="13" s="1"/>
  <c r="U144" i="13" s="1"/>
  <c r="U143" i="13" s="1"/>
  <c r="U142" i="13" s="1"/>
  <c r="U141" i="13" s="1"/>
  <c r="U140" i="13" s="1"/>
  <c r="U139" i="13" s="1"/>
  <c r="U138" i="13" s="1"/>
  <c r="U137" i="13" s="1"/>
  <c r="U136" i="13" s="1"/>
  <c r="U135" i="13" s="1"/>
  <c r="U134" i="13" s="1"/>
  <c r="U133" i="13" s="1"/>
  <c r="U132" i="13" s="1"/>
  <c r="U131" i="13" s="1"/>
  <c r="U130" i="13" s="1"/>
  <c r="U129" i="13" s="1"/>
  <c r="U128" i="13" s="1"/>
  <c r="U127" i="13" s="1"/>
  <c r="U126" i="13" s="1"/>
  <c r="U125" i="13" s="1"/>
  <c r="U124" i="13" s="1"/>
  <c r="U123" i="13" s="1"/>
  <c r="U122" i="13" s="1"/>
  <c r="U121" i="13" s="1"/>
  <c r="U120" i="13" s="1"/>
  <c r="U119" i="13" s="1"/>
  <c r="U118" i="13" s="1"/>
  <c r="U117" i="13" s="1"/>
  <c r="U116" i="13" s="1"/>
  <c r="U115" i="13" s="1"/>
  <c r="U114" i="13" s="1"/>
  <c r="U113" i="13" s="1"/>
  <c r="U112" i="13" s="1"/>
  <c r="U111" i="13" s="1"/>
  <c r="U110" i="13" s="1"/>
  <c r="U109" i="13" s="1"/>
  <c r="U108" i="13" s="1"/>
  <c r="U107" i="13" s="1"/>
  <c r="U106" i="13" s="1"/>
  <c r="U105" i="13" s="1"/>
  <c r="U104" i="13" s="1"/>
  <c r="U103" i="13" s="1"/>
  <c r="U102" i="13" s="1"/>
  <c r="U101" i="13" s="1"/>
  <c r="U100" i="13" s="1"/>
  <c r="U99" i="13" s="1"/>
  <c r="U98" i="13" s="1"/>
  <c r="U97" i="13" s="1"/>
  <c r="U96" i="13" s="1"/>
  <c r="U95" i="13" s="1"/>
  <c r="U94" i="13" s="1"/>
  <c r="U93" i="13" s="1"/>
  <c r="U92" i="13" s="1"/>
  <c r="U91" i="13" s="1"/>
  <c r="U90" i="13" s="1"/>
  <c r="U89" i="13" s="1"/>
  <c r="U88" i="13" s="1"/>
  <c r="U87" i="13" s="1"/>
  <c r="U86" i="13" s="1"/>
  <c r="U85" i="13" s="1"/>
  <c r="U84" i="13" s="1"/>
  <c r="U83" i="13" s="1"/>
  <c r="U82" i="13" s="1"/>
  <c r="U81" i="13" s="1"/>
  <c r="U80" i="13" s="1"/>
  <c r="U79" i="13" s="1"/>
  <c r="U78" i="13" s="1"/>
  <c r="U77" i="13" s="1"/>
  <c r="U76" i="13" s="1"/>
  <c r="U75" i="13" s="1"/>
  <c r="U74" i="13" s="1"/>
  <c r="U73" i="13" s="1"/>
  <c r="U72" i="13" s="1"/>
  <c r="U71" i="13" s="1"/>
  <c r="U70" i="13" s="1"/>
  <c r="U69" i="13" s="1"/>
  <c r="U68" i="13" s="1"/>
  <c r="U67" i="13" s="1"/>
  <c r="U66" i="13" s="1"/>
  <c r="U65" i="13" s="1"/>
  <c r="U64" i="13" s="1"/>
  <c r="U63" i="13" s="1"/>
  <c r="U62" i="13" s="1"/>
  <c r="U61" i="13" s="1"/>
  <c r="U60" i="13" s="1"/>
  <c r="U59" i="13" s="1"/>
  <c r="U58" i="13" s="1"/>
  <c r="U57" i="13" s="1"/>
  <c r="U56" i="13" s="1"/>
  <c r="U55" i="13" s="1"/>
  <c r="U54" i="13" s="1"/>
  <c r="U53" i="13" s="1"/>
  <c r="U52" i="13" s="1"/>
  <c r="U51" i="13" s="1"/>
  <c r="U50" i="13" s="1"/>
  <c r="U49" i="13" s="1"/>
  <c r="U48" i="13" s="1"/>
  <c r="U47" i="13" s="1"/>
  <c r="U46" i="13" s="1"/>
  <c r="U45" i="13" s="1"/>
  <c r="U44" i="13" s="1"/>
  <c r="U43" i="13" s="1"/>
  <c r="U42" i="13" s="1"/>
  <c r="U41" i="13" s="1"/>
  <c r="U40" i="13" s="1"/>
  <c r="U39" i="13" s="1"/>
  <c r="U38" i="13" s="1"/>
  <c r="U37" i="13" s="1"/>
  <c r="U36" i="13" s="1"/>
  <c r="U35" i="13" s="1"/>
  <c r="U34" i="13" s="1"/>
  <c r="U33" i="13" s="1"/>
  <c r="U32" i="13" s="1"/>
  <c r="U31" i="13" s="1"/>
  <c r="U30" i="13" s="1"/>
  <c r="U29" i="13" s="1"/>
  <c r="U28" i="13" s="1"/>
  <c r="U27" i="13" s="1"/>
  <c r="U26" i="13" s="1"/>
  <c r="U25" i="13" s="1"/>
  <c r="U24" i="13" s="1"/>
  <c r="U23" i="13" s="1"/>
  <c r="U22" i="13" s="1"/>
  <c r="U21" i="13" s="1"/>
  <c r="U20" i="13" s="1"/>
  <c r="U19" i="13" s="1"/>
  <c r="U18" i="13" s="1"/>
  <c r="U17" i="13" s="1"/>
  <c r="U16" i="13" s="1"/>
  <c r="U15" i="13" s="1"/>
  <c r="U14" i="13" s="1"/>
  <c r="U13" i="13" s="1"/>
  <c r="U12" i="13" s="1"/>
  <c r="U11" i="13" s="1"/>
  <c r="U10" i="13" s="1"/>
  <c r="U9" i="13" s="1"/>
  <c r="U8" i="13" s="1"/>
  <c r="U7" i="13" s="1"/>
  <c r="U6" i="13" s="1"/>
  <c r="U5" i="13" s="1"/>
  <c r="U4" i="13" s="1"/>
  <c r="U3" i="13" s="1"/>
  <c r="V363" i="13"/>
  <c r="S362" i="13"/>
  <c r="S361" i="13" s="1"/>
  <c r="S360" i="13" s="1"/>
  <c r="S359" i="13" s="1"/>
  <c r="S358" i="13" s="1"/>
  <c r="S357" i="13" s="1"/>
  <c r="S356" i="13" s="1"/>
  <c r="S355" i="13" s="1"/>
  <c r="S354" i="13" s="1"/>
  <c r="S353" i="13" s="1"/>
  <c r="S352" i="13" s="1"/>
  <c r="S351" i="13" s="1"/>
  <c r="S350" i="13" s="1"/>
  <c r="S349" i="13" s="1"/>
  <c r="S348" i="13" s="1"/>
  <c r="S347" i="13" s="1"/>
  <c r="S346" i="13" s="1"/>
  <c r="S345" i="13" s="1"/>
  <c r="S344" i="13" s="1"/>
  <c r="S343" i="13" s="1"/>
  <c r="S342" i="13" s="1"/>
  <c r="S341" i="13" s="1"/>
  <c r="S340" i="13" s="1"/>
  <c r="S339" i="13" s="1"/>
  <c r="S338" i="13" s="1"/>
  <c r="S337" i="13" s="1"/>
  <c r="S336" i="13" s="1"/>
  <c r="S335" i="13" s="1"/>
  <c r="S334" i="13" s="1"/>
  <c r="S333" i="13" s="1"/>
  <c r="S332" i="13" s="1"/>
  <c r="S331" i="13" s="1"/>
  <c r="S330" i="13" s="1"/>
  <c r="S329" i="13" s="1"/>
  <c r="S328" i="13" s="1"/>
  <c r="S327" i="13" s="1"/>
  <c r="S326" i="13" s="1"/>
  <c r="S325" i="13" s="1"/>
  <c r="S324" i="13" s="1"/>
  <c r="S323" i="13" s="1"/>
  <c r="S322" i="13" s="1"/>
  <c r="S321" i="13" s="1"/>
  <c r="S320" i="13" s="1"/>
  <c r="S319" i="13" s="1"/>
  <c r="S318" i="13" s="1"/>
  <c r="S317" i="13" s="1"/>
  <c r="S316" i="13" s="1"/>
  <c r="S315" i="13" s="1"/>
  <c r="S314" i="13" s="1"/>
  <c r="S313" i="13" s="1"/>
  <c r="S312" i="13" s="1"/>
  <c r="S311" i="13" s="1"/>
  <c r="S310" i="13" s="1"/>
  <c r="S309" i="13" s="1"/>
  <c r="S308" i="13" s="1"/>
  <c r="S307" i="13" s="1"/>
  <c r="S306" i="13" s="1"/>
  <c r="S305" i="13" s="1"/>
  <c r="S304" i="13" s="1"/>
  <c r="S303" i="13" s="1"/>
  <c r="S302" i="13" s="1"/>
  <c r="S301" i="13" s="1"/>
  <c r="S300" i="13" s="1"/>
  <c r="S299" i="13" s="1"/>
  <c r="S298" i="13" s="1"/>
  <c r="S297" i="13" s="1"/>
  <c r="S296" i="13" s="1"/>
  <c r="S295" i="13" s="1"/>
  <c r="S294" i="13" s="1"/>
  <c r="S293" i="13" s="1"/>
  <c r="S292" i="13" s="1"/>
  <c r="S291" i="13" s="1"/>
  <c r="S290" i="13" s="1"/>
  <c r="S289" i="13" s="1"/>
  <c r="S288" i="13" s="1"/>
  <c r="S287" i="13" s="1"/>
  <c r="S286" i="13" s="1"/>
  <c r="S285" i="13" s="1"/>
  <c r="S284" i="13" s="1"/>
  <c r="S283" i="13" s="1"/>
  <c r="S282" i="13" s="1"/>
  <c r="S281" i="13" s="1"/>
  <c r="S280" i="13" s="1"/>
  <c r="S279" i="13" s="1"/>
  <c r="S278" i="13" s="1"/>
  <c r="S277" i="13" s="1"/>
  <c r="S276" i="13" s="1"/>
  <c r="S275" i="13" s="1"/>
  <c r="S274" i="13" s="1"/>
  <c r="S273" i="13" s="1"/>
  <c r="S272" i="13" s="1"/>
  <c r="S271" i="13" s="1"/>
  <c r="S270" i="13" s="1"/>
  <c r="S269" i="13" s="1"/>
  <c r="S268" i="13" s="1"/>
  <c r="S267" i="13" s="1"/>
  <c r="S266" i="13" s="1"/>
  <c r="S265" i="13" s="1"/>
  <c r="S264" i="13" s="1"/>
  <c r="S263" i="13" s="1"/>
  <c r="S262" i="13" s="1"/>
  <c r="S261" i="13" s="1"/>
  <c r="S260" i="13" s="1"/>
  <c r="S259" i="13" s="1"/>
  <c r="S258" i="13" s="1"/>
  <c r="S257" i="13" s="1"/>
  <c r="S256" i="13" s="1"/>
  <c r="S255" i="13" s="1"/>
  <c r="S254" i="13" s="1"/>
  <c r="S253" i="13" s="1"/>
  <c r="S252" i="13" s="1"/>
  <c r="S251" i="13" s="1"/>
  <c r="S250" i="13" s="1"/>
  <c r="S249" i="13" s="1"/>
  <c r="S248" i="13" s="1"/>
  <c r="S247" i="13" s="1"/>
  <c r="S246" i="13" s="1"/>
  <c r="S245" i="13" s="1"/>
  <c r="S244" i="13" s="1"/>
  <c r="S243" i="13" s="1"/>
  <c r="S242" i="13" s="1"/>
  <c r="S241" i="13" s="1"/>
  <c r="S240" i="13" s="1"/>
  <c r="S239" i="13" s="1"/>
  <c r="S238" i="13" s="1"/>
  <c r="S237" i="13" s="1"/>
  <c r="S236" i="13" s="1"/>
  <c r="S235" i="13" s="1"/>
  <c r="S234" i="13" s="1"/>
  <c r="S233" i="13" s="1"/>
  <c r="S232" i="13" s="1"/>
  <c r="S231" i="13" s="1"/>
  <c r="S230" i="13" s="1"/>
  <c r="S229" i="13" s="1"/>
  <c r="S228" i="13" s="1"/>
  <c r="S227" i="13" s="1"/>
  <c r="S226" i="13" s="1"/>
  <c r="S225" i="13" s="1"/>
  <c r="S224" i="13" s="1"/>
  <c r="S223" i="13" s="1"/>
  <c r="S222" i="13" s="1"/>
  <c r="S221" i="13" s="1"/>
  <c r="S220" i="13" s="1"/>
  <c r="S219" i="13" s="1"/>
  <c r="S218" i="13" s="1"/>
  <c r="S217" i="13" s="1"/>
  <c r="S216" i="13" s="1"/>
  <c r="S215" i="13" s="1"/>
  <c r="S214" i="13" s="1"/>
  <c r="S213" i="13" s="1"/>
  <c r="S212" i="13" s="1"/>
  <c r="S211" i="13" s="1"/>
  <c r="S210" i="13" s="1"/>
  <c r="S209" i="13" s="1"/>
  <c r="S208" i="13" s="1"/>
  <c r="S207" i="13" s="1"/>
  <c r="S206" i="13" s="1"/>
  <c r="S205" i="13" s="1"/>
  <c r="S204" i="13" s="1"/>
  <c r="S203" i="13" s="1"/>
  <c r="S202" i="13" s="1"/>
  <c r="S201" i="13" s="1"/>
  <c r="S200" i="13" s="1"/>
  <c r="S199" i="13" s="1"/>
  <c r="S198" i="13" s="1"/>
  <c r="S197" i="13" s="1"/>
  <c r="S196" i="13" s="1"/>
  <c r="S195" i="13" s="1"/>
  <c r="S194" i="13" s="1"/>
  <c r="S193" i="13" s="1"/>
  <c r="S192" i="13" s="1"/>
  <c r="S191" i="13" s="1"/>
  <c r="S190" i="13" s="1"/>
  <c r="S189" i="13" s="1"/>
  <c r="S188" i="13" s="1"/>
  <c r="S187" i="13" s="1"/>
  <c r="S186" i="13" s="1"/>
  <c r="S185" i="13" s="1"/>
  <c r="S184" i="13" s="1"/>
  <c r="S183" i="13" s="1"/>
  <c r="S182" i="13" s="1"/>
  <c r="S181" i="13" s="1"/>
  <c r="S180" i="13" s="1"/>
  <c r="S179" i="13" s="1"/>
  <c r="S178" i="13" s="1"/>
  <c r="S177" i="13" s="1"/>
  <c r="S176" i="13" s="1"/>
  <c r="S175" i="13" s="1"/>
  <c r="S174" i="13" s="1"/>
  <c r="S173" i="13" s="1"/>
  <c r="S172" i="13" s="1"/>
  <c r="S171" i="13" s="1"/>
  <c r="S170" i="13" s="1"/>
  <c r="S169" i="13" s="1"/>
  <c r="S168" i="13" s="1"/>
  <c r="S167" i="13" s="1"/>
  <c r="S166" i="13" s="1"/>
  <c r="S165" i="13" s="1"/>
  <c r="S164" i="13" s="1"/>
  <c r="S163" i="13" s="1"/>
  <c r="S162" i="13" s="1"/>
  <c r="S161" i="13" s="1"/>
  <c r="S160" i="13" s="1"/>
  <c r="S159" i="13" s="1"/>
  <c r="S158" i="13" s="1"/>
  <c r="S157" i="13" s="1"/>
  <c r="S156" i="13" s="1"/>
  <c r="S155" i="13" s="1"/>
  <c r="S154" i="13" s="1"/>
  <c r="S153" i="13" s="1"/>
  <c r="S152" i="13" s="1"/>
  <c r="S151" i="13" s="1"/>
  <c r="S150" i="13" s="1"/>
  <c r="S149" i="13" s="1"/>
  <c r="S148" i="13" s="1"/>
  <c r="S147" i="13" s="1"/>
  <c r="S146" i="13" s="1"/>
  <c r="S145" i="13" s="1"/>
  <c r="S144" i="13" s="1"/>
  <c r="S143" i="13" s="1"/>
  <c r="S142" i="13" s="1"/>
  <c r="S141" i="13" s="1"/>
  <c r="S140" i="13" s="1"/>
  <c r="S139" i="13" s="1"/>
  <c r="S138" i="13" s="1"/>
  <c r="S137" i="13" s="1"/>
  <c r="S136" i="13" s="1"/>
  <c r="S135" i="13" s="1"/>
  <c r="S134" i="13" s="1"/>
  <c r="S133" i="13" s="1"/>
  <c r="S132" i="13" s="1"/>
  <c r="S131" i="13" s="1"/>
  <c r="S130" i="13" s="1"/>
  <c r="S129" i="13" s="1"/>
  <c r="S128" i="13" s="1"/>
  <c r="S127" i="13" s="1"/>
  <c r="S126" i="13" s="1"/>
  <c r="S125" i="13" s="1"/>
  <c r="S124" i="13" s="1"/>
  <c r="S123" i="13" s="1"/>
  <c r="S122" i="13" s="1"/>
  <c r="S121" i="13" s="1"/>
  <c r="S120" i="13" s="1"/>
  <c r="S119" i="13" s="1"/>
  <c r="S118" i="13" s="1"/>
  <c r="S117" i="13" s="1"/>
  <c r="S116" i="13" s="1"/>
  <c r="S115" i="13" s="1"/>
  <c r="S114" i="13" s="1"/>
  <c r="S113" i="13" s="1"/>
  <c r="S112" i="13" s="1"/>
  <c r="S111" i="13" s="1"/>
  <c r="S110" i="13" s="1"/>
  <c r="S109" i="13" s="1"/>
  <c r="S108" i="13" s="1"/>
  <c r="S107" i="13" s="1"/>
  <c r="S106" i="13" s="1"/>
  <c r="S105" i="13" s="1"/>
  <c r="S104" i="13" s="1"/>
  <c r="S103" i="13" s="1"/>
  <c r="S102" i="13" s="1"/>
  <c r="S101" i="13" s="1"/>
  <c r="S100" i="13" s="1"/>
  <c r="S99" i="13" s="1"/>
  <c r="S98" i="13" s="1"/>
  <c r="S97" i="13" s="1"/>
  <c r="S96" i="13" s="1"/>
  <c r="S95" i="13" s="1"/>
  <c r="S94" i="13" s="1"/>
  <c r="S93" i="13" s="1"/>
  <c r="S92" i="13" s="1"/>
  <c r="S91" i="13" s="1"/>
  <c r="S90" i="13" s="1"/>
  <c r="S89" i="13" s="1"/>
  <c r="S88" i="13" s="1"/>
  <c r="S87" i="13" s="1"/>
  <c r="S86" i="13" s="1"/>
  <c r="S85" i="13" s="1"/>
  <c r="S84" i="13" s="1"/>
  <c r="S83" i="13" s="1"/>
  <c r="S82" i="13" s="1"/>
  <c r="S81" i="13" s="1"/>
  <c r="S80" i="13" s="1"/>
  <c r="S79" i="13" s="1"/>
  <c r="S78" i="13" s="1"/>
  <c r="S77" i="13" s="1"/>
  <c r="S76" i="13" s="1"/>
  <c r="S75" i="13" s="1"/>
  <c r="S74" i="13" s="1"/>
  <c r="S73" i="13" s="1"/>
  <c r="S72" i="13" s="1"/>
  <c r="S71" i="13" s="1"/>
  <c r="S70" i="13" s="1"/>
  <c r="S69" i="13" s="1"/>
  <c r="S68" i="13" s="1"/>
  <c r="S67" i="13" s="1"/>
  <c r="S66" i="13" s="1"/>
  <c r="S65" i="13" s="1"/>
  <c r="S64" i="13" s="1"/>
  <c r="S63" i="13" s="1"/>
  <c r="S62" i="13" s="1"/>
  <c r="S61" i="13" s="1"/>
  <c r="S60" i="13" s="1"/>
  <c r="S59" i="13" s="1"/>
  <c r="S58" i="13" s="1"/>
  <c r="S57" i="13" s="1"/>
  <c r="S56" i="13" s="1"/>
  <c r="S55" i="13" s="1"/>
  <c r="S54" i="13" s="1"/>
  <c r="S53" i="13" s="1"/>
  <c r="S52" i="13" s="1"/>
  <c r="S51" i="13" s="1"/>
  <c r="S50" i="13" s="1"/>
  <c r="S49" i="13" s="1"/>
  <c r="S48" i="13" s="1"/>
  <c r="S47" i="13" s="1"/>
  <c r="S46" i="13" s="1"/>
  <c r="S45" i="13" s="1"/>
  <c r="S44" i="13" s="1"/>
  <c r="S43" i="13" s="1"/>
  <c r="S42" i="13" s="1"/>
  <c r="S41" i="13" s="1"/>
  <c r="S40" i="13" s="1"/>
  <c r="S39" i="13" s="1"/>
  <c r="S38" i="13" s="1"/>
  <c r="S37" i="13" s="1"/>
  <c r="S36" i="13" s="1"/>
  <c r="S35" i="13" s="1"/>
  <c r="S34" i="13" s="1"/>
  <c r="S33" i="13" s="1"/>
  <c r="S32" i="13" s="1"/>
  <c r="S31" i="13" s="1"/>
  <c r="S30" i="13" s="1"/>
  <c r="S29" i="13" s="1"/>
  <c r="S28" i="13" s="1"/>
  <c r="S27" i="13" s="1"/>
  <c r="S26" i="13" s="1"/>
  <c r="S25" i="13" s="1"/>
  <c r="S24" i="13" s="1"/>
  <c r="S23" i="13" s="1"/>
  <c r="S22" i="13" s="1"/>
  <c r="S21" i="13" s="1"/>
  <c r="S20" i="13" s="1"/>
  <c r="S19" i="13" s="1"/>
  <c r="S18" i="13" s="1"/>
  <c r="S17" i="13" s="1"/>
  <c r="S16" i="13" s="1"/>
  <c r="S15" i="13" s="1"/>
  <c r="S14" i="13" s="1"/>
  <c r="S13" i="13" s="1"/>
  <c r="S12" i="13" s="1"/>
  <c r="S11" i="13" s="1"/>
  <c r="S10" i="13" s="1"/>
  <c r="S9" i="13" s="1"/>
  <c r="S8" i="13" s="1"/>
  <c r="S7" i="13" s="1"/>
  <c r="S6" i="13" s="1"/>
  <c r="S5" i="13" s="1"/>
  <c r="S4" i="13" s="1"/>
  <c r="S3" i="13" s="1"/>
  <c r="M363" i="13"/>
  <c r="M362" i="13" s="1"/>
  <c r="M361" i="13" s="1"/>
  <c r="M360" i="13" s="1"/>
  <c r="M359" i="13" s="1"/>
  <c r="M358" i="13" s="1"/>
  <c r="M357" i="13" s="1"/>
  <c r="M356" i="13" s="1"/>
  <c r="M355" i="13" s="1"/>
  <c r="M354" i="13" s="1"/>
  <c r="M353" i="13" s="1"/>
  <c r="M352" i="13" s="1"/>
  <c r="M351" i="13" s="1"/>
  <c r="M350" i="13" s="1"/>
  <c r="M349" i="13" s="1"/>
  <c r="M348" i="13" s="1"/>
  <c r="M347" i="13" s="1"/>
  <c r="M346" i="13" s="1"/>
  <c r="M345" i="13" s="1"/>
  <c r="M344" i="13" s="1"/>
  <c r="M343" i="13" s="1"/>
  <c r="M342" i="13" s="1"/>
  <c r="M341" i="13" s="1"/>
  <c r="M340" i="13" s="1"/>
  <c r="M339" i="13" s="1"/>
  <c r="M338" i="13" s="1"/>
  <c r="M337" i="13" s="1"/>
  <c r="M336" i="13" s="1"/>
  <c r="M335" i="13" s="1"/>
  <c r="M334" i="13" s="1"/>
  <c r="M333" i="13" s="1"/>
  <c r="M332" i="13" s="1"/>
  <c r="M331" i="13" s="1"/>
  <c r="M330" i="13" s="1"/>
  <c r="M329" i="13" s="1"/>
  <c r="M328" i="13" s="1"/>
  <c r="M327" i="13" s="1"/>
  <c r="M326" i="13" s="1"/>
  <c r="M325" i="13" s="1"/>
  <c r="M324" i="13" s="1"/>
  <c r="M323" i="13" s="1"/>
  <c r="M322" i="13" s="1"/>
  <c r="M321" i="13" s="1"/>
  <c r="M320" i="13" s="1"/>
  <c r="M319" i="13" s="1"/>
  <c r="M318" i="13" s="1"/>
  <c r="M317" i="13" s="1"/>
  <c r="M316" i="13" s="1"/>
  <c r="M315" i="13" s="1"/>
  <c r="M314" i="13" s="1"/>
  <c r="M313" i="13" s="1"/>
  <c r="M312" i="13" s="1"/>
  <c r="M311" i="13" s="1"/>
  <c r="M310" i="13" s="1"/>
  <c r="M309" i="13" s="1"/>
  <c r="M308" i="13" s="1"/>
  <c r="M307" i="13" s="1"/>
  <c r="M306" i="13" s="1"/>
  <c r="M305" i="13" s="1"/>
  <c r="M304" i="13" s="1"/>
  <c r="M303" i="13" s="1"/>
  <c r="M302" i="13" s="1"/>
  <c r="M301" i="13" s="1"/>
  <c r="M300" i="13" s="1"/>
  <c r="M299" i="13" s="1"/>
  <c r="M298" i="13" s="1"/>
  <c r="M297" i="13" s="1"/>
  <c r="M296" i="13" s="1"/>
  <c r="M295" i="13" s="1"/>
  <c r="M294" i="13" s="1"/>
  <c r="M293" i="13" s="1"/>
  <c r="M292" i="13" s="1"/>
  <c r="M291" i="13" s="1"/>
  <c r="M290" i="13" s="1"/>
  <c r="M289" i="13" s="1"/>
  <c r="M288" i="13" s="1"/>
  <c r="M287" i="13" s="1"/>
  <c r="M286" i="13" s="1"/>
  <c r="M285" i="13" s="1"/>
  <c r="M284" i="13" s="1"/>
  <c r="M283" i="13" s="1"/>
  <c r="M282" i="13" s="1"/>
  <c r="M281" i="13" s="1"/>
  <c r="M280" i="13" s="1"/>
  <c r="M279" i="13" s="1"/>
  <c r="M278" i="13" s="1"/>
  <c r="M277" i="13" s="1"/>
  <c r="M276" i="13" s="1"/>
  <c r="M275" i="13" s="1"/>
  <c r="M274" i="13" s="1"/>
  <c r="M273" i="13" s="1"/>
  <c r="M272" i="13" s="1"/>
  <c r="M271" i="13" s="1"/>
  <c r="M270" i="13" s="1"/>
  <c r="M269" i="13" s="1"/>
  <c r="M268" i="13" s="1"/>
  <c r="M267" i="13" s="1"/>
  <c r="M266" i="13" s="1"/>
  <c r="M265" i="13" s="1"/>
  <c r="M264" i="13" s="1"/>
  <c r="M263" i="13" s="1"/>
  <c r="M262" i="13" s="1"/>
  <c r="M261" i="13" s="1"/>
  <c r="M260" i="13" s="1"/>
  <c r="M259" i="13" s="1"/>
  <c r="M258" i="13" s="1"/>
  <c r="M257" i="13" s="1"/>
  <c r="M256" i="13" s="1"/>
  <c r="M255" i="13" s="1"/>
  <c r="M254" i="13" s="1"/>
  <c r="M253" i="13" s="1"/>
  <c r="M252" i="13" s="1"/>
  <c r="M251" i="13" s="1"/>
  <c r="M250" i="13" s="1"/>
  <c r="M249" i="13" s="1"/>
  <c r="M248" i="13" s="1"/>
  <c r="M247" i="13" s="1"/>
  <c r="M246" i="13" s="1"/>
  <c r="M245" i="13" s="1"/>
  <c r="M244" i="13" s="1"/>
  <c r="M243" i="13" s="1"/>
  <c r="M242" i="13" s="1"/>
  <c r="M241" i="13" s="1"/>
  <c r="M240" i="13" s="1"/>
  <c r="M239" i="13" s="1"/>
  <c r="M238" i="13" s="1"/>
  <c r="M237" i="13" s="1"/>
  <c r="M236" i="13" s="1"/>
  <c r="M235" i="13" s="1"/>
  <c r="M234" i="13" s="1"/>
  <c r="M233" i="13" s="1"/>
  <c r="M232" i="13" s="1"/>
  <c r="M231" i="13" s="1"/>
  <c r="M230" i="13" s="1"/>
  <c r="M229" i="13" s="1"/>
  <c r="M228" i="13" s="1"/>
  <c r="M227" i="13" s="1"/>
  <c r="M226" i="13" s="1"/>
  <c r="M225" i="13" s="1"/>
  <c r="M224" i="13" s="1"/>
  <c r="M223" i="13" s="1"/>
  <c r="M222" i="13" s="1"/>
  <c r="M221" i="13" s="1"/>
  <c r="M220" i="13" s="1"/>
  <c r="M219" i="13" s="1"/>
  <c r="M218" i="13" s="1"/>
  <c r="M217" i="13" s="1"/>
  <c r="M216" i="13" s="1"/>
  <c r="M215" i="13" s="1"/>
  <c r="M214" i="13" s="1"/>
  <c r="M213" i="13" s="1"/>
  <c r="M212" i="13" s="1"/>
  <c r="M211" i="13" s="1"/>
  <c r="M210" i="13" s="1"/>
  <c r="M209" i="13" s="1"/>
  <c r="M208" i="13" s="1"/>
  <c r="M207" i="13" s="1"/>
  <c r="M206" i="13" s="1"/>
  <c r="M205" i="13" s="1"/>
  <c r="M204" i="13" s="1"/>
  <c r="M203" i="13" s="1"/>
  <c r="M202" i="13" s="1"/>
  <c r="M201" i="13" s="1"/>
  <c r="M200" i="13" s="1"/>
  <c r="M199" i="13" s="1"/>
  <c r="M198" i="13" s="1"/>
  <c r="M197" i="13" s="1"/>
  <c r="M196" i="13" s="1"/>
  <c r="M195" i="13" s="1"/>
  <c r="M194" i="13" s="1"/>
  <c r="M193" i="13" s="1"/>
  <c r="M192" i="13" s="1"/>
  <c r="M191" i="13" s="1"/>
  <c r="M190" i="13" s="1"/>
  <c r="M189" i="13" s="1"/>
  <c r="M188" i="13" s="1"/>
  <c r="M187" i="13" s="1"/>
  <c r="M186" i="13" s="1"/>
  <c r="M185" i="13" s="1"/>
  <c r="M184" i="13" s="1"/>
  <c r="M183" i="13" s="1"/>
  <c r="M182" i="13" s="1"/>
  <c r="M181" i="13" s="1"/>
  <c r="M180" i="13" s="1"/>
  <c r="M179" i="13" s="1"/>
  <c r="M178" i="13" s="1"/>
  <c r="M177" i="13" s="1"/>
  <c r="M176" i="13" s="1"/>
  <c r="M175" i="13" s="1"/>
  <c r="M174" i="13" s="1"/>
  <c r="M173" i="13" s="1"/>
  <c r="M172" i="13" s="1"/>
  <c r="M171" i="13" s="1"/>
  <c r="M170" i="13" s="1"/>
  <c r="M169" i="13" s="1"/>
  <c r="M168" i="13" s="1"/>
  <c r="M167" i="13" s="1"/>
  <c r="M166" i="13" s="1"/>
  <c r="M165" i="13" s="1"/>
  <c r="M164" i="13" s="1"/>
  <c r="M163" i="13" s="1"/>
  <c r="M162" i="13" s="1"/>
  <c r="M161" i="13" s="1"/>
  <c r="M160" i="13" s="1"/>
  <c r="M159" i="13" s="1"/>
  <c r="M158" i="13" s="1"/>
  <c r="M157" i="13" s="1"/>
  <c r="M156" i="13" s="1"/>
  <c r="M155" i="13" s="1"/>
  <c r="M154" i="13" s="1"/>
  <c r="M153" i="13" s="1"/>
  <c r="M152" i="13" s="1"/>
  <c r="M151" i="13" s="1"/>
  <c r="M150" i="13" s="1"/>
  <c r="M149" i="13" s="1"/>
  <c r="M148" i="13" s="1"/>
  <c r="M147" i="13" s="1"/>
  <c r="M146" i="13" s="1"/>
  <c r="M145" i="13" s="1"/>
  <c r="M144" i="13" s="1"/>
  <c r="M143" i="13" s="1"/>
  <c r="M142" i="13" s="1"/>
  <c r="M141" i="13" s="1"/>
  <c r="M140" i="13" s="1"/>
  <c r="M139" i="13" s="1"/>
  <c r="M138" i="13" s="1"/>
  <c r="M137" i="13" s="1"/>
  <c r="M136" i="13" s="1"/>
  <c r="M135" i="13" s="1"/>
  <c r="M134" i="13" s="1"/>
  <c r="M133" i="13" s="1"/>
  <c r="M132" i="13" s="1"/>
  <c r="M131" i="13" s="1"/>
  <c r="M130" i="13" s="1"/>
  <c r="M129" i="13" s="1"/>
  <c r="M128" i="13" s="1"/>
  <c r="M127" i="13" s="1"/>
  <c r="M126" i="13" s="1"/>
  <c r="M125" i="13" s="1"/>
  <c r="M124" i="13" s="1"/>
  <c r="M123" i="13" s="1"/>
  <c r="M122" i="13" s="1"/>
  <c r="M121" i="13" s="1"/>
  <c r="M120" i="13" s="1"/>
  <c r="M119" i="13" s="1"/>
  <c r="M118" i="13" s="1"/>
  <c r="M117" i="13" s="1"/>
  <c r="M116" i="13" s="1"/>
  <c r="M115" i="13" s="1"/>
  <c r="M114" i="13" s="1"/>
  <c r="M113" i="13" s="1"/>
  <c r="M112" i="13" s="1"/>
  <c r="M111" i="13" s="1"/>
  <c r="M110" i="13" s="1"/>
  <c r="M109" i="13" s="1"/>
  <c r="M108" i="13" s="1"/>
  <c r="M107" i="13" s="1"/>
  <c r="M106" i="13" s="1"/>
  <c r="M105" i="13" s="1"/>
  <c r="M104" i="13" s="1"/>
  <c r="M103" i="13" s="1"/>
  <c r="M102" i="13" s="1"/>
  <c r="M101" i="13" s="1"/>
  <c r="M100" i="13" s="1"/>
  <c r="M99" i="13" s="1"/>
  <c r="M98" i="13" s="1"/>
  <c r="M97" i="13" s="1"/>
  <c r="M96" i="13" s="1"/>
  <c r="M95" i="13" s="1"/>
  <c r="M94" i="13" s="1"/>
  <c r="M93" i="13" s="1"/>
  <c r="M92" i="13" s="1"/>
  <c r="M91" i="13" s="1"/>
  <c r="M90" i="13" s="1"/>
  <c r="M89" i="13" s="1"/>
  <c r="M88" i="13" s="1"/>
  <c r="M87" i="13" s="1"/>
  <c r="M86" i="13" s="1"/>
  <c r="M85" i="13" s="1"/>
  <c r="M84" i="13" s="1"/>
  <c r="M83" i="13" s="1"/>
  <c r="M82" i="13" s="1"/>
  <c r="M81" i="13" s="1"/>
  <c r="M80" i="13" s="1"/>
  <c r="M79" i="13" s="1"/>
  <c r="M78" i="13" s="1"/>
  <c r="M77" i="13" s="1"/>
  <c r="M76" i="13" s="1"/>
  <c r="M75" i="13" s="1"/>
  <c r="M74" i="13" s="1"/>
  <c r="M73" i="13" s="1"/>
  <c r="M72" i="13" s="1"/>
  <c r="M71" i="13" s="1"/>
  <c r="M70" i="13" s="1"/>
  <c r="M69" i="13" s="1"/>
  <c r="M68" i="13" s="1"/>
  <c r="M67" i="13" s="1"/>
  <c r="M66" i="13" s="1"/>
  <c r="M65" i="13" s="1"/>
  <c r="M64" i="13" s="1"/>
  <c r="M63" i="13" s="1"/>
  <c r="M62" i="13" s="1"/>
  <c r="M61" i="13" s="1"/>
  <c r="M60" i="13" s="1"/>
  <c r="M59" i="13" s="1"/>
  <c r="M58" i="13" s="1"/>
  <c r="M57" i="13" s="1"/>
  <c r="M56" i="13" s="1"/>
  <c r="M55" i="13" s="1"/>
  <c r="M54" i="13" s="1"/>
  <c r="M53" i="13" s="1"/>
  <c r="M52" i="13" s="1"/>
  <c r="M51" i="13" s="1"/>
  <c r="M50" i="13" s="1"/>
  <c r="M49" i="13" s="1"/>
  <c r="M48" i="13" s="1"/>
  <c r="M47" i="13" s="1"/>
  <c r="M46" i="13" s="1"/>
  <c r="M45" i="13" s="1"/>
  <c r="M44" i="13" s="1"/>
  <c r="M43" i="13" s="1"/>
  <c r="M42" i="13" s="1"/>
  <c r="M41" i="13" s="1"/>
  <c r="M40" i="13" s="1"/>
  <c r="M39" i="13" s="1"/>
  <c r="M38" i="13" s="1"/>
  <c r="M37" i="13" s="1"/>
  <c r="M36" i="13" s="1"/>
  <c r="M35" i="13" s="1"/>
  <c r="M34" i="13" s="1"/>
  <c r="M33" i="13" s="1"/>
  <c r="M32" i="13" s="1"/>
  <c r="M31" i="13" s="1"/>
  <c r="M30" i="13" s="1"/>
  <c r="M29" i="13" s="1"/>
  <c r="M28" i="13" s="1"/>
  <c r="M27" i="13" s="1"/>
  <c r="M26" i="13" s="1"/>
  <c r="M25" i="13" s="1"/>
  <c r="M24" i="13" s="1"/>
  <c r="M23" i="13" s="1"/>
  <c r="M22" i="13" s="1"/>
  <c r="M21" i="13" s="1"/>
  <c r="M20" i="13" s="1"/>
  <c r="M19" i="13" s="1"/>
  <c r="M18" i="13" s="1"/>
  <c r="M17" i="13" s="1"/>
  <c r="M16" i="13" s="1"/>
  <c r="M15" i="13" s="1"/>
  <c r="M14" i="13" s="1"/>
  <c r="M13" i="13" s="1"/>
  <c r="M12" i="13" s="1"/>
  <c r="M11" i="13" s="1"/>
  <c r="M10" i="13" s="1"/>
  <c r="M9" i="13" s="1"/>
  <c r="M8" i="13" s="1"/>
  <c r="M7" i="13" s="1"/>
  <c r="M6" i="13" s="1"/>
  <c r="M5" i="13" s="1"/>
  <c r="M4" i="13" s="1"/>
  <c r="M3" i="13" s="1"/>
  <c r="J362" i="13"/>
  <c r="J361" i="13" s="1"/>
  <c r="J360" i="13" s="1"/>
  <c r="J359" i="13" s="1"/>
  <c r="J358" i="13" s="1"/>
  <c r="J357" i="13" s="1"/>
  <c r="J356" i="13" s="1"/>
  <c r="J355" i="13" s="1"/>
  <c r="J354" i="13" s="1"/>
  <c r="J353" i="13" s="1"/>
  <c r="J352" i="13" s="1"/>
  <c r="J351" i="13" s="1"/>
  <c r="J350" i="13" s="1"/>
  <c r="J349" i="13" s="1"/>
  <c r="J348" i="13" s="1"/>
  <c r="J347" i="13" s="1"/>
  <c r="J346" i="13" s="1"/>
  <c r="J345" i="13" s="1"/>
  <c r="J344" i="13" s="1"/>
  <c r="J343" i="13" s="1"/>
  <c r="J342" i="13" s="1"/>
  <c r="J341" i="13" s="1"/>
  <c r="J340" i="13" s="1"/>
  <c r="J339" i="13" s="1"/>
  <c r="J338" i="13" s="1"/>
  <c r="J337" i="13" s="1"/>
  <c r="J336" i="13" s="1"/>
  <c r="J335" i="13" s="1"/>
  <c r="J334" i="13" s="1"/>
  <c r="J333" i="13" s="1"/>
  <c r="J332" i="13" s="1"/>
  <c r="J331" i="13" s="1"/>
  <c r="J330" i="13" s="1"/>
  <c r="J329" i="13" s="1"/>
  <c r="J328" i="13" s="1"/>
  <c r="J327" i="13" s="1"/>
  <c r="J326" i="13" s="1"/>
  <c r="J325" i="13" s="1"/>
  <c r="J324" i="13" s="1"/>
  <c r="J323" i="13" s="1"/>
  <c r="J322" i="13" s="1"/>
  <c r="J321" i="13" s="1"/>
  <c r="J320" i="13" s="1"/>
  <c r="J319" i="13" s="1"/>
  <c r="J318" i="13" s="1"/>
  <c r="J317" i="13" s="1"/>
  <c r="J316" i="13" s="1"/>
  <c r="J315" i="13" s="1"/>
  <c r="J314" i="13" s="1"/>
  <c r="J313" i="13" s="1"/>
  <c r="J312" i="13" s="1"/>
  <c r="J311" i="13" s="1"/>
  <c r="J310" i="13" s="1"/>
  <c r="J309" i="13" s="1"/>
  <c r="J308" i="13" s="1"/>
  <c r="J307" i="13" s="1"/>
  <c r="J306" i="13" s="1"/>
  <c r="J305" i="13" s="1"/>
  <c r="J304" i="13" s="1"/>
  <c r="J303" i="13" s="1"/>
  <c r="J302" i="13" s="1"/>
  <c r="J301" i="13" s="1"/>
  <c r="J300" i="13" s="1"/>
  <c r="J299" i="13" s="1"/>
  <c r="J298" i="13" s="1"/>
  <c r="J297" i="13" s="1"/>
  <c r="J296" i="13" s="1"/>
  <c r="J295" i="13" s="1"/>
  <c r="J294" i="13" s="1"/>
  <c r="J293" i="13" s="1"/>
  <c r="J292" i="13" s="1"/>
  <c r="J291" i="13" s="1"/>
  <c r="J290" i="13" s="1"/>
  <c r="J289" i="13" s="1"/>
  <c r="J288" i="13" s="1"/>
  <c r="J287" i="13" s="1"/>
  <c r="J286" i="13" s="1"/>
  <c r="J285" i="13" s="1"/>
  <c r="J284" i="13" s="1"/>
  <c r="J283" i="13" s="1"/>
  <c r="J282" i="13" s="1"/>
  <c r="J281" i="13" s="1"/>
  <c r="J280" i="13" s="1"/>
  <c r="J279" i="13" s="1"/>
  <c r="J278" i="13" s="1"/>
  <c r="J277" i="13" s="1"/>
  <c r="J276" i="13" s="1"/>
  <c r="J275" i="13" s="1"/>
  <c r="J274" i="13" s="1"/>
  <c r="J273" i="13" s="1"/>
  <c r="J272" i="13" s="1"/>
  <c r="J271" i="13" s="1"/>
  <c r="J270" i="13" s="1"/>
  <c r="J269" i="13" s="1"/>
  <c r="J268" i="13" s="1"/>
  <c r="J267" i="13" s="1"/>
  <c r="J266" i="13" s="1"/>
  <c r="J265" i="13" s="1"/>
  <c r="J264" i="13" s="1"/>
  <c r="J263" i="13" s="1"/>
  <c r="J262" i="13" s="1"/>
  <c r="J261" i="13" s="1"/>
  <c r="J260" i="13" s="1"/>
  <c r="J259" i="13" s="1"/>
  <c r="J258" i="13" s="1"/>
  <c r="J257" i="13" s="1"/>
  <c r="J256" i="13" s="1"/>
  <c r="J255" i="13" s="1"/>
  <c r="J254" i="13" s="1"/>
  <c r="J253" i="13" s="1"/>
  <c r="J252" i="13" s="1"/>
  <c r="J251" i="13" s="1"/>
  <c r="J250" i="13" s="1"/>
  <c r="J249" i="13" s="1"/>
  <c r="J248" i="13" s="1"/>
  <c r="J247" i="13" s="1"/>
  <c r="J246" i="13" s="1"/>
  <c r="J245" i="13" s="1"/>
  <c r="J244" i="13" s="1"/>
  <c r="J243" i="13" s="1"/>
  <c r="J242" i="13" s="1"/>
  <c r="J241" i="13" s="1"/>
  <c r="J240" i="13" s="1"/>
  <c r="J239" i="13" s="1"/>
  <c r="J238" i="13" s="1"/>
  <c r="J237" i="13" s="1"/>
  <c r="J236" i="13" s="1"/>
  <c r="J235" i="13" s="1"/>
  <c r="J234" i="13" s="1"/>
  <c r="J233" i="13" s="1"/>
  <c r="J232" i="13" s="1"/>
  <c r="J231" i="13" s="1"/>
  <c r="J230" i="13" s="1"/>
  <c r="J229" i="13" s="1"/>
  <c r="J228" i="13" s="1"/>
  <c r="J227" i="13" s="1"/>
  <c r="J226" i="13" s="1"/>
  <c r="J225" i="13" s="1"/>
  <c r="J224" i="13" s="1"/>
  <c r="J223" i="13" s="1"/>
  <c r="J222" i="13" s="1"/>
  <c r="J221" i="13" s="1"/>
  <c r="J220" i="13" s="1"/>
  <c r="J219" i="13" s="1"/>
  <c r="J218" i="13" s="1"/>
  <c r="J217" i="13" s="1"/>
  <c r="J216" i="13" s="1"/>
  <c r="J215" i="13" s="1"/>
  <c r="J214" i="13" s="1"/>
  <c r="J213" i="13" s="1"/>
  <c r="J212" i="13" s="1"/>
  <c r="J211" i="13" s="1"/>
  <c r="J210" i="13" s="1"/>
  <c r="J209" i="13" s="1"/>
  <c r="J208" i="13" s="1"/>
  <c r="J207" i="13" s="1"/>
  <c r="J206" i="13" s="1"/>
  <c r="J205" i="13" s="1"/>
  <c r="J204" i="13" s="1"/>
  <c r="J203" i="13" s="1"/>
  <c r="J202" i="13" s="1"/>
  <c r="J201" i="13" s="1"/>
  <c r="J200" i="13" s="1"/>
  <c r="J199" i="13" s="1"/>
  <c r="J198" i="13" s="1"/>
  <c r="J197" i="13" s="1"/>
  <c r="J196" i="13" s="1"/>
  <c r="J195" i="13" s="1"/>
  <c r="J194" i="13" s="1"/>
  <c r="J193" i="13" s="1"/>
  <c r="J192" i="13" s="1"/>
  <c r="J191" i="13" s="1"/>
  <c r="J190" i="13" s="1"/>
  <c r="J189" i="13" s="1"/>
  <c r="J188" i="13" s="1"/>
  <c r="J187" i="13" s="1"/>
  <c r="J186" i="13" s="1"/>
  <c r="J185" i="13" s="1"/>
  <c r="J184" i="13" s="1"/>
  <c r="J183" i="13" s="1"/>
  <c r="J182" i="13" s="1"/>
  <c r="J181" i="13" s="1"/>
  <c r="J180" i="13" s="1"/>
  <c r="J179" i="13" s="1"/>
  <c r="J178" i="13" s="1"/>
  <c r="J177" i="13" s="1"/>
  <c r="J176" i="13" s="1"/>
  <c r="J175" i="13" s="1"/>
  <c r="J174" i="13" s="1"/>
  <c r="J173" i="13" s="1"/>
  <c r="J172" i="13" s="1"/>
  <c r="J171" i="13" s="1"/>
  <c r="J170" i="13" s="1"/>
  <c r="J169" i="13" s="1"/>
  <c r="J168" i="13" s="1"/>
  <c r="J167" i="13" s="1"/>
  <c r="J166" i="13" s="1"/>
  <c r="J165" i="13" s="1"/>
  <c r="J164" i="13" s="1"/>
  <c r="J163" i="13" s="1"/>
  <c r="J162" i="13" s="1"/>
  <c r="J161" i="13" s="1"/>
  <c r="J160" i="13" s="1"/>
  <c r="J159" i="13" s="1"/>
  <c r="J158" i="13" s="1"/>
  <c r="J157" i="13" s="1"/>
  <c r="J156" i="13" s="1"/>
  <c r="J155" i="13" s="1"/>
  <c r="J154" i="13" s="1"/>
  <c r="J153" i="13" s="1"/>
  <c r="J152" i="13" s="1"/>
  <c r="J151" i="13" s="1"/>
  <c r="J150" i="13" s="1"/>
  <c r="J149" i="13" s="1"/>
  <c r="J148" i="13" s="1"/>
  <c r="J147" i="13" s="1"/>
  <c r="J146" i="13" s="1"/>
  <c r="J145" i="13" s="1"/>
  <c r="J144" i="13" s="1"/>
  <c r="J143" i="13" s="1"/>
  <c r="J142" i="13" s="1"/>
  <c r="J141" i="13" s="1"/>
  <c r="J140" i="13" s="1"/>
  <c r="J139" i="13" s="1"/>
  <c r="J138" i="13" s="1"/>
  <c r="J137" i="13" s="1"/>
  <c r="J136" i="13" s="1"/>
  <c r="J135" i="13" s="1"/>
  <c r="J134" i="13" s="1"/>
  <c r="J133" i="13" s="1"/>
  <c r="J132" i="13" s="1"/>
  <c r="J131" i="13" s="1"/>
  <c r="J130" i="13" s="1"/>
  <c r="J129" i="13" s="1"/>
  <c r="J128" i="13" s="1"/>
  <c r="J127" i="13" s="1"/>
  <c r="J126" i="13" s="1"/>
  <c r="J125" i="13" s="1"/>
  <c r="J124" i="13" s="1"/>
  <c r="J123" i="13" s="1"/>
  <c r="J122" i="13" s="1"/>
  <c r="J121" i="13" s="1"/>
  <c r="J120" i="13" s="1"/>
  <c r="J119" i="13" s="1"/>
  <c r="J118" i="13" s="1"/>
  <c r="J117" i="13" s="1"/>
  <c r="J116" i="13" s="1"/>
  <c r="J115" i="13" s="1"/>
  <c r="J114" i="13" s="1"/>
  <c r="J113" i="13" s="1"/>
  <c r="J112" i="13" s="1"/>
  <c r="J111" i="13" s="1"/>
  <c r="J110" i="13" s="1"/>
  <c r="J109" i="13" s="1"/>
  <c r="J108" i="13" s="1"/>
  <c r="J107" i="13" s="1"/>
  <c r="J106" i="13" s="1"/>
  <c r="J105" i="13" s="1"/>
  <c r="J104" i="13" s="1"/>
  <c r="J103" i="13" s="1"/>
  <c r="J102" i="13" s="1"/>
  <c r="J101" i="13" s="1"/>
  <c r="J100" i="13" s="1"/>
  <c r="J99" i="13" s="1"/>
  <c r="J98" i="13" s="1"/>
  <c r="J97" i="13" s="1"/>
  <c r="J96" i="13" s="1"/>
  <c r="J95" i="13" s="1"/>
  <c r="J94" i="13" s="1"/>
  <c r="J93" i="13" s="1"/>
  <c r="J92" i="13" s="1"/>
  <c r="J91" i="13" s="1"/>
  <c r="J90" i="13" s="1"/>
  <c r="J89" i="13" s="1"/>
  <c r="J88" i="13" s="1"/>
  <c r="J87" i="13" s="1"/>
  <c r="J86" i="13" s="1"/>
  <c r="J85" i="13" s="1"/>
  <c r="J84" i="13" s="1"/>
  <c r="J83" i="13" s="1"/>
  <c r="J82" i="13" s="1"/>
  <c r="J81" i="13" s="1"/>
  <c r="J80" i="13" s="1"/>
  <c r="J79" i="13" s="1"/>
  <c r="J78" i="13" s="1"/>
  <c r="J77" i="13" s="1"/>
  <c r="J76" i="13" s="1"/>
  <c r="J75" i="13" s="1"/>
  <c r="J74" i="13" s="1"/>
  <c r="J73" i="13" s="1"/>
  <c r="J72" i="13" s="1"/>
  <c r="J71" i="13" s="1"/>
  <c r="J70" i="13" s="1"/>
  <c r="J69" i="13" s="1"/>
  <c r="J68" i="13" s="1"/>
  <c r="J67" i="13" s="1"/>
  <c r="J66" i="13" s="1"/>
  <c r="J65" i="13" s="1"/>
  <c r="J64" i="13" s="1"/>
  <c r="J63" i="13" s="1"/>
  <c r="J62" i="13" s="1"/>
  <c r="J61" i="13" s="1"/>
  <c r="J60" i="13" s="1"/>
  <c r="J59" i="13" s="1"/>
  <c r="J58" i="13" s="1"/>
  <c r="J57" i="13" s="1"/>
  <c r="J56" i="13" s="1"/>
  <c r="J55" i="13" s="1"/>
  <c r="J54" i="13" s="1"/>
  <c r="J53" i="13" s="1"/>
  <c r="J52" i="13" s="1"/>
  <c r="J51" i="13" s="1"/>
  <c r="J50" i="13" s="1"/>
  <c r="J49" i="13" s="1"/>
  <c r="J48" i="13" s="1"/>
  <c r="J47" i="13" s="1"/>
  <c r="J46" i="13" s="1"/>
  <c r="J45" i="13" s="1"/>
  <c r="J44" i="13" s="1"/>
  <c r="J43" i="13" s="1"/>
  <c r="J42" i="13" s="1"/>
  <c r="J41" i="13" s="1"/>
  <c r="J40" i="13" s="1"/>
  <c r="J39" i="13" s="1"/>
  <c r="J38" i="13" s="1"/>
  <c r="J37" i="13" s="1"/>
  <c r="J36" i="13" s="1"/>
  <c r="J35" i="13" s="1"/>
  <c r="J34" i="13" s="1"/>
  <c r="J33" i="13" s="1"/>
  <c r="J32" i="13" s="1"/>
  <c r="J31" i="13" s="1"/>
  <c r="J30" i="13" s="1"/>
  <c r="J29" i="13" s="1"/>
  <c r="J28" i="13" s="1"/>
  <c r="J27" i="13" s="1"/>
  <c r="J26" i="13" s="1"/>
  <c r="J25" i="13" s="1"/>
  <c r="J24" i="13" s="1"/>
  <c r="J23" i="13" s="1"/>
  <c r="J22" i="13" s="1"/>
  <c r="J21" i="13" s="1"/>
  <c r="J20" i="13" s="1"/>
  <c r="J19" i="13" s="1"/>
  <c r="J18" i="13" s="1"/>
  <c r="J17" i="13" s="1"/>
  <c r="J16" i="13" s="1"/>
  <c r="J15" i="13" s="1"/>
  <c r="J14" i="13" s="1"/>
  <c r="J13" i="13" s="1"/>
  <c r="J12" i="13" s="1"/>
  <c r="J11" i="13" s="1"/>
  <c r="J10" i="13" s="1"/>
  <c r="J9" i="13" s="1"/>
  <c r="J8" i="13" s="1"/>
  <c r="J7" i="13" s="1"/>
  <c r="J6" i="13" s="1"/>
  <c r="J5" i="13" s="1"/>
  <c r="J4" i="13" s="1"/>
  <c r="J3" i="13" s="1"/>
  <c r="W362" i="13"/>
  <c r="W361" i="13" s="1"/>
  <c r="W360" i="13" s="1"/>
  <c r="W359" i="13" s="1"/>
  <c r="W358" i="13" s="1"/>
  <c r="W357" i="13" s="1"/>
  <c r="W356" i="13" s="1"/>
  <c r="W355" i="13" s="1"/>
  <c r="W354" i="13" s="1"/>
  <c r="W353" i="13" s="1"/>
  <c r="W352" i="13" s="1"/>
  <c r="W351" i="13" s="1"/>
  <c r="W350" i="13" s="1"/>
  <c r="W349" i="13" s="1"/>
  <c r="W348" i="13" s="1"/>
  <c r="W347" i="13" s="1"/>
  <c r="W346" i="13" s="1"/>
  <c r="W345" i="13" s="1"/>
  <c r="W344" i="13" s="1"/>
  <c r="W343" i="13" s="1"/>
  <c r="W342" i="13" s="1"/>
  <c r="W341" i="13" s="1"/>
  <c r="W340" i="13" s="1"/>
  <c r="W339" i="13" s="1"/>
  <c r="W338" i="13" s="1"/>
  <c r="W337" i="13" s="1"/>
  <c r="W336" i="13" s="1"/>
  <c r="W335" i="13" s="1"/>
  <c r="W334" i="13" s="1"/>
  <c r="W333" i="13" s="1"/>
  <c r="W332" i="13" s="1"/>
  <c r="W331" i="13" s="1"/>
  <c r="W330" i="13" s="1"/>
  <c r="W329" i="13" s="1"/>
  <c r="W328" i="13" s="1"/>
  <c r="W327" i="13" s="1"/>
  <c r="W326" i="13" s="1"/>
  <c r="W325" i="13" s="1"/>
  <c r="W324" i="13" s="1"/>
  <c r="W323" i="13" s="1"/>
  <c r="W322" i="13" s="1"/>
  <c r="W321" i="13" s="1"/>
  <c r="W320" i="13" s="1"/>
  <c r="W319" i="13" s="1"/>
  <c r="W318" i="13" s="1"/>
  <c r="W317" i="13" s="1"/>
  <c r="W316" i="13" s="1"/>
  <c r="W315" i="13" s="1"/>
  <c r="W314" i="13" s="1"/>
  <c r="W313" i="13" s="1"/>
  <c r="W312" i="13" s="1"/>
  <c r="W311" i="13" s="1"/>
  <c r="W310" i="13" s="1"/>
  <c r="W309" i="13" s="1"/>
  <c r="W308" i="13" s="1"/>
  <c r="W307" i="13" s="1"/>
  <c r="W306" i="13" s="1"/>
  <c r="W305" i="13" s="1"/>
  <c r="W304" i="13" s="1"/>
  <c r="W303" i="13" s="1"/>
  <c r="W302" i="13" s="1"/>
  <c r="W301" i="13" s="1"/>
  <c r="W300" i="13" s="1"/>
  <c r="W299" i="13" s="1"/>
  <c r="W298" i="13" s="1"/>
  <c r="W297" i="13" s="1"/>
  <c r="W296" i="13" s="1"/>
  <c r="W295" i="13" s="1"/>
  <c r="W294" i="13" s="1"/>
  <c r="W293" i="13" s="1"/>
  <c r="W292" i="13" s="1"/>
  <c r="W291" i="13" s="1"/>
  <c r="W290" i="13" s="1"/>
  <c r="W289" i="13" s="1"/>
  <c r="W288" i="13" s="1"/>
  <c r="W287" i="13" s="1"/>
  <c r="W286" i="13" s="1"/>
  <c r="W285" i="13" s="1"/>
  <c r="W284" i="13" s="1"/>
  <c r="W283" i="13" s="1"/>
  <c r="W282" i="13" s="1"/>
  <c r="W281" i="13" s="1"/>
  <c r="W280" i="13" s="1"/>
  <c r="W279" i="13" s="1"/>
  <c r="W278" i="13" s="1"/>
  <c r="W277" i="13" s="1"/>
  <c r="W276" i="13" s="1"/>
  <c r="W275" i="13" s="1"/>
  <c r="W274" i="13" s="1"/>
  <c r="W273" i="13" s="1"/>
  <c r="W272" i="13" s="1"/>
  <c r="W271" i="13" s="1"/>
  <c r="W270" i="13" s="1"/>
  <c r="W269" i="13" s="1"/>
  <c r="W268" i="13" s="1"/>
  <c r="W267" i="13" s="1"/>
  <c r="W266" i="13" s="1"/>
  <c r="W265" i="13" s="1"/>
  <c r="W264" i="13" s="1"/>
  <c r="W263" i="13" s="1"/>
  <c r="W262" i="13" s="1"/>
  <c r="W261" i="13" s="1"/>
  <c r="W260" i="13" s="1"/>
  <c r="W259" i="13" s="1"/>
  <c r="W258" i="13" s="1"/>
  <c r="W257" i="13" s="1"/>
  <c r="W256" i="13" s="1"/>
  <c r="W255" i="13" s="1"/>
  <c r="W254" i="13" s="1"/>
  <c r="W253" i="13" s="1"/>
  <c r="W252" i="13" s="1"/>
  <c r="W251" i="13" s="1"/>
  <c r="W250" i="13" s="1"/>
  <c r="W249" i="13" s="1"/>
  <c r="W248" i="13" s="1"/>
  <c r="W247" i="13" s="1"/>
  <c r="W246" i="13" s="1"/>
  <c r="W245" i="13" s="1"/>
  <c r="W244" i="13" s="1"/>
  <c r="W243" i="13" s="1"/>
  <c r="W242" i="13" s="1"/>
  <c r="W241" i="13" s="1"/>
  <c r="W240" i="13" s="1"/>
  <c r="W239" i="13" s="1"/>
  <c r="W238" i="13" s="1"/>
  <c r="W237" i="13" s="1"/>
  <c r="W236" i="13" s="1"/>
  <c r="W235" i="13" s="1"/>
  <c r="W234" i="13" s="1"/>
  <c r="W233" i="13" s="1"/>
  <c r="W232" i="13" s="1"/>
  <c r="W231" i="13" s="1"/>
  <c r="W230" i="13" s="1"/>
  <c r="W229" i="13" s="1"/>
  <c r="W228" i="13" s="1"/>
  <c r="W227" i="13" s="1"/>
  <c r="W226" i="13" s="1"/>
  <c r="W225" i="13" s="1"/>
  <c r="W224" i="13" s="1"/>
  <c r="W223" i="13" s="1"/>
  <c r="W222" i="13" s="1"/>
  <c r="W221" i="13" s="1"/>
  <c r="W220" i="13" s="1"/>
  <c r="W219" i="13" s="1"/>
  <c r="W218" i="13" s="1"/>
  <c r="W217" i="13" s="1"/>
  <c r="W216" i="13" s="1"/>
  <c r="W215" i="13" s="1"/>
  <c r="W214" i="13" s="1"/>
  <c r="W213" i="13" s="1"/>
  <c r="W212" i="13" s="1"/>
  <c r="W211" i="13" s="1"/>
  <c r="W210" i="13" s="1"/>
  <c r="W209" i="13" s="1"/>
  <c r="W208" i="13" s="1"/>
  <c r="W207" i="13" s="1"/>
  <c r="W206" i="13" s="1"/>
  <c r="W205" i="13" s="1"/>
  <c r="W204" i="13" s="1"/>
  <c r="W203" i="13" s="1"/>
  <c r="W202" i="13" s="1"/>
  <c r="W201" i="13" s="1"/>
  <c r="W200" i="13" s="1"/>
  <c r="W199" i="13" s="1"/>
  <c r="W198" i="13" s="1"/>
  <c r="W197" i="13" s="1"/>
  <c r="W196" i="13" s="1"/>
  <c r="W195" i="13" s="1"/>
  <c r="W194" i="13" s="1"/>
  <c r="W193" i="13" s="1"/>
  <c r="W192" i="13" s="1"/>
  <c r="W191" i="13" s="1"/>
  <c r="W190" i="13" s="1"/>
  <c r="W189" i="13" s="1"/>
  <c r="W188" i="13" s="1"/>
  <c r="W187" i="13" s="1"/>
  <c r="W186" i="13" s="1"/>
  <c r="W185" i="13" s="1"/>
  <c r="W184" i="13" s="1"/>
  <c r="W183" i="13" s="1"/>
  <c r="W182" i="13" s="1"/>
  <c r="W181" i="13" s="1"/>
  <c r="W180" i="13" s="1"/>
  <c r="W179" i="13" s="1"/>
  <c r="W178" i="13" s="1"/>
  <c r="W177" i="13" s="1"/>
  <c r="W176" i="13" s="1"/>
  <c r="W175" i="13" s="1"/>
  <c r="W174" i="13" s="1"/>
  <c r="W173" i="13" s="1"/>
  <c r="W172" i="13" s="1"/>
  <c r="W171" i="13" s="1"/>
  <c r="W170" i="13" s="1"/>
  <c r="W169" i="13" s="1"/>
  <c r="W168" i="13" s="1"/>
  <c r="W167" i="13" s="1"/>
  <c r="W166" i="13" s="1"/>
  <c r="W165" i="13" s="1"/>
  <c r="W164" i="13" s="1"/>
  <c r="W163" i="13" s="1"/>
  <c r="W162" i="13" s="1"/>
  <c r="W161" i="13" s="1"/>
  <c r="W160" i="13" s="1"/>
  <c r="W159" i="13" s="1"/>
  <c r="W158" i="13" s="1"/>
  <c r="W157" i="13" s="1"/>
  <c r="W156" i="13" s="1"/>
  <c r="W155" i="13" s="1"/>
  <c r="W154" i="13" s="1"/>
  <c r="W153" i="13" s="1"/>
  <c r="W152" i="13" s="1"/>
  <c r="W151" i="13" s="1"/>
  <c r="W150" i="13" s="1"/>
  <c r="W149" i="13" s="1"/>
  <c r="W148" i="13" s="1"/>
  <c r="W147" i="13" s="1"/>
  <c r="W146" i="13" s="1"/>
  <c r="W145" i="13" s="1"/>
  <c r="W144" i="13" s="1"/>
  <c r="W143" i="13" s="1"/>
  <c r="W142" i="13" s="1"/>
  <c r="W141" i="13" s="1"/>
  <c r="W140" i="13" s="1"/>
  <c r="W139" i="13" s="1"/>
  <c r="W138" i="13" s="1"/>
  <c r="W137" i="13" s="1"/>
  <c r="W136" i="13" s="1"/>
  <c r="W135" i="13" s="1"/>
  <c r="W134" i="13" s="1"/>
  <c r="W133" i="13" s="1"/>
  <c r="W132" i="13" s="1"/>
  <c r="W131" i="13" s="1"/>
  <c r="W130" i="13" s="1"/>
  <c r="W129" i="13" s="1"/>
  <c r="W128" i="13" s="1"/>
  <c r="W127" i="13" s="1"/>
  <c r="W126" i="13" s="1"/>
  <c r="W125" i="13" s="1"/>
  <c r="W124" i="13" s="1"/>
  <c r="W123" i="13" s="1"/>
  <c r="W122" i="13" s="1"/>
  <c r="W121" i="13" s="1"/>
  <c r="W120" i="13" s="1"/>
  <c r="W119" i="13" s="1"/>
  <c r="W118" i="13" s="1"/>
  <c r="W117" i="13" s="1"/>
  <c r="W116" i="13" s="1"/>
  <c r="W115" i="13" s="1"/>
  <c r="W114" i="13" s="1"/>
  <c r="W113" i="13" s="1"/>
  <c r="W112" i="13" s="1"/>
  <c r="W111" i="13" s="1"/>
  <c r="W110" i="13" s="1"/>
  <c r="W109" i="13" s="1"/>
  <c r="W108" i="13" s="1"/>
  <c r="W107" i="13" s="1"/>
  <c r="W106" i="13" s="1"/>
  <c r="W105" i="13" s="1"/>
  <c r="W104" i="13" s="1"/>
  <c r="W103" i="13" s="1"/>
  <c r="W102" i="13" s="1"/>
  <c r="W101" i="13" s="1"/>
  <c r="W100" i="13" s="1"/>
  <c r="W99" i="13" s="1"/>
  <c r="W98" i="13" s="1"/>
  <c r="W97" i="13" s="1"/>
  <c r="W96" i="13" s="1"/>
  <c r="W95" i="13" s="1"/>
  <c r="W94" i="13" s="1"/>
  <c r="W93" i="13" s="1"/>
  <c r="W92" i="13" s="1"/>
  <c r="W91" i="13" s="1"/>
  <c r="W90" i="13" s="1"/>
  <c r="W89" i="13" s="1"/>
  <c r="W88" i="13" s="1"/>
  <c r="W87" i="13" s="1"/>
  <c r="W86" i="13" s="1"/>
  <c r="W85" i="13" s="1"/>
  <c r="W84" i="13" s="1"/>
  <c r="W83" i="13" s="1"/>
  <c r="W82" i="13" s="1"/>
  <c r="W81" i="13" s="1"/>
  <c r="W80" i="13" s="1"/>
  <c r="W79" i="13" s="1"/>
  <c r="W78" i="13" s="1"/>
  <c r="W77" i="13" s="1"/>
  <c r="W76" i="13" s="1"/>
  <c r="W75" i="13" s="1"/>
  <c r="W74" i="13" s="1"/>
  <c r="W73" i="13" s="1"/>
  <c r="W72" i="13" s="1"/>
  <c r="W71" i="13" s="1"/>
  <c r="W70" i="13" s="1"/>
  <c r="W69" i="13" s="1"/>
  <c r="W68" i="13" s="1"/>
  <c r="W67" i="13" s="1"/>
  <c r="W66" i="13" s="1"/>
  <c r="W65" i="13" s="1"/>
  <c r="W64" i="13" s="1"/>
  <c r="W63" i="13" s="1"/>
  <c r="W62" i="13" s="1"/>
  <c r="W61" i="13" s="1"/>
  <c r="W60" i="13" s="1"/>
  <c r="W59" i="13" s="1"/>
  <c r="W58" i="13" s="1"/>
  <c r="W57" i="13" s="1"/>
  <c r="W56" i="13" s="1"/>
  <c r="W55" i="13" s="1"/>
  <c r="W54" i="13" s="1"/>
  <c r="W53" i="13" s="1"/>
  <c r="W52" i="13" s="1"/>
  <c r="W51" i="13" s="1"/>
  <c r="W50" i="13" s="1"/>
  <c r="W49" i="13" s="1"/>
  <c r="W48" i="13" s="1"/>
  <c r="W47" i="13" s="1"/>
  <c r="W46" i="13" s="1"/>
  <c r="W45" i="13" s="1"/>
  <c r="W44" i="13" s="1"/>
  <c r="W43" i="13" s="1"/>
  <c r="W42" i="13" s="1"/>
  <c r="W41" i="13" s="1"/>
  <c r="W40" i="13" s="1"/>
  <c r="W39" i="13" s="1"/>
  <c r="W38" i="13" s="1"/>
  <c r="W37" i="13" s="1"/>
  <c r="W36" i="13" s="1"/>
  <c r="W35" i="13" s="1"/>
  <c r="W34" i="13" s="1"/>
  <c r="W33" i="13" s="1"/>
  <c r="W32" i="13" s="1"/>
  <c r="W31" i="13" s="1"/>
  <c r="W30" i="13" s="1"/>
  <c r="W29" i="13" s="1"/>
  <c r="W28" i="13" s="1"/>
  <c r="W27" i="13" s="1"/>
  <c r="W26" i="13" s="1"/>
  <c r="W25" i="13" s="1"/>
  <c r="W24" i="13" s="1"/>
  <c r="W23" i="13" s="1"/>
  <c r="W22" i="13" s="1"/>
  <c r="W21" i="13" s="1"/>
  <c r="W20" i="13" s="1"/>
  <c r="W19" i="13" s="1"/>
  <c r="W18" i="13" s="1"/>
  <c r="W17" i="13" s="1"/>
  <c r="W16" i="13" s="1"/>
  <c r="W15" i="13" s="1"/>
  <c r="W14" i="13" s="1"/>
  <c r="W13" i="13" s="1"/>
  <c r="W12" i="13" s="1"/>
  <c r="W11" i="13" s="1"/>
  <c r="W10" i="13" s="1"/>
  <c r="W9" i="13" s="1"/>
  <c r="W8" i="13" s="1"/>
  <c r="W7" i="13" s="1"/>
  <c r="W6" i="13" s="1"/>
  <c r="W5" i="13" s="1"/>
  <c r="W4" i="13" s="1"/>
  <c r="W3" i="13" s="1"/>
  <c r="Z363" i="13"/>
  <c r="G40" i="21"/>
  <c r="K35" i="21"/>
  <c r="S8" i="21"/>
  <c r="C35" i="21"/>
  <c r="K3" i="21"/>
  <c r="O18" i="21"/>
  <c r="O8" i="21"/>
  <c r="N42" i="21"/>
  <c r="O3" i="21"/>
  <c r="W8" i="21"/>
  <c r="J18" i="21"/>
  <c r="F18" i="21"/>
  <c r="K29" i="21"/>
  <c r="N36" i="21"/>
  <c r="C24" i="21"/>
  <c r="J29" i="21"/>
  <c r="B18" i="21"/>
  <c r="G18" i="21"/>
  <c r="C29" i="21"/>
  <c r="O23" i="21"/>
  <c r="R36" i="21"/>
  <c r="S36" i="21"/>
  <c r="C8" i="21"/>
  <c r="S13" i="21"/>
  <c r="N8" i="21"/>
  <c r="V13" i="21"/>
  <c r="C40" i="21"/>
  <c r="O13" i="21"/>
  <c r="K8" i="21"/>
  <c r="K18" i="21"/>
  <c r="G29" i="21"/>
  <c r="B29" i="21"/>
  <c r="J35" i="21"/>
  <c r="F35" i="21"/>
  <c r="R13" i="21"/>
  <c r="G3" i="21"/>
  <c r="F3" i="21" s="1"/>
  <c r="J3" i="21"/>
  <c r="C46" i="21"/>
  <c r="N18" i="21"/>
  <c r="R8" i="21"/>
  <c r="F29" i="21"/>
  <c r="B3" i="21"/>
  <c r="N13" i="21"/>
  <c r="V8" i="21"/>
  <c r="B46" i="21"/>
  <c r="N3" i="21"/>
  <c r="B35" i="21"/>
  <c r="C18" i="21"/>
  <c r="B8" i="21"/>
  <c r="O42" i="21"/>
  <c r="N23" i="21"/>
  <c r="B24" i="21"/>
  <c r="C3" i="21"/>
  <c r="W13" i="21"/>
  <c r="O36" i="21"/>
  <c r="B40" i="21"/>
  <c r="F40" i="21"/>
  <c r="J8" i="21"/>
  <c r="G35" i="21"/>
  <c r="C47" i="21"/>
  <c r="C48" i="21" s="1"/>
  <c r="R37" i="21"/>
  <c r="R38" i="21" s="1"/>
  <c r="S9" i="21"/>
  <c r="S10" i="21" s="1"/>
  <c r="O37" i="21"/>
  <c r="O38" i="21" s="1"/>
  <c r="C4" i="21"/>
  <c r="C5" i="21" s="1"/>
  <c r="C19" i="21"/>
  <c r="C20" i="21" s="1"/>
  <c r="K30" i="21"/>
  <c r="K31" i="21" s="1"/>
  <c r="C36" i="21"/>
  <c r="C37" i="21" s="1"/>
  <c r="R14" i="21"/>
  <c r="R15" i="21" s="1"/>
  <c r="N43" i="21"/>
  <c r="N44" i="21" s="1"/>
  <c r="G19" i="21"/>
  <c r="G20" i="21" s="1"/>
  <c r="F30" i="21"/>
  <c r="F31" i="21" s="1"/>
  <c r="K9" i="21"/>
  <c r="K10" i="21" s="1"/>
  <c r="S14" i="21"/>
  <c r="S15" i="21" s="1"/>
  <c r="S37" i="21"/>
  <c r="S38" i="21" s="1"/>
  <c r="B47" i="21"/>
  <c r="B48" i="21" s="1"/>
  <c r="B9" i="21"/>
  <c r="B10" i="21" s="1"/>
  <c r="N24" i="21"/>
  <c r="J34" i="20" s="1"/>
  <c r="G9" i="21"/>
  <c r="G10" i="21" s="1"/>
  <c r="N14" i="21"/>
  <c r="N15" i="21" s="1"/>
  <c r="B41" i="21"/>
  <c r="B42" i="21" s="1"/>
  <c r="J30" i="21"/>
  <c r="J31" i="21" s="1"/>
  <c r="G4" i="21"/>
  <c r="G5" i="21" s="1"/>
  <c r="F19" i="21"/>
  <c r="F20" i="21" s="1"/>
  <c r="K4" i="21"/>
  <c r="K5" i="21" s="1"/>
  <c r="O19" i="21"/>
  <c r="O20" i="21" s="1"/>
  <c r="C25" i="21"/>
  <c r="C26" i="21" s="1"/>
  <c r="W9" i="21"/>
  <c r="W10" i="21" s="1"/>
  <c r="F9" i="21"/>
  <c r="F10" i="21" s="1"/>
  <c r="O9" i="21"/>
  <c r="O10" i="21" s="1"/>
  <c r="O4" i="21"/>
  <c r="O5" i="21" s="1"/>
  <c r="V14" i="21"/>
  <c r="V15" i="21" s="1"/>
  <c r="J19" i="21"/>
  <c r="J20" i="21" s="1"/>
  <c r="N4" i="21"/>
  <c r="N5" i="21" s="1"/>
  <c r="G41" i="21"/>
  <c r="G42" i="21" s="1"/>
  <c r="G30" i="21"/>
  <c r="G31" i="21" s="1"/>
  <c r="N37" i="21"/>
  <c r="N38" i="21" s="1"/>
  <c r="F4" i="21"/>
  <c r="F5" i="21" s="1"/>
  <c r="N19" i="21"/>
  <c r="N20" i="21" s="1"/>
  <c r="B36" i="21"/>
  <c r="B37" i="21" s="1"/>
  <c r="O24" i="21"/>
  <c r="K34" i="20" s="1"/>
  <c r="O43" i="21"/>
  <c r="O44" i="21" s="1"/>
  <c r="B4" i="21"/>
  <c r="B5" i="21" s="1"/>
  <c r="B30" i="21"/>
  <c r="B31" i="21" s="1"/>
  <c r="N9" i="21"/>
  <c r="N10" i="21" s="1"/>
  <c r="C30" i="21"/>
  <c r="C31" i="21" s="1"/>
  <c r="K36" i="21"/>
  <c r="K37" i="21" s="1"/>
  <c r="J36" i="21"/>
  <c r="J37" i="21" s="1"/>
  <c r="B19" i="21"/>
  <c r="B20" i="21" s="1"/>
  <c r="J4" i="21"/>
  <c r="J5" i="21" s="1"/>
  <c r="J9" i="21"/>
  <c r="J10" i="21" s="1"/>
  <c r="W14" i="21"/>
  <c r="W15" i="21" s="1"/>
  <c r="F41" i="21"/>
  <c r="F42" i="21" s="1"/>
  <c r="B25" i="21"/>
  <c r="B26" i="21" s="1"/>
  <c r="O14" i="21"/>
  <c r="O15" i="21" s="1"/>
  <c r="V9" i="21"/>
  <c r="V10" i="21" s="1"/>
  <c r="C9" i="21"/>
  <c r="C10" i="21" s="1"/>
  <c r="K19" i="21"/>
  <c r="K20" i="21" s="1"/>
  <c r="Q171" i="1"/>
  <c r="K7" i="18"/>
  <c r="AC363" i="13" l="1"/>
  <c r="Z362" i="13"/>
  <c r="Z361" i="13" s="1"/>
  <c r="Z360" i="13" s="1"/>
  <c r="Z359" i="13" s="1"/>
  <c r="Z358" i="13" s="1"/>
  <c r="Z357" i="13" s="1"/>
  <c r="Z356" i="13" s="1"/>
  <c r="Z355" i="13" s="1"/>
  <c r="Z354" i="13" s="1"/>
  <c r="Z353" i="13" s="1"/>
  <c r="Z352" i="13" s="1"/>
  <c r="Z351" i="13" s="1"/>
  <c r="Z350" i="13" s="1"/>
  <c r="Z349" i="13" s="1"/>
  <c r="Z348" i="13" s="1"/>
  <c r="Z347" i="13" s="1"/>
  <c r="Z346" i="13" s="1"/>
  <c r="Z345" i="13" s="1"/>
  <c r="Z344" i="13" s="1"/>
  <c r="Z343" i="13" s="1"/>
  <c r="Z342" i="13" s="1"/>
  <c r="Z341" i="13" s="1"/>
  <c r="Z340" i="13" s="1"/>
  <c r="Z339" i="13" s="1"/>
  <c r="Z338" i="13" s="1"/>
  <c r="Z337" i="13" s="1"/>
  <c r="Z336" i="13" s="1"/>
  <c r="Z335" i="13" s="1"/>
  <c r="Z334" i="13" s="1"/>
  <c r="Z333" i="13" s="1"/>
  <c r="Z332" i="13" s="1"/>
  <c r="Z331" i="13" s="1"/>
  <c r="Z330" i="13" s="1"/>
  <c r="Z329" i="13" s="1"/>
  <c r="Z328" i="13" s="1"/>
  <c r="Z327" i="13" s="1"/>
  <c r="Z326" i="13" s="1"/>
  <c r="Z325" i="13" s="1"/>
  <c r="Z324" i="13" s="1"/>
  <c r="Z323" i="13" s="1"/>
  <c r="Z322" i="13" s="1"/>
  <c r="Z321" i="13" s="1"/>
  <c r="Z320" i="13" s="1"/>
  <c r="Z319" i="13" s="1"/>
  <c r="Z318" i="13" s="1"/>
  <c r="Z317" i="13" s="1"/>
  <c r="Z316" i="13" s="1"/>
  <c r="Z315" i="13" s="1"/>
  <c r="Z314" i="13" s="1"/>
  <c r="Z313" i="13" s="1"/>
  <c r="Z312" i="13" s="1"/>
  <c r="Z311" i="13" s="1"/>
  <c r="Z310" i="13" s="1"/>
  <c r="Z309" i="13" s="1"/>
  <c r="Z308" i="13" s="1"/>
  <c r="Z307" i="13" s="1"/>
  <c r="Z306" i="13" s="1"/>
  <c r="Z305" i="13" s="1"/>
  <c r="Z304" i="13" s="1"/>
  <c r="Z303" i="13" s="1"/>
  <c r="Z302" i="13" s="1"/>
  <c r="Z301" i="13" s="1"/>
  <c r="Z300" i="13" s="1"/>
  <c r="Z299" i="13" s="1"/>
  <c r="Z298" i="13" s="1"/>
  <c r="Z297" i="13" s="1"/>
  <c r="Z296" i="13" s="1"/>
  <c r="Z295" i="13" s="1"/>
  <c r="Z294" i="13" s="1"/>
  <c r="Z293" i="13" s="1"/>
  <c r="Z292" i="13" s="1"/>
  <c r="Z291" i="13" s="1"/>
  <c r="Z290" i="13" s="1"/>
  <c r="Z289" i="13" s="1"/>
  <c r="Z288" i="13" s="1"/>
  <c r="Z287" i="13" s="1"/>
  <c r="Z286" i="13" s="1"/>
  <c r="Z285" i="13" s="1"/>
  <c r="Z284" i="13" s="1"/>
  <c r="Z283" i="13" s="1"/>
  <c r="Z282" i="13" s="1"/>
  <c r="Z281" i="13" s="1"/>
  <c r="Z280" i="13" s="1"/>
  <c r="Z279" i="13" s="1"/>
  <c r="Z278" i="13" s="1"/>
  <c r="Z277" i="13" s="1"/>
  <c r="Z276" i="13" s="1"/>
  <c r="Z275" i="13" s="1"/>
  <c r="Z274" i="13" s="1"/>
  <c r="Z273" i="13" s="1"/>
  <c r="Z272" i="13" s="1"/>
  <c r="Z271" i="13" s="1"/>
  <c r="Z270" i="13" s="1"/>
  <c r="Z269" i="13" s="1"/>
  <c r="Z268" i="13" s="1"/>
  <c r="Z267" i="13" s="1"/>
  <c r="Z266" i="13" s="1"/>
  <c r="Z265" i="13" s="1"/>
  <c r="Z264" i="13" s="1"/>
  <c r="Z263" i="13" s="1"/>
  <c r="Z262" i="13" s="1"/>
  <c r="Z261" i="13" s="1"/>
  <c r="Z260" i="13" s="1"/>
  <c r="Z259" i="13" s="1"/>
  <c r="Z258" i="13" s="1"/>
  <c r="Z257" i="13" s="1"/>
  <c r="Z256" i="13" s="1"/>
  <c r="Z255" i="13" s="1"/>
  <c r="Z254" i="13" s="1"/>
  <c r="Z253" i="13" s="1"/>
  <c r="Z252" i="13" s="1"/>
  <c r="Z251" i="13" s="1"/>
  <c r="Z250" i="13" s="1"/>
  <c r="Z249" i="13" s="1"/>
  <c r="Z248" i="13" s="1"/>
  <c r="Z247" i="13" s="1"/>
  <c r="Z246" i="13" s="1"/>
  <c r="Z245" i="13" s="1"/>
  <c r="Z244" i="13" s="1"/>
  <c r="Z243" i="13" s="1"/>
  <c r="Z242" i="13" s="1"/>
  <c r="Z241" i="13" s="1"/>
  <c r="Z240" i="13" s="1"/>
  <c r="Z239" i="13" s="1"/>
  <c r="Z238" i="13" s="1"/>
  <c r="Z237" i="13" s="1"/>
  <c r="Z236" i="13" s="1"/>
  <c r="Z235" i="13" s="1"/>
  <c r="Z234" i="13" s="1"/>
  <c r="Z233" i="13" s="1"/>
  <c r="Z232" i="13" s="1"/>
  <c r="Z231" i="13" s="1"/>
  <c r="Z230" i="13" s="1"/>
  <c r="Z229" i="13" s="1"/>
  <c r="Z228" i="13" s="1"/>
  <c r="Z227" i="13" s="1"/>
  <c r="Z226" i="13" s="1"/>
  <c r="Z225" i="13" s="1"/>
  <c r="Z224" i="13" s="1"/>
  <c r="Z223" i="13" s="1"/>
  <c r="Z222" i="13" s="1"/>
  <c r="Z221" i="13" s="1"/>
  <c r="Z220" i="13" s="1"/>
  <c r="Z219" i="13" s="1"/>
  <c r="Z218" i="13" s="1"/>
  <c r="Z217" i="13" s="1"/>
  <c r="Z216" i="13" s="1"/>
  <c r="Z215" i="13" s="1"/>
  <c r="Z214" i="13" s="1"/>
  <c r="Z213" i="13" s="1"/>
  <c r="Z212" i="13" s="1"/>
  <c r="Z211" i="13" s="1"/>
  <c r="Z210" i="13" s="1"/>
  <c r="Z209" i="13" s="1"/>
  <c r="Z208" i="13" s="1"/>
  <c r="Z207" i="13" s="1"/>
  <c r="Z206" i="13" s="1"/>
  <c r="Z205" i="13" s="1"/>
  <c r="Z204" i="13" s="1"/>
  <c r="Z203" i="13" s="1"/>
  <c r="Z202" i="13" s="1"/>
  <c r="Z201" i="13" s="1"/>
  <c r="Z200" i="13" s="1"/>
  <c r="Z199" i="13" s="1"/>
  <c r="Z198" i="13" s="1"/>
  <c r="Z197" i="13" s="1"/>
  <c r="Z196" i="13" s="1"/>
  <c r="Z195" i="13" s="1"/>
  <c r="Z194" i="13" s="1"/>
  <c r="Z193" i="13" s="1"/>
  <c r="Z192" i="13" s="1"/>
  <c r="Z191" i="13" s="1"/>
  <c r="Z190" i="13" s="1"/>
  <c r="Z189" i="13" s="1"/>
  <c r="Z188" i="13" s="1"/>
  <c r="Z187" i="13" s="1"/>
  <c r="Z186" i="13" s="1"/>
  <c r="Z185" i="13" s="1"/>
  <c r="Z184" i="13" s="1"/>
  <c r="Z183" i="13" s="1"/>
  <c r="Z182" i="13" s="1"/>
  <c r="Z181" i="13" s="1"/>
  <c r="Z180" i="13" s="1"/>
  <c r="Z179" i="13" s="1"/>
  <c r="Z178" i="13" s="1"/>
  <c r="Z177" i="13" s="1"/>
  <c r="Z176" i="13" s="1"/>
  <c r="Z175" i="13" s="1"/>
  <c r="Z174" i="13" s="1"/>
  <c r="Z173" i="13" s="1"/>
  <c r="Z172" i="13" s="1"/>
  <c r="Z171" i="13" s="1"/>
  <c r="Z170" i="13" s="1"/>
  <c r="Z169" i="13" s="1"/>
  <c r="Z168" i="13" s="1"/>
  <c r="Z167" i="13" s="1"/>
  <c r="Z166" i="13" s="1"/>
  <c r="Z165" i="13" s="1"/>
  <c r="Z164" i="13" s="1"/>
  <c r="Z163" i="13" s="1"/>
  <c r="Z162" i="13" s="1"/>
  <c r="Z161" i="13" s="1"/>
  <c r="Z160" i="13" s="1"/>
  <c r="Z159" i="13" s="1"/>
  <c r="Z158" i="13" s="1"/>
  <c r="Z157" i="13" s="1"/>
  <c r="Z156" i="13" s="1"/>
  <c r="Z155" i="13" s="1"/>
  <c r="Z154" i="13" s="1"/>
  <c r="Z153" i="13" s="1"/>
  <c r="Z152" i="13" s="1"/>
  <c r="Z151" i="13" s="1"/>
  <c r="Z150" i="13" s="1"/>
  <c r="Z149" i="13" s="1"/>
  <c r="Z148" i="13" s="1"/>
  <c r="Z147" i="13" s="1"/>
  <c r="Z146" i="13" s="1"/>
  <c r="Z145" i="13" s="1"/>
  <c r="Z144" i="13" s="1"/>
  <c r="Z143" i="13" s="1"/>
  <c r="Z142" i="13" s="1"/>
  <c r="Z141" i="13" s="1"/>
  <c r="Z140" i="13" s="1"/>
  <c r="Z139" i="13" s="1"/>
  <c r="Z138" i="13" s="1"/>
  <c r="Z137" i="13" s="1"/>
  <c r="Z136" i="13" s="1"/>
  <c r="Z135" i="13" s="1"/>
  <c r="Z134" i="13" s="1"/>
  <c r="Z133" i="13" s="1"/>
  <c r="Z132" i="13" s="1"/>
  <c r="Z131" i="13" s="1"/>
  <c r="Z130" i="13" s="1"/>
  <c r="Z129" i="13" s="1"/>
  <c r="Z128" i="13" s="1"/>
  <c r="Z127" i="13" s="1"/>
  <c r="Z126" i="13" s="1"/>
  <c r="Z125" i="13" s="1"/>
  <c r="Z124" i="13" s="1"/>
  <c r="Z123" i="13" s="1"/>
  <c r="Z122" i="13" s="1"/>
  <c r="Z121" i="13" s="1"/>
  <c r="Z120" i="13" s="1"/>
  <c r="Z119" i="13" s="1"/>
  <c r="Z118" i="13" s="1"/>
  <c r="Z117" i="13" s="1"/>
  <c r="Z116" i="13" s="1"/>
  <c r="Z115" i="13" s="1"/>
  <c r="Z114" i="13" s="1"/>
  <c r="Z113" i="13" s="1"/>
  <c r="Z112" i="13" s="1"/>
  <c r="Z111" i="13" s="1"/>
  <c r="Z110" i="13" s="1"/>
  <c r="Z109" i="13" s="1"/>
  <c r="Z108" i="13" s="1"/>
  <c r="Z107" i="13" s="1"/>
  <c r="Z106" i="13" s="1"/>
  <c r="Z105" i="13" s="1"/>
  <c r="Z104" i="13" s="1"/>
  <c r="Z103" i="13" s="1"/>
  <c r="Z102" i="13" s="1"/>
  <c r="Z101" i="13" s="1"/>
  <c r="Z100" i="13" s="1"/>
  <c r="Z99" i="13" s="1"/>
  <c r="Z98" i="13" s="1"/>
  <c r="Z97" i="13" s="1"/>
  <c r="Z96" i="13" s="1"/>
  <c r="Z95" i="13" s="1"/>
  <c r="Z94" i="13" s="1"/>
  <c r="Z93" i="13" s="1"/>
  <c r="Z92" i="13" s="1"/>
  <c r="Z91" i="13" s="1"/>
  <c r="Z90" i="13" s="1"/>
  <c r="Z89" i="13" s="1"/>
  <c r="Z88" i="13" s="1"/>
  <c r="Z87" i="13" s="1"/>
  <c r="Z86" i="13" s="1"/>
  <c r="Z85" i="13" s="1"/>
  <c r="Z84" i="13" s="1"/>
  <c r="Z83" i="13" s="1"/>
  <c r="Z82" i="13" s="1"/>
  <c r="Z81" i="13" s="1"/>
  <c r="Z80" i="13" s="1"/>
  <c r="Z79" i="13" s="1"/>
  <c r="Z78" i="13" s="1"/>
  <c r="Z77" i="13" s="1"/>
  <c r="Z76" i="13" s="1"/>
  <c r="Z75" i="13" s="1"/>
  <c r="Z74" i="13" s="1"/>
  <c r="Z73" i="13" s="1"/>
  <c r="Z72" i="13" s="1"/>
  <c r="Z71" i="13" s="1"/>
  <c r="Z70" i="13" s="1"/>
  <c r="Z69" i="13" s="1"/>
  <c r="Z68" i="13" s="1"/>
  <c r="Z67" i="13" s="1"/>
  <c r="Z66" i="13" s="1"/>
  <c r="Z65" i="13" s="1"/>
  <c r="Z64" i="13" s="1"/>
  <c r="Z63" i="13" s="1"/>
  <c r="Z62" i="13" s="1"/>
  <c r="Z61" i="13" s="1"/>
  <c r="Z60" i="13" s="1"/>
  <c r="Z59" i="13" s="1"/>
  <c r="Z58" i="13" s="1"/>
  <c r="Z57" i="13" s="1"/>
  <c r="Z56" i="13" s="1"/>
  <c r="Z55" i="13" s="1"/>
  <c r="Z54" i="13" s="1"/>
  <c r="Z53" i="13" s="1"/>
  <c r="Z52" i="13" s="1"/>
  <c r="Z51" i="13" s="1"/>
  <c r="Z50" i="13" s="1"/>
  <c r="Z49" i="13" s="1"/>
  <c r="Z48" i="13" s="1"/>
  <c r="Z47" i="13" s="1"/>
  <c r="Z46" i="13" s="1"/>
  <c r="Z45" i="13" s="1"/>
  <c r="Z44" i="13" s="1"/>
  <c r="Z43" i="13" s="1"/>
  <c r="Z42" i="13" s="1"/>
  <c r="Z41" i="13" s="1"/>
  <c r="Z40" i="13" s="1"/>
  <c r="Z39" i="13" s="1"/>
  <c r="Z38" i="13" s="1"/>
  <c r="Z37" i="13" s="1"/>
  <c r="Z36" i="13" s="1"/>
  <c r="Z35" i="13" s="1"/>
  <c r="Z34" i="13" s="1"/>
  <c r="Z33" i="13" s="1"/>
  <c r="Z32" i="13" s="1"/>
  <c r="Z31" i="13" s="1"/>
  <c r="Z30" i="13" s="1"/>
  <c r="Z29" i="13" s="1"/>
  <c r="Z28" i="13" s="1"/>
  <c r="Z27" i="13" s="1"/>
  <c r="Z26" i="13" s="1"/>
  <c r="Z25" i="13" s="1"/>
  <c r="Z24" i="13" s="1"/>
  <c r="Z23" i="13" s="1"/>
  <c r="Z22" i="13" s="1"/>
  <c r="Z21" i="13" s="1"/>
  <c r="Z20" i="13" s="1"/>
  <c r="Z19" i="13" s="1"/>
  <c r="Z18" i="13" s="1"/>
  <c r="Z17" i="13" s="1"/>
  <c r="Z16" i="13" s="1"/>
  <c r="Z15" i="13" s="1"/>
  <c r="Z14" i="13" s="1"/>
  <c r="Z13" i="13" s="1"/>
  <c r="Z12" i="13" s="1"/>
  <c r="Z11" i="13" s="1"/>
  <c r="Z10" i="13" s="1"/>
  <c r="Z9" i="13" s="1"/>
  <c r="Z8" i="13" s="1"/>
  <c r="Z7" i="13" s="1"/>
  <c r="Z6" i="13" s="1"/>
  <c r="Z5" i="13" s="1"/>
  <c r="Z4" i="13" s="1"/>
  <c r="Z3" i="13" s="1"/>
  <c r="Y363" i="13"/>
  <c r="V362" i="13"/>
  <c r="V361" i="13" s="1"/>
  <c r="V360" i="13" s="1"/>
  <c r="V359" i="13" s="1"/>
  <c r="V358" i="13" s="1"/>
  <c r="V357" i="13" s="1"/>
  <c r="V356" i="13" s="1"/>
  <c r="V355" i="13" s="1"/>
  <c r="V354" i="13" s="1"/>
  <c r="V353" i="13" s="1"/>
  <c r="V352" i="13" s="1"/>
  <c r="V351" i="13" s="1"/>
  <c r="V350" i="13" s="1"/>
  <c r="V349" i="13" s="1"/>
  <c r="V348" i="13" s="1"/>
  <c r="V347" i="13" s="1"/>
  <c r="V346" i="13" s="1"/>
  <c r="V345" i="13" s="1"/>
  <c r="V344" i="13" s="1"/>
  <c r="V343" i="13" s="1"/>
  <c r="V342" i="13" s="1"/>
  <c r="V341" i="13" s="1"/>
  <c r="V340" i="13" s="1"/>
  <c r="V339" i="13" s="1"/>
  <c r="V338" i="13" s="1"/>
  <c r="V337" i="13" s="1"/>
  <c r="V336" i="13" s="1"/>
  <c r="V335" i="13" s="1"/>
  <c r="V334" i="13" s="1"/>
  <c r="V333" i="13" s="1"/>
  <c r="V332" i="13" s="1"/>
  <c r="V331" i="13" s="1"/>
  <c r="V330" i="13" s="1"/>
  <c r="V329" i="13" s="1"/>
  <c r="V328" i="13" s="1"/>
  <c r="V327" i="13" s="1"/>
  <c r="V326" i="13" s="1"/>
  <c r="V325" i="13" s="1"/>
  <c r="V324" i="13" s="1"/>
  <c r="V323" i="13" s="1"/>
  <c r="V322" i="13" s="1"/>
  <c r="V321" i="13" s="1"/>
  <c r="V320" i="13" s="1"/>
  <c r="V319" i="13" s="1"/>
  <c r="V318" i="13" s="1"/>
  <c r="V317" i="13" s="1"/>
  <c r="V316" i="13" s="1"/>
  <c r="V315" i="13" s="1"/>
  <c r="V314" i="13" s="1"/>
  <c r="V313" i="13" s="1"/>
  <c r="V312" i="13" s="1"/>
  <c r="V311" i="13" s="1"/>
  <c r="V310" i="13" s="1"/>
  <c r="V309" i="13" s="1"/>
  <c r="V308" i="13" s="1"/>
  <c r="V307" i="13" s="1"/>
  <c r="V306" i="13" s="1"/>
  <c r="V305" i="13" s="1"/>
  <c r="V304" i="13" s="1"/>
  <c r="V303" i="13" s="1"/>
  <c r="V302" i="13" s="1"/>
  <c r="V301" i="13" s="1"/>
  <c r="V300" i="13" s="1"/>
  <c r="V299" i="13" s="1"/>
  <c r="V298" i="13" s="1"/>
  <c r="V297" i="13" s="1"/>
  <c r="V296" i="13" s="1"/>
  <c r="V295" i="13" s="1"/>
  <c r="V294" i="13" s="1"/>
  <c r="V293" i="13" s="1"/>
  <c r="V292" i="13" s="1"/>
  <c r="V291" i="13" s="1"/>
  <c r="V290" i="13" s="1"/>
  <c r="V289" i="13" s="1"/>
  <c r="V288" i="13" s="1"/>
  <c r="V287" i="13" s="1"/>
  <c r="V286" i="13" s="1"/>
  <c r="V285" i="13" s="1"/>
  <c r="V284" i="13" s="1"/>
  <c r="V283" i="13" s="1"/>
  <c r="V282" i="13" s="1"/>
  <c r="V281" i="13" s="1"/>
  <c r="V280" i="13" s="1"/>
  <c r="V279" i="13" s="1"/>
  <c r="V278" i="13" s="1"/>
  <c r="V277" i="13" s="1"/>
  <c r="V276" i="13" s="1"/>
  <c r="V275" i="13" s="1"/>
  <c r="V274" i="13" s="1"/>
  <c r="V273" i="13" s="1"/>
  <c r="V272" i="13" s="1"/>
  <c r="V271" i="13" s="1"/>
  <c r="V270" i="13" s="1"/>
  <c r="V269" i="13" s="1"/>
  <c r="V268" i="13" s="1"/>
  <c r="V267" i="13" s="1"/>
  <c r="V266" i="13" s="1"/>
  <c r="V265" i="13" s="1"/>
  <c r="V264" i="13" s="1"/>
  <c r="V263" i="13" s="1"/>
  <c r="V262" i="13" s="1"/>
  <c r="V261" i="13" s="1"/>
  <c r="V260" i="13" s="1"/>
  <c r="V259" i="13" s="1"/>
  <c r="V258" i="13" s="1"/>
  <c r="V257" i="13" s="1"/>
  <c r="V256" i="13" s="1"/>
  <c r="V255" i="13" s="1"/>
  <c r="V254" i="13" s="1"/>
  <c r="V253" i="13" s="1"/>
  <c r="V252" i="13" s="1"/>
  <c r="V251" i="13" s="1"/>
  <c r="V250" i="13" s="1"/>
  <c r="V249" i="13" s="1"/>
  <c r="V248" i="13" s="1"/>
  <c r="V247" i="13" s="1"/>
  <c r="V246" i="13" s="1"/>
  <c r="V245" i="13" s="1"/>
  <c r="V244" i="13" s="1"/>
  <c r="V243" i="13" s="1"/>
  <c r="V242" i="13" s="1"/>
  <c r="V241" i="13" s="1"/>
  <c r="V240" i="13" s="1"/>
  <c r="V239" i="13" s="1"/>
  <c r="V238" i="13" s="1"/>
  <c r="V237" i="13" s="1"/>
  <c r="V236" i="13" s="1"/>
  <c r="V235" i="13" s="1"/>
  <c r="V234" i="13" s="1"/>
  <c r="V233" i="13" s="1"/>
  <c r="V232" i="13" s="1"/>
  <c r="V231" i="13" s="1"/>
  <c r="V230" i="13" s="1"/>
  <c r="V229" i="13" s="1"/>
  <c r="V228" i="13" s="1"/>
  <c r="V227" i="13" s="1"/>
  <c r="V226" i="13" s="1"/>
  <c r="V225" i="13" s="1"/>
  <c r="V224" i="13" s="1"/>
  <c r="V223" i="13" s="1"/>
  <c r="V222" i="13" s="1"/>
  <c r="V221" i="13" s="1"/>
  <c r="V220" i="13" s="1"/>
  <c r="V219" i="13" s="1"/>
  <c r="V218" i="13" s="1"/>
  <c r="V217" i="13" s="1"/>
  <c r="V216" i="13" s="1"/>
  <c r="V215" i="13" s="1"/>
  <c r="V214" i="13" s="1"/>
  <c r="V213" i="13" s="1"/>
  <c r="V212" i="13" s="1"/>
  <c r="V211" i="13" s="1"/>
  <c r="V210" i="13" s="1"/>
  <c r="V209" i="13" s="1"/>
  <c r="V208" i="13" s="1"/>
  <c r="V207" i="13" s="1"/>
  <c r="V206" i="13" s="1"/>
  <c r="V205" i="13" s="1"/>
  <c r="V204" i="13" s="1"/>
  <c r="V203" i="13" s="1"/>
  <c r="V202" i="13" s="1"/>
  <c r="V201" i="13" s="1"/>
  <c r="V200" i="13" s="1"/>
  <c r="V199" i="13" s="1"/>
  <c r="V198" i="13" s="1"/>
  <c r="V197" i="13" s="1"/>
  <c r="V196" i="13" s="1"/>
  <c r="V195" i="13" s="1"/>
  <c r="V194" i="13" s="1"/>
  <c r="V193" i="13" s="1"/>
  <c r="V192" i="13" s="1"/>
  <c r="V191" i="13" s="1"/>
  <c r="V190" i="13" s="1"/>
  <c r="V189" i="13" s="1"/>
  <c r="V188" i="13" s="1"/>
  <c r="V187" i="13" s="1"/>
  <c r="V186" i="13" s="1"/>
  <c r="V185" i="13" s="1"/>
  <c r="V184" i="13" s="1"/>
  <c r="V183" i="13" s="1"/>
  <c r="V182" i="13" s="1"/>
  <c r="V181" i="13" s="1"/>
  <c r="V180" i="13" s="1"/>
  <c r="V179" i="13" s="1"/>
  <c r="V178" i="13" s="1"/>
  <c r="V177" i="13" s="1"/>
  <c r="V176" i="13" s="1"/>
  <c r="V175" i="13" s="1"/>
  <c r="V174" i="13" s="1"/>
  <c r="V173" i="13" s="1"/>
  <c r="V172" i="13" s="1"/>
  <c r="V171" i="13" s="1"/>
  <c r="V170" i="13" s="1"/>
  <c r="V169" i="13" s="1"/>
  <c r="V168" i="13" s="1"/>
  <c r="V167" i="13" s="1"/>
  <c r="V166" i="13" s="1"/>
  <c r="V165" i="13" s="1"/>
  <c r="V164" i="13" s="1"/>
  <c r="V163" i="13" s="1"/>
  <c r="V162" i="13" s="1"/>
  <c r="V161" i="13" s="1"/>
  <c r="V160" i="13" s="1"/>
  <c r="V159" i="13" s="1"/>
  <c r="V158" i="13" s="1"/>
  <c r="V157" i="13" s="1"/>
  <c r="V156" i="13" s="1"/>
  <c r="V155" i="13" s="1"/>
  <c r="V154" i="13" s="1"/>
  <c r="V153" i="13" s="1"/>
  <c r="V152" i="13" s="1"/>
  <c r="V151" i="13" s="1"/>
  <c r="V150" i="13" s="1"/>
  <c r="V149" i="13" s="1"/>
  <c r="V148" i="13" s="1"/>
  <c r="V147" i="13" s="1"/>
  <c r="V146" i="13" s="1"/>
  <c r="V145" i="13" s="1"/>
  <c r="V144" i="13" s="1"/>
  <c r="V143" i="13" s="1"/>
  <c r="V142" i="13" s="1"/>
  <c r="V141" i="13" s="1"/>
  <c r="V140" i="13" s="1"/>
  <c r="V139" i="13" s="1"/>
  <c r="V138" i="13" s="1"/>
  <c r="V137" i="13" s="1"/>
  <c r="V136" i="13" s="1"/>
  <c r="V135" i="13" s="1"/>
  <c r="V134" i="13" s="1"/>
  <c r="V133" i="13" s="1"/>
  <c r="V132" i="13" s="1"/>
  <c r="V131" i="13" s="1"/>
  <c r="V130" i="13" s="1"/>
  <c r="V129" i="13" s="1"/>
  <c r="V128" i="13" s="1"/>
  <c r="V127" i="13" s="1"/>
  <c r="V126" i="13" s="1"/>
  <c r="V125" i="13" s="1"/>
  <c r="V124" i="13" s="1"/>
  <c r="V123" i="13" s="1"/>
  <c r="V122" i="13" s="1"/>
  <c r="V121" i="13" s="1"/>
  <c r="V120" i="13" s="1"/>
  <c r="V119" i="13" s="1"/>
  <c r="V118" i="13" s="1"/>
  <c r="V117" i="13" s="1"/>
  <c r="V116" i="13" s="1"/>
  <c r="V115" i="13" s="1"/>
  <c r="V114" i="13" s="1"/>
  <c r="V113" i="13" s="1"/>
  <c r="V112" i="13" s="1"/>
  <c r="V111" i="13" s="1"/>
  <c r="V110" i="13" s="1"/>
  <c r="V109" i="13" s="1"/>
  <c r="V108" i="13" s="1"/>
  <c r="V107" i="13" s="1"/>
  <c r="V106" i="13" s="1"/>
  <c r="V105" i="13" s="1"/>
  <c r="V104" i="13" s="1"/>
  <c r="V103" i="13" s="1"/>
  <c r="V102" i="13" s="1"/>
  <c r="V101" i="13" s="1"/>
  <c r="V100" i="13" s="1"/>
  <c r="V99" i="13" s="1"/>
  <c r="V98" i="13" s="1"/>
  <c r="V97" i="13" s="1"/>
  <c r="V96" i="13" s="1"/>
  <c r="V95" i="13" s="1"/>
  <c r="V94" i="13" s="1"/>
  <c r="V93" i="13" s="1"/>
  <c r="V92" i="13" s="1"/>
  <c r="V91" i="13" s="1"/>
  <c r="V90" i="13" s="1"/>
  <c r="V89" i="13" s="1"/>
  <c r="V88" i="13" s="1"/>
  <c r="V87" i="13" s="1"/>
  <c r="V86" i="13" s="1"/>
  <c r="V85" i="13" s="1"/>
  <c r="V84" i="13" s="1"/>
  <c r="V83" i="13" s="1"/>
  <c r="V82" i="13" s="1"/>
  <c r="V81" i="13" s="1"/>
  <c r="V80" i="13" s="1"/>
  <c r="V79" i="13" s="1"/>
  <c r="V78" i="13" s="1"/>
  <c r="V77" i="13" s="1"/>
  <c r="V76" i="13" s="1"/>
  <c r="V75" i="13" s="1"/>
  <c r="V74" i="13" s="1"/>
  <c r="V73" i="13" s="1"/>
  <c r="V72" i="13" s="1"/>
  <c r="V71" i="13" s="1"/>
  <c r="V70" i="13" s="1"/>
  <c r="V69" i="13" s="1"/>
  <c r="V68" i="13" s="1"/>
  <c r="V67" i="13" s="1"/>
  <c r="V66" i="13" s="1"/>
  <c r="V65" i="13" s="1"/>
  <c r="V64" i="13" s="1"/>
  <c r="V63" i="13" s="1"/>
  <c r="V62" i="13" s="1"/>
  <c r="V61" i="13" s="1"/>
  <c r="V60" i="13" s="1"/>
  <c r="V59" i="13" s="1"/>
  <c r="V58" i="13" s="1"/>
  <c r="V57" i="13" s="1"/>
  <c r="V56" i="13" s="1"/>
  <c r="V55" i="13" s="1"/>
  <c r="V54" i="13" s="1"/>
  <c r="V53" i="13" s="1"/>
  <c r="V52" i="13" s="1"/>
  <c r="V51" i="13" s="1"/>
  <c r="V50" i="13" s="1"/>
  <c r="V49" i="13" s="1"/>
  <c r="V48" i="13" s="1"/>
  <c r="V47" i="13" s="1"/>
  <c r="V46" i="13" s="1"/>
  <c r="V45" i="13" s="1"/>
  <c r="V44" i="13" s="1"/>
  <c r="V43" i="13" s="1"/>
  <c r="V42" i="13" s="1"/>
  <c r="V41" i="13" s="1"/>
  <c r="V40" i="13" s="1"/>
  <c r="V39" i="13" s="1"/>
  <c r="V38" i="13" s="1"/>
  <c r="V37" i="13" s="1"/>
  <c r="V36" i="13" s="1"/>
  <c r="V35" i="13" s="1"/>
  <c r="V34" i="13" s="1"/>
  <c r="V33" i="13" s="1"/>
  <c r="V32" i="13" s="1"/>
  <c r="V31" i="13" s="1"/>
  <c r="V30" i="13" s="1"/>
  <c r="V29" i="13" s="1"/>
  <c r="V28" i="13" s="1"/>
  <c r="V27" i="13" s="1"/>
  <c r="V26" i="13" s="1"/>
  <c r="V25" i="13" s="1"/>
  <c r="V24" i="13" s="1"/>
  <c r="V23" i="13" s="1"/>
  <c r="V22" i="13" s="1"/>
  <c r="V21" i="13" s="1"/>
  <c r="V20" i="13" s="1"/>
  <c r="V19" i="13" s="1"/>
  <c r="V18" i="13" s="1"/>
  <c r="V17" i="13" s="1"/>
  <c r="V16" i="13" s="1"/>
  <c r="V15" i="13" s="1"/>
  <c r="V14" i="13" s="1"/>
  <c r="V13" i="13" s="1"/>
  <c r="V12" i="13" s="1"/>
  <c r="V11" i="13" s="1"/>
  <c r="V10" i="13" s="1"/>
  <c r="V9" i="13" s="1"/>
  <c r="V8" i="13" s="1"/>
  <c r="V7" i="13" s="1"/>
  <c r="V6" i="13" s="1"/>
  <c r="V5" i="13" s="1"/>
  <c r="V4" i="13" s="1"/>
  <c r="V3" i="13" s="1"/>
  <c r="AA363" i="13"/>
  <c r="X362" i="13"/>
  <c r="X361" i="13" s="1"/>
  <c r="X360" i="13" s="1"/>
  <c r="X359" i="13" s="1"/>
  <c r="X358" i="13" s="1"/>
  <c r="X357" i="13" s="1"/>
  <c r="X356" i="13" s="1"/>
  <c r="X355" i="13" s="1"/>
  <c r="X354" i="13" s="1"/>
  <c r="X353" i="13" s="1"/>
  <c r="X352" i="13" s="1"/>
  <c r="X351" i="13" s="1"/>
  <c r="X350" i="13" s="1"/>
  <c r="X349" i="13" s="1"/>
  <c r="X348" i="13" s="1"/>
  <c r="X347" i="13" s="1"/>
  <c r="X346" i="13" s="1"/>
  <c r="X345" i="13" s="1"/>
  <c r="X344" i="13" s="1"/>
  <c r="X343" i="13" s="1"/>
  <c r="X342" i="13" s="1"/>
  <c r="X341" i="13" s="1"/>
  <c r="X340" i="13" s="1"/>
  <c r="X339" i="13" s="1"/>
  <c r="X338" i="13" s="1"/>
  <c r="X337" i="13" s="1"/>
  <c r="X336" i="13" s="1"/>
  <c r="X335" i="13" s="1"/>
  <c r="X334" i="13" s="1"/>
  <c r="X333" i="13" s="1"/>
  <c r="X332" i="13" s="1"/>
  <c r="X331" i="13" s="1"/>
  <c r="X330" i="13" s="1"/>
  <c r="X329" i="13" s="1"/>
  <c r="X328" i="13" s="1"/>
  <c r="X327" i="13" s="1"/>
  <c r="X326" i="13" s="1"/>
  <c r="X325" i="13" s="1"/>
  <c r="X324" i="13" s="1"/>
  <c r="X323" i="13" s="1"/>
  <c r="X322" i="13" s="1"/>
  <c r="X321" i="13" s="1"/>
  <c r="X320" i="13" s="1"/>
  <c r="X319" i="13" s="1"/>
  <c r="X318" i="13" s="1"/>
  <c r="X317" i="13" s="1"/>
  <c r="X316" i="13" s="1"/>
  <c r="X315" i="13" s="1"/>
  <c r="X314" i="13" s="1"/>
  <c r="X313" i="13" s="1"/>
  <c r="X312" i="13" s="1"/>
  <c r="X311" i="13" s="1"/>
  <c r="X310" i="13" s="1"/>
  <c r="X309" i="13" s="1"/>
  <c r="X308" i="13" s="1"/>
  <c r="X307" i="13" s="1"/>
  <c r="X306" i="13" s="1"/>
  <c r="X305" i="13" s="1"/>
  <c r="X304" i="13" s="1"/>
  <c r="X303" i="13" s="1"/>
  <c r="X302" i="13" s="1"/>
  <c r="X301" i="13" s="1"/>
  <c r="X300" i="13" s="1"/>
  <c r="X299" i="13" s="1"/>
  <c r="X298" i="13" s="1"/>
  <c r="X297" i="13" s="1"/>
  <c r="X296" i="13" s="1"/>
  <c r="X295" i="13" s="1"/>
  <c r="X294" i="13" s="1"/>
  <c r="X293" i="13" s="1"/>
  <c r="X292" i="13" s="1"/>
  <c r="X291" i="13" s="1"/>
  <c r="X290" i="13" s="1"/>
  <c r="X289" i="13" s="1"/>
  <c r="X288" i="13" s="1"/>
  <c r="X287" i="13" s="1"/>
  <c r="X286" i="13" s="1"/>
  <c r="X285" i="13" s="1"/>
  <c r="X284" i="13" s="1"/>
  <c r="X283" i="13" s="1"/>
  <c r="X282" i="13" s="1"/>
  <c r="X281" i="13" s="1"/>
  <c r="X280" i="13" s="1"/>
  <c r="X279" i="13" s="1"/>
  <c r="X278" i="13" s="1"/>
  <c r="X277" i="13" s="1"/>
  <c r="X276" i="13" s="1"/>
  <c r="X275" i="13" s="1"/>
  <c r="X274" i="13" s="1"/>
  <c r="X273" i="13" s="1"/>
  <c r="X272" i="13" s="1"/>
  <c r="X271" i="13" s="1"/>
  <c r="X270" i="13" s="1"/>
  <c r="X269" i="13" s="1"/>
  <c r="X268" i="13" s="1"/>
  <c r="X267" i="13" s="1"/>
  <c r="X266" i="13" s="1"/>
  <c r="X265" i="13" s="1"/>
  <c r="X264" i="13" s="1"/>
  <c r="X263" i="13" s="1"/>
  <c r="X262" i="13" s="1"/>
  <c r="X261" i="13" s="1"/>
  <c r="X260" i="13" s="1"/>
  <c r="X259" i="13" s="1"/>
  <c r="X258" i="13" s="1"/>
  <c r="X257" i="13" s="1"/>
  <c r="X256" i="13" s="1"/>
  <c r="X255" i="13" s="1"/>
  <c r="X254" i="13" s="1"/>
  <c r="X253" i="13" s="1"/>
  <c r="X252" i="13" s="1"/>
  <c r="X251" i="13" s="1"/>
  <c r="X250" i="13" s="1"/>
  <c r="X249" i="13" s="1"/>
  <c r="X248" i="13" s="1"/>
  <c r="X247" i="13" s="1"/>
  <c r="X246" i="13" s="1"/>
  <c r="X245" i="13" s="1"/>
  <c r="X244" i="13" s="1"/>
  <c r="X243" i="13" s="1"/>
  <c r="X242" i="13" s="1"/>
  <c r="X241" i="13" s="1"/>
  <c r="X240" i="13" s="1"/>
  <c r="X239" i="13" s="1"/>
  <c r="X238" i="13" s="1"/>
  <c r="X237" i="13" s="1"/>
  <c r="X236" i="13" s="1"/>
  <c r="X235" i="13" s="1"/>
  <c r="X234" i="13" s="1"/>
  <c r="X233" i="13" s="1"/>
  <c r="X232" i="13" s="1"/>
  <c r="X231" i="13" s="1"/>
  <c r="X230" i="13" s="1"/>
  <c r="X229" i="13" s="1"/>
  <c r="X228" i="13" s="1"/>
  <c r="X227" i="13" s="1"/>
  <c r="X226" i="13" s="1"/>
  <c r="X225" i="13" s="1"/>
  <c r="X224" i="13" s="1"/>
  <c r="X223" i="13" s="1"/>
  <c r="X222" i="13" s="1"/>
  <c r="X221" i="13" s="1"/>
  <c r="X220" i="13" s="1"/>
  <c r="X219" i="13" s="1"/>
  <c r="X218" i="13" s="1"/>
  <c r="X217" i="13" s="1"/>
  <c r="X216" i="13" s="1"/>
  <c r="X215" i="13" s="1"/>
  <c r="X214" i="13" s="1"/>
  <c r="X213" i="13" s="1"/>
  <c r="X212" i="13" s="1"/>
  <c r="X211" i="13" s="1"/>
  <c r="X210" i="13" s="1"/>
  <c r="X209" i="13" s="1"/>
  <c r="X208" i="13" s="1"/>
  <c r="X207" i="13" s="1"/>
  <c r="X206" i="13" s="1"/>
  <c r="X205" i="13" s="1"/>
  <c r="X204" i="13" s="1"/>
  <c r="X203" i="13" s="1"/>
  <c r="X202" i="13" s="1"/>
  <c r="X201" i="13" s="1"/>
  <c r="X200" i="13" s="1"/>
  <c r="X199" i="13" s="1"/>
  <c r="X198" i="13" s="1"/>
  <c r="X197" i="13" s="1"/>
  <c r="X196" i="13" s="1"/>
  <c r="X195" i="13" s="1"/>
  <c r="X194" i="13" s="1"/>
  <c r="X193" i="13" s="1"/>
  <c r="X192" i="13" s="1"/>
  <c r="X191" i="13" s="1"/>
  <c r="X190" i="13" s="1"/>
  <c r="X189" i="13" s="1"/>
  <c r="X188" i="13" s="1"/>
  <c r="X187" i="13" s="1"/>
  <c r="X186" i="13" s="1"/>
  <c r="X185" i="13" s="1"/>
  <c r="X184" i="13" s="1"/>
  <c r="X183" i="13" s="1"/>
  <c r="X182" i="13" s="1"/>
  <c r="X181" i="13" s="1"/>
  <c r="X180" i="13" s="1"/>
  <c r="X179" i="13" s="1"/>
  <c r="X178" i="13" s="1"/>
  <c r="X177" i="13" s="1"/>
  <c r="X176" i="13" s="1"/>
  <c r="X175" i="13" s="1"/>
  <c r="X174" i="13" s="1"/>
  <c r="X173" i="13" s="1"/>
  <c r="X172" i="13" s="1"/>
  <c r="X171" i="13" s="1"/>
  <c r="X170" i="13" s="1"/>
  <c r="X169" i="13" s="1"/>
  <c r="X168" i="13" s="1"/>
  <c r="X167" i="13" s="1"/>
  <c r="X166" i="13" s="1"/>
  <c r="X165" i="13" s="1"/>
  <c r="X164" i="13" s="1"/>
  <c r="X163" i="13" s="1"/>
  <c r="X162" i="13" s="1"/>
  <c r="X161" i="13" s="1"/>
  <c r="X160" i="13" s="1"/>
  <c r="X159" i="13" s="1"/>
  <c r="X158" i="13" s="1"/>
  <c r="X157" i="13" s="1"/>
  <c r="X156" i="13" s="1"/>
  <c r="X155" i="13" s="1"/>
  <c r="X154" i="13" s="1"/>
  <c r="X153" i="13" s="1"/>
  <c r="X152" i="13" s="1"/>
  <c r="X151" i="13" s="1"/>
  <c r="X150" i="13" s="1"/>
  <c r="X149" i="13" s="1"/>
  <c r="X148" i="13" s="1"/>
  <c r="X147" i="13" s="1"/>
  <c r="X146" i="13" s="1"/>
  <c r="X145" i="13" s="1"/>
  <c r="X144" i="13" s="1"/>
  <c r="X143" i="13" s="1"/>
  <c r="X142" i="13" s="1"/>
  <c r="X141" i="13" s="1"/>
  <c r="X140" i="13" s="1"/>
  <c r="X139" i="13" s="1"/>
  <c r="X138" i="13" s="1"/>
  <c r="X137" i="13" s="1"/>
  <c r="X136" i="13" s="1"/>
  <c r="X135" i="13" s="1"/>
  <c r="X134" i="13" s="1"/>
  <c r="X133" i="13" s="1"/>
  <c r="X132" i="13" s="1"/>
  <c r="X131" i="13" s="1"/>
  <c r="X130" i="13" s="1"/>
  <c r="X129" i="13" s="1"/>
  <c r="X128" i="13" s="1"/>
  <c r="X127" i="13" s="1"/>
  <c r="X126" i="13" s="1"/>
  <c r="X125" i="13" s="1"/>
  <c r="X124" i="13" s="1"/>
  <c r="X123" i="13" s="1"/>
  <c r="X122" i="13" s="1"/>
  <c r="X121" i="13" s="1"/>
  <c r="X120" i="13" s="1"/>
  <c r="X119" i="13" s="1"/>
  <c r="X118" i="13" s="1"/>
  <c r="X117" i="13" s="1"/>
  <c r="X116" i="13" s="1"/>
  <c r="X115" i="13" s="1"/>
  <c r="X114" i="13" s="1"/>
  <c r="X113" i="13" s="1"/>
  <c r="X112" i="13" s="1"/>
  <c r="X111" i="13" s="1"/>
  <c r="X110" i="13" s="1"/>
  <c r="X109" i="13" s="1"/>
  <c r="X108" i="13" s="1"/>
  <c r="X107" i="13" s="1"/>
  <c r="X106" i="13" s="1"/>
  <c r="X105" i="13" s="1"/>
  <c r="X104" i="13" s="1"/>
  <c r="X103" i="13" s="1"/>
  <c r="X102" i="13" s="1"/>
  <c r="X101" i="13" s="1"/>
  <c r="X100" i="13" s="1"/>
  <c r="X99" i="13" s="1"/>
  <c r="X98" i="13" s="1"/>
  <c r="X97" i="13" s="1"/>
  <c r="X96" i="13" s="1"/>
  <c r="X95" i="13" s="1"/>
  <c r="X94" i="13" s="1"/>
  <c r="X93" i="13" s="1"/>
  <c r="X92" i="13" s="1"/>
  <c r="X91" i="13" s="1"/>
  <c r="X90" i="13" s="1"/>
  <c r="X89" i="13" s="1"/>
  <c r="X88" i="13" s="1"/>
  <c r="X87" i="13" s="1"/>
  <c r="X86" i="13" s="1"/>
  <c r="X85" i="13" s="1"/>
  <c r="X84" i="13" s="1"/>
  <c r="X83" i="13" s="1"/>
  <c r="X82" i="13" s="1"/>
  <c r="X81" i="13" s="1"/>
  <c r="X80" i="13" s="1"/>
  <c r="X79" i="13" s="1"/>
  <c r="X78" i="13" s="1"/>
  <c r="X77" i="13" s="1"/>
  <c r="X76" i="13" s="1"/>
  <c r="X75" i="13" s="1"/>
  <c r="X74" i="13" s="1"/>
  <c r="X73" i="13" s="1"/>
  <c r="X72" i="13" s="1"/>
  <c r="X71" i="13" s="1"/>
  <c r="X70" i="13" s="1"/>
  <c r="X69" i="13" s="1"/>
  <c r="X68" i="13" s="1"/>
  <c r="X67" i="13" s="1"/>
  <c r="X66" i="13" s="1"/>
  <c r="X65" i="13" s="1"/>
  <c r="X64" i="13" s="1"/>
  <c r="X63" i="13" s="1"/>
  <c r="X62" i="13" s="1"/>
  <c r="X61" i="13" s="1"/>
  <c r="X60" i="13" s="1"/>
  <c r="X59" i="13" s="1"/>
  <c r="X58" i="13" s="1"/>
  <c r="X57" i="13" s="1"/>
  <c r="X56" i="13" s="1"/>
  <c r="X55" i="13" s="1"/>
  <c r="X54" i="13" s="1"/>
  <c r="X53" i="13" s="1"/>
  <c r="X52" i="13" s="1"/>
  <c r="X51" i="13" s="1"/>
  <c r="X50" i="13" s="1"/>
  <c r="X49" i="13" s="1"/>
  <c r="X48" i="13" s="1"/>
  <c r="X47" i="13" s="1"/>
  <c r="X46" i="13" s="1"/>
  <c r="X45" i="13" s="1"/>
  <c r="X44" i="13" s="1"/>
  <c r="X43" i="13" s="1"/>
  <c r="X42" i="13" s="1"/>
  <c r="X41" i="13" s="1"/>
  <c r="X40" i="13" s="1"/>
  <c r="X39" i="13" s="1"/>
  <c r="X38" i="13" s="1"/>
  <c r="X37" i="13" s="1"/>
  <c r="X36" i="13" s="1"/>
  <c r="X35" i="13" s="1"/>
  <c r="X34" i="13" s="1"/>
  <c r="X33" i="13" s="1"/>
  <c r="X32" i="13" s="1"/>
  <c r="X31" i="13" s="1"/>
  <c r="X30" i="13" s="1"/>
  <c r="X29" i="13" s="1"/>
  <c r="X28" i="13" s="1"/>
  <c r="X27" i="13" s="1"/>
  <c r="X26" i="13" s="1"/>
  <c r="X25" i="13" s="1"/>
  <c r="X24" i="13" s="1"/>
  <c r="X23" i="13" s="1"/>
  <c r="X22" i="13" s="1"/>
  <c r="X21" i="13" s="1"/>
  <c r="X20" i="13" s="1"/>
  <c r="X19" i="13" s="1"/>
  <c r="X18" i="13" s="1"/>
  <c r="X17" i="13" s="1"/>
  <c r="X16" i="13" s="1"/>
  <c r="X15" i="13" s="1"/>
  <c r="X14" i="13" s="1"/>
  <c r="X13" i="13" s="1"/>
  <c r="X12" i="13" s="1"/>
  <c r="X11" i="13" s="1"/>
  <c r="X10" i="13" s="1"/>
  <c r="X9" i="13" s="1"/>
  <c r="X8" i="13" s="1"/>
  <c r="X7" i="13" s="1"/>
  <c r="X6" i="13" s="1"/>
  <c r="X5" i="13" s="1"/>
  <c r="X4" i="13" s="1"/>
  <c r="X3" i="13" s="1"/>
  <c r="J38" i="20"/>
  <c r="J35" i="20"/>
  <c r="J36" i="20" s="1"/>
  <c r="N25" i="21" s="1"/>
  <c r="J37" i="20"/>
  <c r="N26" i="21" s="1"/>
  <c r="K38" i="20"/>
  <c r="K37" i="20" s="1"/>
  <c r="O26" i="21" s="1"/>
  <c r="K35" i="20"/>
  <c r="K36" i="20" s="1"/>
  <c r="O25" i="21" s="1"/>
  <c r="K8" i="18"/>
  <c r="AD363" i="13" l="1"/>
  <c r="AA362" i="13"/>
  <c r="AA361" i="13" s="1"/>
  <c r="AA360" i="13" s="1"/>
  <c r="AA359" i="13" s="1"/>
  <c r="AA358" i="13" s="1"/>
  <c r="AA357" i="13" s="1"/>
  <c r="AA356" i="13" s="1"/>
  <c r="AA355" i="13" s="1"/>
  <c r="AA354" i="13" s="1"/>
  <c r="AA353" i="13" s="1"/>
  <c r="AA352" i="13" s="1"/>
  <c r="AA351" i="13" s="1"/>
  <c r="AA350" i="13" s="1"/>
  <c r="AA349" i="13" s="1"/>
  <c r="AA348" i="13" s="1"/>
  <c r="AA347" i="13" s="1"/>
  <c r="AA346" i="13" s="1"/>
  <c r="AA345" i="13" s="1"/>
  <c r="AA344" i="13" s="1"/>
  <c r="AA343" i="13" s="1"/>
  <c r="AA342" i="13" s="1"/>
  <c r="AA341" i="13" s="1"/>
  <c r="AA340" i="13" s="1"/>
  <c r="AA339" i="13" s="1"/>
  <c r="AA338" i="13" s="1"/>
  <c r="AA337" i="13" s="1"/>
  <c r="AA336" i="13" s="1"/>
  <c r="AA335" i="13" s="1"/>
  <c r="AA334" i="13" s="1"/>
  <c r="AA333" i="13" s="1"/>
  <c r="AA332" i="13" s="1"/>
  <c r="AA331" i="13" s="1"/>
  <c r="AA330" i="13" s="1"/>
  <c r="AA329" i="13" s="1"/>
  <c r="AA328" i="13" s="1"/>
  <c r="AA327" i="13" s="1"/>
  <c r="AA326" i="13" s="1"/>
  <c r="AA325" i="13" s="1"/>
  <c r="AA324" i="13" s="1"/>
  <c r="AA323" i="13" s="1"/>
  <c r="AA322" i="13" s="1"/>
  <c r="AA321" i="13" s="1"/>
  <c r="AA320" i="13" s="1"/>
  <c r="AA319" i="13" s="1"/>
  <c r="AA318" i="13" s="1"/>
  <c r="AA317" i="13" s="1"/>
  <c r="AA316" i="13" s="1"/>
  <c r="AA315" i="13" s="1"/>
  <c r="AA314" i="13" s="1"/>
  <c r="AA313" i="13" s="1"/>
  <c r="AA312" i="13" s="1"/>
  <c r="AA311" i="13" s="1"/>
  <c r="AA310" i="13" s="1"/>
  <c r="AA309" i="13" s="1"/>
  <c r="AA308" i="13" s="1"/>
  <c r="AA307" i="13" s="1"/>
  <c r="AA306" i="13" s="1"/>
  <c r="AA305" i="13" s="1"/>
  <c r="AA304" i="13" s="1"/>
  <c r="AA303" i="13" s="1"/>
  <c r="AA302" i="13" s="1"/>
  <c r="AA301" i="13" s="1"/>
  <c r="AA300" i="13" s="1"/>
  <c r="AA299" i="13" s="1"/>
  <c r="AA298" i="13" s="1"/>
  <c r="AA297" i="13" s="1"/>
  <c r="AA296" i="13" s="1"/>
  <c r="AA295" i="13" s="1"/>
  <c r="AA294" i="13" s="1"/>
  <c r="AA293" i="13" s="1"/>
  <c r="AA292" i="13" s="1"/>
  <c r="AA291" i="13" s="1"/>
  <c r="AA290" i="13" s="1"/>
  <c r="AA289" i="13" s="1"/>
  <c r="AA288" i="13" s="1"/>
  <c r="AA287" i="13" s="1"/>
  <c r="AA286" i="13" s="1"/>
  <c r="AA285" i="13" s="1"/>
  <c r="AA284" i="13" s="1"/>
  <c r="AA283" i="13" s="1"/>
  <c r="AA282" i="13" s="1"/>
  <c r="AA281" i="13" s="1"/>
  <c r="AA280" i="13" s="1"/>
  <c r="AA279" i="13" s="1"/>
  <c r="AA278" i="13" s="1"/>
  <c r="AA277" i="13" s="1"/>
  <c r="AA276" i="13" s="1"/>
  <c r="AA275" i="13" s="1"/>
  <c r="AA274" i="13" s="1"/>
  <c r="AA273" i="13" s="1"/>
  <c r="AA272" i="13" s="1"/>
  <c r="AA271" i="13" s="1"/>
  <c r="AA270" i="13" s="1"/>
  <c r="AA269" i="13" s="1"/>
  <c r="AA268" i="13" s="1"/>
  <c r="AA267" i="13" s="1"/>
  <c r="AA266" i="13" s="1"/>
  <c r="AA265" i="13" s="1"/>
  <c r="AA264" i="13" s="1"/>
  <c r="AA263" i="13" s="1"/>
  <c r="AA262" i="13" s="1"/>
  <c r="AA261" i="13" s="1"/>
  <c r="AA260" i="13" s="1"/>
  <c r="AA259" i="13" s="1"/>
  <c r="AA258" i="13" s="1"/>
  <c r="AA257" i="13" s="1"/>
  <c r="AA256" i="13" s="1"/>
  <c r="AA255" i="13" s="1"/>
  <c r="AA254" i="13" s="1"/>
  <c r="AA253" i="13" s="1"/>
  <c r="AA252" i="13" s="1"/>
  <c r="AA251" i="13" s="1"/>
  <c r="AA250" i="13" s="1"/>
  <c r="AA249" i="13" s="1"/>
  <c r="AA248" i="13" s="1"/>
  <c r="AA247" i="13" s="1"/>
  <c r="AA246" i="13" s="1"/>
  <c r="AA245" i="13" s="1"/>
  <c r="AA244" i="13" s="1"/>
  <c r="AA243" i="13" s="1"/>
  <c r="AA242" i="13" s="1"/>
  <c r="AA241" i="13" s="1"/>
  <c r="AA240" i="13" s="1"/>
  <c r="AA239" i="13" s="1"/>
  <c r="AA238" i="13" s="1"/>
  <c r="AA237" i="13" s="1"/>
  <c r="AA236" i="13" s="1"/>
  <c r="AA235" i="13" s="1"/>
  <c r="AA234" i="13" s="1"/>
  <c r="AA233" i="13" s="1"/>
  <c r="AA232" i="13" s="1"/>
  <c r="AA231" i="13" s="1"/>
  <c r="AA230" i="13" s="1"/>
  <c r="AA229" i="13" s="1"/>
  <c r="AA228" i="13" s="1"/>
  <c r="AA227" i="13" s="1"/>
  <c r="AA226" i="13" s="1"/>
  <c r="AA225" i="13" s="1"/>
  <c r="AA224" i="13" s="1"/>
  <c r="AA223" i="13" s="1"/>
  <c r="AA222" i="13" s="1"/>
  <c r="AA221" i="13" s="1"/>
  <c r="AA220" i="13" s="1"/>
  <c r="AA219" i="13" s="1"/>
  <c r="AA218" i="13" s="1"/>
  <c r="AA217" i="13" s="1"/>
  <c r="AA216" i="13" s="1"/>
  <c r="AA215" i="13" s="1"/>
  <c r="AA214" i="13" s="1"/>
  <c r="AA213" i="13" s="1"/>
  <c r="AA212" i="13" s="1"/>
  <c r="AA211" i="13" s="1"/>
  <c r="AA210" i="13" s="1"/>
  <c r="AA209" i="13" s="1"/>
  <c r="AA208" i="13" s="1"/>
  <c r="AA207" i="13" s="1"/>
  <c r="AA206" i="13" s="1"/>
  <c r="AA205" i="13" s="1"/>
  <c r="AA204" i="13" s="1"/>
  <c r="AA203" i="13" s="1"/>
  <c r="AA202" i="13" s="1"/>
  <c r="AA201" i="13" s="1"/>
  <c r="AA200" i="13" s="1"/>
  <c r="AA199" i="13" s="1"/>
  <c r="AA198" i="13" s="1"/>
  <c r="AA197" i="13" s="1"/>
  <c r="AA196" i="13" s="1"/>
  <c r="AA195" i="13" s="1"/>
  <c r="AA194" i="13" s="1"/>
  <c r="AA193" i="13" s="1"/>
  <c r="AA192" i="13" s="1"/>
  <c r="AA191" i="13" s="1"/>
  <c r="AA190" i="13" s="1"/>
  <c r="AA189" i="13" s="1"/>
  <c r="AA188" i="13" s="1"/>
  <c r="AA187" i="13" s="1"/>
  <c r="AA186" i="13" s="1"/>
  <c r="AA185" i="13" s="1"/>
  <c r="AA184" i="13" s="1"/>
  <c r="AA183" i="13" s="1"/>
  <c r="AA182" i="13" s="1"/>
  <c r="AA181" i="13" s="1"/>
  <c r="AA180" i="13" s="1"/>
  <c r="AA179" i="13" s="1"/>
  <c r="AA178" i="13" s="1"/>
  <c r="AA177" i="13" s="1"/>
  <c r="AA176" i="13" s="1"/>
  <c r="AA175" i="13" s="1"/>
  <c r="AA174" i="13" s="1"/>
  <c r="AA173" i="13" s="1"/>
  <c r="AA172" i="13" s="1"/>
  <c r="AA171" i="13" s="1"/>
  <c r="AA170" i="13" s="1"/>
  <c r="AA169" i="13" s="1"/>
  <c r="AA168" i="13" s="1"/>
  <c r="AA167" i="13" s="1"/>
  <c r="AA166" i="13" s="1"/>
  <c r="AA165" i="13" s="1"/>
  <c r="AA164" i="13" s="1"/>
  <c r="AA163" i="13" s="1"/>
  <c r="AA162" i="13" s="1"/>
  <c r="AA161" i="13" s="1"/>
  <c r="AA160" i="13" s="1"/>
  <c r="AA159" i="13" s="1"/>
  <c r="AA158" i="13" s="1"/>
  <c r="AA157" i="13" s="1"/>
  <c r="AA156" i="13" s="1"/>
  <c r="AA155" i="13" s="1"/>
  <c r="AA154" i="13" s="1"/>
  <c r="AA153" i="13" s="1"/>
  <c r="AA152" i="13" s="1"/>
  <c r="AA151" i="13" s="1"/>
  <c r="AA150" i="13" s="1"/>
  <c r="AA149" i="13" s="1"/>
  <c r="AA148" i="13" s="1"/>
  <c r="AA147" i="13" s="1"/>
  <c r="AA146" i="13" s="1"/>
  <c r="AA145" i="13" s="1"/>
  <c r="AA144" i="13" s="1"/>
  <c r="AA143" i="13" s="1"/>
  <c r="AA142" i="13" s="1"/>
  <c r="AA141" i="13" s="1"/>
  <c r="AA140" i="13" s="1"/>
  <c r="AA139" i="13" s="1"/>
  <c r="AA138" i="13" s="1"/>
  <c r="AA137" i="13" s="1"/>
  <c r="AA136" i="13" s="1"/>
  <c r="AA135" i="13" s="1"/>
  <c r="AA134" i="13" s="1"/>
  <c r="AA133" i="13" s="1"/>
  <c r="AA132" i="13" s="1"/>
  <c r="AA131" i="13" s="1"/>
  <c r="AA130" i="13" s="1"/>
  <c r="AA129" i="13" s="1"/>
  <c r="AA128" i="13" s="1"/>
  <c r="AA127" i="13" s="1"/>
  <c r="AA126" i="13" s="1"/>
  <c r="AA125" i="13" s="1"/>
  <c r="AA124" i="13" s="1"/>
  <c r="AA123" i="13" s="1"/>
  <c r="AA122" i="13" s="1"/>
  <c r="AA121" i="13" s="1"/>
  <c r="AA120" i="13" s="1"/>
  <c r="AA119" i="13" s="1"/>
  <c r="AA118" i="13" s="1"/>
  <c r="AA117" i="13" s="1"/>
  <c r="AA116" i="13" s="1"/>
  <c r="AA115" i="13" s="1"/>
  <c r="AA114" i="13" s="1"/>
  <c r="AA113" i="13" s="1"/>
  <c r="AA112" i="13" s="1"/>
  <c r="AA111" i="13" s="1"/>
  <c r="AA110" i="13" s="1"/>
  <c r="AA109" i="13" s="1"/>
  <c r="AA108" i="13" s="1"/>
  <c r="AA107" i="13" s="1"/>
  <c r="AA106" i="13" s="1"/>
  <c r="AA105" i="13" s="1"/>
  <c r="AA104" i="13" s="1"/>
  <c r="AA103" i="13" s="1"/>
  <c r="AA102" i="13" s="1"/>
  <c r="AA101" i="13" s="1"/>
  <c r="AA100" i="13" s="1"/>
  <c r="AA99" i="13" s="1"/>
  <c r="AA98" i="13" s="1"/>
  <c r="AA97" i="13" s="1"/>
  <c r="AA96" i="13" s="1"/>
  <c r="AA95" i="13" s="1"/>
  <c r="AA94" i="13" s="1"/>
  <c r="AA93" i="13" s="1"/>
  <c r="AA92" i="13" s="1"/>
  <c r="AA91" i="13" s="1"/>
  <c r="AA90" i="13" s="1"/>
  <c r="AA89" i="13" s="1"/>
  <c r="AA88" i="13" s="1"/>
  <c r="AA87" i="13" s="1"/>
  <c r="AA86" i="13" s="1"/>
  <c r="AA85" i="13" s="1"/>
  <c r="AA84" i="13" s="1"/>
  <c r="AA83" i="13" s="1"/>
  <c r="AA82" i="13" s="1"/>
  <c r="AA81" i="13" s="1"/>
  <c r="AA80" i="13" s="1"/>
  <c r="AA79" i="13" s="1"/>
  <c r="AA78" i="13" s="1"/>
  <c r="AA77" i="13" s="1"/>
  <c r="AA76" i="13" s="1"/>
  <c r="AA75" i="13" s="1"/>
  <c r="AA74" i="13" s="1"/>
  <c r="AA73" i="13" s="1"/>
  <c r="AA72" i="13" s="1"/>
  <c r="AA71" i="13" s="1"/>
  <c r="AA70" i="13" s="1"/>
  <c r="AA69" i="13" s="1"/>
  <c r="AA68" i="13" s="1"/>
  <c r="AA67" i="13" s="1"/>
  <c r="AA66" i="13" s="1"/>
  <c r="AA65" i="13" s="1"/>
  <c r="AA64" i="13" s="1"/>
  <c r="AA63" i="13" s="1"/>
  <c r="AA62" i="13" s="1"/>
  <c r="AA61" i="13" s="1"/>
  <c r="AA60" i="13" s="1"/>
  <c r="AA59" i="13" s="1"/>
  <c r="AA58" i="13" s="1"/>
  <c r="AA57" i="13" s="1"/>
  <c r="AA56" i="13" s="1"/>
  <c r="AA55" i="13" s="1"/>
  <c r="AA54" i="13" s="1"/>
  <c r="AA53" i="13" s="1"/>
  <c r="AA52" i="13" s="1"/>
  <c r="AA51" i="13" s="1"/>
  <c r="AA50" i="13" s="1"/>
  <c r="AA49" i="13" s="1"/>
  <c r="AA48" i="13" s="1"/>
  <c r="AA47" i="13" s="1"/>
  <c r="AA46" i="13" s="1"/>
  <c r="AA45" i="13" s="1"/>
  <c r="AA44" i="13" s="1"/>
  <c r="AA43" i="13" s="1"/>
  <c r="AA42" i="13" s="1"/>
  <c r="AA41" i="13" s="1"/>
  <c r="AA40" i="13" s="1"/>
  <c r="AA39" i="13" s="1"/>
  <c r="AA38" i="13" s="1"/>
  <c r="AA37" i="13" s="1"/>
  <c r="AA36" i="13" s="1"/>
  <c r="AA35" i="13" s="1"/>
  <c r="AA34" i="13" s="1"/>
  <c r="AA33" i="13" s="1"/>
  <c r="AA32" i="13" s="1"/>
  <c r="AA31" i="13" s="1"/>
  <c r="AA30" i="13" s="1"/>
  <c r="AA29" i="13" s="1"/>
  <c r="AA28" i="13" s="1"/>
  <c r="AA27" i="13" s="1"/>
  <c r="AA26" i="13" s="1"/>
  <c r="AA25" i="13" s="1"/>
  <c r="AA24" i="13" s="1"/>
  <c r="AA23" i="13" s="1"/>
  <c r="AA22" i="13" s="1"/>
  <c r="AA21" i="13" s="1"/>
  <c r="AA20" i="13" s="1"/>
  <c r="AA19" i="13" s="1"/>
  <c r="AA18" i="13" s="1"/>
  <c r="AA17" i="13" s="1"/>
  <c r="AA16" i="13" s="1"/>
  <c r="AA15" i="13" s="1"/>
  <c r="AA14" i="13" s="1"/>
  <c r="AA13" i="13" s="1"/>
  <c r="AA12" i="13" s="1"/>
  <c r="AA11" i="13" s="1"/>
  <c r="AA10" i="13" s="1"/>
  <c r="AA9" i="13" s="1"/>
  <c r="AA8" i="13" s="1"/>
  <c r="AA7" i="13" s="1"/>
  <c r="AA6" i="13" s="1"/>
  <c r="AA5" i="13" s="1"/>
  <c r="AA4" i="13" s="1"/>
  <c r="AA3" i="13" s="1"/>
  <c r="AB363" i="13"/>
  <c r="Y362" i="13"/>
  <c r="Y361" i="13" s="1"/>
  <c r="Y360" i="13" s="1"/>
  <c r="Y359" i="13" s="1"/>
  <c r="Y358" i="13" s="1"/>
  <c r="Y357" i="13" s="1"/>
  <c r="Y356" i="13" s="1"/>
  <c r="Y355" i="13" s="1"/>
  <c r="Y354" i="13" s="1"/>
  <c r="Y353" i="13" s="1"/>
  <c r="Y352" i="13" s="1"/>
  <c r="Y351" i="13" s="1"/>
  <c r="Y350" i="13" s="1"/>
  <c r="Y349" i="13" s="1"/>
  <c r="Y348" i="13" s="1"/>
  <c r="Y347" i="13" s="1"/>
  <c r="Y346" i="13" s="1"/>
  <c r="Y345" i="13" s="1"/>
  <c r="Y344" i="13" s="1"/>
  <c r="Y343" i="13" s="1"/>
  <c r="Y342" i="13" s="1"/>
  <c r="Y341" i="13" s="1"/>
  <c r="Y340" i="13" s="1"/>
  <c r="Y339" i="13" s="1"/>
  <c r="Y338" i="13" s="1"/>
  <c r="Y337" i="13" s="1"/>
  <c r="Y336" i="13" s="1"/>
  <c r="Y335" i="13" s="1"/>
  <c r="Y334" i="13" s="1"/>
  <c r="Y333" i="13" s="1"/>
  <c r="Y332" i="13" s="1"/>
  <c r="Y331" i="13" s="1"/>
  <c r="Y330" i="13" s="1"/>
  <c r="Y329" i="13" s="1"/>
  <c r="Y328" i="13" s="1"/>
  <c r="Y327" i="13" s="1"/>
  <c r="Y326" i="13" s="1"/>
  <c r="Y325" i="13" s="1"/>
  <c r="Y324" i="13" s="1"/>
  <c r="Y323" i="13" s="1"/>
  <c r="Y322" i="13" s="1"/>
  <c r="Y321" i="13" s="1"/>
  <c r="Y320" i="13" s="1"/>
  <c r="Y319" i="13" s="1"/>
  <c r="Y318" i="13" s="1"/>
  <c r="Y317" i="13" s="1"/>
  <c r="Y316" i="13" s="1"/>
  <c r="Y315" i="13" s="1"/>
  <c r="Y314" i="13" s="1"/>
  <c r="Y313" i="13" s="1"/>
  <c r="Y312" i="13" s="1"/>
  <c r="Y311" i="13" s="1"/>
  <c r="Y310" i="13" s="1"/>
  <c r="Y309" i="13" s="1"/>
  <c r="Y308" i="13" s="1"/>
  <c r="Y307" i="13" s="1"/>
  <c r="Y306" i="13" s="1"/>
  <c r="Y305" i="13" s="1"/>
  <c r="Y304" i="13" s="1"/>
  <c r="Y303" i="13" s="1"/>
  <c r="Y302" i="13" s="1"/>
  <c r="Y301" i="13" s="1"/>
  <c r="Y300" i="13" s="1"/>
  <c r="Y299" i="13" s="1"/>
  <c r="Y298" i="13" s="1"/>
  <c r="Y297" i="13" s="1"/>
  <c r="Y296" i="13" s="1"/>
  <c r="Y295" i="13" s="1"/>
  <c r="Y294" i="13" s="1"/>
  <c r="Y293" i="13" s="1"/>
  <c r="Y292" i="13" s="1"/>
  <c r="Y291" i="13" s="1"/>
  <c r="Y290" i="13" s="1"/>
  <c r="Y289" i="13" s="1"/>
  <c r="Y288" i="13" s="1"/>
  <c r="Y287" i="13" s="1"/>
  <c r="Y286" i="13" s="1"/>
  <c r="Y285" i="13" s="1"/>
  <c r="Y284" i="13" s="1"/>
  <c r="Y283" i="13" s="1"/>
  <c r="Y282" i="13" s="1"/>
  <c r="Y281" i="13" s="1"/>
  <c r="Y280" i="13" s="1"/>
  <c r="Y279" i="13" s="1"/>
  <c r="Y278" i="13" s="1"/>
  <c r="Y277" i="13" s="1"/>
  <c r="Y276" i="13" s="1"/>
  <c r="Y275" i="13" s="1"/>
  <c r="Y274" i="13" s="1"/>
  <c r="Y273" i="13" s="1"/>
  <c r="Y272" i="13" s="1"/>
  <c r="Y271" i="13" s="1"/>
  <c r="Y270" i="13" s="1"/>
  <c r="Y269" i="13" s="1"/>
  <c r="Y268" i="13" s="1"/>
  <c r="Y267" i="13" s="1"/>
  <c r="Y266" i="13" s="1"/>
  <c r="Y265" i="13" s="1"/>
  <c r="Y264" i="13" s="1"/>
  <c r="Y263" i="13" s="1"/>
  <c r="Y262" i="13" s="1"/>
  <c r="Y261" i="13" s="1"/>
  <c r="Y260" i="13" s="1"/>
  <c r="Y259" i="13" s="1"/>
  <c r="Y258" i="13" s="1"/>
  <c r="Y257" i="13" s="1"/>
  <c r="Y256" i="13" s="1"/>
  <c r="Y255" i="13" s="1"/>
  <c r="Y254" i="13" s="1"/>
  <c r="Y253" i="13" s="1"/>
  <c r="Y252" i="13" s="1"/>
  <c r="Y251" i="13" s="1"/>
  <c r="Y250" i="13" s="1"/>
  <c r="Y249" i="13" s="1"/>
  <c r="Y248" i="13" s="1"/>
  <c r="Y247" i="13" s="1"/>
  <c r="Y246" i="13" s="1"/>
  <c r="Y245" i="13" s="1"/>
  <c r="Y244" i="13" s="1"/>
  <c r="Y243" i="13" s="1"/>
  <c r="Y242" i="13" s="1"/>
  <c r="Y241" i="13" s="1"/>
  <c r="Y240" i="13" s="1"/>
  <c r="Y239" i="13" s="1"/>
  <c r="Y238" i="13" s="1"/>
  <c r="Y237" i="13" s="1"/>
  <c r="Y236" i="13" s="1"/>
  <c r="Y235" i="13" s="1"/>
  <c r="Y234" i="13" s="1"/>
  <c r="Y233" i="13" s="1"/>
  <c r="Y232" i="13" s="1"/>
  <c r="Y231" i="13" s="1"/>
  <c r="Y230" i="13" s="1"/>
  <c r="Y229" i="13" s="1"/>
  <c r="Y228" i="13" s="1"/>
  <c r="Y227" i="13" s="1"/>
  <c r="Y226" i="13" s="1"/>
  <c r="Y225" i="13" s="1"/>
  <c r="Y224" i="13" s="1"/>
  <c r="Y223" i="13" s="1"/>
  <c r="Y222" i="13" s="1"/>
  <c r="Y221" i="13" s="1"/>
  <c r="Y220" i="13" s="1"/>
  <c r="Y219" i="13" s="1"/>
  <c r="Y218" i="13" s="1"/>
  <c r="Y217" i="13" s="1"/>
  <c r="Y216" i="13" s="1"/>
  <c r="Y215" i="13" s="1"/>
  <c r="Y214" i="13" s="1"/>
  <c r="Y213" i="13" s="1"/>
  <c r="Y212" i="13" s="1"/>
  <c r="Y211" i="13" s="1"/>
  <c r="Y210" i="13" s="1"/>
  <c r="Y209" i="13" s="1"/>
  <c r="Y208" i="13" s="1"/>
  <c r="Y207" i="13" s="1"/>
  <c r="Y206" i="13" s="1"/>
  <c r="Y205" i="13" s="1"/>
  <c r="Y204" i="13" s="1"/>
  <c r="Y203" i="13" s="1"/>
  <c r="Y202" i="13" s="1"/>
  <c r="Y201" i="13" s="1"/>
  <c r="Y200" i="13" s="1"/>
  <c r="Y199" i="13" s="1"/>
  <c r="Y198" i="13" s="1"/>
  <c r="Y197" i="13" s="1"/>
  <c r="Y196" i="13" s="1"/>
  <c r="Y195" i="13" s="1"/>
  <c r="Y194" i="13" s="1"/>
  <c r="Y193" i="13" s="1"/>
  <c r="Y192" i="13" s="1"/>
  <c r="Y191" i="13" s="1"/>
  <c r="Y190" i="13" s="1"/>
  <c r="Y189" i="13" s="1"/>
  <c r="Y188" i="13" s="1"/>
  <c r="Y187" i="13" s="1"/>
  <c r="Y186" i="13" s="1"/>
  <c r="Y185" i="13" s="1"/>
  <c r="Y184" i="13" s="1"/>
  <c r="Y183" i="13" s="1"/>
  <c r="Y182" i="13" s="1"/>
  <c r="Y181" i="13" s="1"/>
  <c r="Y180" i="13" s="1"/>
  <c r="Y179" i="13" s="1"/>
  <c r="Y178" i="13" s="1"/>
  <c r="Y177" i="13" s="1"/>
  <c r="Y176" i="13" s="1"/>
  <c r="Y175" i="13" s="1"/>
  <c r="Y174" i="13" s="1"/>
  <c r="Y173" i="13" s="1"/>
  <c r="Y172" i="13" s="1"/>
  <c r="Y171" i="13" s="1"/>
  <c r="Y170" i="13" s="1"/>
  <c r="Y169" i="13" s="1"/>
  <c r="Y168" i="13" s="1"/>
  <c r="Y167" i="13" s="1"/>
  <c r="Y166" i="13" s="1"/>
  <c r="Y165" i="13" s="1"/>
  <c r="Y164" i="13" s="1"/>
  <c r="Y163" i="13" s="1"/>
  <c r="Y162" i="13" s="1"/>
  <c r="Y161" i="13" s="1"/>
  <c r="Y160" i="13" s="1"/>
  <c r="Y159" i="13" s="1"/>
  <c r="Y158" i="13" s="1"/>
  <c r="Y157" i="13" s="1"/>
  <c r="Y156" i="13" s="1"/>
  <c r="Y155" i="13" s="1"/>
  <c r="Y154" i="13" s="1"/>
  <c r="Y153" i="13" s="1"/>
  <c r="Y152" i="13" s="1"/>
  <c r="Y151" i="13" s="1"/>
  <c r="Y150" i="13" s="1"/>
  <c r="Y149" i="13" s="1"/>
  <c r="Y148" i="13" s="1"/>
  <c r="Y147" i="13" s="1"/>
  <c r="Y146" i="13" s="1"/>
  <c r="Y145" i="13" s="1"/>
  <c r="Y144" i="13" s="1"/>
  <c r="Y143" i="13" s="1"/>
  <c r="Y142" i="13" s="1"/>
  <c r="Y141" i="13" s="1"/>
  <c r="Y140" i="13" s="1"/>
  <c r="Y139" i="13" s="1"/>
  <c r="Y138" i="13" s="1"/>
  <c r="Y137" i="13" s="1"/>
  <c r="Y136" i="13" s="1"/>
  <c r="Y135" i="13" s="1"/>
  <c r="Y134" i="13" s="1"/>
  <c r="Y133" i="13" s="1"/>
  <c r="Y132" i="13" s="1"/>
  <c r="Y131" i="13" s="1"/>
  <c r="Y130" i="13" s="1"/>
  <c r="Y129" i="13" s="1"/>
  <c r="Y128" i="13" s="1"/>
  <c r="Y127" i="13" s="1"/>
  <c r="Y126" i="13" s="1"/>
  <c r="Y125" i="13" s="1"/>
  <c r="Y124" i="13" s="1"/>
  <c r="Y123" i="13" s="1"/>
  <c r="Y122" i="13" s="1"/>
  <c r="Y121" i="13" s="1"/>
  <c r="Y120" i="13" s="1"/>
  <c r="Y119" i="13" s="1"/>
  <c r="Y118" i="13" s="1"/>
  <c r="Y117" i="13" s="1"/>
  <c r="Y116" i="13" s="1"/>
  <c r="Y115" i="13" s="1"/>
  <c r="Y114" i="13" s="1"/>
  <c r="Y113" i="13" s="1"/>
  <c r="Y112" i="13" s="1"/>
  <c r="Y111" i="13" s="1"/>
  <c r="Y110" i="13" s="1"/>
  <c r="Y109" i="13" s="1"/>
  <c r="Y108" i="13" s="1"/>
  <c r="Y107" i="13" s="1"/>
  <c r="Y106" i="13" s="1"/>
  <c r="Y105" i="13" s="1"/>
  <c r="Y104" i="13" s="1"/>
  <c r="Y103" i="13" s="1"/>
  <c r="Y102" i="13" s="1"/>
  <c r="Y101" i="13" s="1"/>
  <c r="Y100" i="13" s="1"/>
  <c r="Y99" i="13" s="1"/>
  <c r="Y98" i="13" s="1"/>
  <c r="Y97" i="13" s="1"/>
  <c r="Y96" i="13" s="1"/>
  <c r="Y95" i="13" s="1"/>
  <c r="Y94" i="13" s="1"/>
  <c r="Y93" i="13" s="1"/>
  <c r="Y92" i="13" s="1"/>
  <c r="Y91" i="13" s="1"/>
  <c r="Y90" i="13" s="1"/>
  <c r="Y89" i="13" s="1"/>
  <c r="Y88" i="13" s="1"/>
  <c r="Y87" i="13" s="1"/>
  <c r="Y86" i="13" s="1"/>
  <c r="Y85" i="13" s="1"/>
  <c r="Y84" i="13" s="1"/>
  <c r="Y83" i="13" s="1"/>
  <c r="Y82" i="13" s="1"/>
  <c r="Y81" i="13" s="1"/>
  <c r="Y80" i="13" s="1"/>
  <c r="Y79" i="13" s="1"/>
  <c r="Y78" i="13" s="1"/>
  <c r="Y77" i="13" s="1"/>
  <c r="Y76" i="13" s="1"/>
  <c r="Y75" i="13" s="1"/>
  <c r="Y74" i="13" s="1"/>
  <c r="Y73" i="13" s="1"/>
  <c r="Y72" i="13" s="1"/>
  <c r="Y71" i="13" s="1"/>
  <c r="Y70" i="13" s="1"/>
  <c r="Y69" i="13" s="1"/>
  <c r="Y68" i="13" s="1"/>
  <c r="Y67" i="13" s="1"/>
  <c r="Y66" i="13" s="1"/>
  <c r="Y65" i="13" s="1"/>
  <c r="Y64" i="13" s="1"/>
  <c r="Y63" i="13" s="1"/>
  <c r="Y62" i="13" s="1"/>
  <c r="Y61" i="13" s="1"/>
  <c r="Y60" i="13" s="1"/>
  <c r="Y59" i="13" s="1"/>
  <c r="Y58" i="13" s="1"/>
  <c r="Y57" i="13" s="1"/>
  <c r="Y56" i="13" s="1"/>
  <c r="Y55" i="13" s="1"/>
  <c r="Y54" i="13" s="1"/>
  <c r="Y53" i="13" s="1"/>
  <c r="Y52" i="13" s="1"/>
  <c r="Y51" i="13" s="1"/>
  <c r="Y50" i="13" s="1"/>
  <c r="Y49" i="13" s="1"/>
  <c r="Y48" i="13" s="1"/>
  <c r="Y47" i="13" s="1"/>
  <c r="Y46" i="13" s="1"/>
  <c r="Y45" i="13" s="1"/>
  <c r="Y44" i="13" s="1"/>
  <c r="Y43" i="13" s="1"/>
  <c r="Y42" i="13" s="1"/>
  <c r="Y41" i="13" s="1"/>
  <c r="Y40" i="13" s="1"/>
  <c r="Y39" i="13" s="1"/>
  <c r="Y38" i="13" s="1"/>
  <c r="Y37" i="13" s="1"/>
  <c r="Y36" i="13" s="1"/>
  <c r="Y35" i="13" s="1"/>
  <c r="Y34" i="13" s="1"/>
  <c r="Y33" i="13" s="1"/>
  <c r="Y32" i="13" s="1"/>
  <c r="Y31" i="13" s="1"/>
  <c r="Y30" i="13" s="1"/>
  <c r="Y29" i="13" s="1"/>
  <c r="Y28" i="13" s="1"/>
  <c r="Y27" i="13" s="1"/>
  <c r="Y26" i="13" s="1"/>
  <c r="Y25" i="13" s="1"/>
  <c r="Y24" i="13" s="1"/>
  <c r="Y23" i="13" s="1"/>
  <c r="Y22" i="13" s="1"/>
  <c r="Y21" i="13" s="1"/>
  <c r="Y20" i="13" s="1"/>
  <c r="Y19" i="13" s="1"/>
  <c r="Y18" i="13" s="1"/>
  <c r="Y17" i="13" s="1"/>
  <c r="Y16" i="13" s="1"/>
  <c r="Y15" i="13" s="1"/>
  <c r="Y14" i="13" s="1"/>
  <c r="Y13" i="13" s="1"/>
  <c r="Y12" i="13" s="1"/>
  <c r="Y11" i="13" s="1"/>
  <c r="Y10" i="13" s="1"/>
  <c r="Y9" i="13" s="1"/>
  <c r="Y8" i="13" s="1"/>
  <c r="Y7" i="13" s="1"/>
  <c r="Y6" i="13" s="1"/>
  <c r="Y5" i="13" s="1"/>
  <c r="Y4" i="13" s="1"/>
  <c r="Y3" i="13" s="1"/>
  <c r="AF363" i="13"/>
  <c r="AC362" i="13"/>
  <c r="AC361" i="13" s="1"/>
  <c r="AC360" i="13" s="1"/>
  <c r="AC359" i="13" s="1"/>
  <c r="AC358" i="13" s="1"/>
  <c r="AC357" i="13" s="1"/>
  <c r="AC356" i="13" s="1"/>
  <c r="AC355" i="13" s="1"/>
  <c r="AC354" i="13" s="1"/>
  <c r="AC353" i="13" s="1"/>
  <c r="AC352" i="13" s="1"/>
  <c r="AC351" i="13" s="1"/>
  <c r="AC350" i="13" s="1"/>
  <c r="AC349" i="13" s="1"/>
  <c r="AC348" i="13" s="1"/>
  <c r="AC347" i="13" s="1"/>
  <c r="AC346" i="13" s="1"/>
  <c r="AC345" i="13" s="1"/>
  <c r="AC344" i="13" s="1"/>
  <c r="AC343" i="13" s="1"/>
  <c r="AC342" i="13" s="1"/>
  <c r="AC341" i="13" s="1"/>
  <c r="AC340" i="13" s="1"/>
  <c r="AC339" i="13" s="1"/>
  <c r="AC338" i="13" s="1"/>
  <c r="AC337" i="13" s="1"/>
  <c r="AC336" i="13" s="1"/>
  <c r="AC335" i="13" s="1"/>
  <c r="AC334" i="13" s="1"/>
  <c r="AC333" i="13" s="1"/>
  <c r="AC332" i="13" s="1"/>
  <c r="AC331" i="13" s="1"/>
  <c r="AC330" i="13" s="1"/>
  <c r="AC329" i="13" s="1"/>
  <c r="AC328" i="13" s="1"/>
  <c r="AC327" i="13" s="1"/>
  <c r="AC326" i="13" s="1"/>
  <c r="AC325" i="13" s="1"/>
  <c r="AC324" i="13" s="1"/>
  <c r="AC323" i="13" s="1"/>
  <c r="AC322" i="13" s="1"/>
  <c r="AC321" i="13" s="1"/>
  <c r="AC320" i="13" s="1"/>
  <c r="AC319" i="13" s="1"/>
  <c r="AC318" i="13" s="1"/>
  <c r="AC317" i="13" s="1"/>
  <c r="AC316" i="13" s="1"/>
  <c r="AC315" i="13" s="1"/>
  <c r="AC314" i="13" s="1"/>
  <c r="AC313" i="13" s="1"/>
  <c r="AC312" i="13" s="1"/>
  <c r="AC311" i="13" s="1"/>
  <c r="AC310" i="13" s="1"/>
  <c r="AC309" i="13" s="1"/>
  <c r="AC308" i="13" s="1"/>
  <c r="AC307" i="13" s="1"/>
  <c r="AC306" i="13" s="1"/>
  <c r="AC305" i="13" s="1"/>
  <c r="AC304" i="13" s="1"/>
  <c r="AC303" i="13" s="1"/>
  <c r="AC302" i="13" s="1"/>
  <c r="AC301" i="13" s="1"/>
  <c r="AC300" i="13" s="1"/>
  <c r="AC299" i="13" s="1"/>
  <c r="AC298" i="13" s="1"/>
  <c r="AC297" i="13" s="1"/>
  <c r="AC296" i="13" s="1"/>
  <c r="AC295" i="13" s="1"/>
  <c r="AC294" i="13" s="1"/>
  <c r="AC293" i="13" s="1"/>
  <c r="AC292" i="13" s="1"/>
  <c r="AC291" i="13" s="1"/>
  <c r="AC290" i="13" s="1"/>
  <c r="AC289" i="13" s="1"/>
  <c r="AC288" i="13" s="1"/>
  <c r="AC287" i="13" s="1"/>
  <c r="AC286" i="13" s="1"/>
  <c r="AC285" i="13" s="1"/>
  <c r="AC284" i="13" s="1"/>
  <c r="AC283" i="13" s="1"/>
  <c r="AC282" i="13" s="1"/>
  <c r="AC281" i="13" s="1"/>
  <c r="AC280" i="13" s="1"/>
  <c r="AC279" i="13" s="1"/>
  <c r="AC278" i="13" s="1"/>
  <c r="AC277" i="13" s="1"/>
  <c r="AC276" i="13" s="1"/>
  <c r="AC275" i="13" s="1"/>
  <c r="AC274" i="13" s="1"/>
  <c r="AC273" i="13" s="1"/>
  <c r="AC272" i="13" s="1"/>
  <c r="AC271" i="13" s="1"/>
  <c r="AC270" i="13" s="1"/>
  <c r="AC269" i="13" s="1"/>
  <c r="AC268" i="13" s="1"/>
  <c r="AC267" i="13" s="1"/>
  <c r="AC266" i="13" s="1"/>
  <c r="AC265" i="13" s="1"/>
  <c r="AC264" i="13" s="1"/>
  <c r="AC263" i="13" s="1"/>
  <c r="AC262" i="13" s="1"/>
  <c r="AC261" i="13" s="1"/>
  <c r="AC260" i="13" s="1"/>
  <c r="AC259" i="13" s="1"/>
  <c r="AC258" i="13" s="1"/>
  <c r="AC257" i="13" s="1"/>
  <c r="AC256" i="13" s="1"/>
  <c r="AC255" i="13" s="1"/>
  <c r="AC254" i="13" s="1"/>
  <c r="AC253" i="13" s="1"/>
  <c r="AC252" i="13" s="1"/>
  <c r="AC251" i="13" s="1"/>
  <c r="AC250" i="13" s="1"/>
  <c r="AC249" i="13" s="1"/>
  <c r="AC248" i="13" s="1"/>
  <c r="AC247" i="13" s="1"/>
  <c r="AC246" i="13" s="1"/>
  <c r="AC245" i="13" s="1"/>
  <c r="AC244" i="13" s="1"/>
  <c r="AC243" i="13" s="1"/>
  <c r="AC242" i="13" s="1"/>
  <c r="AC241" i="13" s="1"/>
  <c r="AC240" i="13" s="1"/>
  <c r="AC239" i="13" s="1"/>
  <c r="AC238" i="13" s="1"/>
  <c r="AC237" i="13" s="1"/>
  <c r="AC236" i="13" s="1"/>
  <c r="AC235" i="13" s="1"/>
  <c r="AC234" i="13" s="1"/>
  <c r="AC233" i="13" s="1"/>
  <c r="AC232" i="13" s="1"/>
  <c r="AC231" i="13" s="1"/>
  <c r="AC230" i="13" s="1"/>
  <c r="AC229" i="13" s="1"/>
  <c r="AC228" i="13" s="1"/>
  <c r="AC227" i="13" s="1"/>
  <c r="AC226" i="13" s="1"/>
  <c r="AC225" i="13" s="1"/>
  <c r="AC224" i="13" s="1"/>
  <c r="AC223" i="13" s="1"/>
  <c r="AC222" i="13" s="1"/>
  <c r="AC221" i="13" s="1"/>
  <c r="AC220" i="13" s="1"/>
  <c r="AC219" i="13" s="1"/>
  <c r="AC218" i="13" s="1"/>
  <c r="AC217" i="13" s="1"/>
  <c r="AC216" i="13" s="1"/>
  <c r="AC215" i="13" s="1"/>
  <c r="AC214" i="13" s="1"/>
  <c r="AC213" i="13" s="1"/>
  <c r="AC212" i="13" s="1"/>
  <c r="AC211" i="13" s="1"/>
  <c r="AC210" i="13" s="1"/>
  <c r="AC209" i="13" s="1"/>
  <c r="AC208" i="13" s="1"/>
  <c r="AC207" i="13" s="1"/>
  <c r="AC206" i="13" s="1"/>
  <c r="AC205" i="13" s="1"/>
  <c r="AC204" i="13" s="1"/>
  <c r="AC203" i="13" s="1"/>
  <c r="AC202" i="13" s="1"/>
  <c r="AC201" i="13" s="1"/>
  <c r="AC200" i="13" s="1"/>
  <c r="AC199" i="13" s="1"/>
  <c r="AC198" i="13" s="1"/>
  <c r="AC197" i="13" s="1"/>
  <c r="AC196" i="13" s="1"/>
  <c r="AC195" i="13" s="1"/>
  <c r="AC194" i="13" s="1"/>
  <c r="AC193" i="13" s="1"/>
  <c r="AC192" i="13" s="1"/>
  <c r="AC191" i="13" s="1"/>
  <c r="AC190" i="13" s="1"/>
  <c r="AC189" i="13" s="1"/>
  <c r="AC188" i="13" s="1"/>
  <c r="AC187" i="13" s="1"/>
  <c r="AC186" i="13" s="1"/>
  <c r="AC185" i="13" s="1"/>
  <c r="AC184" i="13" s="1"/>
  <c r="AC183" i="13" s="1"/>
  <c r="AC182" i="13" s="1"/>
  <c r="AC181" i="13" s="1"/>
  <c r="AC180" i="13" s="1"/>
  <c r="AC179" i="13" s="1"/>
  <c r="AC178" i="13" s="1"/>
  <c r="AC177" i="13" s="1"/>
  <c r="AC176" i="13" s="1"/>
  <c r="AC175" i="13" s="1"/>
  <c r="AC174" i="13" s="1"/>
  <c r="AC173" i="13" s="1"/>
  <c r="AC172" i="13" s="1"/>
  <c r="AC171" i="13" s="1"/>
  <c r="AC170" i="13" s="1"/>
  <c r="AC169" i="13" s="1"/>
  <c r="AC168" i="13" s="1"/>
  <c r="AC167" i="13" s="1"/>
  <c r="AC166" i="13" s="1"/>
  <c r="AC165" i="13" s="1"/>
  <c r="AC164" i="13" s="1"/>
  <c r="AC163" i="13" s="1"/>
  <c r="AC162" i="13" s="1"/>
  <c r="AC161" i="13" s="1"/>
  <c r="AC160" i="13" s="1"/>
  <c r="AC159" i="13" s="1"/>
  <c r="AC158" i="13" s="1"/>
  <c r="AC157" i="13" s="1"/>
  <c r="AC156" i="13" s="1"/>
  <c r="AC155" i="13" s="1"/>
  <c r="AC154" i="13" s="1"/>
  <c r="AC153" i="13" s="1"/>
  <c r="AC152" i="13" s="1"/>
  <c r="AC151" i="13" s="1"/>
  <c r="AC150" i="13" s="1"/>
  <c r="AC149" i="13" s="1"/>
  <c r="AC148" i="13" s="1"/>
  <c r="AC147" i="13" s="1"/>
  <c r="AC146" i="13" s="1"/>
  <c r="AC145" i="13" s="1"/>
  <c r="AC144" i="13" s="1"/>
  <c r="AC143" i="13" s="1"/>
  <c r="AC142" i="13" s="1"/>
  <c r="AC141" i="13" s="1"/>
  <c r="AC140" i="13" s="1"/>
  <c r="AC139" i="13" s="1"/>
  <c r="AC138" i="13" s="1"/>
  <c r="AC137" i="13" s="1"/>
  <c r="AC136" i="13" s="1"/>
  <c r="AC135" i="13" s="1"/>
  <c r="AC134" i="13" s="1"/>
  <c r="AC133" i="13" s="1"/>
  <c r="AC132" i="13" s="1"/>
  <c r="AC131" i="13" s="1"/>
  <c r="AC130" i="13" s="1"/>
  <c r="AC129" i="13" s="1"/>
  <c r="AC128" i="13" s="1"/>
  <c r="AC127" i="13" s="1"/>
  <c r="AC126" i="13" s="1"/>
  <c r="AC125" i="13" s="1"/>
  <c r="AC124" i="13" s="1"/>
  <c r="AC123" i="13" s="1"/>
  <c r="AC122" i="13" s="1"/>
  <c r="AC121" i="13" s="1"/>
  <c r="AC120" i="13" s="1"/>
  <c r="AC119" i="13" s="1"/>
  <c r="AC118" i="13" s="1"/>
  <c r="AC117" i="13" s="1"/>
  <c r="AC116" i="13" s="1"/>
  <c r="AC115" i="13" s="1"/>
  <c r="AC114" i="13" s="1"/>
  <c r="AC113" i="13" s="1"/>
  <c r="AC112" i="13" s="1"/>
  <c r="AC111" i="13" s="1"/>
  <c r="AC110" i="13" s="1"/>
  <c r="AC109" i="13" s="1"/>
  <c r="AC108" i="13" s="1"/>
  <c r="AC107" i="13" s="1"/>
  <c r="AC106" i="13" s="1"/>
  <c r="AC105" i="13" s="1"/>
  <c r="AC104" i="13" s="1"/>
  <c r="AC103" i="13" s="1"/>
  <c r="AC102" i="13" s="1"/>
  <c r="AC101" i="13" s="1"/>
  <c r="AC100" i="13" s="1"/>
  <c r="AC99" i="13" s="1"/>
  <c r="AC98" i="13" s="1"/>
  <c r="AC97" i="13" s="1"/>
  <c r="AC96" i="13" s="1"/>
  <c r="AC95" i="13" s="1"/>
  <c r="AC94" i="13" s="1"/>
  <c r="AC93" i="13" s="1"/>
  <c r="AC92" i="13" s="1"/>
  <c r="AC91" i="13" s="1"/>
  <c r="AC90" i="13" s="1"/>
  <c r="AC89" i="13" s="1"/>
  <c r="AC88" i="13" s="1"/>
  <c r="AC87" i="13" s="1"/>
  <c r="AC86" i="13" s="1"/>
  <c r="AC85" i="13" s="1"/>
  <c r="AC84" i="13" s="1"/>
  <c r="AC83" i="13" s="1"/>
  <c r="AC82" i="13" s="1"/>
  <c r="AC81" i="13" s="1"/>
  <c r="AC80" i="13" s="1"/>
  <c r="AC79" i="13" s="1"/>
  <c r="AC78" i="13" s="1"/>
  <c r="AC77" i="13" s="1"/>
  <c r="AC76" i="13" s="1"/>
  <c r="AC75" i="13" s="1"/>
  <c r="AC74" i="13" s="1"/>
  <c r="AC73" i="13" s="1"/>
  <c r="AC72" i="13" s="1"/>
  <c r="AC71" i="13" s="1"/>
  <c r="AC70" i="13" s="1"/>
  <c r="AC69" i="13" s="1"/>
  <c r="AC68" i="13" s="1"/>
  <c r="AC67" i="13" s="1"/>
  <c r="AC66" i="13" s="1"/>
  <c r="AC65" i="13" s="1"/>
  <c r="AC64" i="13" s="1"/>
  <c r="AC63" i="13" s="1"/>
  <c r="AC62" i="13" s="1"/>
  <c r="AC61" i="13" s="1"/>
  <c r="AC60" i="13" s="1"/>
  <c r="AC59" i="13" s="1"/>
  <c r="AC58" i="13" s="1"/>
  <c r="AC57" i="13" s="1"/>
  <c r="AC56" i="13" s="1"/>
  <c r="AC55" i="13" s="1"/>
  <c r="AC54" i="13" s="1"/>
  <c r="AC53" i="13" s="1"/>
  <c r="AC52" i="13" s="1"/>
  <c r="AC51" i="13" s="1"/>
  <c r="AC50" i="13" s="1"/>
  <c r="AC49" i="13" s="1"/>
  <c r="AC48" i="13" s="1"/>
  <c r="AC47" i="13" s="1"/>
  <c r="AC46" i="13" s="1"/>
  <c r="AC45" i="13" s="1"/>
  <c r="AC44" i="13" s="1"/>
  <c r="AC43" i="13" s="1"/>
  <c r="AC42" i="13" s="1"/>
  <c r="AC41" i="13" s="1"/>
  <c r="AC40" i="13" s="1"/>
  <c r="AC39" i="13" s="1"/>
  <c r="AC38" i="13" s="1"/>
  <c r="AC37" i="13" s="1"/>
  <c r="AC36" i="13" s="1"/>
  <c r="AC35" i="13" s="1"/>
  <c r="AC34" i="13" s="1"/>
  <c r="AC33" i="13" s="1"/>
  <c r="AC32" i="13" s="1"/>
  <c r="AC31" i="13" s="1"/>
  <c r="AC30" i="13" s="1"/>
  <c r="AC29" i="13" s="1"/>
  <c r="AC28" i="13" s="1"/>
  <c r="AC27" i="13" s="1"/>
  <c r="AC26" i="13" s="1"/>
  <c r="AC25" i="13" s="1"/>
  <c r="AC24" i="13" s="1"/>
  <c r="AC23" i="13" s="1"/>
  <c r="AC22" i="13" s="1"/>
  <c r="AC21" i="13" s="1"/>
  <c r="AC20" i="13" s="1"/>
  <c r="AC19" i="13" s="1"/>
  <c r="AC18" i="13" s="1"/>
  <c r="AC17" i="13" s="1"/>
  <c r="AC16" i="13" s="1"/>
  <c r="AC15" i="13" s="1"/>
  <c r="AC14" i="13" s="1"/>
  <c r="AC13" i="13" s="1"/>
  <c r="AC12" i="13" s="1"/>
  <c r="AC11" i="13" s="1"/>
  <c r="AC10" i="13" s="1"/>
  <c r="AC9" i="13" s="1"/>
  <c r="AC8" i="13" s="1"/>
  <c r="AC7" i="13" s="1"/>
  <c r="AC6" i="13" s="1"/>
  <c r="AC5" i="13" s="1"/>
  <c r="AC4" i="13" s="1"/>
  <c r="AC3" i="13" s="1"/>
  <c r="K9" i="18"/>
  <c r="AI363" i="13" l="1"/>
  <c r="AI362" i="13" s="1"/>
  <c r="AI361" i="13" s="1"/>
  <c r="AI360" i="13" s="1"/>
  <c r="AI359" i="13" s="1"/>
  <c r="AI358" i="13" s="1"/>
  <c r="AI357" i="13" s="1"/>
  <c r="AI356" i="13" s="1"/>
  <c r="AI355" i="13" s="1"/>
  <c r="AI354" i="13" s="1"/>
  <c r="AI353" i="13" s="1"/>
  <c r="AI352" i="13" s="1"/>
  <c r="AI351" i="13" s="1"/>
  <c r="AI350" i="13" s="1"/>
  <c r="AI349" i="13" s="1"/>
  <c r="AI348" i="13" s="1"/>
  <c r="AI347" i="13" s="1"/>
  <c r="AI346" i="13" s="1"/>
  <c r="AI345" i="13" s="1"/>
  <c r="AI344" i="13" s="1"/>
  <c r="AI343" i="13" s="1"/>
  <c r="AI342" i="13" s="1"/>
  <c r="AI341" i="13" s="1"/>
  <c r="AI340" i="13" s="1"/>
  <c r="AI339" i="13" s="1"/>
  <c r="AI338" i="13" s="1"/>
  <c r="AI337" i="13" s="1"/>
  <c r="AI336" i="13" s="1"/>
  <c r="AI335" i="13" s="1"/>
  <c r="AI334" i="13" s="1"/>
  <c r="AI333" i="13" s="1"/>
  <c r="AI332" i="13" s="1"/>
  <c r="AI331" i="13" s="1"/>
  <c r="AI330" i="13" s="1"/>
  <c r="AI329" i="13" s="1"/>
  <c r="AI328" i="13" s="1"/>
  <c r="AI327" i="13" s="1"/>
  <c r="AI326" i="13" s="1"/>
  <c r="AI325" i="13" s="1"/>
  <c r="AI324" i="13" s="1"/>
  <c r="AI323" i="13" s="1"/>
  <c r="AI322" i="13" s="1"/>
  <c r="AI321" i="13" s="1"/>
  <c r="AI320" i="13" s="1"/>
  <c r="AI319" i="13" s="1"/>
  <c r="AI318" i="13" s="1"/>
  <c r="AI317" i="13" s="1"/>
  <c r="AI316" i="13" s="1"/>
  <c r="AI315" i="13" s="1"/>
  <c r="AI314" i="13" s="1"/>
  <c r="AI313" i="13" s="1"/>
  <c r="AI312" i="13" s="1"/>
  <c r="AI311" i="13" s="1"/>
  <c r="AI310" i="13" s="1"/>
  <c r="AI309" i="13" s="1"/>
  <c r="AI308" i="13" s="1"/>
  <c r="AI307" i="13" s="1"/>
  <c r="AI306" i="13" s="1"/>
  <c r="AI305" i="13" s="1"/>
  <c r="AI304" i="13" s="1"/>
  <c r="AI303" i="13" s="1"/>
  <c r="AI302" i="13" s="1"/>
  <c r="AI301" i="13" s="1"/>
  <c r="AI300" i="13" s="1"/>
  <c r="AI299" i="13" s="1"/>
  <c r="AI298" i="13" s="1"/>
  <c r="AI297" i="13" s="1"/>
  <c r="AI296" i="13" s="1"/>
  <c r="AI295" i="13" s="1"/>
  <c r="AI294" i="13" s="1"/>
  <c r="AI293" i="13" s="1"/>
  <c r="AI292" i="13" s="1"/>
  <c r="AI291" i="13" s="1"/>
  <c r="AI290" i="13" s="1"/>
  <c r="AI289" i="13" s="1"/>
  <c r="AI288" i="13" s="1"/>
  <c r="AI287" i="13" s="1"/>
  <c r="AI286" i="13" s="1"/>
  <c r="AI285" i="13" s="1"/>
  <c r="AI284" i="13" s="1"/>
  <c r="AI283" i="13" s="1"/>
  <c r="AI282" i="13" s="1"/>
  <c r="AI281" i="13" s="1"/>
  <c r="AI280" i="13" s="1"/>
  <c r="AI279" i="13" s="1"/>
  <c r="AI278" i="13" s="1"/>
  <c r="AI277" i="13" s="1"/>
  <c r="AI276" i="13" s="1"/>
  <c r="AI275" i="13" s="1"/>
  <c r="AI274" i="13" s="1"/>
  <c r="AI273" i="13" s="1"/>
  <c r="AI272" i="13" s="1"/>
  <c r="AI271" i="13" s="1"/>
  <c r="AI270" i="13" s="1"/>
  <c r="AI269" i="13" s="1"/>
  <c r="AI268" i="13" s="1"/>
  <c r="AI267" i="13" s="1"/>
  <c r="AI266" i="13" s="1"/>
  <c r="AI265" i="13" s="1"/>
  <c r="AI264" i="13" s="1"/>
  <c r="AI263" i="13" s="1"/>
  <c r="AI262" i="13" s="1"/>
  <c r="AI261" i="13" s="1"/>
  <c r="AI260" i="13" s="1"/>
  <c r="AI259" i="13" s="1"/>
  <c r="AI258" i="13" s="1"/>
  <c r="AI257" i="13" s="1"/>
  <c r="AI256" i="13" s="1"/>
  <c r="AI255" i="13" s="1"/>
  <c r="AI254" i="13" s="1"/>
  <c r="AI253" i="13" s="1"/>
  <c r="AI252" i="13" s="1"/>
  <c r="AI251" i="13" s="1"/>
  <c r="AI250" i="13" s="1"/>
  <c r="AI249" i="13" s="1"/>
  <c r="AI248" i="13" s="1"/>
  <c r="AI247" i="13" s="1"/>
  <c r="AI246" i="13" s="1"/>
  <c r="AI245" i="13" s="1"/>
  <c r="AI244" i="13" s="1"/>
  <c r="AI243" i="13" s="1"/>
  <c r="AI242" i="13" s="1"/>
  <c r="AI241" i="13" s="1"/>
  <c r="AI240" i="13" s="1"/>
  <c r="AI239" i="13" s="1"/>
  <c r="AI238" i="13" s="1"/>
  <c r="AI237" i="13" s="1"/>
  <c r="AI236" i="13" s="1"/>
  <c r="AI235" i="13" s="1"/>
  <c r="AI234" i="13" s="1"/>
  <c r="AI233" i="13" s="1"/>
  <c r="AI232" i="13" s="1"/>
  <c r="AI231" i="13" s="1"/>
  <c r="AI230" i="13" s="1"/>
  <c r="AI229" i="13" s="1"/>
  <c r="AI228" i="13" s="1"/>
  <c r="AI227" i="13" s="1"/>
  <c r="AI226" i="13" s="1"/>
  <c r="AI225" i="13" s="1"/>
  <c r="AI224" i="13" s="1"/>
  <c r="AI223" i="13" s="1"/>
  <c r="AI222" i="13" s="1"/>
  <c r="AI221" i="13" s="1"/>
  <c r="AI220" i="13" s="1"/>
  <c r="AI219" i="13" s="1"/>
  <c r="AI218" i="13" s="1"/>
  <c r="AI217" i="13" s="1"/>
  <c r="AI216" i="13" s="1"/>
  <c r="AI215" i="13" s="1"/>
  <c r="AI214" i="13" s="1"/>
  <c r="AI213" i="13" s="1"/>
  <c r="AI212" i="13" s="1"/>
  <c r="AI211" i="13" s="1"/>
  <c r="AI210" i="13" s="1"/>
  <c r="AI209" i="13" s="1"/>
  <c r="AI208" i="13" s="1"/>
  <c r="AI207" i="13" s="1"/>
  <c r="AI206" i="13" s="1"/>
  <c r="AI205" i="13" s="1"/>
  <c r="AI204" i="13" s="1"/>
  <c r="AI203" i="13" s="1"/>
  <c r="AI202" i="13" s="1"/>
  <c r="AI201" i="13" s="1"/>
  <c r="AI200" i="13" s="1"/>
  <c r="AI199" i="13" s="1"/>
  <c r="AI198" i="13" s="1"/>
  <c r="AI197" i="13" s="1"/>
  <c r="AI196" i="13" s="1"/>
  <c r="AI195" i="13" s="1"/>
  <c r="AI194" i="13" s="1"/>
  <c r="AI193" i="13" s="1"/>
  <c r="AI192" i="13" s="1"/>
  <c r="AI191" i="13" s="1"/>
  <c r="AI190" i="13" s="1"/>
  <c r="AI189" i="13" s="1"/>
  <c r="AI188" i="13" s="1"/>
  <c r="AI187" i="13" s="1"/>
  <c r="AI186" i="13" s="1"/>
  <c r="AI185" i="13" s="1"/>
  <c r="AI184" i="13" s="1"/>
  <c r="AI183" i="13" s="1"/>
  <c r="AI182" i="13" s="1"/>
  <c r="AI181" i="13" s="1"/>
  <c r="AI180" i="13" s="1"/>
  <c r="AI179" i="13" s="1"/>
  <c r="AI178" i="13" s="1"/>
  <c r="AI177" i="13" s="1"/>
  <c r="AI176" i="13" s="1"/>
  <c r="AI175" i="13" s="1"/>
  <c r="AI174" i="13" s="1"/>
  <c r="AI173" i="13" s="1"/>
  <c r="AI172" i="13" s="1"/>
  <c r="AI171" i="13" s="1"/>
  <c r="AI170" i="13" s="1"/>
  <c r="AI169" i="13" s="1"/>
  <c r="AI168" i="13" s="1"/>
  <c r="AI167" i="13" s="1"/>
  <c r="AI166" i="13" s="1"/>
  <c r="AI165" i="13" s="1"/>
  <c r="AI164" i="13" s="1"/>
  <c r="AI163" i="13" s="1"/>
  <c r="AI162" i="13" s="1"/>
  <c r="AI161" i="13" s="1"/>
  <c r="AI160" i="13" s="1"/>
  <c r="AI159" i="13" s="1"/>
  <c r="AI158" i="13" s="1"/>
  <c r="AI157" i="13" s="1"/>
  <c r="AI156" i="13" s="1"/>
  <c r="AI155" i="13" s="1"/>
  <c r="AI154" i="13" s="1"/>
  <c r="AI153" i="13" s="1"/>
  <c r="AI152" i="13" s="1"/>
  <c r="AI151" i="13" s="1"/>
  <c r="AI150" i="13" s="1"/>
  <c r="AI149" i="13" s="1"/>
  <c r="AI148" i="13" s="1"/>
  <c r="AI147" i="13" s="1"/>
  <c r="AI146" i="13" s="1"/>
  <c r="AI145" i="13" s="1"/>
  <c r="AI144" i="13" s="1"/>
  <c r="AI143" i="13" s="1"/>
  <c r="AI142" i="13" s="1"/>
  <c r="AI141" i="13" s="1"/>
  <c r="AI140" i="13" s="1"/>
  <c r="AI139" i="13" s="1"/>
  <c r="AI138" i="13" s="1"/>
  <c r="AI137" i="13" s="1"/>
  <c r="AI136" i="13" s="1"/>
  <c r="AI135" i="13" s="1"/>
  <c r="AI134" i="13" s="1"/>
  <c r="AI133" i="13" s="1"/>
  <c r="AI132" i="13" s="1"/>
  <c r="AI131" i="13" s="1"/>
  <c r="AI130" i="13" s="1"/>
  <c r="AI129" i="13" s="1"/>
  <c r="AI128" i="13" s="1"/>
  <c r="AI127" i="13" s="1"/>
  <c r="AI126" i="13" s="1"/>
  <c r="AI125" i="13" s="1"/>
  <c r="AI124" i="13" s="1"/>
  <c r="AI123" i="13" s="1"/>
  <c r="AI122" i="13" s="1"/>
  <c r="AI121" i="13" s="1"/>
  <c r="AI120" i="13" s="1"/>
  <c r="AI119" i="13" s="1"/>
  <c r="AI118" i="13" s="1"/>
  <c r="AI117" i="13" s="1"/>
  <c r="AI116" i="13" s="1"/>
  <c r="AI115" i="13" s="1"/>
  <c r="AI114" i="13" s="1"/>
  <c r="AI113" i="13" s="1"/>
  <c r="AI112" i="13" s="1"/>
  <c r="AI111" i="13" s="1"/>
  <c r="AI110" i="13" s="1"/>
  <c r="AI109" i="13" s="1"/>
  <c r="AI108" i="13" s="1"/>
  <c r="AI107" i="13" s="1"/>
  <c r="AI106" i="13" s="1"/>
  <c r="AI105" i="13" s="1"/>
  <c r="AI104" i="13" s="1"/>
  <c r="AI103" i="13" s="1"/>
  <c r="AI102" i="13" s="1"/>
  <c r="AI101" i="13" s="1"/>
  <c r="AI100" i="13" s="1"/>
  <c r="AI99" i="13" s="1"/>
  <c r="AI98" i="13" s="1"/>
  <c r="AI97" i="13" s="1"/>
  <c r="AI96" i="13" s="1"/>
  <c r="AI95" i="13" s="1"/>
  <c r="AI94" i="13" s="1"/>
  <c r="AI93" i="13" s="1"/>
  <c r="AI92" i="13" s="1"/>
  <c r="AI91" i="13" s="1"/>
  <c r="AI90" i="13" s="1"/>
  <c r="AI89" i="13" s="1"/>
  <c r="AI88" i="13" s="1"/>
  <c r="AI87" i="13" s="1"/>
  <c r="AI86" i="13" s="1"/>
  <c r="AI85" i="13" s="1"/>
  <c r="AI84" i="13" s="1"/>
  <c r="AI83" i="13" s="1"/>
  <c r="AI82" i="13" s="1"/>
  <c r="AI81" i="13" s="1"/>
  <c r="AI80" i="13" s="1"/>
  <c r="AI79" i="13" s="1"/>
  <c r="AI78" i="13" s="1"/>
  <c r="AI77" i="13" s="1"/>
  <c r="AI76" i="13" s="1"/>
  <c r="AI75" i="13" s="1"/>
  <c r="AI74" i="13" s="1"/>
  <c r="AI73" i="13" s="1"/>
  <c r="AI72" i="13" s="1"/>
  <c r="AI71" i="13" s="1"/>
  <c r="AI70" i="13" s="1"/>
  <c r="AI69" i="13" s="1"/>
  <c r="AI68" i="13" s="1"/>
  <c r="AI67" i="13" s="1"/>
  <c r="AI66" i="13" s="1"/>
  <c r="AI65" i="13" s="1"/>
  <c r="AI64" i="13" s="1"/>
  <c r="AI63" i="13" s="1"/>
  <c r="AI62" i="13" s="1"/>
  <c r="AI61" i="13" s="1"/>
  <c r="AI60" i="13" s="1"/>
  <c r="AI59" i="13" s="1"/>
  <c r="AI58" i="13" s="1"/>
  <c r="AI57" i="13" s="1"/>
  <c r="AI56" i="13" s="1"/>
  <c r="AI55" i="13" s="1"/>
  <c r="AI54" i="13" s="1"/>
  <c r="AI53" i="13" s="1"/>
  <c r="AI52" i="13" s="1"/>
  <c r="AI51" i="13" s="1"/>
  <c r="AI50" i="13" s="1"/>
  <c r="AI49" i="13" s="1"/>
  <c r="AI48" i="13" s="1"/>
  <c r="AI47" i="13" s="1"/>
  <c r="AI46" i="13" s="1"/>
  <c r="AI45" i="13" s="1"/>
  <c r="AI44" i="13" s="1"/>
  <c r="AI43" i="13" s="1"/>
  <c r="AI42" i="13" s="1"/>
  <c r="AI41" i="13" s="1"/>
  <c r="AI40" i="13" s="1"/>
  <c r="AI39" i="13" s="1"/>
  <c r="AI38" i="13" s="1"/>
  <c r="AI37" i="13" s="1"/>
  <c r="AI36" i="13" s="1"/>
  <c r="AI35" i="13" s="1"/>
  <c r="AI34" i="13" s="1"/>
  <c r="AI33" i="13" s="1"/>
  <c r="AI32" i="13" s="1"/>
  <c r="AI31" i="13" s="1"/>
  <c r="AI30" i="13" s="1"/>
  <c r="AI29" i="13" s="1"/>
  <c r="AI28" i="13" s="1"/>
  <c r="AI27" i="13" s="1"/>
  <c r="AI26" i="13" s="1"/>
  <c r="AI25" i="13" s="1"/>
  <c r="AI24" i="13" s="1"/>
  <c r="AI23" i="13" s="1"/>
  <c r="AI22" i="13" s="1"/>
  <c r="AI21" i="13" s="1"/>
  <c r="AI20" i="13" s="1"/>
  <c r="AI19" i="13" s="1"/>
  <c r="AI18" i="13" s="1"/>
  <c r="AI17" i="13" s="1"/>
  <c r="AI16" i="13" s="1"/>
  <c r="AI15" i="13" s="1"/>
  <c r="AI14" i="13" s="1"/>
  <c r="AI13" i="13" s="1"/>
  <c r="AI12" i="13" s="1"/>
  <c r="AI11" i="13" s="1"/>
  <c r="AI10" i="13" s="1"/>
  <c r="AI9" i="13" s="1"/>
  <c r="AI8" i="13" s="1"/>
  <c r="AI7" i="13" s="1"/>
  <c r="AI6" i="13" s="1"/>
  <c r="AI5" i="13" s="1"/>
  <c r="AI4" i="13" s="1"/>
  <c r="AI3" i="13" s="1"/>
  <c r="AF362" i="13"/>
  <c r="AF361" i="13" s="1"/>
  <c r="AF360" i="13" s="1"/>
  <c r="AF359" i="13" s="1"/>
  <c r="AF358" i="13" s="1"/>
  <c r="AF357" i="13" s="1"/>
  <c r="AF356" i="13" s="1"/>
  <c r="AF355" i="13" s="1"/>
  <c r="AF354" i="13" s="1"/>
  <c r="AF353" i="13" s="1"/>
  <c r="AF352" i="13" s="1"/>
  <c r="AF351" i="13" s="1"/>
  <c r="AF350" i="13" s="1"/>
  <c r="AF349" i="13" s="1"/>
  <c r="AF348" i="13" s="1"/>
  <c r="AF347" i="13" s="1"/>
  <c r="AF346" i="13" s="1"/>
  <c r="AF345" i="13" s="1"/>
  <c r="AF344" i="13" s="1"/>
  <c r="AF343" i="13" s="1"/>
  <c r="AF342" i="13" s="1"/>
  <c r="AF341" i="13" s="1"/>
  <c r="AF340" i="13" s="1"/>
  <c r="AF339" i="13" s="1"/>
  <c r="AF338" i="13" s="1"/>
  <c r="AF337" i="13" s="1"/>
  <c r="AF336" i="13" s="1"/>
  <c r="AF335" i="13" s="1"/>
  <c r="AF334" i="13" s="1"/>
  <c r="AF333" i="13" s="1"/>
  <c r="AF332" i="13" s="1"/>
  <c r="AF331" i="13" s="1"/>
  <c r="AF330" i="13" s="1"/>
  <c r="AF329" i="13" s="1"/>
  <c r="AF328" i="13" s="1"/>
  <c r="AF327" i="13" s="1"/>
  <c r="AF326" i="13" s="1"/>
  <c r="AF325" i="13" s="1"/>
  <c r="AF324" i="13" s="1"/>
  <c r="AF323" i="13" s="1"/>
  <c r="AF322" i="13" s="1"/>
  <c r="AF321" i="13" s="1"/>
  <c r="AF320" i="13" s="1"/>
  <c r="AF319" i="13" s="1"/>
  <c r="AF318" i="13" s="1"/>
  <c r="AF317" i="13" s="1"/>
  <c r="AF316" i="13" s="1"/>
  <c r="AF315" i="13" s="1"/>
  <c r="AF314" i="13" s="1"/>
  <c r="AF313" i="13" s="1"/>
  <c r="AF312" i="13" s="1"/>
  <c r="AF311" i="13" s="1"/>
  <c r="AF310" i="13" s="1"/>
  <c r="AF309" i="13" s="1"/>
  <c r="AF308" i="13" s="1"/>
  <c r="AF307" i="13" s="1"/>
  <c r="AF306" i="13" s="1"/>
  <c r="AF305" i="13" s="1"/>
  <c r="AF304" i="13" s="1"/>
  <c r="AF303" i="13" s="1"/>
  <c r="AF302" i="13" s="1"/>
  <c r="AF301" i="13" s="1"/>
  <c r="AF300" i="13" s="1"/>
  <c r="AF299" i="13" s="1"/>
  <c r="AF298" i="13" s="1"/>
  <c r="AF297" i="13" s="1"/>
  <c r="AF296" i="13" s="1"/>
  <c r="AF295" i="13" s="1"/>
  <c r="AF294" i="13" s="1"/>
  <c r="AF293" i="13" s="1"/>
  <c r="AF292" i="13" s="1"/>
  <c r="AF291" i="13" s="1"/>
  <c r="AF290" i="13" s="1"/>
  <c r="AF289" i="13" s="1"/>
  <c r="AF288" i="13" s="1"/>
  <c r="AF287" i="13" s="1"/>
  <c r="AF286" i="13" s="1"/>
  <c r="AF285" i="13" s="1"/>
  <c r="AF284" i="13" s="1"/>
  <c r="AF283" i="13" s="1"/>
  <c r="AF282" i="13" s="1"/>
  <c r="AF281" i="13" s="1"/>
  <c r="AF280" i="13" s="1"/>
  <c r="AF279" i="13" s="1"/>
  <c r="AF278" i="13" s="1"/>
  <c r="AF277" i="13" s="1"/>
  <c r="AF276" i="13" s="1"/>
  <c r="AF275" i="13" s="1"/>
  <c r="AF274" i="13" s="1"/>
  <c r="AF273" i="13" s="1"/>
  <c r="AF272" i="13" s="1"/>
  <c r="AF271" i="13" s="1"/>
  <c r="AF270" i="13" s="1"/>
  <c r="AF269" i="13" s="1"/>
  <c r="AF268" i="13" s="1"/>
  <c r="AF267" i="13" s="1"/>
  <c r="AF266" i="13" s="1"/>
  <c r="AF265" i="13" s="1"/>
  <c r="AF264" i="13" s="1"/>
  <c r="AF263" i="13" s="1"/>
  <c r="AF262" i="13" s="1"/>
  <c r="AF261" i="13" s="1"/>
  <c r="AF260" i="13" s="1"/>
  <c r="AF259" i="13" s="1"/>
  <c r="AF258" i="13" s="1"/>
  <c r="AF257" i="13" s="1"/>
  <c r="AF256" i="13" s="1"/>
  <c r="AF255" i="13" s="1"/>
  <c r="AF254" i="13" s="1"/>
  <c r="AF253" i="13" s="1"/>
  <c r="AF252" i="13" s="1"/>
  <c r="AF251" i="13" s="1"/>
  <c r="AF250" i="13" s="1"/>
  <c r="AF249" i="13" s="1"/>
  <c r="AF248" i="13" s="1"/>
  <c r="AF247" i="13" s="1"/>
  <c r="AF246" i="13" s="1"/>
  <c r="AF245" i="13" s="1"/>
  <c r="AF244" i="13" s="1"/>
  <c r="AF243" i="13" s="1"/>
  <c r="AF242" i="13" s="1"/>
  <c r="AF241" i="13" s="1"/>
  <c r="AF240" i="13" s="1"/>
  <c r="AF239" i="13" s="1"/>
  <c r="AF238" i="13" s="1"/>
  <c r="AF237" i="13" s="1"/>
  <c r="AF236" i="13" s="1"/>
  <c r="AF235" i="13" s="1"/>
  <c r="AF234" i="13" s="1"/>
  <c r="AF233" i="13" s="1"/>
  <c r="AF232" i="13" s="1"/>
  <c r="AF231" i="13" s="1"/>
  <c r="AF230" i="13" s="1"/>
  <c r="AF229" i="13" s="1"/>
  <c r="AF228" i="13" s="1"/>
  <c r="AF227" i="13" s="1"/>
  <c r="AF226" i="13" s="1"/>
  <c r="AF225" i="13" s="1"/>
  <c r="AF224" i="13" s="1"/>
  <c r="AF223" i="13" s="1"/>
  <c r="AF222" i="13" s="1"/>
  <c r="AF221" i="13" s="1"/>
  <c r="AF220" i="13" s="1"/>
  <c r="AF219" i="13" s="1"/>
  <c r="AF218" i="13" s="1"/>
  <c r="AF217" i="13" s="1"/>
  <c r="AF216" i="13" s="1"/>
  <c r="AF215" i="13" s="1"/>
  <c r="AF214" i="13" s="1"/>
  <c r="AF213" i="13" s="1"/>
  <c r="AF212" i="13" s="1"/>
  <c r="AF211" i="13" s="1"/>
  <c r="AF210" i="13" s="1"/>
  <c r="AF209" i="13" s="1"/>
  <c r="AF208" i="13" s="1"/>
  <c r="AF207" i="13" s="1"/>
  <c r="AF206" i="13" s="1"/>
  <c r="AF205" i="13" s="1"/>
  <c r="AF204" i="13" s="1"/>
  <c r="AF203" i="13" s="1"/>
  <c r="AF202" i="13" s="1"/>
  <c r="AF201" i="13" s="1"/>
  <c r="AF200" i="13" s="1"/>
  <c r="AF199" i="13" s="1"/>
  <c r="AF198" i="13" s="1"/>
  <c r="AF197" i="13" s="1"/>
  <c r="AF196" i="13" s="1"/>
  <c r="AF195" i="13" s="1"/>
  <c r="AF194" i="13" s="1"/>
  <c r="AF193" i="13" s="1"/>
  <c r="AF192" i="13" s="1"/>
  <c r="AF191" i="13" s="1"/>
  <c r="AF190" i="13" s="1"/>
  <c r="AF189" i="13" s="1"/>
  <c r="AF188" i="13" s="1"/>
  <c r="AF187" i="13" s="1"/>
  <c r="AF186" i="13" s="1"/>
  <c r="AF185" i="13" s="1"/>
  <c r="AF184" i="13" s="1"/>
  <c r="AF183" i="13" s="1"/>
  <c r="AF182" i="13" s="1"/>
  <c r="AF181" i="13" s="1"/>
  <c r="AF180" i="13" s="1"/>
  <c r="AF179" i="13" s="1"/>
  <c r="AF178" i="13" s="1"/>
  <c r="AF177" i="13" s="1"/>
  <c r="AF176" i="13" s="1"/>
  <c r="AF175" i="13" s="1"/>
  <c r="AF174" i="13" s="1"/>
  <c r="AF173" i="13" s="1"/>
  <c r="AF172" i="13" s="1"/>
  <c r="AF171" i="13" s="1"/>
  <c r="AF170" i="13" s="1"/>
  <c r="AF169" i="13" s="1"/>
  <c r="AF168" i="13" s="1"/>
  <c r="AF167" i="13" s="1"/>
  <c r="AF166" i="13" s="1"/>
  <c r="AF165" i="13" s="1"/>
  <c r="AF164" i="13" s="1"/>
  <c r="AF163" i="13" s="1"/>
  <c r="AF162" i="13" s="1"/>
  <c r="AF161" i="13" s="1"/>
  <c r="AF160" i="13" s="1"/>
  <c r="AF159" i="13" s="1"/>
  <c r="AF158" i="13" s="1"/>
  <c r="AF157" i="13" s="1"/>
  <c r="AF156" i="13" s="1"/>
  <c r="AF155" i="13" s="1"/>
  <c r="AF154" i="13" s="1"/>
  <c r="AF153" i="13" s="1"/>
  <c r="AF152" i="13" s="1"/>
  <c r="AF151" i="13" s="1"/>
  <c r="AF150" i="13" s="1"/>
  <c r="AF149" i="13" s="1"/>
  <c r="AF148" i="13" s="1"/>
  <c r="AF147" i="13" s="1"/>
  <c r="AF146" i="13" s="1"/>
  <c r="AF145" i="13" s="1"/>
  <c r="AF144" i="13" s="1"/>
  <c r="AF143" i="13" s="1"/>
  <c r="AF142" i="13" s="1"/>
  <c r="AF141" i="13" s="1"/>
  <c r="AF140" i="13" s="1"/>
  <c r="AF139" i="13" s="1"/>
  <c r="AF138" i="13" s="1"/>
  <c r="AF137" i="13" s="1"/>
  <c r="AF136" i="13" s="1"/>
  <c r="AF135" i="13" s="1"/>
  <c r="AF134" i="13" s="1"/>
  <c r="AF133" i="13" s="1"/>
  <c r="AF132" i="13" s="1"/>
  <c r="AF131" i="13" s="1"/>
  <c r="AF130" i="13" s="1"/>
  <c r="AF129" i="13" s="1"/>
  <c r="AF128" i="13" s="1"/>
  <c r="AF127" i="13" s="1"/>
  <c r="AF126" i="13" s="1"/>
  <c r="AF125" i="13" s="1"/>
  <c r="AF124" i="13" s="1"/>
  <c r="AF123" i="13" s="1"/>
  <c r="AF122" i="13" s="1"/>
  <c r="AF121" i="13" s="1"/>
  <c r="AF120" i="13" s="1"/>
  <c r="AF119" i="13" s="1"/>
  <c r="AF118" i="13" s="1"/>
  <c r="AF117" i="13" s="1"/>
  <c r="AF116" i="13" s="1"/>
  <c r="AF115" i="13" s="1"/>
  <c r="AF114" i="13" s="1"/>
  <c r="AF113" i="13" s="1"/>
  <c r="AF112" i="13" s="1"/>
  <c r="AF111" i="13" s="1"/>
  <c r="AF110" i="13" s="1"/>
  <c r="AF109" i="13" s="1"/>
  <c r="AF108" i="13" s="1"/>
  <c r="AF107" i="13" s="1"/>
  <c r="AF106" i="13" s="1"/>
  <c r="AF105" i="13" s="1"/>
  <c r="AF104" i="13" s="1"/>
  <c r="AF103" i="13" s="1"/>
  <c r="AF102" i="13" s="1"/>
  <c r="AF101" i="13" s="1"/>
  <c r="AF100" i="13" s="1"/>
  <c r="AF99" i="13" s="1"/>
  <c r="AF98" i="13" s="1"/>
  <c r="AF97" i="13" s="1"/>
  <c r="AF96" i="13" s="1"/>
  <c r="AF95" i="13" s="1"/>
  <c r="AF94" i="13" s="1"/>
  <c r="AF93" i="13" s="1"/>
  <c r="AF92" i="13" s="1"/>
  <c r="AF91" i="13" s="1"/>
  <c r="AF90" i="13" s="1"/>
  <c r="AF89" i="13" s="1"/>
  <c r="AF88" i="13" s="1"/>
  <c r="AF87" i="13" s="1"/>
  <c r="AF86" i="13" s="1"/>
  <c r="AF85" i="13" s="1"/>
  <c r="AF84" i="13" s="1"/>
  <c r="AF83" i="13" s="1"/>
  <c r="AF82" i="13" s="1"/>
  <c r="AF81" i="13" s="1"/>
  <c r="AF80" i="13" s="1"/>
  <c r="AF79" i="13" s="1"/>
  <c r="AF78" i="13" s="1"/>
  <c r="AF77" i="13" s="1"/>
  <c r="AF76" i="13" s="1"/>
  <c r="AF75" i="13" s="1"/>
  <c r="AF74" i="13" s="1"/>
  <c r="AF73" i="13" s="1"/>
  <c r="AF72" i="13" s="1"/>
  <c r="AF71" i="13" s="1"/>
  <c r="AF70" i="13" s="1"/>
  <c r="AF69" i="13" s="1"/>
  <c r="AF68" i="13" s="1"/>
  <c r="AF67" i="13" s="1"/>
  <c r="AF66" i="13" s="1"/>
  <c r="AF65" i="13" s="1"/>
  <c r="AF64" i="13" s="1"/>
  <c r="AF63" i="13" s="1"/>
  <c r="AF62" i="13" s="1"/>
  <c r="AF61" i="13" s="1"/>
  <c r="AF60" i="13" s="1"/>
  <c r="AF59" i="13" s="1"/>
  <c r="AF58" i="13" s="1"/>
  <c r="AF57" i="13" s="1"/>
  <c r="AF56" i="13" s="1"/>
  <c r="AF55" i="13" s="1"/>
  <c r="AF54" i="13" s="1"/>
  <c r="AF53" i="13" s="1"/>
  <c r="AF52" i="13" s="1"/>
  <c r="AF51" i="13" s="1"/>
  <c r="AF50" i="13" s="1"/>
  <c r="AF49" i="13" s="1"/>
  <c r="AF48" i="13" s="1"/>
  <c r="AF47" i="13" s="1"/>
  <c r="AF46" i="13" s="1"/>
  <c r="AF45" i="13" s="1"/>
  <c r="AF44" i="13" s="1"/>
  <c r="AF43" i="13" s="1"/>
  <c r="AF42" i="13" s="1"/>
  <c r="AF41" i="13" s="1"/>
  <c r="AF40" i="13" s="1"/>
  <c r="AF39" i="13" s="1"/>
  <c r="AF38" i="13" s="1"/>
  <c r="AF37" i="13" s="1"/>
  <c r="AF36" i="13" s="1"/>
  <c r="AF35" i="13" s="1"/>
  <c r="AF34" i="13" s="1"/>
  <c r="AF33" i="13" s="1"/>
  <c r="AF32" i="13" s="1"/>
  <c r="AF31" i="13" s="1"/>
  <c r="AF30" i="13" s="1"/>
  <c r="AF29" i="13" s="1"/>
  <c r="AF28" i="13" s="1"/>
  <c r="AF27" i="13" s="1"/>
  <c r="AF26" i="13" s="1"/>
  <c r="AF25" i="13" s="1"/>
  <c r="AF24" i="13" s="1"/>
  <c r="AF23" i="13" s="1"/>
  <c r="AF22" i="13" s="1"/>
  <c r="AF21" i="13" s="1"/>
  <c r="AF20" i="13" s="1"/>
  <c r="AF19" i="13" s="1"/>
  <c r="AF18" i="13" s="1"/>
  <c r="AF17" i="13" s="1"/>
  <c r="AF16" i="13" s="1"/>
  <c r="AF15" i="13" s="1"/>
  <c r="AF14" i="13" s="1"/>
  <c r="AF13" i="13" s="1"/>
  <c r="AF12" i="13" s="1"/>
  <c r="AF11" i="13" s="1"/>
  <c r="AF10" i="13" s="1"/>
  <c r="AF9" i="13" s="1"/>
  <c r="AF8" i="13" s="1"/>
  <c r="AF7" i="13" s="1"/>
  <c r="AF6" i="13" s="1"/>
  <c r="AF5" i="13" s="1"/>
  <c r="AF4" i="13" s="1"/>
  <c r="AF3" i="13" s="1"/>
  <c r="AE363" i="13"/>
  <c r="AB362" i="13"/>
  <c r="AB361" i="13" s="1"/>
  <c r="AB360" i="13" s="1"/>
  <c r="AB359" i="13" s="1"/>
  <c r="AB358" i="13" s="1"/>
  <c r="AB357" i="13" s="1"/>
  <c r="AB356" i="13" s="1"/>
  <c r="AB355" i="13" s="1"/>
  <c r="AB354" i="13" s="1"/>
  <c r="AB353" i="13" s="1"/>
  <c r="AB352" i="13" s="1"/>
  <c r="AB351" i="13" s="1"/>
  <c r="AB350" i="13" s="1"/>
  <c r="AB349" i="13" s="1"/>
  <c r="AB348" i="13" s="1"/>
  <c r="AB347" i="13" s="1"/>
  <c r="AB346" i="13" s="1"/>
  <c r="AB345" i="13" s="1"/>
  <c r="AB344" i="13" s="1"/>
  <c r="AB343" i="13" s="1"/>
  <c r="AB342" i="13" s="1"/>
  <c r="AB341" i="13" s="1"/>
  <c r="AB340" i="13" s="1"/>
  <c r="AB339" i="13" s="1"/>
  <c r="AB338" i="13" s="1"/>
  <c r="AB337" i="13" s="1"/>
  <c r="AB336" i="13" s="1"/>
  <c r="AB335" i="13" s="1"/>
  <c r="AB334" i="13" s="1"/>
  <c r="AB333" i="13" s="1"/>
  <c r="AB332" i="13" s="1"/>
  <c r="AB331" i="13" s="1"/>
  <c r="AB330" i="13" s="1"/>
  <c r="AB329" i="13" s="1"/>
  <c r="AB328" i="13" s="1"/>
  <c r="AB327" i="13" s="1"/>
  <c r="AB326" i="13" s="1"/>
  <c r="AB325" i="13" s="1"/>
  <c r="AB324" i="13" s="1"/>
  <c r="AB323" i="13" s="1"/>
  <c r="AB322" i="13" s="1"/>
  <c r="AB321" i="13" s="1"/>
  <c r="AB320" i="13" s="1"/>
  <c r="AB319" i="13" s="1"/>
  <c r="AB318" i="13" s="1"/>
  <c r="AB317" i="13" s="1"/>
  <c r="AB316" i="13" s="1"/>
  <c r="AB315" i="13" s="1"/>
  <c r="AB314" i="13" s="1"/>
  <c r="AB313" i="13" s="1"/>
  <c r="AB312" i="13" s="1"/>
  <c r="AB311" i="13" s="1"/>
  <c r="AB310" i="13" s="1"/>
  <c r="AB309" i="13" s="1"/>
  <c r="AB308" i="13" s="1"/>
  <c r="AB307" i="13" s="1"/>
  <c r="AB306" i="13" s="1"/>
  <c r="AB305" i="13" s="1"/>
  <c r="AB304" i="13" s="1"/>
  <c r="AB303" i="13" s="1"/>
  <c r="AB302" i="13" s="1"/>
  <c r="AB301" i="13" s="1"/>
  <c r="AB300" i="13" s="1"/>
  <c r="AB299" i="13" s="1"/>
  <c r="AB298" i="13" s="1"/>
  <c r="AB297" i="13" s="1"/>
  <c r="AB296" i="13" s="1"/>
  <c r="AB295" i="13" s="1"/>
  <c r="AB294" i="13" s="1"/>
  <c r="AB293" i="13" s="1"/>
  <c r="AB292" i="13" s="1"/>
  <c r="AB291" i="13" s="1"/>
  <c r="AB290" i="13" s="1"/>
  <c r="AB289" i="13" s="1"/>
  <c r="AB288" i="13" s="1"/>
  <c r="AB287" i="13" s="1"/>
  <c r="AB286" i="13" s="1"/>
  <c r="AB285" i="13" s="1"/>
  <c r="AB284" i="13" s="1"/>
  <c r="AB283" i="13" s="1"/>
  <c r="AB282" i="13" s="1"/>
  <c r="AB281" i="13" s="1"/>
  <c r="AB280" i="13" s="1"/>
  <c r="AB279" i="13" s="1"/>
  <c r="AB278" i="13" s="1"/>
  <c r="AB277" i="13" s="1"/>
  <c r="AB276" i="13" s="1"/>
  <c r="AB275" i="13" s="1"/>
  <c r="AB274" i="13" s="1"/>
  <c r="AB273" i="13" s="1"/>
  <c r="AB272" i="13" s="1"/>
  <c r="AB271" i="13" s="1"/>
  <c r="AB270" i="13" s="1"/>
  <c r="AB269" i="13" s="1"/>
  <c r="AB268" i="13" s="1"/>
  <c r="AB267" i="13" s="1"/>
  <c r="AB266" i="13" s="1"/>
  <c r="AB265" i="13" s="1"/>
  <c r="AB264" i="13" s="1"/>
  <c r="AB263" i="13" s="1"/>
  <c r="AB262" i="13" s="1"/>
  <c r="AB261" i="13" s="1"/>
  <c r="AB260" i="13" s="1"/>
  <c r="AB259" i="13" s="1"/>
  <c r="AB258" i="13" s="1"/>
  <c r="AB257" i="13" s="1"/>
  <c r="AB256" i="13" s="1"/>
  <c r="AB255" i="13" s="1"/>
  <c r="AB254" i="13" s="1"/>
  <c r="AB253" i="13" s="1"/>
  <c r="AB252" i="13" s="1"/>
  <c r="AB251" i="13" s="1"/>
  <c r="AB250" i="13" s="1"/>
  <c r="AB249" i="13" s="1"/>
  <c r="AB248" i="13" s="1"/>
  <c r="AB247" i="13" s="1"/>
  <c r="AB246" i="13" s="1"/>
  <c r="AB245" i="13" s="1"/>
  <c r="AB244" i="13" s="1"/>
  <c r="AB243" i="13" s="1"/>
  <c r="AB242" i="13" s="1"/>
  <c r="AB241" i="13" s="1"/>
  <c r="AB240" i="13" s="1"/>
  <c r="AB239" i="13" s="1"/>
  <c r="AB238" i="13" s="1"/>
  <c r="AB237" i="13" s="1"/>
  <c r="AB236" i="13" s="1"/>
  <c r="AB235" i="13" s="1"/>
  <c r="AB234" i="13" s="1"/>
  <c r="AB233" i="13" s="1"/>
  <c r="AB232" i="13" s="1"/>
  <c r="AB231" i="13" s="1"/>
  <c r="AB230" i="13" s="1"/>
  <c r="AB229" i="13" s="1"/>
  <c r="AB228" i="13" s="1"/>
  <c r="AB227" i="13" s="1"/>
  <c r="AB226" i="13" s="1"/>
  <c r="AB225" i="13" s="1"/>
  <c r="AB224" i="13" s="1"/>
  <c r="AB223" i="13" s="1"/>
  <c r="AB222" i="13" s="1"/>
  <c r="AB221" i="13" s="1"/>
  <c r="AB220" i="13" s="1"/>
  <c r="AB219" i="13" s="1"/>
  <c r="AB218" i="13" s="1"/>
  <c r="AB217" i="13" s="1"/>
  <c r="AB216" i="13" s="1"/>
  <c r="AB215" i="13" s="1"/>
  <c r="AB214" i="13" s="1"/>
  <c r="AB213" i="13" s="1"/>
  <c r="AB212" i="13" s="1"/>
  <c r="AB211" i="13" s="1"/>
  <c r="AB210" i="13" s="1"/>
  <c r="AB209" i="13" s="1"/>
  <c r="AB208" i="13" s="1"/>
  <c r="AB207" i="13" s="1"/>
  <c r="AB206" i="13" s="1"/>
  <c r="AB205" i="13" s="1"/>
  <c r="AB204" i="13" s="1"/>
  <c r="AB203" i="13" s="1"/>
  <c r="AB202" i="13" s="1"/>
  <c r="AB201" i="13" s="1"/>
  <c r="AB200" i="13" s="1"/>
  <c r="AB199" i="13" s="1"/>
  <c r="AB198" i="13" s="1"/>
  <c r="AB197" i="13" s="1"/>
  <c r="AB196" i="13" s="1"/>
  <c r="AB195" i="13" s="1"/>
  <c r="AB194" i="13" s="1"/>
  <c r="AB193" i="13" s="1"/>
  <c r="AB192" i="13" s="1"/>
  <c r="AB191" i="13" s="1"/>
  <c r="AB190" i="13" s="1"/>
  <c r="AB189" i="13" s="1"/>
  <c r="AB188" i="13" s="1"/>
  <c r="AB187" i="13" s="1"/>
  <c r="AB186" i="13" s="1"/>
  <c r="AB185" i="13" s="1"/>
  <c r="AB184" i="13" s="1"/>
  <c r="AB183" i="13" s="1"/>
  <c r="AB182" i="13" s="1"/>
  <c r="AB181" i="13" s="1"/>
  <c r="AB180" i="13" s="1"/>
  <c r="AB179" i="13" s="1"/>
  <c r="AB178" i="13" s="1"/>
  <c r="AB177" i="13" s="1"/>
  <c r="AB176" i="13" s="1"/>
  <c r="AB175" i="13" s="1"/>
  <c r="AB174" i="13" s="1"/>
  <c r="AB173" i="13" s="1"/>
  <c r="AB172" i="13" s="1"/>
  <c r="AB171" i="13" s="1"/>
  <c r="AB170" i="13" s="1"/>
  <c r="AB169" i="13" s="1"/>
  <c r="AB168" i="13" s="1"/>
  <c r="AB167" i="13" s="1"/>
  <c r="AB166" i="13" s="1"/>
  <c r="AB165" i="13" s="1"/>
  <c r="AB164" i="13" s="1"/>
  <c r="AB163" i="13" s="1"/>
  <c r="AB162" i="13" s="1"/>
  <c r="AB161" i="13" s="1"/>
  <c r="AB160" i="13" s="1"/>
  <c r="AB159" i="13" s="1"/>
  <c r="AB158" i="13" s="1"/>
  <c r="AB157" i="13" s="1"/>
  <c r="AB156" i="13" s="1"/>
  <c r="AB155" i="13" s="1"/>
  <c r="AB154" i="13" s="1"/>
  <c r="AB153" i="13" s="1"/>
  <c r="AB152" i="13" s="1"/>
  <c r="AB151" i="13" s="1"/>
  <c r="AB150" i="13" s="1"/>
  <c r="AB149" i="13" s="1"/>
  <c r="AB148" i="13" s="1"/>
  <c r="AB147" i="13" s="1"/>
  <c r="AB146" i="13" s="1"/>
  <c r="AB145" i="13" s="1"/>
  <c r="AB144" i="13" s="1"/>
  <c r="AB143" i="13" s="1"/>
  <c r="AB142" i="13" s="1"/>
  <c r="AB141" i="13" s="1"/>
  <c r="AB140" i="13" s="1"/>
  <c r="AB139" i="13" s="1"/>
  <c r="AB138" i="13" s="1"/>
  <c r="AB137" i="13" s="1"/>
  <c r="AB136" i="13" s="1"/>
  <c r="AB135" i="13" s="1"/>
  <c r="AB134" i="13" s="1"/>
  <c r="AB133" i="13" s="1"/>
  <c r="AB132" i="13" s="1"/>
  <c r="AB131" i="13" s="1"/>
  <c r="AB130" i="13" s="1"/>
  <c r="AB129" i="13" s="1"/>
  <c r="AB128" i="13" s="1"/>
  <c r="AB127" i="13" s="1"/>
  <c r="AB126" i="13" s="1"/>
  <c r="AB125" i="13" s="1"/>
  <c r="AB124" i="13" s="1"/>
  <c r="AB123" i="13" s="1"/>
  <c r="AB122" i="13" s="1"/>
  <c r="AB121" i="13" s="1"/>
  <c r="AB120" i="13" s="1"/>
  <c r="AB119" i="13" s="1"/>
  <c r="AB118" i="13" s="1"/>
  <c r="AB117" i="13" s="1"/>
  <c r="AB116" i="13" s="1"/>
  <c r="AB115" i="13" s="1"/>
  <c r="AB114" i="13" s="1"/>
  <c r="AB113" i="13" s="1"/>
  <c r="AB112" i="13" s="1"/>
  <c r="AB111" i="13" s="1"/>
  <c r="AB110" i="13" s="1"/>
  <c r="AB109" i="13" s="1"/>
  <c r="AB108" i="13" s="1"/>
  <c r="AB107" i="13" s="1"/>
  <c r="AB106" i="13" s="1"/>
  <c r="AB105" i="13" s="1"/>
  <c r="AB104" i="13" s="1"/>
  <c r="AB103" i="13" s="1"/>
  <c r="AB102" i="13" s="1"/>
  <c r="AB101" i="13" s="1"/>
  <c r="AB100" i="13" s="1"/>
  <c r="AB99" i="13" s="1"/>
  <c r="AB98" i="13" s="1"/>
  <c r="AB97" i="13" s="1"/>
  <c r="AB96" i="13" s="1"/>
  <c r="AB95" i="13" s="1"/>
  <c r="AB94" i="13" s="1"/>
  <c r="AB93" i="13" s="1"/>
  <c r="AB92" i="13" s="1"/>
  <c r="AB91" i="13" s="1"/>
  <c r="AB90" i="13" s="1"/>
  <c r="AB89" i="13" s="1"/>
  <c r="AB88" i="13" s="1"/>
  <c r="AB87" i="13" s="1"/>
  <c r="AB86" i="13" s="1"/>
  <c r="AB85" i="13" s="1"/>
  <c r="AB84" i="13" s="1"/>
  <c r="AB83" i="13" s="1"/>
  <c r="AB82" i="13" s="1"/>
  <c r="AB81" i="13" s="1"/>
  <c r="AB80" i="13" s="1"/>
  <c r="AB79" i="13" s="1"/>
  <c r="AB78" i="13" s="1"/>
  <c r="AB77" i="13" s="1"/>
  <c r="AB76" i="13" s="1"/>
  <c r="AB75" i="13" s="1"/>
  <c r="AB74" i="13" s="1"/>
  <c r="AB73" i="13" s="1"/>
  <c r="AB72" i="13" s="1"/>
  <c r="AB71" i="13" s="1"/>
  <c r="AB70" i="13" s="1"/>
  <c r="AB69" i="13" s="1"/>
  <c r="AB68" i="13" s="1"/>
  <c r="AB67" i="13" s="1"/>
  <c r="AB66" i="13" s="1"/>
  <c r="AB65" i="13" s="1"/>
  <c r="AB64" i="13" s="1"/>
  <c r="AB63" i="13" s="1"/>
  <c r="AB62" i="13" s="1"/>
  <c r="AB61" i="13" s="1"/>
  <c r="AB60" i="13" s="1"/>
  <c r="AB59" i="13" s="1"/>
  <c r="AB58" i="13" s="1"/>
  <c r="AB57" i="13" s="1"/>
  <c r="AB56" i="13" s="1"/>
  <c r="AB55" i="13" s="1"/>
  <c r="AB54" i="13" s="1"/>
  <c r="AB53" i="13" s="1"/>
  <c r="AB52" i="13" s="1"/>
  <c r="AB51" i="13" s="1"/>
  <c r="AB50" i="13" s="1"/>
  <c r="AB49" i="13" s="1"/>
  <c r="AB48" i="13" s="1"/>
  <c r="AB47" i="13" s="1"/>
  <c r="AB46" i="13" s="1"/>
  <c r="AB45" i="13" s="1"/>
  <c r="AB44" i="13" s="1"/>
  <c r="AB43" i="13" s="1"/>
  <c r="AB42" i="13" s="1"/>
  <c r="AB41" i="13" s="1"/>
  <c r="AB40" i="13" s="1"/>
  <c r="AB39" i="13" s="1"/>
  <c r="AB38" i="13" s="1"/>
  <c r="AB37" i="13" s="1"/>
  <c r="AB36" i="13" s="1"/>
  <c r="AB35" i="13" s="1"/>
  <c r="AB34" i="13" s="1"/>
  <c r="AB33" i="13" s="1"/>
  <c r="AB32" i="13" s="1"/>
  <c r="AB31" i="13" s="1"/>
  <c r="AB30" i="13" s="1"/>
  <c r="AB29" i="13" s="1"/>
  <c r="AB28" i="13" s="1"/>
  <c r="AB27" i="13" s="1"/>
  <c r="AB26" i="13" s="1"/>
  <c r="AB25" i="13" s="1"/>
  <c r="AB24" i="13" s="1"/>
  <c r="AB23" i="13" s="1"/>
  <c r="AB22" i="13" s="1"/>
  <c r="AB21" i="13" s="1"/>
  <c r="AB20" i="13" s="1"/>
  <c r="AB19" i="13" s="1"/>
  <c r="AB18" i="13" s="1"/>
  <c r="AB17" i="13" s="1"/>
  <c r="AB16" i="13" s="1"/>
  <c r="AB15" i="13" s="1"/>
  <c r="AB14" i="13" s="1"/>
  <c r="AB13" i="13" s="1"/>
  <c r="AB12" i="13" s="1"/>
  <c r="AB11" i="13" s="1"/>
  <c r="AB10" i="13" s="1"/>
  <c r="AB9" i="13" s="1"/>
  <c r="AB8" i="13" s="1"/>
  <c r="AB7" i="13" s="1"/>
  <c r="AB6" i="13" s="1"/>
  <c r="AB5" i="13" s="1"/>
  <c r="AB4" i="13" s="1"/>
  <c r="AB3" i="13" s="1"/>
  <c r="AG363" i="13"/>
  <c r="AD362" i="13"/>
  <c r="AD361" i="13" s="1"/>
  <c r="AD360" i="13" s="1"/>
  <c r="AD359" i="13" s="1"/>
  <c r="AD358" i="13" s="1"/>
  <c r="AD357" i="13" s="1"/>
  <c r="AD356" i="13" s="1"/>
  <c r="AD355" i="13" s="1"/>
  <c r="AD354" i="13" s="1"/>
  <c r="AD353" i="13" s="1"/>
  <c r="AD352" i="13" s="1"/>
  <c r="AD351" i="13" s="1"/>
  <c r="AD350" i="13" s="1"/>
  <c r="AD349" i="13" s="1"/>
  <c r="AD348" i="13" s="1"/>
  <c r="AD347" i="13" s="1"/>
  <c r="AD346" i="13" s="1"/>
  <c r="AD345" i="13" s="1"/>
  <c r="AD344" i="13" s="1"/>
  <c r="AD343" i="13" s="1"/>
  <c r="AD342" i="13" s="1"/>
  <c r="AD341" i="13" s="1"/>
  <c r="AD340" i="13" s="1"/>
  <c r="AD339" i="13" s="1"/>
  <c r="AD338" i="13" s="1"/>
  <c r="AD337" i="13" s="1"/>
  <c r="AD336" i="13" s="1"/>
  <c r="AD335" i="13" s="1"/>
  <c r="AD334" i="13" s="1"/>
  <c r="AD333" i="13" s="1"/>
  <c r="AD332" i="13" s="1"/>
  <c r="AD331" i="13" s="1"/>
  <c r="AD330" i="13" s="1"/>
  <c r="AD329" i="13" s="1"/>
  <c r="AD328" i="13" s="1"/>
  <c r="AD327" i="13" s="1"/>
  <c r="AD326" i="13" s="1"/>
  <c r="AD325" i="13" s="1"/>
  <c r="AD324" i="13" s="1"/>
  <c r="AD323" i="13" s="1"/>
  <c r="AD322" i="13" s="1"/>
  <c r="AD321" i="13" s="1"/>
  <c r="AD320" i="13" s="1"/>
  <c r="AD319" i="13" s="1"/>
  <c r="AD318" i="13" s="1"/>
  <c r="AD317" i="13" s="1"/>
  <c r="AD316" i="13" s="1"/>
  <c r="AD315" i="13" s="1"/>
  <c r="AD314" i="13" s="1"/>
  <c r="AD313" i="13" s="1"/>
  <c r="AD312" i="13" s="1"/>
  <c r="AD311" i="13" s="1"/>
  <c r="AD310" i="13" s="1"/>
  <c r="AD309" i="13" s="1"/>
  <c r="AD308" i="13" s="1"/>
  <c r="AD307" i="13" s="1"/>
  <c r="AD306" i="13" s="1"/>
  <c r="AD305" i="13" s="1"/>
  <c r="AD304" i="13" s="1"/>
  <c r="AD303" i="13" s="1"/>
  <c r="AD302" i="13" s="1"/>
  <c r="AD301" i="13" s="1"/>
  <c r="AD300" i="13" s="1"/>
  <c r="AD299" i="13" s="1"/>
  <c r="AD298" i="13" s="1"/>
  <c r="AD297" i="13" s="1"/>
  <c r="AD296" i="13" s="1"/>
  <c r="AD295" i="13" s="1"/>
  <c r="AD294" i="13" s="1"/>
  <c r="AD293" i="13" s="1"/>
  <c r="AD292" i="13" s="1"/>
  <c r="AD291" i="13" s="1"/>
  <c r="AD290" i="13" s="1"/>
  <c r="AD289" i="13" s="1"/>
  <c r="AD288" i="13" s="1"/>
  <c r="AD287" i="13" s="1"/>
  <c r="AD286" i="13" s="1"/>
  <c r="AD285" i="13" s="1"/>
  <c r="AD284" i="13" s="1"/>
  <c r="AD283" i="13" s="1"/>
  <c r="AD282" i="13" s="1"/>
  <c r="AD281" i="13" s="1"/>
  <c r="AD280" i="13" s="1"/>
  <c r="AD279" i="13" s="1"/>
  <c r="AD278" i="13" s="1"/>
  <c r="AD277" i="13" s="1"/>
  <c r="AD276" i="13" s="1"/>
  <c r="AD275" i="13" s="1"/>
  <c r="AD274" i="13" s="1"/>
  <c r="AD273" i="13" s="1"/>
  <c r="AD272" i="13" s="1"/>
  <c r="AD271" i="13" s="1"/>
  <c r="AD270" i="13" s="1"/>
  <c r="AD269" i="13" s="1"/>
  <c r="AD268" i="13" s="1"/>
  <c r="AD267" i="13" s="1"/>
  <c r="AD266" i="13" s="1"/>
  <c r="AD265" i="13" s="1"/>
  <c r="AD264" i="13" s="1"/>
  <c r="AD263" i="13" s="1"/>
  <c r="AD262" i="13" s="1"/>
  <c r="AD261" i="13" s="1"/>
  <c r="AD260" i="13" s="1"/>
  <c r="AD259" i="13" s="1"/>
  <c r="AD258" i="13" s="1"/>
  <c r="AD257" i="13" s="1"/>
  <c r="AD256" i="13" s="1"/>
  <c r="AD255" i="13" s="1"/>
  <c r="AD254" i="13" s="1"/>
  <c r="AD253" i="13" s="1"/>
  <c r="AD252" i="13" s="1"/>
  <c r="AD251" i="13" s="1"/>
  <c r="AD250" i="13" s="1"/>
  <c r="AD249" i="13" s="1"/>
  <c r="AD248" i="13" s="1"/>
  <c r="AD247" i="13" s="1"/>
  <c r="AD246" i="13" s="1"/>
  <c r="AD245" i="13" s="1"/>
  <c r="AD244" i="13" s="1"/>
  <c r="AD243" i="13" s="1"/>
  <c r="AD242" i="13" s="1"/>
  <c r="AD241" i="13" s="1"/>
  <c r="AD240" i="13" s="1"/>
  <c r="AD239" i="13" s="1"/>
  <c r="AD238" i="13" s="1"/>
  <c r="AD237" i="13" s="1"/>
  <c r="AD236" i="13" s="1"/>
  <c r="AD235" i="13" s="1"/>
  <c r="AD234" i="13" s="1"/>
  <c r="AD233" i="13" s="1"/>
  <c r="AD232" i="13" s="1"/>
  <c r="AD231" i="13" s="1"/>
  <c r="AD230" i="13" s="1"/>
  <c r="AD229" i="13" s="1"/>
  <c r="AD228" i="13" s="1"/>
  <c r="AD227" i="13" s="1"/>
  <c r="AD226" i="13" s="1"/>
  <c r="AD225" i="13" s="1"/>
  <c r="AD224" i="13" s="1"/>
  <c r="AD223" i="13" s="1"/>
  <c r="AD222" i="13" s="1"/>
  <c r="AD221" i="13" s="1"/>
  <c r="AD220" i="13" s="1"/>
  <c r="AD219" i="13" s="1"/>
  <c r="AD218" i="13" s="1"/>
  <c r="AD217" i="13" s="1"/>
  <c r="AD216" i="13" s="1"/>
  <c r="AD215" i="13" s="1"/>
  <c r="AD214" i="13" s="1"/>
  <c r="AD213" i="13" s="1"/>
  <c r="AD212" i="13" s="1"/>
  <c r="AD211" i="13" s="1"/>
  <c r="AD210" i="13" s="1"/>
  <c r="AD209" i="13" s="1"/>
  <c r="AD208" i="13" s="1"/>
  <c r="AD207" i="13" s="1"/>
  <c r="AD206" i="13" s="1"/>
  <c r="AD205" i="13" s="1"/>
  <c r="AD204" i="13" s="1"/>
  <c r="AD203" i="13" s="1"/>
  <c r="AD202" i="13" s="1"/>
  <c r="AD201" i="13" s="1"/>
  <c r="AD200" i="13" s="1"/>
  <c r="AD199" i="13" s="1"/>
  <c r="AD198" i="13" s="1"/>
  <c r="AD197" i="13" s="1"/>
  <c r="AD196" i="13" s="1"/>
  <c r="AD195" i="13" s="1"/>
  <c r="AD194" i="13" s="1"/>
  <c r="AD193" i="13" s="1"/>
  <c r="AD192" i="13" s="1"/>
  <c r="AD191" i="13" s="1"/>
  <c r="AD190" i="13" s="1"/>
  <c r="AD189" i="13" s="1"/>
  <c r="AD188" i="13" s="1"/>
  <c r="AD187" i="13" s="1"/>
  <c r="AD186" i="13" s="1"/>
  <c r="AD185" i="13" s="1"/>
  <c r="AD184" i="13" s="1"/>
  <c r="AD183" i="13" s="1"/>
  <c r="AD182" i="13" s="1"/>
  <c r="AD181" i="13" s="1"/>
  <c r="AD180" i="13" s="1"/>
  <c r="AD179" i="13" s="1"/>
  <c r="AD178" i="13" s="1"/>
  <c r="AD177" i="13" s="1"/>
  <c r="AD176" i="13" s="1"/>
  <c r="AD175" i="13" s="1"/>
  <c r="AD174" i="13" s="1"/>
  <c r="AD173" i="13" s="1"/>
  <c r="AD172" i="13" s="1"/>
  <c r="AD171" i="13" s="1"/>
  <c r="AD170" i="13" s="1"/>
  <c r="AD169" i="13" s="1"/>
  <c r="AD168" i="13" s="1"/>
  <c r="AD167" i="13" s="1"/>
  <c r="AD166" i="13" s="1"/>
  <c r="AD165" i="13" s="1"/>
  <c r="AD164" i="13" s="1"/>
  <c r="AD163" i="13" s="1"/>
  <c r="AD162" i="13" s="1"/>
  <c r="AD161" i="13" s="1"/>
  <c r="AD160" i="13" s="1"/>
  <c r="AD159" i="13" s="1"/>
  <c r="AD158" i="13" s="1"/>
  <c r="AD157" i="13" s="1"/>
  <c r="AD156" i="13" s="1"/>
  <c r="AD155" i="13" s="1"/>
  <c r="AD154" i="13" s="1"/>
  <c r="AD153" i="13" s="1"/>
  <c r="AD152" i="13" s="1"/>
  <c r="AD151" i="13" s="1"/>
  <c r="AD150" i="13" s="1"/>
  <c r="AD149" i="13" s="1"/>
  <c r="AD148" i="13" s="1"/>
  <c r="AD147" i="13" s="1"/>
  <c r="AD146" i="13" s="1"/>
  <c r="AD145" i="13" s="1"/>
  <c r="AD144" i="13" s="1"/>
  <c r="AD143" i="13" s="1"/>
  <c r="AD142" i="13" s="1"/>
  <c r="AD141" i="13" s="1"/>
  <c r="AD140" i="13" s="1"/>
  <c r="AD139" i="13" s="1"/>
  <c r="AD138" i="13" s="1"/>
  <c r="AD137" i="13" s="1"/>
  <c r="AD136" i="13" s="1"/>
  <c r="AD135" i="13" s="1"/>
  <c r="AD134" i="13" s="1"/>
  <c r="AD133" i="13" s="1"/>
  <c r="AD132" i="13" s="1"/>
  <c r="AD131" i="13" s="1"/>
  <c r="AD130" i="13" s="1"/>
  <c r="AD129" i="13" s="1"/>
  <c r="AD128" i="13" s="1"/>
  <c r="AD127" i="13" s="1"/>
  <c r="AD126" i="13" s="1"/>
  <c r="AD125" i="13" s="1"/>
  <c r="AD124" i="13" s="1"/>
  <c r="AD123" i="13" s="1"/>
  <c r="AD122" i="13" s="1"/>
  <c r="AD121" i="13" s="1"/>
  <c r="AD120" i="13" s="1"/>
  <c r="AD119" i="13" s="1"/>
  <c r="AD118" i="13" s="1"/>
  <c r="AD117" i="13" s="1"/>
  <c r="AD116" i="13" s="1"/>
  <c r="AD115" i="13" s="1"/>
  <c r="AD114" i="13" s="1"/>
  <c r="AD113" i="13" s="1"/>
  <c r="AD112" i="13" s="1"/>
  <c r="AD111" i="13" s="1"/>
  <c r="AD110" i="13" s="1"/>
  <c r="AD109" i="13" s="1"/>
  <c r="AD108" i="13" s="1"/>
  <c r="AD107" i="13" s="1"/>
  <c r="AD106" i="13" s="1"/>
  <c r="AD105" i="13" s="1"/>
  <c r="AD104" i="13" s="1"/>
  <c r="AD103" i="13" s="1"/>
  <c r="AD102" i="13" s="1"/>
  <c r="AD101" i="13" s="1"/>
  <c r="AD100" i="13" s="1"/>
  <c r="AD99" i="13" s="1"/>
  <c r="AD98" i="13" s="1"/>
  <c r="AD97" i="13" s="1"/>
  <c r="AD96" i="13" s="1"/>
  <c r="AD95" i="13" s="1"/>
  <c r="AD94" i="13" s="1"/>
  <c r="AD93" i="13" s="1"/>
  <c r="AD92" i="13" s="1"/>
  <c r="AD91" i="13" s="1"/>
  <c r="AD90" i="13" s="1"/>
  <c r="AD89" i="13" s="1"/>
  <c r="AD88" i="13" s="1"/>
  <c r="AD87" i="13" s="1"/>
  <c r="AD86" i="13" s="1"/>
  <c r="AD85" i="13" s="1"/>
  <c r="AD84" i="13" s="1"/>
  <c r="AD83" i="13" s="1"/>
  <c r="AD82" i="13" s="1"/>
  <c r="AD81" i="13" s="1"/>
  <c r="AD80" i="13" s="1"/>
  <c r="AD79" i="13" s="1"/>
  <c r="AD78" i="13" s="1"/>
  <c r="AD77" i="13" s="1"/>
  <c r="AD76" i="13" s="1"/>
  <c r="AD75" i="13" s="1"/>
  <c r="AD74" i="13" s="1"/>
  <c r="AD73" i="13" s="1"/>
  <c r="AD72" i="13" s="1"/>
  <c r="AD71" i="13" s="1"/>
  <c r="AD70" i="13" s="1"/>
  <c r="AD69" i="13" s="1"/>
  <c r="AD68" i="13" s="1"/>
  <c r="AD67" i="13" s="1"/>
  <c r="AD66" i="13" s="1"/>
  <c r="AD65" i="13" s="1"/>
  <c r="AD64" i="13" s="1"/>
  <c r="AD63" i="13" s="1"/>
  <c r="AD62" i="13" s="1"/>
  <c r="AD61" i="13" s="1"/>
  <c r="AD60" i="13" s="1"/>
  <c r="AD59" i="13" s="1"/>
  <c r="AD58" i="13" s="1"/>
  <c r="AD57" i="13" s="1"/>
  <c r="AD56" i="13" s="1"/>
  <c r="AD55" i="13" s="1"/>
  <c r="AD54" i="13" s="1"/>
  <c r="AD53" i="13" s="1"/>
  <c r="AD52" i="13" s="1"/>
  <c r="AD51" i="13" s="1"/>
  <c r="AD50" i="13" s="1"/>
  <c r="AD49" i="13" s="1"/>
  <c r="AD48" i="13" s="1"/>
  <c r="AD47" i="13" s="1"/>
  <c r="AD46" i="13" s="1"/>
  <c r="AD45" i="13" s="1"/>
  <c r="AD44" i="13" s="1"/>
  <c r="AD43" i="13" s="1"/>
  <c r="AD42" i="13" s="1"/>
  <c r="AD41" i="13" s="1"/>
  <c r="AD40" i="13" s="1"/>
  <c r="AD39" i="13" s="1"/>
  <c r="AD38" i="13" s="1"/>
  <c r="AD37" i="13" s="1"/>
  <c r="AD36" i="13" s="1"/>
  <c r="AD35" i="13" s="1"/>
  <c r="AD34" i="13" s="1"/>
  <c r="AD33" i="13" s="1"/>
  <c r="AD32" i="13" s="1"/>
  <c r="AD31" i="13" s="1"/>
  <c r="AD30" i="13" s="1"/>
  <c r="AD29" i="13" s="1"/>
  <c r="AD28" i="13" s="1"/>
  <c r="AD27" i="13" s="1"/>
  <c r="AD26" i="13" s="1"/>
  <c r="AD25" i="13" s="1"/>
  <c r="AD24" i="13" s="1"/>
  <c r="AD23" i="13" s="1"/>
  <c r="AD22" i="13" s="1"/>
  <c r="AD21" i="13" s="1"/>
  <c r="AD20" i="13" s="1"/>
  <c r="AD19" i="13" s="1"/>
  <c r="AD18" i="13" s="1"/>
  <c r="AD17" i="13" s="1"/>
  <c r="AD16" i="13" s="1"/>
  <c r="AD15" i="13" s="1"/>
  <c r="AD14" i="13" s="1"/>
  <c r="AD13" i="13" s="1"/>
  <c r="AD12" i="13" s="1"/>
  <c r="AD11" i="13" s="1"/>
  <c r="AD10" i="13" s="1"/>
  <c r="AD9" i="13" s="1"/>
  <c r="AD8" i="13" s="1"/>
  <c r="AD7" i="13" s="1"/>
  <c r="AD6" i="13" s="1"/>
  <c r="AD5" i="13" s="1"/>
  <c r="AD4" i="13" s="1"/>
  <c r="AD3" i="13" s="1"/>
  <c r="K10" i="18"/>
  <c r="AJ363" i="13" l="1"/>
  <c r="AJ362" i="13" s="1"/>
  <c r="AJ361" i="13" s="1"/>
  <c r="AJ360" i="13" s="1"/>
  <c r="AJ359" i="13" s="1"/>
  <c r="AJ358" i="13" s="1"/>
  <c r="AJ357" i="13" s="1"/>
  <c r="AJ356" i="13" s="1"/>
  <c r="AJ355" i="13" s="1"/>
  <c r="AJ354" i="13" s="1"/>
  <c r="AJ353" i="13" s="1"/>
  <c r="AJ352" i="13" s="1"/>
  <c r="AJ351" i="13" s="1"/>
  <c r="AJ350" i="13" s="1"/>
  <c r="AJ349" i="13" s="1"/>
  <c r="AJ348" i="13" s="1"/>
  <c r="AJ347" i="13" s="1"/>
  <c r="AJ346" i="13" s="1"/>
  <c r="AJ345" i="13" s="1"/>
  <c r="AJ344" i="13" s="1"/>
  <c r="AJ343" i="13" s="1"/>
  <c r="AJ342" i="13" s="1"/>
  <c r="AJ341" i="13" s="1"/>
  <c r="AJ340" i="13" s="1"/>
  <c r="AJ339" i="13" s="1"/>
  <c r="AJ338" i="13" s="1"/>
  <c r="AJ337" i="13" s="1"/>
  <c r="AJ336" i="13" s="1"/>
  <c r="AJ335" i="13" s="1"/>
  <c r="AJ334" i="13" s="1"/>
  <c r="AJ333" i="13" s="1"/>
  <c r="AJ332" i="13" s="1"/>
  <c r="AJ331" i="13" s="1"/>
  <c r="AJ330" i="13" s="1"/>
  <c r="AJ329" i="13" s="1"/>
  <c r="AJ328" i="13" s="1"/>
  <c r="AJ327" i="13" s="1"/>
  <c r="AJ326" i="13" s="1"/>
  <c r="AJ325" i="13" s="1"/>
  <c r="AJ324" i="13" s="1"/>
  <c r="AJ323" i="13" s="1"/>
  <c r="AJ322" i="13" s="1"/>
  <c r="AJ321" i="13" s="1"/>
  <c r="AJ320" i="13" s="1"/>
  <c r="AJ319" i="13" s="1"/>
  <c r="AJ318" i="13" s="1"/>
  <c r="AJ317" i="13" s="1"/>
  <c r="AJ316" i="13" s="1"/>
  <c r="AJ315" i="13" s="1"/>
  <c r="AJ314" i="13" s="1"/>
  <c r="AJ313" i="13" s="1"/>
  <c r="AJ312" i="13" s="1"/>
  <c r="AJ311" i="13" s="1"/>
  <c r="AJ310" i="13" s="1"/>
  <c r="AJ309" i="13" s="1"/>
  <c r="AJ308" i="13" s="1"/>
  <c r="AJ307" i="13" s="1"/>
  <c r="AJ306" i="13" s="1"/>
  <c r="AJ305" i="13" s="1"/>
  <c r="AJ304" i="13" s="1"/>
  <c r="AJ303" i="13" s="1"/>
  <c r="AJ302" i="13" s="1"/>
  <c r="AJ301" i="13" s="1"/>
  <c r="AJ300" i="13" s="1"/>
  <c r="AJ299" i="13" s="1"/>
  <c r="AJ298" i="13" s="1"/>
  <c r="AJ297" i="13" s="1"/>
  <c r="AJ296" i="13" s="1"/>
  <c r="AJ295" i="13" s="1"/>
  <c r="AJ294" i="13" s="1"/>
  <c r="AJ293" i="13" s="1"/>
  <c r="AJ292" i="13" s="1"/>
  <c r="AJ291" i="13" s="1"/>
  <c r="AJ290" i="13" s="1"/>
  <c r="AJ289" i="13" s="1"/>
  <c r="AJ288" i="13" s="1"/>
  <c r="AJ287" i="13" s="1"/>
  <c r="AJ286" i="13" s="1"/>
  <c r="AJ285" i="13" s="1"/>
  <c r="AJ284" i="13" s="1"/>
  <c r="AJ283" i="13" s="1"/>
  <c r="AJ282" i="13" s="1"/>
  <c r="AJ281" i="13" s="1"/>
  <c r="AJ280" i="13" s="1"/>
  <c r="AJ279" i="13" s="1"/>
  <c r="AJ278" i="13" s="1"/>
  <c r="AJ277" i="13" s="1"/>
  <c r="AJ276" i="13" s="1"/>
  <c r="AJ275" i="13" s="1"/>
  <c r="AJ274" i="13" s="1"/>
  <c r="AJ273" i="13" s="1"/>
  <c r="AJ272" i="13" s="1"/>
  <c r="AJ271" i="13" s="1"/>
  <c r="AJ270" i="13" s="1"/>
  <c r="AJ269" i="13" s="1"/>
  <c r="AJ268" i="13" s="1"/>
  <c r="AJ267" i="13" s="1"/>
  <c r="AJ266" i="13" s="1"/>
  <c r="AJ265" i="13" s="1"/>
  <c r="AJ264" i="13" s="1"/>
  <c r="AJ263" i="13" s="1"/>
  <c r="AJ262" i="13" s="1"/>
  <c r="AJ261" i="13" s="1"/>
  <c r="AJ260" i="13" s="1"/>
  <c r="AJ259" i="13" s="1"/>
  <c r="AJ258" i="13" s="1"/>
  <c r="AJ257" i="13" s="1"/>
  <c r="AJ256" i="13" s="1"/>
  <c r="AJ255" i="13" s="1"/>
  <c r="AJ254" i="13" s="1"/>
  <c r="AJ253" i="13" s="1"/>
  <c r="AJ252" i="13" s="1"/>
  <c r="AJ251" i="13" s="1"/>
  <c r="AJ250" i="13" s="1"/>
  <c r="AJ249" i="13" s="1"/>
  <c r="AJ248" i="13" s="1"/>
  <c r="AJ247" i="13" s="1"/>
  <c r="AJ246" i="13" s="1"/>
  <c r="AJ245" i="13" s="1"/>
  <c r="AJ244" i="13" s="1"/>
  <c r="AJ243" i="13" s="1"/>
  <c r="AJ242" i="13" s="1"/>
  <c r="AJ241" i="13" s="1"/>
  <c r="AJ240" i="13" s="1"/>
  <c r="AJ239" i="13" s="1"/>
  <c r="AJ238" i="13" s="1"/>
  <c r="AJ237" i="13" s="1"/>
  <c r="AJ236" i="13" s="1"/>
  <c r="AJ235" i="13" s="1"/>
  <c r="AJ234" i="13" s="1"/>
  <c r="AJ233" i="13" s="1"/>
  <c r="AJ232" i="13" s="1"/>
  <c r="AJ231" i="13" s="1"/>
  <c r="AJ230" i="13" s="1"/>
  <c r="AJ229" i="13" s="1"/>
  <c r="AJ228" i="13" s="1"/>
  <c r="AJ227" i="13" s="1"/>
  <c r="AJ226" i="13" s="1"/>
  <c r="AJ225" i="13" s="1"/>
  <c r="AJ224" i="13" s="1"/>
  <c r="AJ223" i="13" s="1"/>
  <c r="AJ222" i="13" s="1"/>
  <c r="AJ221" i="13" s="1"/>
  <c r="AJ220" i="13" s="1"/>
  <c r="AJ219" i="13" s="1"/>
  <c r="AJ218" i="13" s="1"/>
  <c r="AJ217" i="13" s="1"/>
  <c r="AJ216" i="13" s="1"/>
  <c r="AJ215" i="13" s="1"/>
  <c r="AJ214" i="13" s="1"/>
  <c r="AJ213" i="13" s="1"/>
  <c r="AJ212" i="13" s="1"/>
  <c r="AJ211" i="13" s="1"/>
  <c r="AJ210" i="13" s="1"/>
  <c r="AJ209" i="13" s="1"/>
  <c r="AJ208" i="13" s="1"/>
  <c r="AJ207" i="13" s="1"/>
  <c r="AJ206" i="13" s="1"/>
  <c r="AJ205" i="13" s="1"/>
  <c r="AJ204" i="13" s="1"/>
  <c r="AJ203" i="13" s="1"/>
  <c r="AJ202" i="13" s="1"/>
  <c r="AJ201" i="13" s="1"/>
  <c r="AJ200" i="13" s="1"/>
  <c r="AJ199" i="13" s="1"/>
  <c r="AJ198" i="13" s="1"/>
  <c r="AJ197" i="13" s="1"/>
  <c r="AJ196" i="13" s="1"/>
  <c r="AJ195" i="13" s="1"/>
  <c r="AJ194" i="13" s="1"/>
  <c r="AJ193" i="13" s="1"/>
  <c r="AJ192" i="13" s="1"/>
  <c r="AJ191" i="13" s="1"/>
  <c r="AJ190" i="13" s="1"/>
  <c r="AJ189" i="13" s="1"/>
  <c r="AJ188" i="13" s="1"/>
  <c r="AJ187" i="13" s="1"/>
  <c r="AJ186" i="13" s="1"/>
  <c r="AJ185" i="13" s="1"/>
  <c r="AJ184" i="13" s="1"/>
  <c r="AJ183" i="13" s="1"/>
  <c r="AJ182" i="13" s="1"/>
  <c r="AJ181" i="13" s="1"/>
  <c r="AJ180" i="13" s="1"/>
  <c r="AJ179" i="13" s="1"/>
  <c r="AJ178" i="13" s="1"/>
  <c r="AJ177" i="13" s="1"/>
  <c r="AJ176" i="13" s="1"/>
  <c r="AJ175" i="13" s="1"/>
  <c r="AJ174" i="13" s="1"/>
  <c r="AJ173" i="13" s="1"/>
  <c r="AJ172" i="13" s="1"/>
  <c r="AJ171" i="13" s="1"/>
  <c r="AJ170" i="13" s="1"/>
  <c r="AJ169" i="13" s="1"/>
  <c r="AJ168" i="13" s="1"/>
  <c r="AJ167" i="13" s="1"/>
  <c r="AJ166" i="13" s="1"/>
  <c r="AJ165" i="13" s="1"/>
  <c r="AJ164" i="13" s="1"/>
  <c r="AJ163" i="13" s="1"/>
  <c r="AJ162" i="13" s="1"/>
  <c r="AJ161" i="13" s="1"/>
  <c r="AJ160" i="13" s="1"/>
  <c r="AJ159" i="13" s="1"/>
  <c r="AJ158" i="13" s="1"/>
  <c r="AJ157" i="13" s="1"/>
  <c r="AJ156" i="13" s="1"/>
  <c r="AJ155" i="13" s="1"/>
  <c r="AJ154" i="13" s="1"/>
  <c r="AJ153" i="13" s="1"/>
  <c r="AJ152" i="13" s="1"/>
  <c r="AJ151" i="13" s="1"/>
  <c r="AJ150" i="13" s="1"/>
  <c r="AJ149" i="13" s="1"/>
  <c r="AJ148" i="13" s="1"/>
  <c r="AJ147" i="13" s="1"/>
  <c r="AJ146" i="13" s="1"/>
  <c r="AJ145" i="13" s="1"/>
  <c r="AJ144" i="13" s="1"/>
  <c r="AJ143" i="13" s="1"/>
  <c r="AJ142" i="13" s="1"/>
  <c r="AJ141" i="13" s="1"/>
  <c r="AJ140" i="13" s="1"/>
  <c r="AJ139" i="13" s="1"/>
  <c r="AJ138" i="13" s="1"/>
  <c r="AJ137" i="13" s="1"/>
  <c r="AJ136" i="13" s="1"/>
  <c r="AJ135" i="13" s="1"/>
  <c r="AJ134" i="13" s="1"/>
  <c r="AJ133" i="13" s="1"/>
  <c r="AJ132" i="13" s="1"/>
  <c r="AJ131" i="13" s="1"/>
  <c r="AJ130" i="13" s="1"/>
  <c r="AJ129" i="13" s="1"/>
  <c r="AJ128" i="13" s="1"/>
  <c r="AJ127" i="13" s="1"/>
  <c r="AJ126" i="13" s="1"/>
  <c r="AJ125" i="13" s="1"/>
  <c r="AJ124" i="13" s="1"/>
  <c r="AJ123" i="13" s="1"/>
  <c r="AJ122" i="13" s="1"/>
  <c r="AJ121" i="13" s="1"/>
  <c r="AJ120" i="13" s="1"/>
  <c r="AJ119" i="13" s="1"/>
  <c r="AJ118" i="13" s="1"/>
  <c r="AJ117" i="13" s="1"/>
  <c r="AJ116" i="13" s="1"/>
  <c r="AJ115" i="13" s="1"/>
  <c r="AJ114" i="13" s="1"/>
  <c r="AJ113" i="13" s="1"/>
  <c r="AJ112" i="13" s="1"/>
  <c r="AJ111" i="13" s="1"/>
  <c r="AJ110" i="13" s="1"/>
  <c r="AJ109" i="13" s="1"/>
  <c r="AJ108" i="13" s="1"/>
  <c r="AJ107" i="13" s="1"/>
  <c r="AJ106" i="13" s="1"/>
  <c r="AJ105" i="13" s="1"/>
  <c r="AJ104" i="13" s="1"/>
  <c r="AJ103" i="13" s="1"/>
  <c r="AJ102" i="13" s="1"/>
  <c r="AJ101" i="13" s="1"/>
  <c r="AJ100" i="13" s="1"/>
  <c r="AJ99" i="13" s="1"/>
  <c r="AJ98" i="13" s="1"/>
  <c r="AJ97" i="13" s="1"/>
  <c r="AJ96" i="13" s="1"/>
  <c r="AJ95" i="13" s="1"/>
  <c r="AJ94" i="13" s="1"/>
  <c r="AJ93" i="13" s="1"/>
  <c r="AJ92" i="13" s="1"/>
  <c r="AJ91" i="13" s="1"/>
  <c r="AJ90" i="13" s="1"/>
  <c r="AJ89" i="13" s="1"/>
  <c r="AJ88" i="13" s="1"/>
  <c r="AJ87" i="13" s="1"/>
  <c r="AJ86" i="13" s="1"/>
  <c r="AJ85" i="13" s="1"/>
  <c r="AJ84" i="13" s="1"/>
  <c r="AJ83" i="13" s="1"/>
  <c r="AJ82" i="13" s="1"/>
  <c r="AJ81" i="13" s="1"/>
  <c r="AJ80" i="13" s="1"/>
  <c r="AJ79" i="13" s="1"/>
  <c r="AJ78" i="13" s="1"/>
  <c r="AJ77" i="13" s="1"/>
  <c r="AJ76" i="13" s="1"/>
  <c r="AJ75" i="13" s="1"/>
  <c r="AJ74" i="13" s="1"/>
  <c r="AJ73" i="13" s="1"/>
  <c r="AJ72" i="13" s="1"/>
  <c r="AJ71" i="13" s="1"/>
  <c r="AJ70" i="13" s="1"/>
  <c r="AJ69" i="13" s="1"/>
  <c r="AJ68" i="13" s="1"/>
  <c r="AJ67" i="13" s="1"/>
  <c r="AJ66" i="13" s="1"/>
  <c r="AJ65" i="13" s="1"/>
  <c r="AJ64" i="13" s="1"/>
  <c r="AJ63" i="13" s="1"/>
  <c r="AJ62" i="13" s="1"/>
  <c r="AJ61" i="13" s="1"/>
  <c r="AJ60" i="13" s="1"/>
  <c r="AJ59" i="13" s="1"/>
  <c r="AJ58" i="13" s="1"/>
  <c r="AJ57" i="13" s="1"/>
  <c r="AJ56" i="13" s="1"/>
  <c r="AJ55" i="13" s="1"/>
  <c r="AJ54" i="13" s="1"/>
  <c r="AJ53" i="13" s="1"/>
  <c r="AJ52" i="13" s="1"/>
  <c r="AJ51" i="13" s="1"/>
  <c r="AJ50" i="13" s="1"/>
  <c r="AJ49" i="13" s="1"/>
  <c r="AJ48" i="13" s="1"/>
  <c r="AJ47" i="13" s="1"/>
  <c r="AJ46" i="13" s="1"/>
  <c r="AJ45" i="13" s="1"/>
  <c r="AJ44" i="13" s="1"/>
  <c r="AJ43" i="13" s="1"/>
  <c r="AJ42" i="13" s="1"/>
  <c r="AJ41" i="13" s="1"/>
  <c r="AJ40" i="13" s="1"/>
  <c r="AJ39" i="13" s="1"/>
  <c r="AJ38" i="13" s="1"/>
  <c r="AJ37" i="13" s="1"/>
  <c r="AJ36" i="13" s="1"/>
  <c r="AJ35" i="13" s="1"/>
  <c r="AJ34" i="13" s="1"/>
  <c r="AJ33" i="13" s="1"/>
  <c r="AJ32" i="13" s="1"/>
  <c r="AJ31" i="13" s="1"/>
  <c r="AJ30" i="13" s="1"/>
  <c r="AJ29" i="13" s="1"/>
  <c r="AJ28" i="13" s="1"/>
  <c r="AJ27" i="13" s="1"/>
  <c r="AJ26" i="13" s="1"/>
  <c r="AJ25" i="13" s="1"/>
  <c r="AJ24" i="13" s="1"/>
  <c r="AJ23" i="13" s="1"/>
  <c r="AJ22" i="13" s="1"/>
  <c r="AJ21" i="13" s="1"/>
  <c r="AJ20" i="13" s="1"/>
  <c r="AJ19" i="13" s="1"/>
  <c r="AJ18" i="13" s="1"/>
  <c r="AJ17" i="13" s="1"/>
  <c r="AJ16" i="13" s="1"/>
  <c r="AJ15" i="13" s="1"/>
  <c r="AJ14" i="13" s="1"/>
  <c r="AJ13" i="13" s="1"/>
  <c r="AJ12" i="13" s="1"/>
  <c r="AJ11" i="13" s="1"/>
  <c r="AJ10" i="13" s="1"/>
  <c r="AJ9" i="13" s="1"/>
  <c r="AJ8" i="13" s="1"/>
  <c r="AJ7" i="13" s="1"/>
  <c r="AJ6" i="13" s="1"/>
  <c r="AJ5" i="13" s="1"/>
  <c r="AJ4" i="13" s="1"/>
  <c r="AJ3" i="13" s="1"/>
  <c r="AG362" i="13"/>
  <c r="AG361" i="13" s="1"/>
  <c r="AG360" i="13" s="1"/>
  <c r="AG359" i="13" s="1"/>
  <c r="AG358" i="13" s="1"/>
  <c r="AG357" i="13" s="1"/>
  <c r="AG356" i="13" s="1"/>
  <c r="AG355" i="13" s="1"/>
  <c r="AG354" i="13" s="1"/>
  <c r="AG353" i="13" s="1"/>
  <c r="AG352" i="13" s="1"/>
  <c r="AG351" i="13" s="1"/>
  <c r="AG350" i="13" s="1"/>
  <c r="AG349" i="13" s="1"/>
  <c r="AG348" i="13" s="1"/>
  <c r="AG347" i="13" s="1"/>
  <c r="AG346" i="13" s="1"/>
  <c r="AG345" i="13" s="1"/>
  <c r="AG344" i="13" s="1"/>
  <c r="AG343" i="13" s="1"/>
  <c r="AG342" i="13" s="1"/>
  <c r="AG341" i="13" s="1"/>
  <c r="AG340" i="13" s="1"/>
  <c r="AG339" i="13" s="1"/>
  <c r="AG338" i="13" s="1"/>
  <c r="AG337" i="13" s="1"/>
  <c r="AG336" i="13" s="1"/>
  <c r="AG335" i="13" s="1"/>
  <c r="AG334" i="13" s="1"/>
  <c r="AG333" i="13" s="1"/>
  <c r="AG332" i="13" s="1"/>
  <c r="AG331" i="13" s="1"/>
  <c r="AG330" i="13" s="1"/>
  <c r="AG329" i="13" s="1"/>
  <c r="AG328" i="13" s="1"/>
  <c r="AG327" i="13" s="1"/>
  <c r="AG326" i="13" s="1"/>
  <c r="AG325" i="13" s="1"/>
  <c r="AG324" i="13" s="1"/>
  <c r="AG323" i="13" s="1"/>
  <c r="AG322" i="13" s="1"/>
  <c r="AG321" i="13" s="1"/>
  <c r="AG320" i="13" s="1"/>
  <c r="AG319" i="13" s="1"/>
  <c r="AG318" i="13" s="1"/>
  <c r="AG317" i="13" s="1"/>
  <c r="AG316" i="13" s="1"/>
  <c r="AG315" i="13" s="1"/>
  <c r="AG314" i="13" s="1"/>
  <c r="AG313" i="13" s="1"/>
  <c r="AG312" i="13" s="1"/>
  <c r="AG311" i="13" s="1"/>
  <c r="AG310" i="13" s="1"/>
  <c r="AG309" i="13" s="1"/>
  <c r="AG308" i="13" s="1"/>
  <c r="AG307" i="13" s="1"/>
  <c r="AG306" i="13" s="1"/>
  <c r="AG305" i="13" s="1"/>
  <c r="AG304" i="13" s="1"/>
  <c r="AG303" i="13" s="1"/>
  <c r="AG302" i="13" s="1"/>
  <c r="AG301" i="13" s="1"/>
  <c r="AG300" i="13" s="1"/>
  <c r="AG299" i="13" s="1"/>
  <c r="AG298" i="13" s="1"/>
  <c r="AG297" i="13" s="1"/>
  <c r="AG296" i="13" s="1"/>
  <c r="AG295" i="13" s="1"/>
  <c r="AG294" i="13" s="1"/>
  <c r="AG293" i="13" s="1"/>
  <c r="AG292" i="13" s="1"/>
  <c r="AG291" i="13" s="1"/>
  <c r="AG290" i="13" s="1"/>
  <c r="AG289" i="13" s="1"/>
  <c r="AG288" i="13" s="1"/>
  <c r="AG287" i="13" s="1"/>
  <c r="AG286" i="13" s="1"/>
  <c r="AG285" i="13" s="1"/>
  <c r="AG284" i="13" s="1"/>
  <c r="AG283" i="13" s="1"/>
  <c r="AG282" i="13" s="1"/>
  <c r="AG281" i="13" s="1"/>
  <c r="AG280" i="13" s="1"/>
  <c r="AG279" i="13" s="1"/>
  <c r="AG278" i="13" s="1"/>
  <c r="AG277" i="13" s="1"/>
  <c r="AG276" i="13" s="1"/>
  <c r="AG275" i="13" s="1"/>
  <c r="AG274" i="13" s="1"/>
  <c r="AG273" i="13" s="1"/>
  <c r="AG272" i="13" s="1"/>
  <c r="AG271" i="13" s="1"/>
  <c r="AG270" i="13" s="1"/>
  <c r="AG269" i="13" s="1"/>
  <c r="AG268" i="13" s="1"/>
  <c r="AG267" i="13" s="1"/>
  <c r="AG266" i="13" s="1"/>
  <c r="AG265" i="13" s="1"/>
  <c r="AG264" i="13" s="1"/>
  <c r="AG263" i="13" s="1"/>
  <c r="AG262" i="13" s="1"/>
  <c r="AG261" i="13" s="1"/>
  <c r="AG260" i="13" s="1"/>
  <c r="AG259" i="13" s="1"/>
  <c r="AG258" i="13" s="1"/>
  <c r="AG257" i="13" s="1"/>
  <c r="AG256" i="13" s="1"/>
  <c r="AG255" i="13" s="1"/>
  <c r="AG254" i="13" s="1"/>
  <c r="AG253" i="13" s="1"/>
  <c r="AG252" i="13" s="1"/>
  <c r="AG251" i="13" s="1"/>
  <c r="AG250" i="13" s="1"/>
  <c r="AG249" i="13" s="1"/>
  <c r="AG248" i="13" s="1"/>
  <c r="AG247" i="13" s="1"/>
  <c r="AG246" i="13" s="1"/>
  <c r="AG245" i="13" s="1"/>
  <c r="AG244" i="13" s="1"/>
  <c r="AG243" i="13" s="1"/>
  <c r="AG242" i="13" s="1"/>
  <c r="AG241" i="13" s="1"/>
  <c r="AG240" i="13" s="1"/>
  <c r="AG239" i="13" s="1"/>
  <c r="AG238" i="13" s="1"/>
  <c r="AG237" i="13" s="1"/>
  <c r="AG236" i="13" s="1"/>
  <c r="AG235" i="13" s="1"/>
  <c r="AG234" i="13" s="1"/>
  <c r="AG233" i="13" s="1"/>
  <c r="AG232" i="13" s="1"/>
  <c r="AG231" i="13" s="1"/>
  <c r="AG230" i="13" s="1"/>
  <c r="AG229" i="13" s="1"/>
  <c r="AG228" i="13" s="1"/>
  <c r="AG227" i="13" s="1"/>
  <c r="AG226" i="13" s="1"/>
  <c r="AG225" i="13" s="1"/>
  <c r="AG224" i="13" s="1"/>
  <c r="AG223" i="13" s="1"/>
  <c r="AG222" i="13" s="1"/>
  <c r="AG221" i="13" s="1"/>
  <c r="AG220" i="13" s="1"/>
  <c r="AG219" i="13" s="1"/>
  <c r="AG218" i="13" s="1"/>
  <c r="AG217" i="13" s="1"/>
  <c r="AG216" i="13" s="1"/>
  <c r="AG215" i="13" s="1"/>
  <c r="AG214" i="13" s="1"/>
  <c r="AG213" i="13" s="1"/>
  <c r="AG212" i="13" s="1"/>
  <c r="AG211" i="13" s="1"/>
  <c r="AG210" i="13" s="1"/>
  <c r="AG209" i="13" s="1"/>
  <c r="AG208" i="13" s="1"/>
  <c r="AG207" i="13" s="1"/>
  <c r="AG206" i="13" s="1"/>
  <c r="AG205" i="13" s="1"/>
  <c r="AG204" i="13" s="1"/>
  <c r="AG203" i="13" s="1"/>
  <c r="AG202" i="13" s="1"/>
  <c r="AG201" i="13" s="1"/>
  <c r="AG200" i="13" s="1"/>
  <c r="AG199" i="13" s="1"/>
  <c r="AG198" i="13" s="1"/>
  <c r="AG197" i="13" s="1"/>
  <c r="AG196" i="13" s="1"/>
  <c r="AG195" i="13" s="1"/>
  <c r="AG194" i="13" s="1"/>
  <c r="AG193" i="13" s="1"/>
  <c r="AG192" i="13" s="1"/>
  <c r="AG191" i="13" s="1"/>
  <c r="AG190" i="13" s="1"/>
  <c r="AG189" i="13" s="1"/>
  <c r="AG188" i="13" s="1"/>
  <c r="AG187" i="13" s="1"/>
  <c r="AG186" i="13" s="1"/>
  <c r="AG185" i="13" s="1"/>
  <c r="AG184" i="13" s="1"/>
  <c r="AG183" i="13" s="1"/>
  <c r="AG182" i="13" s="1"/>
  <c r="AG181" i="13" s="1"/>
  <c r="AG180" i="13" s="1"/>
  <c r="AG179" i="13" s="1"/>
  <c r="AG178" i="13" s="1"/>
  <c r="AG177" i="13" s="1"/>
  <c r="AG176" i="13" s="1"/>
  <c r="AG175" i="13" s="1"/>
  <c r="AG174" i="13" s="1"/>
  <c r="AG173" i="13" s="1"/>
  <c r="AG172" i="13" s="1"/>
  <c r="AG171" i="13" s="1"/>
  <c r="AG170" i="13" s="1"/>
  <c r="AG169" i="13" s="1"/>
  <c r="AG168" i="13" s="1"/>
  <c r="AG167" i="13" s="1"/>
  <c r="AG166" i="13" s="1"/>
  <c r="AG165" i="13" s="1"/>
  <c r="AG164" i="13" s="1"/>
  <c r="AG163" i="13" s="1"/>
  <c r="AG162" i="13" s="1"/>
  <c r="AG161" i="13" s="1"/>
  <c r="AG160" i="13" s="1"/>
  <c r="AG159" i="13" s="1"/>
  <c r="AG158" i="13" s="1"/>
  <c r="AG157" i="13" s="1"/>
  <c r="AG156" i="13" s="1"/>
  <c r="AG155" i="13" s="1"/>
  <c r="AG154" i="13" s="1"/>
  <c r="AG153" i="13" s="1"/>
  <c r="AG152" i="13" s="1"/>
  <c r="AG151" i="13" s="1"/>
  <c r="AG150" i="13" s="1"/>
  <c r="AG149" i="13" s="1"/>
  <c r="AG148" i="13" s="1"/>
  <c r="AG147" i="13" s="1"/>
  <c r="AG146" i="13" s="1"/>
  <c r="AG145" i="13" s="1"/>
  <c r="AG144" i="13" s="1"/>
  <c r="AG143" i="13" s="1"/>
  <c r="AG142" i="13" s="1"/>
  <c r="AG141" i="13" s="1"/>
  <c r="AG140" i="13" s="1"/>
  <c r="AG139" i="13" s="1"/>
  <c r="AG138" i="13" s="1"/>
  <c r="AG137" i="13" s="1"/>
  <c r="AG136" i="13" s="1"/>
  <c r="AG135" i="13" s="1"/>
  <c r="AG134" i="13" s="1"/>
  <c r="AG133" i="13" s="1"/>
  <c r="AG132" i="13" s="1"/>
  <c r="AG131" i="13" s="1"/>
  <c r="AG130" i="13" s="1"/>
  <c r="AG129" i="13" s="1"/>
  <c r="AG128" i="13" s="1"/>
  <c r="AG127" i="13" s="1"/>
  <c r="AG126" i="13" s="1"/>
  <c r="AG125" i="13" s="1"/>
  <c r="AG124" i="13" s="1"/>
  <c r="AG123" i="13" s="1"/>
  <c r="AG122" i="13" s="1"/>
  <c r="AG121" i="13" s="1"/>
  <c r="AG120" i="13" s="1"/>
  <c r="AG119" i="13" s="1"/>
  <c r="AG118" i="13" s="1"/>
  <c r="AG117" i="13" s="1"/>
  <c r="AG116" i="13" s="1"/>
  <c r="AG115" i="13" s="1"/>
  <c r="AG114" i="13" s="1"/>
  <c r="AG113" i="13" s="1"/>
  <c r="AG112" i="13" s="1"/>
  <c r="AG111" i="13" s="1"/>
  <c r="AG110" i="13" s="1"/>
  <c r="AG109" i="13" s="1"/>
  <c r="AG108" i="13" s="1"/>
  <c r="AG107" i="13" s="1"/>
  <c r="AG106" i="13" s="1"/>
  <c r="AG105" i="13" s="1"/>
  <c r="AG104" i="13" s="1"/>
  <c r="AG103" i="13" s="1"/>
  <c r="AG102" i="13" s="1"/>
  <c r="AG101" i="13" s="1"/>
  <c r="AG100" i="13" s="1"/>
  <c r="AG99" i="13" s="1"/>
  <c r="AG98" i="13" s="1"/>
  <c r="AG97" i="13" s="1"/>
  <c r="AG96" i="13" s="1"/>
  <c r="AG95" i="13" s="1"/>
  <c r="AG94" i="13" s="1"/>
  <c r="AG93" i="13" s="1"/>
  <c r="AG92" i="13" s="1"/>
  <c r="AG91" i="13" s="1"/>
  <c r="AG90" i="13" s="1"/>
  <c r="AG89" i="13" s="1"/>
  <c r="AG88" i="13" s="1"/>
  <c r="AG87" i="13" s="1"/>
  <c r="AG86" i="13" s="1"/>
  <c r="AG85" i="13" s="1"/>
  <c r="AG84" i="13" s="1"/>
  <c r="AG83" i="13" s="1"/>
  <c r="AG82" i="13" s="1"/>
  <c r="AG81" i="13" s="1"/>
  <c r="AG80" i="13" s="1"/>
  <c r="AG79" i="13" s="1"/>
  <c r="AG78" i="13" s="1"/>
  <c r="AG77" i="13" s="1"/>
  <c r="AG76" i="13" s="1"/>
  <c r="AG75" i="13" s="1"/>
  <c r="AG74" i="13" s="1"/>
  <c r="AG73" i="13" s="1"/>
  <c r="AG72" i="13" s="1"/>
  <c r="AG71" i="13" s="1"/>
  <c r="AG70" i="13" s="1"/>
  <c r="AG69" i="13" s="1"/>
  <c r="AG68" i="13" s="1"/>
  <c r="AG67" i="13" s="1"/>
  <c r="AG66" i="13" s="1"/>
  <c r="AG65" i="13" s="1"/>
  <c r="AG64" i="13" s="1"/>
  <c r="AG63" i="13" s="1"/>
  <c r="AG62" i="13" s="1"/>
  <c r="AG61" i="13" s="1"/>
  <c r="AG60" i="13" s="1"/>
  <c r="AG59" i="13" s="1"/>
  <c r="AG58" i="13" s="1"/>
  <c r="AG57" i="13" s="1"/>
  <c r="AG56" i="13" s="1"/>
  <c r="AG55" i="13" s="1"/>
  <c r="AG54" i="13" s="1"/>
  <c r="AG53" i="13" s="1"/>
  <c r="AG52" i="13" s="1"/>
  <c r="AG51" i="13" s="1"/>
  <c r="AG50" i="13" s="1"/>
  <c r="AG49" i="13" s="1"/>
  <c r="AG48" i="13" s="1"/>
  <c r="AG47" i="13" s="1"/>
  <c r="AG46" i="13" s="1"/>
  <c r="AG45" i="13" s="1"/>
  <c r="AG44" i="13" s="1"/>
  <c r="AG43" i="13" s="1"/>
  <c r="AG42" i="13" s="1"/>
  <c r="AG41" i="13" s="1"/>
  <c r="AG40" i="13" s="1"/>
  <c r="AG39" i="13" s="1"/>
  <c r="AG38" i="13" s="1"/>
  <c r="AG37" i="13" s="1"/>
  <c r="AG36" i="13" s="1"/>
  <c r="AG35" i="13" s="1"/>
  <c r="AG34" i="13" s="1"/>
  <c r="AG33" i="13" s="1"/>
  <c r="AG32" i="13" s="1"/>
  <c r="AG31" i="13" s="1"/>
  <c r="AG30" i="13" s="1"/>
  <c r="AG29" i="13" s="1"/>
  <c r="AG28" i="13" s="1"/>
  <c r="AG27" i="13" s="1"/>
  <c r="AG26" i="13" s="1"/>
  <c r="AG25" i="13" s="1"/>
  <c r="AG24" i="13" s="1"/>
  <c r="AG23" i="13" s="1"/>
  <c r="AG22" i="13" s="1"/>
  <c r="AG21" i="13" s="1"/>
  <c r="AG20" i="13" s="1"/>
  <c r="AG19" i="13" s="1"/>
  <c r="AG18" i="13" s="1"/>
  <c r="AG17" i="13" s="1"/>
  <c r="AG16" i="13" s="1"/>
  <c r="AG15" i="13" s="1"/>
  <c r="AG14" i="13" s="1"/>
  <c r="AG13" i="13" s="1"/>
  <c r="AG12" i="13" s="1"/>
  <c r="AG11" i="13" s="1"/>
  <c r="AG10" i="13" s="1"/>
  <c r="AG9" i="13" s="1"/>
  <c r="AG8" i="13" s="1"/>
  <c r="AG7" i="13" s="1"/>
  <c r="AG6" i="13" s="1"/>
  <c r="AG5" i="13" s="1"/>
  <c r="AG4" i="13" s="1"/>
  <c r="AG3" i="13" s="1"/>
  <c r="AH363" i="13"/>
  <c r="AE362" i="13"/>
  <c r="AE361" i="13" s="1"/>
  <c r="AE360" i="13" s="1"/>
  <c r="AE359" i="13" s="1"/>
  <c r="AE358" i="13" s="1"/>
  <c r="AE357" i="13" s="1"/>
  <c r="AE356" i="13" s="1"/>
  <c r="AE355" i="13" s="1"/>
  <c r="AE354" i="13" s="1"/>
  <c r="AE353" i="13" s="1"/>
  <c r="AE352" i="13" s="1"/>
  <c r="AE351" i="13" s="1"/>
  <c r="AE350" i="13" s="1"/>
  <c r="AE349" i="13" s="1"/>
  <c r="AE348" i="13" s="1"/>
  <c r="AE347" i="13" s="1"/>
  <c r="AE346" i="13" s="1"/>
  <c r="AE345" i="13" s="1"/>
  <c r="AE344" i="13" s="1"/>
  <c r="AE343" i="13" s="1"/>
  <c r="AE342" i="13" s="1"/>
  <c r="AE341" i="13" s="1"/>
  <c r="AE340" i="13" s="1"/>
  <c r="AE339" i="13" s="1"/>
  <c r="AE338" i="13" s="1"/>
  <c r="AE337" i="13" s="1"/>
  <c r="AE336" i="13" s="1"/>
  <c r="AE335" i="13" s="1"/>
  <c r="AE334" i="13" s="1"/>
  <c r="AE333" i="13" s="1"/>
  <c r="AE332" i="13" s="1"/>
  <c r="AE331" i="13" s="1"/>
  <c r="AE330" i="13" s="1"/>
  <c r="AE329" i="13" s="1"/>
  <c r="AE328" i="13" s="1"/>
  <c r="AE327" i="13" s="1"/>
  <c r="AE326" i="13" s="1"/>
  <c r="AE325" i="13" s="1"/>
  <c r="AE324" i="13" s="1"/>
  <c r="AE323" i="13" s="1"/>
  <c r="AE322" i="13" s="1"/>
  <c r="AE321" i="13" s="1"/>
  <c r="AE320" i="13" s="1"/>
  <c r="AE319" i="13" s="1"/>
  <c r="AE318" i="13" s="1"/>
  <c r="AE317" i="13" s="1"/>
  <c r="AE316" i="13" s="1"/>
  <c r="AE315" i="13" s="1"/>
  <c r="AE314" i="13" s="1"/>
  <c r="AE313" i="13" s="1"/>
  <c r="AE312" i="13" s="1"/>
  <c r="AE311" i="13" s="1"/>
  <c r="AE310" i="13" s="1"/>
  <c r="AE309" i="13" s="1"/>
  <c r="AE308" i="13" s="1"/>
  <c r="AE307" i="13" s="1"/>
  <c r="AE306" i="13" s="1"/>
  <c r="AE305" i="13" s="1"/>
  <c r="AE304" i="13" s="1"/>
  <c r="AE303" i="13" s="1"/>
  <c r="AE302" i="13" s="1"/>
  <c r="AE301" i="13" s="1"/>
  <c r="AE300" i="13" s="1"/>
  <c r="AE299" i="13" s="1"/>
  <c r="AE298" i="13" s="1"/>
  <c r="AE297" i="13" s="1"/>
  <c r="AE296" i="13" s="1"/>
  <c r="AE295" i="13" s="1"/>
  <c r="AE294" i="13" s="1"/>
  <c r="AE293" i="13" s="1"/>
  <c r="AE292" i="13" s="1"/>
  <c r="AE291" i="13" s="1"/>
  <c r="AE290" i="13" s="1"/>
  <c r="AE289" i="13" s="1"/>
  <c r="AE288" i="13" s="1"/>
  <c r="AE287" i="13" s="1"/>
  <c r="AE286" i="13" s="1"/>
  <c r="AE285" i="13" s="1"/>
  <c r="AE284" i="13" s="1"/>
  <c r="AE283" i="13" s="1"/>
  <c r="AE282" i="13" s="1"/>
  <c r="AE281" i="13" s="1"/>
  <c r="AE280" i="13" s="1"/>
  <c r="AE279" i="13" s="1"/>
  <c r="AE278" i="13" s="1"/>
  <c r="AE277" i="13" s="1"/>
  <c r="AE276" i="13" s="1"/>
  <c r="AE275" i="13" s="1"/>
  <c r="AE274" i="13" s="1"/>
  <c r="AE273" i="13" s="1"/>
  <c r="AE272" i="13" s="1"/>
  <c r="AE271" i="13" s="1"/>
  <c r="AE270" i="13" s="1"/>
  <c r="AE269" i="13" s="1"/>
  <c r="AE268" i="13" s="1"/>
  <c r="AE267" i="13" s="1"/>
  <c r="AE266" i="13" s="1"/>
  <c r="AE265" i="13" s="1"/>
  <c r="AE264" i="13" s="1"/>
  <c r="AE263" i="13" s="1"/>
  <c r="AE262" i="13" s="1"/>
  <c r="AE261" i="13" s="1"/>
  <c r="AE260" i="13" s="1"/>
  <c r="AE259" i="13" s="1"/>
  <c r="AE258" i="13" s="1"/>
  <c r="AE257" i="13" s="1"/>
  <c r="AE256" i="13" s="1"/>
  <c r="AE255" i="13" s="1"/>
  <c r="AE254" i="13" s="1"/>
  <c r="AE253" i="13" s="1"/>
  <c r="AE252" i="13" s="1"/>
  <c r="AE251" i="13" s="1"/>
  <c r="AE250" i="13" s="1"/>
  <c r="AE249" i="13" s="1"/>
  <c r="AE248" i="13" s="1"/>
  <c r="AE247" i="13" s="1"/>
  <c r="AE246" i="13" s="1"/>
  <c r="AE245" i="13" s="1"/>
  <c r="AE244" i="13" s="1"/>
  <c r="AE243" i="13" s="1"/>
  <c r="AE242" i="13" s="1"/>
  <c r="AE241" i="13" s="1"/>
  <c r="AE240" i="13" s="1"/>
  <c r="AE239" i="13" s="1"/>
  <c r="AE238" i="13" s="1"/>
  <c r="AE237" i="13" s="1"/>
  <c r="AE236" i="13" s="1"/>
  <c r="AE235" i="13" s="1"/>
  <c r="AE234" i="13" s="1"/>
  <c r="AE233" i="13" s="1"/>
  <c r="AE232" i="13" s="1"/>
  <c r="AE231" i="13" s="1"/>
  <c r="AE230" i="13" s="1"/>
  <c r="AE229" i="13" s="1"/>
  <c r="AE228" i="13" s="1"/>
  <c r="AE227" i="13" s="1"/>
  <c r="AE226" i="13" s="1"/>
  <c r="AE225" i="13" s="1"/>
  <c r="AE224" i="13" s="1"/>
  <c r="AE223" i="13" s="1"/>
  <c r="AE222" i="13" s="1"/>
  <c r="AE221" i="13" s="1"/>
  <c r="AE220" i="13" s="1"/>
  <c r="AE219" i="13" s="1"/>
  <c r="AE218" i="13" s="1"/>
  <c r="AE217" i="13" s="1"/>
  <c r="AE216" i="13" s="1"/>
  <c r="AE215" i="13" s="1"/>
  <c r="AE214" i="13" s="1"/>
  <c r="AE213" i="13" s="1"/>
  <c r="AE212" i="13" s="1"/>
  <c r="AE211" i="13" s="1"/>
  <c r="AE210" i="13" s="1"/>
  <c r="AE209" i="13" s="1"/>
  <c r="AE208" i="13" s="1"/>
  <c r="AE207" i="13" s="1"/>
  <c r="AE206" i="13" s="1"/>
  <c r="AE205" i="13" s="1"/>
  <c r="AE204" i="13" s="1"/>
  <c r="AE203" i="13" s="1"/>
  <c r="AE202" i="13" s="1"/>
  <c r="AE201" i="13" s="1"/>
  <c r="AE200" i="13" s="1"/>
  <c r="AE199" i="13" s="1"/>
  <c r="AE198" i="13" s="1"/>
  <c r="AE197" i="13" s="1"/>
  <c r="AE196" i="13" s="1"/>
  <c r="AE195" i="13" s="1"/>
  <c r="AE194" i="13" s="1"/>
  <c r="AE193" i="13" s="1"/>
  <c r="AE192" i="13" s="1"/>
  <c r="AE191" i="13" s="1"/>
  <c r="AE190" i="13" s="1"/>
  <c r="AE189" i="13" s="1"/>
  <c r="AE188" i="13" s="1"/>
  <c r="AE187" i="13" s="1"/>
  <c r="AE186" i="13" s="1"/>
  <c r="AE185" i="13" s="1"/>
  <c r="AE184" i="13" s="1"/>
  <c r="AE183" i="13" s="1"/>
  <c r="AE182" i="13" s="1"/>
  <c r="AE181" i="13" s="1"/>
  <c r="AE180" i="13" s="1"/>
  <c r="AE179" i="13" s="1"/>
  <c r="AE178" i="13" s="1"/>
  <c r="AE177" i="13" s="1"/>
  <c r="AE176" i="13" s="1"/>
  <c r="AE175" i="13" s="1"/>
  <c r="AE174" i="13" s="1"/>
  <c r="AE173" i="13" s="1"/>
  <c r="AE172" i="13" s="1"/>
  <c r="AE171" i="13" s="1"/>
  <c r="AE170" i="13" s="1"/>
  <c r="AE169" i="13" s="1"/>
  <c r="AE168" i="13" s="1"/>
  <c r="AE167" i="13" s="1"/>
  <c r="AE166" i="13" s="1"/>
  <c r="AE165" i="13" s="1"/>
  <c r="AE164" i="13" s="1"/>
  <c r="AE163" i="13" s="1"/>
  <c r="AE162" i="13" s="1"/>
  <c r="AE161" i="13" s="1"/>
  <c r="AE160" i="13" s="1"/>
  <c r="AE159" i="13" s="1"/>
  <c r="AE158" i="13" s="1"/>
  <c r="AE157" i="13" s="1"/>
  <c r="AE156" i="13" s="1"/>
  <c r="AE155" i="13" s="1"/>
  <c r="AE154" i="13" s="1"/>
  <c r="AE153" i="13" s="1"/>
  <c r="AE152" i="13" s="1"/>
  <c r="AE151" i="13" s="1"/>
  <c r="AE150" i="13" s="1"/>
  <c r="AE149" i="13" s="1"/>
  <c r="AE148" i="13" s="1"/>
  <c r="AE147" i="13" s="1"/>
  <c r="AE146" i="13" s="1"/>
  <c r="AE145" i="13" s="1"/>
  <c r="AE144" i="13" s="1"/>
  <c r="AE143" i="13" s="1"/>
  <c r="AE142" i="13" s="1"/>
  <c r="AE141" i="13" s="1"/>
  <c r="AE140" i="13" s="1"/>
  <c r="AE139" i="13" s="1"/>
  <c r="AE138" i="13" s="1"/>
  <c r="AE137" i="13" s="1"/>
  <c r="AE136" i="13" s="1"/>
  <c r="AE135" i="13" s="1"/>
  <c r="AE134" i="13" s="1"/>
  <c r="AE133" i="13" s="1"/>
  <c r="AE132" i="13" s="1"/>
  <c r="AE131" i="13" s="1"/>
  <c r="AE130" i="13" s="1"/>
  <c r="AE129" i="13" s="1"/>
  <c r="AE128" i="13" s="1"/>
  <c r="AE127" i="13" s="1"/>
  <c r="AE126" i="13" s="1"/>
  <c r="AE125" i="13" s="1"/>
  <c r="AE124" i="13" s="1"/>
  <c r="AE123" i="13" s="1"/>
  <c r="AE122" i="13" s="1"/>
  <c r="AE121" i="13" s="1"/>
  <c r="AE120" i="13" s="1"/>
  <c r="AE119" i="13" s="1"/>
  <c r="AE118" i="13" s="1"/>
  <c r="AE117" i="13" s="1"/>
  <c r="AE116" i="13" s="1"/>
  <c r="AE115" i="13" s="1"/>
  <c r="AE114" i="13" s="1"/>
  <c r="AE113" i="13" s="1"/>
  <c r="AE112" i="13" s="1"/>
  <c r="AE111" i="13" s="1"/>
  <c r="AE110" i="13" s="1"/>
  <c r="AE109" i="13" s="1"/>
  <c r="AE108" i="13" s="1"/>
  <c r="AE107" i="13" s="1"/>
  <c r="AE106" i="13" s="1"/>
  <c r="AE105" i="13" s="1"/>
  <c r="AE104" i="13" s="1"/>
  <c r="AE103" i="13" s="1"/>
  <c r="AE102" i="13" s="1"/>
  <c r="AE101" i="13" s="1"/>
  <c r="AE100" i="13" s="1"/>
  <c r="AE99" i="13" s="1"/>
  <c r="AE98" i="13" s="1"/>
  <c r="AE97" i="13" s="1"/>
  <c r="AE96" i="13" s="1"/>
  <c r="AE95" i="13" s="1"/>
  <c r="AE94" i="13" s="1"/>
  <c r="AE93" i="13" s="1"/>
  <c r="AE92" i="13" s="1"/>
  <c r="AE91" i="13" s="1"/>
  <c r="AE90" i="13" s="1"/>
  <c r="AE89" i="13" s="1"/>
  <c r="AE88" i="13" s="1"/>
  <c r="AE87" i="13" s="1"/>
  <c r="AE86" i="13" s="1"/>
  <c r="AE85" i="13" s="1"/>
  <c r="AE84" i="13" s="1"/>
  <c r="AE83" i="13" s="1"/>
  <c r="AE82" i="13" s="1"/>
  <c r="AE81" i="13" s="1"/>
  <c r="AE80" i="13" s="1"/>
  <c r="AE79" i="13" s="1"/>
  <c r="AE78" i="13" s="1"/>
  <c r="AE77" i="13" s="1"/>
  <c r="AE76" i="13" s="1"/>
  <c r="AE75" i="13" s="1"/>
  <c r="AE74" i="13" s="1"/>
  <c r="AE73" i="13" s="1"/>
  <c r="AE72" i="13" s="1"/>
  <c r="AE71" i="13" s="1"/>
  <c r="AE70" i="13" s="1"/>
  <c r="AE69" i="13" s="1"/>
  <c r="AE68" i="13" s="1"/>
  <c r="AE67" i="13" s="1"/>
  <c r="AE66" i="13" s="1"/>
  <c r="AE65" i="13" s="1"/>
  <c r="AE64" i="13" s="1"/>
  <c r="AE63" i="13" s="1"/>
  <c r="AE62" i="13" s="1"/>
  <c r="AE61" i="13" s="1"/>
  <c r="AE60" i="13" s="1"/>
  <c r="AE59" i="13" s="1"/>
  <c r="AE58" i="13" s="1"/>
  <c r="AE57" i="13" s="1"/>
  <c r="AE56" i="13" s="1"/>
  <c r="AE55" i="13" s="1"/>
  <c r="AE54" i="13" s="1"/>
  <c r="AE53" i="13" s="1"/>
  <c r="AE52" i="13" s="1"/>
  <c r="AE51" i="13" s="1"/>
  <c r="AE50" i="13" s="1"/>
  <c r="AE49" i="13" s="1"/>
  <c r="AE48" i="13" s="1"/>
  <c r="AE47" i="13" s="1"/>
  <c r="AE46" i="13" s="1"/>
  <c r="AE45" i="13" s="1"/>
  <c r="AE44" i="13" s="1"/>
  <c r="AE43" i="13" s="1"/>
  <c r="AE42" i="13" s="1"/>
  <c r="AE41" i="13" s="1"/>
  <c r="AE40" i="13" s="1"/>
  <c r="AE39" i="13" s="1"/>
  <c r="AE38" i="13" s="1"/>
  <c r="AE37" i="13" s="1"/>
  <c r="AE36" i="13" s="1"/>
  <c r="AE35" i="13" s="1"/>
  <c r="AE34" i="13" s="1"/>
  <c r="AE33" i="13" s="1"/>
  <c r="AE32" i="13" s="1"/>
  <c r="AE31" i="13" s="1"/>
  <c r="AE30" i="13" s="1"/>
  <c r="AE29" i="13" s="1"/>
  <c r="AE28" i="13" s="1"/>
  <c r="AE27" i="13" s="1"/>
  <c r="AE26" i="13" s="1"/>
  <c r="AE25" i="13" s="1"/>
  <c r="AE24" i="13" s="1"/>
  <c r="AE23" i="13" s="1"/>
  <c r="AE22" i="13" s="1"/>
  <c r="AE21" i="13" s="1"/>
  <c r="AE20" i="13" s="1"/>
  <c r="AE19" i="13" s="1"/>
  <c r="AE18" i="13" s="1"/>
  <c r="AE17" i="13" s="1"/>
  <c r="AE16" i="13" s="1"/>
  <c r="AE15" i="13" s="1"/>
  <c r="AE14" i="13" s="1"/>
  <c r="AE13" i="13" s="1"/>
  <c r="AE12" i="13" s="1"/>
  <c r="AE11" i="13" s="1"/>
  <c r="AE10" i="13" s="1"/>
  <c r="AE9" i="13" s="1"/>
  <c r="AE8" i="13" s="1"/>
  <c r="AE7" i="13" s="1"/>
  <c r="AE6" i="13" s="1"/>
  <c r="AE5" i="13" s="1"/>
  <c r="AE4" i="13" s="1"/>
  <c r="AE3" i="13" s="1"/>
  <c r="K11" i="18"/>
  <c r="AK363" i="13" l="1"/>
  <c r="AK362" i="13" s="1"/>
  <c r="AK361" i="13" s="1"/>
  <c r="AK360" i="13" s="1"/>
  <c r="AK359" i="13" s="1"/>
  <c r="AK358" i="13" s="1"/>
  <c r="AK357" i="13" s="1"/>
  <c r="AK356" i="13" s="1"/>
  <c r="AK355" i="13" s="1"/>
  <c r="AK354" i="13" s="1"/>
  <c r="AK353" i="13" s="1"/>
  <c r="AK352" i="13" s="1"/>
  <c r="AK351" i="13" s="1"/>
  <c r="AK350" i="13" s="1"/>
  <c r="AK349" i="13" s="1"/>
  <c r="AK348" i="13" s="1"/>
  <c r="AK347" i="13" s="1"/>
  <c r="AK346" i="13" s="1"/>
  <c r="AK345" i="13" s="1"/>
  <c r="AK344" i="13" s="1"/>
  <c r="AK343" i="13" s="1"/>
  <c r="AK342" i="13" s="1"/>
  <c r="AK341" i="13" s="1"/>
  <c r="AK340" i="13" s="1"/>
  <c r="AK339" i="13" s="1"/>
  <c r="AK338" i="13" s="1"/>
  <c r="AK337" i="13" s="1"/>
  <c r="AK336" i="13" s="1"/>
  <c r="AK335" i="13" s="1"/>
  <c r="AK334" i="13" s="1"/>
  <c r="AK333" i="13" s="1"/>
  <c r="AK332" i="13" s="1"/>
  <c r="AK331" i="13" s="1"/>
  <c r="AK330" i="13" s="1"/>
  <c r="AK329" i="13" s="1"/>
  <c r="AK328" i="13" s="1"/>
  <c r="AK327" i="13" s="1"/>
  <c r="AK326" i="13" s="1"/>
  <c r="AK325" i="13" s="1"/>
  <c r="AK324" i="13" s="1"/>
  <c r="AK323" i="13" s="1"/>
  <c r="AK322" i="13" s="1"/>
  <c r="AK321" i="13" s="1"/>
  <c r="AK320" i="13" s="1"/>
  <c r="AK319" i="13" s="1"/>
  <c r="AK318" i="13" s="1"/>
  <c r="AK317" i="13" s="1"/>
  <c r="AK316" i="13" s="1"/>
  <c r="AK315" i="13" s="1"/>
  <c r="AK314" i="13" s="1"/>
  <c r="AK313" i="13" s="1"/>
  <c r="AK312" i="13" s="1"/>
  <c r="AK311" i="13" s="1"/>
  <c r="AK310" i="13" s="1"/>
  <c r="AK309" i="13" s="1"/>
  <c r="AK308" i="13" s="1"/>
  <c r="AK307" i="13" s="1"/>
  <c r="AK306" i="13" s="1"/>
  <c r="AK305" i="13" s="1"/>
  <c r="AK304" i="13" s="1"/>
  <c r="AK303" i="13" s="1"/>
  <c r="AK302" i="13" s="1"/>
  <c r="AK301" i="13" s="1"/>
  <c r="AK300" i="13" s="1"/>
  <c r="AK299" i="13" s="1"/>
  <c r="AK298" i="13" s="1"/>
  <c r="AK297" i="13" s="1"/>
  <c r="AK296" i="13" s="1"/>
  <c r="AK295" i="13" s="1"/>
  <c r="AK294" i="13" s="1"/>
  <c r="AK293" i="13" s="1"/>
  <c r="AK292" i="13" s="1"/>
  <c r="AK291" i="13" s="1"/>
  <c r="AK290" i="13" s="1"/>
  <c r="AK289" i="13" s="1"/>
  <c r="AK288" i="13" s="1"/>
  <c r="AK287" i="13" s="1"/>
  <c r="AK286" i="13" s="1"/>
  <c r="AK285" i="13" s="1"/>
  <c r="AK284" i="13" s="1"/>
  <c r="AK283" i="13" s="1"/>
  <c r="AK282" i="13" s="1"/>
  <c r="AK281" i="13" s="1"/>
  <c r="AK280" i="13" s="1"/>
  <c r="AK279" i="13" s="1"/>
  <c r="AK278" i="13" s="1"/>
  <c r="AK277" i="13" s="1"/>
  <c r="AK276" i="13" s="1"/>
  <c r="AK275" i="13" s="1"/>
  <c r="AK274" i="13" s="1"/>
  <c r="AK273" i="13" s="1"/>
  <c r="AK272" i="13" s="1"/>
  <c r="AK271" i="13" s="1"/>
  <c r="AK270" i="13" s="1"/>
  <c r="AK269" i="13" s="1"/>
  <c r="AK268" i="13" s="1"/>
  <c r="AK267" i="13" s="1"/>
  <c r="AK266" i="13" s="1"/>
  <c r="AK265" i="13" s="1"/>
  <c r="AK264" i="13" s="1"/>
  <c r="AK263" i="13" s="1"/>
  <c r="AK262" i="13" s="1"/>
  <c r="AK261" i="13" s="1"/>
  <c r="AK260" i="13" s="1"/>
  <c r="AK259" i="13" s="1"/>
  <c r="AK258" i="13" s="1"/>
  <c r="AK257" i="13" s="1"/>
  <c r="AK256" i="13" s="1"/>
  <c r="AK255" i="13" s="1"/>
  <c r="AK254" i="13" s="1"/>
  <c r="AK253" i="13" s="1"/>
  <c r="AK252" i="13" s="1"/>
  <c r="AK251" i="13" s="1"/>
  <c r="AK250" i="13" s="1"/>
  <c r="AK249" i="13" s="1"/>
  <c r="AK248" i="13" s="1"/>
  <c r="AK247" i="13" s="1"/>
  <c r="AK246" i="13" s="1"/>
  <c r="AK245" i="13" s="1"/>
  <c r="AK244" i="13" s="1"/>
  <c r="AK243" i="13" s="1"/>
  <c r="AK242" i="13" s="1"/>
  <c r="AK241" i="13" s="1"/>
  <c r="AK240" i="13" s="1"/>
  <c r="AK239" i="13" s="1"/>
  <c r="AK238" i="13" s="1"/>
  <c r="AK237" i="13" s="1"/>
  <c r="AK236" i="13" s="1"/>
  <c r="AK235" i="13" s="1"/>
  <c r="AK234" i="13" s="1"/>
  <c r="AK233" i="13" s="1"/>
  <c r="AK232" i="13" s="1"/>
  <c r="AK231" i="13" s="1"/>
  <c r="AK230" i="13" s="1"/>
  <c r="AK229" i="13" s="1"/>
  <c r="AK228" i="13" s="1"/>
  <c r="AK227" i="13" s="1"/>
  <c r="AK226" i="13" s="1"/>
  <c r="AK225" i="13" s="1"/>
  <c r="AK224" i="13" s="1"/>
  <c r="AK223" i="13" s="1"/>
  <c r="AK222" i="13" s="1"/>
  <c r="AK221" i="13" s="1"/>
  <c r="AK220" i="13" s="1"/>
  <c r="AK219" i="13" s="1"/>
  <c r="AK218" i="13" s="1"/>
  <c r="AK217" i="13" s="1"/>
  <c r="AK216" i="13" s="1"/>
  <c r="AK215" i="13" s="1"/>
  <c r="AK214" i="13" s="1"/>
  <c r="AK213" i="13" s="1"/>
  <c r="AK212" i="13" s="1"/>
  <c r="AK211" i="13" s="1"/>
  <c r="AK210" i="13" s="1"/>
  <c r="AK209" i="13" s="1"/>
  <c r="AK208" i="13" s="1"/>
  <c r="AK207" i="13" s="1"/>
  <c r="AK206" i="13" s="1"/>
  <c r="AK205" i="13" s="1"/>
  <c r="AK204" i="13" s="1"/>
  <c r="AK203" i="13" s="1"/>
  <c r="AK202" i="13" s="1"/>
  <c r="AK201" i="13" s="1"/>
  <c r="AK200" i="13" s="1"/>
  <c r="AK199" i="13" s="1"/>
  <c r="AK198" i="13" s="1"/>
  <c r="AK197" i="13" s="1"/>
  <c r="AK196" i="13" s="1"/>
  <c r="AK195" i="13" s="1"/>
  <c r="AK194" i="13" s="1"/>
  <c r="AK193" i="13" s="1"/>
  <c r="AK192" i="13" s="1"/>
  <c r="AK191" i="13" s="1"/>
  <c r="AK190" i="13" s="1"/>
  <c r="AK189" i="13" s="1"/>
  <c r="AK188" i="13" s="1"/>
  <c r="AK187" i="13" s="1"/>
  <c r="AK186" i="13" s="1"/>
  <c r="AK185" i="13" s="1"/>
  <c r="AK184" i="13" s="1"/>
  <c r="AK183" i="13" s="1"/>
  <c r="AK182" i="13" s="1"/>
  <c r="AK181" i="13" s="1"/>
  <c r="AK180" i="13" s="1"/>
  <c r="AK179" i="13" s="1"/>
  <c r="AK178" i="13" s="1"/>
  <c r="AK177" i="13" s="1"/>
  <c r="AK176" i="13" s="1"/>
  <c r="AK175" i="13" s="1"/>
  <c r="AK174" i="13" s="1"/>
  <c r="AK173" i="13" s="1"/>
  <c r="AK172" i="13" s="1"/>
  <c r="AK171" i="13" s="1"/>
  <c r="AK170" i="13" s="1"/>
  <c r="AK169" i="13" s="1"/>
  <c r="AK168" i="13" s="1"/>
  <c r="AK167" i="13" s="1"/>
  <c r="AK166" i="13" s="1"/>
  <c r="AK165" i="13" s="1"/>
  <c r="AK164" i="13" s="1"/>
  <c r="AK163" i="13" s="1"/>
  <c r="AK162" i="13" s="1"/>
  <c r="AK161" i="13" s="1"/>
  <c r="AK160" i="13" s="1"/>
  <c r="AK159" i="13" s="1"/>
  <c r="AK158" i="13" s="1"/>
  <c r="AK157" i="13" s="1"/>
  <c r="AK156" i="13" s="1"/>
  <c r="AK155" i="13" s="1"/>
  <c r="AK154" i="13" s="1"/>
  <c r="AK153" i="13" s="1"/>
  <c r="AK152" i="13" s="1"/>
  <c r="AK151" i="13" s="1"/>
  <c r="AK150" i="13" s="1"/>
  <c r="AK149" i="13" s="1"/>
  <c r="AK148" i="13" s="1"/>
  <c r="AK147" i="13" s="1"/>
  <c r="AK146" i="13" s="1"/>
  <c r="AK145" i="13" s="1"/>
  <c r="AK144" i="13" s="1"/>
  <c r="AK143" i="13" s="1"/>
  <c r="AK142" i="13" s="1"/>
  <c r="AK141" i="13" s="1"/>
  <c r="AK140" i="13" s="1"/>
  <c r="AK139" i="13" s="1"/>
  <c r="AK138" i="13" s="1"/>
  <c r="AK137" i="13" s="1"/>
  <c r="AK136" i="13" s="1"/>
  <c r="AK135" i="13" s="1"/>
  <c r="AK134" i="13" s="1"/>
  <c r="AK133" i="13" s="1"/>
  <c r="AK132" i="13" s="1"/>
  <c r="AK131" i="13" s="1"/>
  <c r="AK130" i="13" s="1"/>
  <c r="AK129" i="13" s="1"/>
  <c r="AK128" i="13" s="1"/>
  <c r="AK127" i="13" s="1"/>
  <c r="AK126" i="13" s="1"/>
  <c r="AK125" i="13" s="1"/>
  <c r="AK124" i="13" s="1"/>
  <c r="AK123" i="13" s="1"/>
  <c r="AK122" i="13" s="1"/>
  <c r="AK121" i="13" s="1"/>
  <c r="AK120" i="13" s="1"/>
  <c r="AK119" i="13" s="1"/>
  <c r="AK118" i="13" s="1"/>
  <c r="AK117" i="13" s="1"/>
  <c r="AK116" i="13" s="1"/>
  <c r="AK115" i="13" s="1"/>
  <c r="AK114" i="13" s="1"/>
  <c r="AK113" i="13" s="1"/>
  <c r="AK112" i="13" s="1"/>
  <c r="AK111" i="13" s="1"/>
  <c r="AK110" i="13" s="1"/>
  <c r="AK109" i="13" s="1"/>
  <c r="AK108" i="13" s="1"/>
  <c r="AK107" i="13" s="1"/>
  <c r="AK106" i="13" s="1"/>
  <c r="AK105" i="13" s="1"/>
  <c r="AK104" i="13" s="1"/>
  <c r="AK103" i="13" s="1"/>
  <c r="AK102" i="13" s="1"/>
  <c r="AK101" i="13" s="1"/>
  <c r="AK100" i="13" s="1"/>
  <c r="AK99" i="13" s="1"/>
  <c r="AK98" i="13" s="1"/>
  <c r="AK97" i="13" s="1"/>
  <c r="AK96" i="13" s="1"/>
  <c r="AK95" i="13" s="1"/>
  <c r="AK94" i="13" s="1"/>
  <c r="AK93" i="13" s="1"/>
  <c r="AK92" i="13" s="1"/>
  <c r="AK91" i="13" s="1"/>
  <c r="AK90" i="13" s="1"/>
  <c r="AK89" i="13" s="1"/>
  <c r="AK88" i="13" s="1"/>
  <c r="AK87" i="13" s="1"/>
  <c r="AK86" i="13" s="1"/>
  <c r="AK85" i="13" s="1"/>
  <c r="AK84" i="13" s="1"/>
  <c r="AK83" i="13" s="1"/>
  <c r="AK82" i="13" s="1"/>
  <c r="AK81" i="13" s="1"/>
  <c r="AK80" i="13" s="1"/>
  <c r="AK79" i="13" s="1"/>
  <c r="AK78" i="13" s="1"/>
  <c r="AK77" i="13" s="1"/>
  <c r="AK76" i="13" s="1"/>
  <c r="AK75" i="13" s="1"/>
  <c r="AK74" i="13" s="1"/>
  <c r="AK73" i="13" s="1"/>
  <c r="AK72" i="13" s="1"/>
  <c r="AK71" i="13" s="1"/>
  <c r="AK70" i="13" s="1"/>
  <c r="AK69" i="13" s="1"/>
  <c r="AK68" i="13" s="1"/>
  <c r="AK67" i="13" s="1"/>
  <c r="AK66" i="13" s="1"/>
  <c r="AK65" i="13" s="1"/>
  <c r="AK64" i="13" s="1"/>
  <c r="AK63" i="13" s="1"/>
  <c r="AK62" i="13" s="1"/>
  <c r="AK61" i="13" s="1"/>
  <c r="AK60" i="13" s="1"/>
  <c r="AK59" i="13" s="1"/>
  <c r="AK58" i="13" s="1"/>
  <c r="AK57" i="13" s="1"/>
  <c r="AK56" i="13" s="1"/>
  <c r="AK55" i="13" s="1"/>
  <c r="AK54" i="13" s="1"/>
  <c r="AK53" i="13" s="1"/>
  <c r="AK52" i="13" s="1"/>
  <c r="AK51" i="13" s="1"/>
  <c r="AK50" i="13" s="1"/>
  <c r="AK49" i="13" s="1"/>
  <c r="AK48" i="13" s="1"/>
  <c r="AK47" i="13" s="1"/>
  <c r="AK46" i="13" s="1"/>
  <c r="AK45" i="13" s="1"/>
  <c r="AK44" i="13" s="1"/>
  <c r="AK43" i="13" s="1"/>
  <c r="AK42" i="13" s="1"/>
  <c r="AK41" i="13" s="1"/>
  <c r="AK40" i="13" s="1"/>
  <c r="AK39" i="13" s="1"/>
  <c r="AK38" i="13" s="1"/>
  <c r="AK37" i="13" s="1"/>
  <c r="AK36" i="13" s="1"/>
  <c r="AK35" i="13" s="1"/>
  <c r="AK34" i="13" s="1"/>
  <c r="AK33" i="13" s="1"/>
  <c r="AK32" i="13" s="1"/>
  <c r="AK31" i="13" s="1"/>
  <c r="AK30" i="13" s="1"/>
  <c r="AK29" i="13" s="1"/>
  <c r="AK28" i="13" s="1"/>
  <c r="AK27" i="13" s="1"/>
  <c r="AK26" i="13" s="1"/>
  <c r="AK25" i="13" s="1"/>
  <c r="AK24" i="13" s="1"/>
  <c r="AK23" i="13" s="1"/>
  <c r="AK22" i="13" s="1"/>
  <c r="AK21" i="13" s="1"/>
  <c r="AK20" i="13" s="1"/>
  <c r="AK19" i="13" s="1"/>
  <c r="AK18" i="13" s="1"/>
  <c r="AK17" i="13" s="1"/>
  <c r="AK16" i="13" s="1"/>
  <c r="AK15" i="13" s="1"/>
  <c r="AK14" i="13" s="1"/>
  <c r="AK13" i="13" s="1"/>
  <c r="AK12" i="13" s="1"/>
  <c r="AK11" i="13" s="1"/>
  <c r="AK10" i="13" s="1"/>
  <c r="AK9" i="13" s="1"/>
  <c r="AK8" i="13" s="1"/>
  <c r="AK7" i="13" s="1"/>
  <c r="AK6" i="13" s="1"/>
  <c r="AK5" i="13" s="1"/>
  <c r="AK4" i="13" s="1"/>
  <c r="AK3" i="13" s="1"/>
  <c r="AH362" i="13"/>
  <c r="AH361" i="13" s="1"/>
  <c r="AH360" i="13" s="1"/>
  <c r="AH359" i="13" s="1"/>
  <c r="AH358" i="13" s="1"/>
  <c r="AH357" i="13" s="1"/>
  <c r="AH356" i="13" s="1"/>
  <c r="AH355" i="13" s="1"/>
  <c r="AH354" i="13" s="1"/>
  <c r="AH353" i="13" s="1"/>
  <c r="AH352" i="13" s="1"/>
  <c r="AH351" i="13" s="1"/>
  <c r="AH350" i="13" s="1"/>
  <c r="AH349" i="13" s="1"/>
  <c r="AH348" i="13" s="1"/>
  <c r="AH347" i="13" s="1"/>
  <c r="AH346" i="13" s="1"/>
  <c r="AH345" i="13" s="1"/>
  <c r="AH344" i="13" s="1"/>
  <c r="AH343" i="13" s="1"/>
  <c r="AH342" i="13" s="1"/>
  <c r="AH341" i="13" s="1"/>
  <c r="AH340" i="13" s="1"/>
  <c r="AH339" i="13" s="1"/>
  <c r="AH338" i="13" s="1"/>
  <c r="AH337" i="13" s="1"/>
  <c r="AH336" i="13" s="1"/>
  <c r="AH335" i="13" s="1"/>
  <c r="AH334" i="13" s="1"/>
  <c r="AH333" i="13" s="1"/>
  <c r="AH332" i="13" s="1"/>
  <c r="AH331" i="13" s="1"/>
  <c r="AH330" i="13" s="1"/>
  <c r="AH329" i="13" s="1"/>
  <c r="AH328" i="13" s="1"/>
  <c r="AH327" i="13" s="1"/>
  <c r="AH326" i="13" s="1"/>
  <c r="AH325" i="13" s="1"/>
  <c r="AH324" i="13" s="1"/>
  <c r="AH323" i="13" s="1"/>
  <c r="AH322" i="13" s="1"/>
  <c r="AH321" i="13" s="1"/>
  <c r="AH320" i="13" s="1"/>
  <c r="AH319" i="13" s="1"/>
  <c r="AH318" i="13" s="1"/>
  <c r="AH317" i="13" s="1"/>
  <c r="AH316" i="13" s="1"/>
  <c r="AH315" i="13" s="1"/>
  <c r="AH314" i="13" s="1"/>
  <c r="AH313" i="13" s="1"/>
  <c r="AH312" i="13" s="1"/>
  <c r="AH311" i="13" s="1"/>
  <c r="AH310" i="13" s="1"/>
  <c r="AH309" i="13" s="1"/>
  <c r="AH308" i="13" s="1"/>
  <c r="AH307" i="13" s="1"/>
  <c r="AH306" i="13" s="1"/>
  <c r="AH305" i="13" s="1"/>
  <c r="AH304" i="13" s="1"/>
  <c r="AH303" i="13" s="1"/>
  <c r="AH302" i="13" s="1"/>
  <c r="AH301" i="13" s="1"/>
  <c r="AH300" i="13" s="1"/>
  <c r="AH299" i="13" s="1"/>
  <c r="AH298" i="13" s="1"/>
  <c r="AH297" i="13" s="1"/>
  <c r="AH296" i="13" s="1"/>
  <c r="AH295" i="13" s="1"/>
  <c r="AH294" i="13" s="1"/>
  <c r="AH293" i="13" s="1"/>
  <c r="AH292" i="13" s="1"/>
  <c r="AH291" i="13" s="1"/>
  <c r="AH290" i="13" s="1"/>
  <c r="AH289" i="13" s="1"/>
  <c r="AH288" i="13" s="1"/>
  <c r="AH287" i="13" s="1"/>
  <c r="AH286" i="13" s="1"/>
  <c r="AH285" i="13" s="1"/>
  <c r="AH284" i="13" s="1"/>
  <c r="AH283" i="13" s="1"/>
  <c r="AH282" i="13" s="1"/>
  <c r="AH281" i="13" s="1"/>
  <c r="AH280" i="13" s="1"/>
  <c r="AH279" i="13" s="1"/>
  <c r="AH278" i="13" s="1"/>
  <c r="AH277" i="13" s="1"/>
  <c r="AH276" i="13" s="1"/>
  <c r="AH275" i="13" s="1"/>
  <c r="AH274" i="13" s="1"/>
  <c r="AH273" i="13" s="1"/>
  <c r="AH272" i="13" s="1"/>
  <c r="AH271" i="13" s="1"/>
  <c r="AH270" i="13" s="1"/>
  <c r="AH269" i="13" s="1"/>
  <c r="AH268" i="13" s="1"/>
  <c r="AH267" i="13" s="1"/>
  <c r="AH266" i="13" s="1"/>
  <c r="AH265" i="13" s="1"/>
  <c r="AH264" i="13" s="1"/>
  <c r="AH263" i="13" s="1"/>
  <c r="AH262" i="13" s="1"/>
  <c r="AH261" i="13" s="1"/>
  <c r="AH260" i="13" s="1"/>
  <c r="AH259" i="13" s="1"/>
  <c r="AH258" i="13" s="1"/>
  <c r="AH257" i="13" s="1"/>
  <c r="AH256" i="13" s="1"/>
  <c r="AH255" i="13" s="1"/>
  <c r="AH254" i="13" s="1"/>
  <c r="AH253" i="13" s="1"/>
  <c r="AH252" i="13" s="1"/>
  <c r="AH251" i="13" s="1"/>
  <c r="AH250" i="13" s="1"/>
  <c r="AH249" i="13" s="1"/>
  <c r="AH248" i="13" s="1"/>
  <c r="AH247" i="13" s="1"/>
  <c r="AH246" i="13" s="1"/>
  <c r="AH245" i="13" s="1"/>
  <c r="AH244" i="13" s="1"/>
  <c r="AH243" i="13" s="1"/>
  <c r="AH242" i="13" s="1"/>
  <c r="AH241" i="13" s="1"/>
  <c r="AH240" i="13" s="1"/>
  <c r="AH239" i="13" s="1"/>
  <c r="AH238" i="13" s="1"/>
  <c r="AH237" i="13" s="1"/>
  <c r="AH236" i="13" s="1"/>
  <c r="AH235" i="13" s="1"/>
  <c r="AH234" i="13" s="1"/>
  <c r="AH233" i="13" s="1"/>
  <c r="AH232" i="13" s="1"/>
  <c r="AH231" i="13" s="1"/>
  <c r="AH230" i="13" s="1"/>
  <c r="AH229" i="13" s="1"/>
  <c r="AH228" i="13" s="1"/>
  <c r="AH227" i="13" s="1"/>
  <c r="AH226" i="13" s="1"/>
  <c r="AH225" i="13" s="1"/>
  <c r="AH224" i="13" s="1"/>
  <c r="AH223" i="13" s="1"/>
  <c r="AH222" i="13" s="1"/>
  <c r="AH221" i="13" s="1"/>
  <c r="AH220" i="13" s="1"/>
  <c r="AH219" i="13" s="1"/>
  <c r="AH218" i="13" s="1"/>
  <c r="AH217" i="13" s="1"/>
  <c r="AH216" i="13" s="1"/>
  <c r="AH215" i="13" s="1"/>
  <c r="AH214" i="13" s="1"/>
  <c r="AH213" i="13" s="1"/>
  <c r="AH212" i="13" s="1"/>
  <c r="AH211" i="13" s="1"/>
  <c r="AH210" i="13" s="1"/>
  <c r="AH209" i="13" s="1"/>
  <c r="AH208" i="13" s="1"/>
  <c r="AH207" i="13" s="1"/>
  <c r="AH206" i="13" s="1"/>
  <c r="AH205" i="13" s="1"/>
  <c r="AH204" i="13" s="1"/>
  <c r="AH203" i="13" s="1"/>
  <c r="AH202" i="13" s="1"/>
  <c r="AH201" i="13" s="1"/>
  <c r="AH200" i="13" s="1"/>
  <c r="AH199" i="13" s="1"/>
  <c r="AH198" i="13" s="1"/>
  <c r="AH197" i="13" s="1"/>
  <c r="AH196" i="13" s="1"/>
  <c r="AH195" i="13" s="1"/>
  <c r="AH194" i="13" s="1"/>
  <c r="AH193" i="13" s="1"/>
  <c r="AH192" i="13" s="1"/>
  <c r="AH191" i="13" s="1"/>
  <c r="AH190" i="13" s="1"/>
  <c r="AH189" i="13" s="1"/>
  <c r="AH188" i="13" s="1"/>
  <c r="AH187" i="13" s="1"/>
  <c r="AH186" i="13" s="1"/>
  <c r="AH185" i="13" s="1"/>
  <c r="AH184" i="13" s="1"/>
  <c r="AH183" i="13" s="1"/>
  <c r="AH182" i="13" s="1"/>
  <c r="AH181" i="13" s="1"/>
  <c r="AH180" i="13" s="1"/>
  <c r="AH179" i="13" s="1"/>
  <c r="AH178" i="13" s="1"/>
  <c r="AH177" i="13" s="1"/>
  <c r="AH176" i="13" s="1"/>
  <c r="AH175" i="13" s="1"/>
  <c r="AH174" i="13" s="1"/>
  <c r="AH173" i="13" s="1"/>
  <c r="AH172" i="13" s="1"/>
  <c r="AH171" i="13" s="1"/>
  <c r="AH170" i="13" s="1"/>
  <c r="AH169" i="13" s="1"/>
  <c r="AH168" i="13" s="1"/>
  <c r="AH167" i="13" s="1"/>
  <c r="AH166" i="13" s="1"/>
  <c r="AH165" i="13" s="1"/>
  <c r="AH164" i="13" s="1"/>
  <c r="AH163" i="13" s="1"/>
  <c r="AH162" i="13" s="1"/>
  <c r="AH161" i="13" s="1"/>
  <c r="AH160" i="13" s="1"/>
  <c r="AH159" i="13" s="1"/>
  <c r="AH158" i="13" s="1"/>
  <c r="AH157" i="13" s="1"/>
  <c r="AH156" i="13" s="1"/>
  <c r="AH155" i="13" s="1"/>
  <c r="AH154" i="13" s="1"/>
  <c r="AH153" i="13" s="1"/>
  <c r="AH152" i="13" s="1"/>
  <c r="AH151" i="13" s="1"/>
  <c r="AH150" i="13" s="1"/>
  <c r="AH149" i="13" s="1"/>
  <c r="AH148" i="13" s="1"/>
  <c r="AH147" i="13" s="1"/>
  <c r="AH146" i="13" s="1"/>
  <c r="AH145" i="13" s="1"/>
  <c r="AH144" i="13" s="1"/>
  <c r="AH143" i="13" s="1"/>
  <c r="AH142" i="13" s="1"/>
  <c r="AH141" i="13" s="1"/>
  <c r="AH140" i="13" s="1"/>
  <c r="AH139" i="13" s="1"/>
  <c r="AH138" i="13" s="1"/>
  <c r="AH137" i="13" s="1"/>
  <c r="AH136" i="13" s="1"/>
  <c r="AH135" i="13" s="1"/>
  <c r="AH134" i="13" s="1"/>
  <c r="AH133" i="13" s="1"/>
  <c r="AH132" i="13" s="1"/>
  <c r="AH131" i="13" s="1"/>
  <c r="AH130" i="13" s="1"/>
  <c r="AH129" i="13" s="1"/>
  <c r="AH128" i="13" s="1"/>
  <c r="AH127" i="13" s="1"/>
  <c r="AH126" i="13" s="1"/>
  <c r="AH125" i="13" s="1"/>
  <c r="AH124" i="13" s="1"/>
  <c r="AH123" i="13" s="1"/>
  <c r="AH122" i="13" s="1"/>
  <c r="AH121" i="13" s="1"/>
  <c r="AH120" i="13" s="1"/>
  <c r="AH119" i="13" s="1"/>
  <c r="AH118" i="13" s="1"/>
  <c r="AH117" i="13" s="1"/>
  <c r="AH116" i="13" s="1"/>
  <c r="AH115" i="13" s="1"/>
  <c r="AH114" i="13" s="1"/>
  <c r="AH113" i="13" s="1"/>
  <c r="AH112" i="13" s="1"/>
  <c r="AH111" i="13" s="1"/>
  <c r="AH110" i="13" s="1"/>
  <c r="AH109" i="13" s="1"/>
  <c r="AH108" i="13" s="1"/>
  <c r="AH107" i="13" s="1"/>
  <c r="AH106" i="13" s="1"/>
  <c r="AH105" i="13" s="1"/>
  <c r="AH104" i="13" s="1"/>
  <c r="AH103" i="13" s="1"/>
  <c r="AH102" i="13" s="1"/>
  <c r="AH101" i="13" s="1"/>
  <c r="AH100" i="13" s="1"/>
  <c r="AH99" i="13" s="1"/>
  <c r="AH98" i="13" s="1"/>
  <c r="AH97" i="13" s="1"/>
  <c r="AH96" i="13" s="1"/>
  <c r="AH95" i="13" s="1"/>
  <c r="AH94" i="13" s="1"/>
  <c r="AH93" i="13" s="1"/>
  <c r="AH92" i="13" s="1"/>
  <c r="AH91" i="13" s="1"/>
  <c r="AH90" i="13" s="1"/>
  <c r="AH89" i="13" s="1"/>
  <c r="AH88" i="13" s="1"/>
  <c r="AH87" i="13" s="1"/>
  <c r="AH86" i="13" s="1"/>
  <c r="AH85" i="13" s="1"/>
  <c r="AH84" i="13" s="1"/>
  <c r="AH83" i="13" s="1"/>
  <c r="AH82" i="13" s="1"/>
  <c r="AH81" i="13" s="1"/>
  <c r="AH80" i="13" s="1"/>
  <c r="AH79" i="13" s="1"/>
  <c r="AH78" i="13" s="1"/>
  <c r="AH77" i="13" s="1"/>
  <c r="AH76" i="13" s="1"/>
  <c r="AH75" i="13" s="1"/>
  <c r="AH74" i="13" s="1"/>
  <c r="AH73" i="13" s="1"/>
  <c r="AH72" i="13" s="1"/>
  <c r="AH71" i="13" s="1"/>
  <c r="AH70" i="13" s="1"/>
  <c r="AH69" i="13" s="1"/>
  <c r="AH68" i="13" s="1"/>
  <c r="AH67" i="13" s="1"/>
  <c r="AH66" i="13" s="1"/>
  <c r="AH65" i="13" s="1"/>
  <c r="AH64" i="13" s="1"/>
  <c r="AH63" i="13" s="1"/>
  <c r="AH62" i="13" s="1"/>
  <c r="AH61" i="13" s="1"/>
  <c r="AH60" i="13" s="1"/>
  <c r="AH59" i="13" s="1"/>
  <c r="AH58" i="13" s="1"/>
  <c r="AH57" i="13" s="1"/>
  <c r="AH56" i="13" s="1"/>
  <c r="AH55" i="13" s="1"/>
  <c r="AH54" i="13" s="1"/>
  <c r="AH53" i="13" s="1"/>
  <c r="AH52" i="13" s="1"/>
  <c r="AH51" i="13" s="1"/>
  <c r="AH50" i="13" s="1"/>
  <c r="AH49" i="13" s="1"/>
  <c r="AH48" i="13" s="1"/>
  <c r="AH47" i="13" s="1"/>
  <c r="AH46" i="13" s="1"/>
  <c r="AH45" i="13" s="1"/>
  <c r="AH44" i="13" s="1"/>
  <c r="AH43" i="13" s="1"/>
  <c r="AH42" i="13" s="1"/>
  <c r="AH41" i="13" s="1"/>
  <c r="AH40" i="13" s="1"/>
  <c r="AH39" i="13" s="1"/>
  <c r="AH38" i="13" s="1"/>
  <c r="AH37" i="13" s="1"/>
  <c r="AH36" i="13" s="1"/>
  <c r="AH35" i="13" s="1"/>
  <c r="AH34" i="13" s="1"/>
  <c r="AH33" i="13" s="1"/>
  <c r="AH32" i="13" s="1"/>
  <c r="AH31" i="13" s="1"/>
  <c r="AH30" i="13" s="1"/>
  <c r="AH29" i="13" s="1"/>
  <c r="AH28" i="13" s="1"/>
  <c r="AH27" i="13" s="1"/>
  <c r="AH26" i="13" s="1"/>
  <c r="AH25" i="13" s="1"/>
  <c r="AH24" i="13" s="1"/>
  <c r="AH23" i="13" s="1"/>
  <c r="AH22" i="13" s="1"/>
  <c r="AH21" i="13" s="1"/>
  <c r="AH20" i="13" s="1"/>
  <c r="AH19" i="13" s="1"/>
  <c r="AH18" i="13" s="1"/>
  <c r="AH17" i="13" s="1"/>
  <c r="AH16" i="13" s="1"/>
  <c r="AH15" i="13" s="1"/>
  <c r="AH14" i="13" s="1"/>
  <c r="AH13" i="13" s="1"/>
  <c r="AH12" i="13" s="1"/>
  <c r="AH11" i="13" s="1"/>
  <c r="AH10" i="13" s="1"/>
  <c r="AH9" i="13" s="1"/>
  <c r="AH8" i="13" s="1"/>
  <c r="AH7" i="13" s="1"/>
  <c r="AH6" i="13" s="1"/>
  <c r="AH5" i="13" s="1"/>
  <c r="AH4" i="13" s="1"/>
  <c r="AH3" i="13" s="1"/>
  <c r="K12" i="18"/>
  <c r="K13" i="18" l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Q173" i="1" l="1"/>
  <c r="T41" i="17" l="1"/>
  <c r="R41" i="17"/>
  <c r="E19" i="17" s="1"/>
  <c r="P41" i="17"/>
  <c r="L2" i="17"/>
  <c r="L1" i="17"/>
  <c r="B16" i="17" s="1"/>
  <c r="E18" i="17" l="1"/>
  <c r="E16" i="17" s="1"/>
  <c r="E21" i="17" s="1"/>
  <c r="B17" i="17"/>
  <c r="B18" i="17" l="1"/>
  <c r="B19" i="17" s="1"/>
  <c r="I18" i="17"/>
  <c r="I20" i="17" s="1"/>
  <c r="I17" i="17"/>
  <c r="I19" i="17" s="1"/>
  <c r="I16" i="17"/>
  <c r="B26" i="17" l="1"/>
  <c r="J26" i="17" s="1"/>
  <c r="B25" i="17"/>
  <c r="I26" i="17" s="1"/>
  <c r="K16" i="17" l="1"/>
  <c r="K21" i="17" s="1"/>
  <c r="K20" i="17" s="1"/>
  <c r="I24" i="17" s="1"/>
  <c r="L16" i="17"/>
  <c r="L21" i="17" s="1"/>
  <c r="L17" i="17" l="1"/>
  <c r="L18" i="17" s="1"/>
  <c r="L20" i="17"/>
  <c r="J24" i="17" s="1"/>
  <c r="K17" i="17"/>
  <c r="K18" i="17" s="1"/>
  <c r="J25" i="17" l="1"/>
  <c r="I25" i="17"/>
  <c r="B22" i="17" l="1"/>
  <c r="B21" i="17"/>
  <c r="I28" i="17" l="1"/>
  <c r="J28" i="17" s="1"/>
  <c r="I29" i="17"/>
  <c r="J29" i="17" s="1"/>
  <c r="R274" i="14" l="1"/>
  <c r="R130" i="11"/>
  <c r="R87" i="11"/>
  <c r="R254" i="8"/>
  <c r="R194" i="8"/>
  <c r="R166" i="8"/>
  <c r="Q300" i="14" l="1"/>
  <c r="S300" i="14" s="1"/>
  <c r="R294" i="14"/>
  <c r="Q291" i="14"/>
  <c r="S291" i="14" s="1"/>
  <c r="R287" i="14"/>
  <c r="R288" i="14" s="1"/>
  <c r="R289" i="14" s="1"/>
  <c r="R290" i="14" s="1"/>
  <c r="Q280" i="14"/>
  <c r="R275" i="14"/>
  <c r="R276" i="14" s="1"/>
  <c r="R277" i="14" s="1"/>
  <c r="R278" i="14" s="1"/>
  <c r="R279" i="14" s="1"/>
  <c r="Q271" i="14"/>
  <c r="S271" i="14" s="1"/>
  <c r="R267" i="14"/>
  <c r="R268" i="14" s="1"/>
  <c r="R269" i="14" s="1"/>
  <c r="R270" i="14" s="1"/>
  <c r="Q260" i="14"/>
  <c r="R254" i="14"/>
  <c r="R255" i="14" s="1"/>
  <c r="R256" i="14" s="1"/>
  <c r="R257" i="14" s="1"/>
  <c r="R258" i="14" s="1"/>
  <c r="R259" i="14" s="1"/>
  <c r="Q251" i="14"/>
  <c r="S251" i="14" s="1"/>
  <c r="R247" i="14"/>
  <c r="R248" i="14" s="1"/>
  <c r="R249" i="14" s="1"/>
  <c r="R250" i="14" s="1"/>
  <c r="Q240" i="14"/>
  <c r="R234" i="14"/>
  <c r="R235" i="14" s="1"/>
  <c r="R236" i="14" s="1"/>
  <c r="R237" i="14" s="1"/>
  <c r="R238" i="14" s="1"/>
  <c r="R239" i="14" s="1"/>
  <c r="Q231" i="14"/>
  <c r="S231" i="14" s="1"/>
  <c r="R227" i="14"/>
  <c r="R228" i="14" s="1"/>
  <c r="R229" i="14" s="1"/>
  <c r="R230" i="14" s="1"/>
  <c r="Q220" i="14"/>
  <c r="R214" i="14"/>
  <c r="R215" i="14" s="1"/>
  <c r="R216" i="14" s="1"/>
  <c r="R217" i="14" s="1"/>
  <c r="R218" i="14" s="1"/>
  <c r="R219" i="14" s="1"/>
  <c r="Q211" i="14"/>
  <c r="S211" i="14" s="1"/>
  <c r="R207" i="14"/>
  <c r="R208" i="14" s="1"/>
  <c r="R209" i="14" s="1"/>
  <c r="R210" i="14" s="1"/>
  <c r="Q200" i="14"/>
  <c r="R194" i="14"/>
  <c r="R195" i="14" s="1"/>
  <c r="R196" i="14" s="1"/>
  <c r="R197" i="14" s="1"/>
  <c r="R198" i="14" s="1"/>
  <c r="R199" i="14" s="1"/>
  <c r="Q191" i="14"/>
  <c r="S191" i="14" s="1"/>
  <c r="R187" i="14"/>
  <c r="R188" i="14" s="1"/>
  <c r="R189" i="14" s="1"/>
  <c r="R190" i="14" s="1"/>
  <c r="Q179" i="14"/>
  <c r="R173" i="14"/>
  <c r="R174" i="14" s="1"/>
  <c r="R175" i="14" s="1"/>
  <c r="R176" i="14" s="1"/>
  <c r="R177" i="14" s="1"/>
  <c r="R178" i="14" s="1"/>
  <c r="Q170" i="14"/>
  <c r="S170" i="14" s="1"/>
  <c r="R166" i="14"/>
  <c r="R167" i="14" s="1"/>
  <c r="R168" i="14" s="1"/>
  <c r="R169" i="14" s="1"/>
  <c r="Q161" i="14"/>
  <c r="R155" i="14"/>
  <c r="R156" i="14" s="1"/>
  <c r="R157" i="14" s="1"/>
  <c r="R158" i="14" s="1"/>
  <c r="R159" i="14" s="1"/>
  <c r="R160" i="14" s="1"/>
  <c r="Q152" i="14"/>
  <c r="S152" i="14" s="1"/>
  <c r="R149" i="14"/>
  <c r="R150" i="14" s="1"/>
  <c r="R151" i="14" s="1"/>
  <c r="R148" i="14"/>
  <c r="Q143" i="14"/>
  <c r="S141" i="14"/>
  <c r="S142" i="14" s="1"/>
  <c r="Q135" i="14"/>
  <c r="S135" i="14" s="1"/>
  <c r="R130" i="14"/>
  <c r="R131" i="14" s="1"/>
  <c r="R132" i="14" s="1"/>
  <c r="R133" i="14" s="1"/>
  <c r="R134" i="14" s="1"/>
  <c r="R137" i="14" s="1"/>
  <c r="Q127" i="14"/>
  <c r="S127" i="14" s="1"/>
  <c r="R123" i="14"/>
  <c r="R124" i="14" s="1"/>
  <c r="R125" i="14" s="1"/>
  <c r="R126" i="14" s="1"/>
  <c r="Q118" i="14"/>
  <c r="S116" i="14"/>
  <c r="S117" i="14" s="1"/>
  <c r="Q110" i="14"/>
  <c r="S110" i="14" s="1"/>
  <c r="R105" i="14"/>
  <c r="R106" i="14" s="1"/>
  <c r="R107" i="14" s="1"/>
  <c r="R108" i="14" s="1"/>
  <c r="R109" i="14" s="1"/>
  <c r="R112" i="14" s="1"/>
  <c r="Q102" i="14"/>
  <c r="S102" i="14" s="1"/>
  <c r="R98" i="14"/>
  <c r="R99" i="14" s="1"/>
  <c r="R100" i="14" s="1"/>
  <c r="R101" i="14" s="1"/>
  <c r="Q93" i="14"/>
  <c r="R87" i="14"/>
  <c r="R88" i="14" s="1"/>
  <c r="R89" i="14" s="1"/>
  <c r="R90" i="14" s="1"/>
  <c r="R91" i="14" s="1"/>
  <c r="R92" i="14" s="1"/>
  <c r="Q84" i="14"/>
  <c r="S84" i="14" s="1"/>
  <c r="R80" i="14"/>
  <c r="R81" i="14" s="1"/>
  <c r="R82" i="14" s="1"/>
  <c r="R83" i="14" s="1"/>
  <c r="Q75" i="14"/>
  <c r="R69" i="14"/>
  <c r="R70" i="14" s="1"/>
  <c r="R71" i="14" s="1"/>
  <c r="R72" i="14" s="1"/>
  <c r="R73" i="14" s="1"/>
  <c r="R74" i="14" s="1"/>
  <c r="Q66" i="14"/>
  <c r="S66" i="14" s="1"/>
  <c r="R62" i="14"/>
  <c r="R63" i="14" s="1"/>
  <c r="R64" i="14" s="1"/>
  <c r="R65" i="14" s="1"/>
  <c r="Q57" i="14"/>
  <c r="S55" i="14"/>
  <c r="S56" i="14" s="1"/>
  <c r="Q49" i="14"/>
  <c r="S49" i="14" s="1"/>
  <c r="R44" i="14"/>
  <c r="R45" i="14" s="1"/>
  <c r="R46" i="14" s="1"/>
  <c r="R47" i="14" s="1"/>
  <c r="R48" i="14" s="1"/>
  <c r="R51" i="14" s="1"/>
  <c r="Q41" i="14"/>
  <c r="S41" i="14" s="1"/>
  <c r="R37" i="14"/>
  <c r="R38" i="14" s="1"/>
  <c r="R39" i="14" s="1"/>
  <c r="R40" i="14" s="1"/>
  <c r="Q32" i="14"/>
  <c r="S32" i="14" s="1"/>
  <c r="R26" i="14"/>
  <c r="R27" i="14" s="1"/>
  <c r="R28" i="14" s="1"/>
  <c r="R29" i="14" s="1"/>
  <c r="R30" i="14" s="1"/>
  <c r="R31" i="14" s="1"/>
  <c r="Q23" i="14"/>
  <c r="R19" i="14"/>
  <c r="R20" i="14" s="1"/>
  <c r="R21" i="14" s="1"/>
  <c r="R22" i="14" s="1"/>
  <c r="Q300" i="11"/>
  <c r="S300" i="11" s="1"/>
  <c r="R294" i="11"/>
  <c r="Q291" i="11"/>
  <c r="S291" i="11" s="1"/>
  <c r="R287" i="11"/>
  <c r="R288" i="11" s="1"/>
  <c r="R289" i="11" s="1"/>
  <c r="R290" i="11" s="1"/>
  <c r="Q280" i="11"/>
  <c r="R274" i="11"/>
  <c r="R275" i="11" s="1"/>
  <c r="R276" i="11" s="1"/>
  <c r="R277" i="11" s="1"/>
  <c r="R278" i="11" s="1"/>
  <c r="R279" i="11" s="1"/>
  <c r="Q271" i="11"/>
  <c r="S271" i="11" s="1"/>
  <c r="R267" i="11"/>
  <c r="R268" i="11" s="1"/>
  <c r="R269" i="11" s="1"/>
  <c r="R270" i="11" s="1"/>
  <c r="Q260" i="11"/>
  <c r="R254" i="11"/>
  <c r="R255" i="11" s="1"/>
  <c r="R256" i="11" s="1"/>
  <c r="R257" i="11" s="1"/>
  <c r="R258" i="11" s="1"/>
  <c r="R259" i="11" s="1"/>
  <c r="Q251" i="11"/>
  <c r="S251" i="11" s="1"/>
  <c r="R247" i="11"/>
  <c r="R248" i="11" s="1"/>
  <c r="R249" i="11" s="1"/>
  <c r="R250" i="11" s="1"/>
  <c r="Q240" i="11"/>
  <c r="R234" i="11"/>
  <c r="R235" i="11" s="1"/>
  <c r="R236" i="11" s="1"/>
  <c r="R237" i="11" s="1"/>
  <c r="R238" i="11" s="1"/>
  <c r="R239" i="11" s="1"/>
  <c r="Q231" i="11"/>
  <c r="S231" i="11" s="1"/>
  <c r="R227" i="11"/>
  <c r="R228" i="11" s="1"/>
  <c r="R229" i="11" s="1"/>
  <c r="R230" i="11" s="1"/>
  <c r="Q220" i="11"/>
  <c r="R214" i="11"/>
  <c r="R215" i="11" s="1"/>
  <c r="R216" i="11" s="1"/>
  <c r="R217" i="11" s="1"/>
  <c r="R218" i="11" s="1"/>
  <c r="R219" i="11" s="1"/>
  <c r="Q211" i="11"/>
  <c r="S211" i="11" s="1"/>
  <c r="R207" i="11"/>
  <c r="R208" i="11" s="1"/>
  <c r="R209" i="11" s="1"/>
  <c r="R210" i="11" s="1"/>
  <c r="Q200" i="11"/>
  <c r="R194" i="11"/>
  <c r="R195" i="11" s="1"/>
  <c r="R196" i="11" s="1"/>
  <c r="R197" i="11" s="1"/>
  <c r="R198" i="11" s="1"/>
  <c r="R199" i="11" s="1"/>
  <c r="Q191" i="11"/>
  <c r="S191" i="11" s="1"/>
  <c r="R187" i="11"/>
  <c r="R188" i="11" s="1"/>
  <c r="R189" i="11" s="1"/>
  <c r="R190" i="11" s="1"/>
  <c r="Q179" i="11"/>
  <c r="R173" i="11"/>
  <c r="R174" i="11" s="1"/>
  <c r="R175" i="11" s="1"/>
  <c r="R176" i="11" s="1"/>
  <c r="R177" i="11" s="1"/>
  <c r="R178" i="11" s="1"/>
  <c r="Q170" i="11"/>
  <c r="S170" i="11" s="1"/>
  <c r="R166" i="11"/>
  <c r="R167" i="11" s="1"/>
  <c r="R168" i="11" s="1"/>
  <c r="R169" i="11" s="1"/>
  <c r="Q161" i="11"/>
  <c r="R155" i="11"/>
  <c r="R156" i="11" s="1"/>
  <c r="R157" i="11" s="1"/>
  <c r="R158" i="11" s="1"/>
  <c r="R159" i="11" s="1"/>
  <c r="R160" i="11" s="1"/>
  <c r="Q152" i="11"/>
  <c r="S152" i="11" s="1"/>
  <c r="R148" i="11"/>
  <c r="R149" i="11" s="1"/>
  <c r="R150" i="11" s="1"/>
  <c r="R151" i="11" s="1"/>
  <c r="Q143" i="11"/>
  <c r="S143" i="11" s="1"/>
  <c r="S141" i="11"/>
  <c r="S142" i="11" s="1"/>
  <c r="Q135" i="11"/>
  <c r="S135" i="11" s="1"/>
  <c r="R131" i="11"/>
  <c r="R132" i="11" s="1"/>
  <c r="R133" i="11" s="1"/>
  <c r="R134" i="11" s="1"/>
  <c r="R137" i="11" s="1"/>
  <c r="Q127" i="11"/>
  <c r="S127" i="11" s="1"/>
  <c r="R123" i="11"/>
  <c r="R124" i="11" s="1"/>
  <c r="R125" i="11" s="1"/>
  <c r="R126" i="11" s="1"/>
  <c r="Q118" i="11"/>
  <c r="S116" i="11"/>
  <c r="S117" i="11" s="1"/>
  <c r="Q110" i="11"/>
  <c r="S110" i="11" s="1"/>
  <c r="R105" i="11"/>
  <c r="R106" i="11" s="1"/>
  <c r="R107" i="11" s="1"/>
  <c r="R108" i="11" s="1"/>
  <c r="R109" i="11" s="1"/>
  <c r="R112" i="11" s="1"/>
  <c r="Q102" i="11"/>
  <c r="S102" i="11" s="1"/>
  <c r="R98" i="11"/>
  <c r="R99" i="11" s="1"/>
  <c r="R100" i="11" s="1"/>
  <c r="R101" i="11" s="1"/>
  <c r="Q93" i="11"/>
  <c r="R88" i="11"/>
  <c r="R89" i="11" s="1"/>
  <c r="R90" i="11" s="1"/>
  <c r="R91" i="11" s="1"/>
  <c r="R92" i="11" s="1"/>
  <c r="Q84" i="11"/>
  <c r="S84" i="11" s="1"/>
  <c r="R80" i="11"/>
  <c r="R81" i="11" s="1"/>
  <c r="R82" i="11" s="1"/>
  <c r="R83" i="11" s="1"/>
  <c r="Q75" i="11"/>
  <c r="R69" i="11"/>
  <c r="R70" i="11" s="1"/>
  <c r="R71" i="11" s="1"/>
  <c r="R72" i="11" s="1"/>
  <c r="R73" i="11" s="1"/>
  <c r="R74" i="11" s="1"/>
  <c r="Q66" i="11"/>
  <c r="S66" i="11" s="1"/>
  <c r="R62" i="11"/>
  <c r="R63" i="11" s="1"/>
  <c r="R64" i="11" s="1"/>
  <c r="R65" i="11" s="1"/>
  <c r="Q57" i="11"/>
  <c r="S57" i="11" s="1"/>
  <c r="S55" i="11"/>
  <c r="S56" i="11" s="1"/>
  <c r="Q49" i="11"/>
  <c r="S49" i="11" s="1"/>
  <c r="R44" i="11"/>
  <c r="R45" i="11" s="1"/>
  <c r="R46" i="11" s="1"/>
  <c r="R47" i="11" s="1"/>
  <c r="R48" i="11" s="1"/>
  <c r="R51" i="11" s="1"/>
  <c r="Q41" i="11"/>
  <c r="S41" i="11" s="1"/>
  <c r="R37" i="11"/>
  <c r="R38" i="11" s="1"/>
  <c r="R39" i="11" s="1"/>
  <c r="R40" i="11" s="1"/>
  <c r="Q32" i="11"/>
  <c r="S32" i="11" s="1"/>
  <c r="R26" i="11"/>
  <c r="R27" i="11" s="1"/>
  <c r="R28" i="11" s="1"/>
  <c r="R29" i="11" s="1"/>
  <c r="R30" i="11" s="1"/>
  <c r="R31" i="11" s="1"/>
  <c r="Q23" i="11"/>
  <c r="R19" i="11"/>
  <c r="R20" i="11" s="1"/>
  <c r="R21" i="11" s="1"/>
  <c r="R22" i="11" s="1"/>
  <c r="Q300" i="8"/>
  <c r="S300" i="8" s="1"/>
  <c r="R294" i="8"/>
  <c r="Q291" i="8"/>
  <c r="S291" i="8" s="1"/>
  <c r="R287" i="8"/>
  <c r="R288" i="8" s="1"/>
  <c r="R289" i="8" s="1"/>
  <c r="R290" i="8" s="1"/>
  <c r="Q280" i="8"/>
  <c r="R274" i="8"/>
  <c r="R275" i="8" s="1"/>
  <c r="R276" i="8" s="1"/>
  <c r="R277" i="8" s="1"/>
  <c r="R278" i="8" s="1"/>
  <c r="R279" i="8" s="1"/>
  <c r="Q271" i="8"/>
  <c r="S271" i="8" s="1"/>
  <c r="R267" i="8"/>
  <c r="R268" i="8" s="1"/>
  <c r="R269" i="8" s="1"/>
  <c r="R270" i="8" s="1"/>
  <c r="Q260" i="8"/>
  <c r="R255" i="8"/>
  <c r="R256" i="8" s="1"/>
  <c r="R257" i="8" s="1"/>
  <c r="R258" i="8" s="1"/>
  <c r="R259" i="8" s="1"/>
  <c r="Q251" i="8"/>
  <c r="S251" i="8" s="1"/>
  <c r="R247" i="8"/>
  <c r="R248" i="8" s="1"/>
  <c r="R249" i="8" s="1"/>
  <c r="R250" i="8" s="1"/>
  <c r="Q240" i="8"/>
  <c r="R234" i="8"/>
  <c r="R235" i="8" s="1"/>
  <c r="R236" i="8" s="1"/>
  <c r="R237" i="8" s="1"/>
  <c r="R238" i="8" s="1"/>
  <c r="R239" i="8" s="1"/>
  <c r="Q231" i="8"/>
  <c r="S231" i="8" s="1"/>
  <c r="R227" i="8"/>
  <c r="R228" i="8" s="1"/>
  <c r="R229" i="8" s="1"/>
  <c r="R230" i="8" s="1"/>
  <c r="Q220" i="8"/>
  <c r="R214" i="8"/>
  <c r="R215" i="8" s="1"/>
  <c r="R216" i="8" s="1"/>
  <c r="R217" i="8" s="1"/>
  <c r="R218" i="8" s="1"/>
  <c r="R219" i="8" s="1"/>
  <c r="Q211" i="8"/>
  <c r="S211" i="8" s="1"/>
  <c r="R207" i="8"/>
  <c r="R208" i="8" s="1"/>
  <c r="R209" i="8" s="1"/>
  <c r="R210" i="8" s="1"/>
  <c r="Q200" i="8"/>
  <c r="R195" i="8"/>
  <c r="R196" i="8" s="1"/>
  <c r="R197" i="8" s="1"/>
  <c r="R198" i="8" s="1"/>
  <c r="R199" i="8" s="1"/>
  <c r="Q191" i="8"/>
  <c r="S191" i="8" s="1"/>
  <c r="R187" i="8"/>
  <c r="R188" i="8" s="1"/>
  <c r="R189" i="8" s="1"/>
  <c r="R190" i="8" s="1"/>
  <c r="Q179" i="8"/>
  <c r="R173" i="8"/>
  <c r="R174" i="8" s="1"/>
  <c r="R175" i="8" s="1"/>
  <c r="R176" i="8" s="1"/>
  <c r="R177" i="8" s="1"/>
  <c r="R178" i="8" s="1"/>
  <c r="Q170" i="8"/>
  <c r="S170" i="8" s="1"/>
  <c r="R167" i="8"/>
  <c r="R168" i="8" s="1"/>
  <c r="R169" i="8" s="1"/>
  <c r="Q161" i="8"/>
  <c r="R155" i="8"/>
  <c r="R156" i="8" s="1"/>
  <c r="R157" i="8" s="1"/>
  <c r="R158" i="8" s="1"/>
  <c r="R159" i="8" s="1"/>
  <c r="R160" i="8" s="1"/>
  <c r="Q152" i="8"/>
  <c r="S152" i="8" s="1"/>
  <c r="R148" i="8"/>
  <c r="R149" i="8" s="1"/>
  <c r="R150" i="8" s="1"/>
  <c r="R151" i="8" s="1"/>
  <c r="Q143" i="8"/>
  <c r="S141" i="8"/>
  <c r="S142" i="8" s="1"/>
  <c r="Q135" i="8"/>
  <c r="S135" i="8" s="1"/>
  <c r="R130" i="8"/>
  <c r="R131" i="8" s="1"/>
  <c r="R132" i="8" s="1"/>
  <c r="R133" i="8" s="1"/>
  <c r="R134" i="8" s="1"/>
  <c r="R137" i="8" s="1"/>
  <c r="Q127" i="8"/>
  <c r="S127" i="8" s="1"/>
  <c r="R123" i="8"/>
  <c r="R124" i="8" s="1"/>
  <c r="R125" i="8" s="1"/>
  <c r="R126" i="8" s="1"/>
  <c r="Q118" i="8"/>
  <c r="S116" i="8"/>
  <c r="S117" i="8" s="1"/>
  <c r="Q110" i="8"/>
  <c r="S110" i="8" s="1"/>
  <c r="R105" i="8"/>
  <c r="R106" i="8" s="1"/>
  <c r="R107" i="8" s="1"/>
  <c r="R108" i="8" s="1"/>
  <c r="R109" i="8" s="1"/>
  <c r="R112" i="8" s="1"/>
  <c r="Q102" i="8"/>
  <c r="S102" i="8" s="1"/>
  <c r="R98" i="8"/>
  <c r="R99" i="8" s="1"/>
  <c r="R100" i="8" s="1"/>
  <c r="R101" i="8" s="1"/>
  <c r="Q93" i="8"/>
  <c r="R87" i="8"/>
  <c r="R88" i="8" s="1"/>
  <c r="R89" i="8" s="1"/>
  <c r="R90" i="8" s="1"/>
  <c r="R91" i="8" s="1"/>
  <c r="R92" i="8" s="1"/>
  <c r="Q84" i="8"/>
  <c r="S84" i="8" s="1"/>
  <c r="R80" i="8"/>
  <c r="R81" i="8" s="1"/>
  <c r="R82" i="8" s="1"/>
  <c r="R83" i="8" s="1"/>
  <c r="Q75" i="8"/>
  <c r="R75" i="8" s="1"/>
  <c r="R69" i="8"/>
  <c r="R70" i="8" s="1"/>
  <c r="R71" i="8" s="1"/>
  <c r="R72" i="8" s="1"/>
  <c r="R73" i="8" s="1"/>
  <c r="R74" i="8" s="1"/>
  <c r="Q66" i="8"/>
  <c r="S66" i="8" s="1"/>
  <c r="R62" i="8"/>
  <c r="R63" i="8" s="1"/>
  <c r="R64" i="8" s="1"/>
  <c r="R65" i="8" s="1"/>
  <c r="Q57" i="8"/>
  <c r="S55" i="8"/>
  <c r="S56" i="8" s="1"/>
  <c r="Q49" i="8"/>
  <c r="S49" i="8" s="1"/>
  <c r="R44" i="8"/>
  <c r="R45" i="8" s="1"/>
  <c r="R46" i="8" s="1"/>
  <c r="R47" i="8" s="1"/>
  <c r="R48" i="8" s="1"/>
  <c r="R51" i="8" s="1"/>
  <c r="Q41" i="8"/>
  <c r="S41" i="8" s="1"/>
  <c r="R37" i="8"/>
  <c r="R38" i="8" s="1"/>
  <c r="R39" i="8" s="1"/>
  <c r="Q32" i="8"/>
  <c r="S32" i="8" s="1"/>
  <c r="R26" i="8"/>
  <c r="R27" i="8" s="1"/>
  <c r="R28" i="8" s="1"/>
  <c r="R29" i="8" s="1"/>
  <c r="R30" i="8" s="1"/>
  <c r="R31" i="8" s="1"/>
  <c r="Q23" i="8"/>
  <c r="S23" i="8" s="1"/>
  <c r="R19" i="8"/>
  <c r="R20" i="8" s="1"/>
  <c r="R21" i="8" s="1"/>
  <c r="S143" i="14" l="1"/>
  <c r="S57" i="8"/>
  <c r="R93" i="8"/>
  <c r="S57" i="14"/>
  <c r="S143" i="8"/>
  <c r="S118" i="8"/>
  <c r="R84" i="11"/>
  <c r="R102" i="11"/>
  <c r="R170" i="11"/>
  <c r="R191" i="11"/>
  <c r="R211" i="11"/>
  <c r="R231" i="11"/>
  <c r="R251" i="11"/>
  <c r="R271" i="11"/>
  <c r="R291" i="11"/>
  <c r="R300" i="11"/>
  <c r="R102" i="14"/>
  <c r="R170" i="14"/>
  <c r="R191" i="14"/>
  <c r="R211" i="14"/>
  <c r="R231" i="14"/>
  <c r="R251" i="14"/>
  <c r="R271" i="14"/>
  <c r="R291" i="14"/>
  <c r="R300" i="14"/>
  <c r="R152" i="11"/>
  <c r="R152" i="14"/>
  <c r="S118" i="11"/>
  <c r="S118" i="14"/>
  <c r="R240" i="8"/>
  <c r="R23" i="11"/>
  <c r="R66" i="11"/>
  <c r="R23" i="14"/>
  <c r="R66" i="14"/>
  <c r="R84" i="14"/>
  <c r="R280" i="8"/>
  <c r="R260" i="8"/>
  <c r="R52" i="14"/>
  <c r="R53" i="14" s="1"/>
  <c r="R54" i="14" s="1"/>
  <c r="R55" i="14" s="1"/>
  <c r="R56" i="14" s="1"/>
  <c r="R113" i="14"/>
  <c r="R114" i="14" s="1"/>
  <c r="R115" i="14" s="1"/>
  <c r="R116" i="14" s="1"/>
  <c r="R117" i="14" s="1"/>
  <c r="R138" i="14"/>
  <c r="R139" i="14" s="1"/>
  <c r="R140" i="14" s="1"/>
  <c r="R141" i="14" s="1"/>
  <c r="R142" i="14" s="1"/>
  <c r="S23" i="14"/>
  <c r="R49" i="14"/>
  <c r="R75" i="14"/>
  <c r="R93" i="14"/>
  <c r="R135" i="14"/>
  <c r="R161" i="14"/>
  <c r="R179" i="14"/>
  <c r="I175" i="14" s="1"/>
  <c r="R200" i="14"/>
  <c r="R220" i="14"/>
  <c r="R240" i="14"/>
  <c r="R260" i="14"/>
  <c r="R280" i="14"/>
  <c r="R32" i="14"/>
  <c r="R41" i="14"/>
  <c r="S75" i="14"/>
  <c r="S93" i="14"/>
  <c r="R110" i="14"/>
  <c r="R127" i="14"/>
  <c r="S161" i="14"/>
  <c r="S179" i="14"/>
  <c r="S200" i="14"/>
  <c r="S220" i="14"/>
  <c r="S240" i="14"/>
  <c r="S260" i="14"/>
  <c r="S280" i="14"/>
  <c r="R52" i="11"/>
  <c r="R53" i="11" s="1"/>
  <c r="R54" i="11" s="1"/>
  <c r="R55" i="11" s="1"/>
  <c r="R56" i="11" s="1"/>
  <c r="R113" i="11"/>
  <c r="R114" i="11" s="1"/>
  <c r="R115" i="11" s="1"/>
  <c r="R116" i="11" s="1"/>
  <c r="R117" i="11" s="1"/>
  <c r="R138" i="11"/>
  <c r="R139" i="11" s="1"/>
  <c r="R140" i="11" s="1"/>
  <c r="R141" i="11" s="1"/>
  <c r="R142" i="11" s="1"/>
  <c r="S23" i="11"/>
  <c r="R49" i="11"/>
  <c r="R75" i="11"/>
  <c r="R93" i="11"/>
  <c r="R135" i="11"/>
  <c r="R161" i="11"/>
  <c r="R179" i="11"/>
  <c r="R200" i="11"/>
  <c r="R220" i="11"/>
  <c r="R240" i="11"/>
  <c r="R260" i="11"/>
  <c r="R280" i="11"/>
  <c r="R32" i="11"/>
  <c r="R41" i="11"/>
  <c r="S75" i="11"/>
  <c r="S93" i="11"/>
  <c r="R110" i="11"/>
  <c r="R127" i="11"/>
  <c r="S161" i="11"/>
  <c r="S179" i="11"/>
  <c r="S200" i="11"/>
  <c r="S220" i="11"/>
  <c r="S240" i="11"/>
  <c r="S260" i="11"/>
  <c r="S280" i="11"/>
  <c r="R40" i="8"/>
  <c r="R41" i="8"/>
  <c r="R52" i="8"/>
  <c r="R53" i="8" s="1"/>
  <c r="R54" i="8" s="1"/>
  <c r="R55" i="8" s="1"/>
  <c r="R56" i="8" s="1"/>
  <c r="R22" i="8"/>
  <c r="R23" i="8" s="1"/>
  <c r="H27" i="8" s="1"/>
  <c r="R32" i="8"/>
  <c r="R113" i="8"/>
  <c r="R114" i="8" s="1"/>
  <c r="R115" i="8" s="1"/>
  <c r="R116" i="8" s="1"/>
  <c r="R117" i="8" s="1"/>
  <c r="R138" i="8"/>
  <c r="R139" i="8" s="1"/>
  <c r="R140" i="8" s="1"/>
  <c r="R141" i="8" s="1"/>
  <c r="R142" i="8" s="1"/>
  <c r="R161" i="8"/>
  <c r="R179" i="8"/>
  <c r="R200" i="8"/>
  <c r="R220" i="8"/>
  <c r="R49" i="8"/>
  <c r="R66" i="8"/>
  <c r="S75" i="8"/>
  <c r="R84" i="8"/>
  <c r="S93" i="8"/>
  <c r="R102" i="8"/>
  <c r="R110" i="8"/>
  <c r="R127" i="8"/>
  <c r="R135" i="8"/>
  <c r="R152" i="8"/>
  <c r="S161" i="8"/>
  <c r="R170" i="8"/>
  <c r="H175" i="8" s="1"/>
  <c r="S179" i="8"/>
  <c r="R191" i="8"/>
  <c r="S200" i="8"/>
  <c r="R211" i="8"/>
  <c r="S220" i="8"/>
  <c r="R231" i="8"/>
  <c r="S240" i="8"/>
  <c r="R251" i="8"/>
  <c r="S260" i="8"/>
  <c r="R271" i="8"/>
  <c r="S280" i="8"/>
  <c r="R291" i="8"/>
  <c r="R300" i="8"/>
  <c r="R294" i="2"/>
  <c r="R287" i="2"/>
  <c r="R288" i="2" s="1"/>
  <c r="R289" i="2" s="1"/>
  <c r="R290" i="2" s="1"/>
  <c r="R274" i="2"/>
  <c r="R275" i="2" s="1"/>
  <c r="R276" i="2" s="1"/>
  <c r="R277" i="2" s="1"/>
  <c r="R278" i="2" s="1"/>
  <c r="R279" i="2" s="1"/>
  <c r="R267" i="2"/>
  <c r="R268" i="2" s="1"/>
  <c r="R269" i="2" s="1"/>
  <c r="R270" i="2" s="1"/>
  <c r="R254" i="2"/>
  <c r="R255" i="2" s="1"/>
  <c r="R256" i="2" s="1"/>
  <c r="R257" i="2" s="1"/>
  <c r="R258" i="2" s="1"/>
  <c r="R259" i="2" s="1"/>
  <c r="R247" i="2"/>
  <c r="R248" i="2" s="1"/>
  <c r="R249" i="2" s="1"/>
  <c r="R250" i="2" s="1"/>
  <c r="R234" i="2"/>
  <c r="R235" i="2" s="1"/>
  <c r="R236" i="2" s="1"/>
  <c r="R237" i="2" s="1"/>
  <c r="R238" i="2" s="1"/>
  <c r="R239" i="2" s="1"/>
  <c r="R227" i="2"/>
  <c r="R228" i="2" s="1"/>
  <c r="R229" i="2" s="1"/>
  <c r="R230" i="2" s="1"/>
  <c r="R214" i="2"/>
  <c r="R215" i="2" s="1"/>
  <c r="R216" i="2" s="1"/>
  <c r="R217" i="2" s="1"/>
  <c r="R218" i="2" s="1"/>
  <c r="R219" i="2" s="1"/>
  <c r="R207" i="2"/>
  <c r="R208" i="2" s="1"/>
  <c r="R209" i="2" s="1"/>
  <c r="R210" i="2" s="1"/>
  <c r="R194" i="2"/>
  <c r="R195" i="2" s="1"/>
  <c r="R196" i="2" s="1"/>
  <c r="R197" i="2" s="1"/>
  <c r="R198" i="2" s="1"/>
  <c r="R199" i="2" s="1"/>
  <c r="R188" i="2"/>
  <c r="R189" i="2" s="1"/>
  <c r="R190" i="2" s="1"/>
  <c r="R187" i="2"/>
  <c r="R173" i="2"/>
  <c r="R174" i="2" s="1"/>
  <c r="R175" i="2" s="1"/>
  <c r="R176" i="2" s="1"/>
  <c r="R177" i="2" s="1"/>
  <c r="R178" i="2" s="1"/>
  <c r="R166" i="2"/>
  <c r="R167" i="2" s="1"/>
  <c r="R168" i="2" s="1"/>
  <c r="R169" i="2" s="1"/>
  <c r="R155" i="2"/>
  <c r="R156" i="2" s="1"/>
  <c r="R157" i="2" s="1"/>
  <c r="R158" i="2" s="1"/>
  <c r="R159" i="2" s="1"/>
  <c r="R160" i="2" s="1"/>
  <c r="R148" i="2"/>
  <c r="R149" i="2" s="1"/>
  <c r="R150" i="2" s="1"/>
  <c r="R151" i="2" s="1"/>
  <c r="R130" i="2"/>
  <c r="R131" i="2" s="1"/>
  <c r="R132" i="2" s="1"/>
  <c r="R133" i="2" s="1"/>
  <c r="R134" i="2" s="1"/>
  <c r="R137" i="2" s="1"/>
  <c r="R138" i="2" s="1"/>
  <c r="R139" i="2" s="1"/>
  <c r="R140" i="2" s="1"/>
  <c r="R141" i="2" s="1"/>
  <c r="R142" i="2" s="1"/>
  <c r="R123" i="2"/>
  <c r="R124" i="2" s="1"/>
  <c r="R125" i="2" s="1"/>
  <c r="R126" i="2" s="1"/>
  <c r="R105" i="2"/>
  <c r="R106" i="2" s="1"/>
  <c r="R107" i="2" s="1"/>
  <c r="R108" i="2" s="1"/>
  <c r="R109" i="2" s="1"/>
  <c r="R112" i="2" s="1"/>
  <c r="R113" i="2" s="1"/>
  <c r="R114" i="2" s="1"/>
  <c r="R115" i="2" s="1"/>
  <c r="R116" i="2" s="1"/>
  <c r="R117" i="2" s="1"/>
  <c r="R98" i="2"/>
  <c r="R99" i="2" s="1"/>
  <c r="R100" i="2" s="1"/>
  <c r="R101" i="2" s="1"/>
  <c r="R87" i="2"/>
  <c r="R88" i="2" s="1"/>
  <c r="R89" i="2" s="1"/>
  <c r="R90" i="2" s="1"/>
  <c r="R91" i="2" s="1"/>
  <c r="R92" i="2" s="1"/>
  <c r="R80" i="2"/>
  <c r="R81" i="2" s="1"/>
  <c r="R82" i="2" s="1"/>
  <c r="R83" i="2" s="1"/>
  <c r="R69" i="2"/>
  <c r="R70" i="2" s="1"/>
  <c r="R71" i="2" s="1"/>
  <c r="R72" i="2" s="1"/>
  <c r="R73" i="2" s="1"/>
  <c r="R74" i="2" s="1"/>
  <c r="R62" i="2"/>
  <c r="R63" i="2" s="1"/>
  <c r="R64" i="2" s="1"/>
  <c r="R65" i="2" s="1"/>
  <c r="R44" i="2"/>
  <c r="R45" i="2" s="1"/>
  <c r="R46" i="2" s="1"/>
  <c r="R47" i="2" s="1"/>
  <c r="R48" i="2" s="1"/>
  <c r="R51" i="2" s="1"/>
  <c r="R52" i="2" s="1"/>
  <c r="R53" i="2" s="1"/>
  <c r="R54" i="2" s="1"/>
  <c r="R55" i="2" s="1"/>
  <c r="R56" i="2" s="1"/>
  <c r="R37" i="2"/>
  <c r="R38" i="2" s="1"/>
  <c r="R39" i="2" s="1"/>
  <c r="R40" i="2" s="1"/>
  <c r="R26" i="2"/>
  <c r="R27" i="2" s="1"/>
  <c r="R28" i="2" s="1"/>
  <c r="R29" i="2" s="1"/>
  <c r="R30" i="2" s="1"/>
  <c r="R31" i="2" s="1"/>
  <c r="R19" i="2"/>
  <c r="R20" i="2" s="1"/>
  <c r="R21" i="2" s="1"/>
  <c r="R22" i="2" s="1"/>
  <c r="R143" i="14" l="1"/>
  <c r="R118" i="14"/>
  <c r="R57" i="14"/>
  <c r="R143" i="11"/>
  <c r="R118" i="11"/>
  <c r="R57" i="11"/>
  <c r="R143" i="8"/>
  <c r="R118" i="8"/>
  <c r="R57" i="8"/>
  <c r="N363" i="16" l="1"/>
  <c r="Q363" i="16" s="1"/>
  <c r="E363" i="16"/>
  <c r="F363" i="16" s="1"/>
  <c r="N362" i="16"/>
  <c r="N361" i="16" s="1"/>
  <c r="N360" i="16" s="1"/>
  <c r="N359" i="16" s="1"/>
  <c r="N358" i="16" s="1"/>
  <c r="N357" i="16" s="1"/>
  <c r="N356" i="16" s="1"/>
  <c r="N355" i="16" s="1"/>
  <c r="N354" i="16" s="1"/>
  <c r="N353" i="16" s="1"/>
  <c r="N352" i="16" s="1"/>
  <c r="N351" i="16" s="1"/>
  <c r="N350" i="16" s="1"/>
  <c r="N349" i="16" s="1"/>
  <c r="N348" i="16" s="1"/>
  <c r="N347" i="16" s="1"/>
  <c r="N346" i="16" s="1"/>
  <c r="N345" i="16" s="1"/>
  <c r="N344" i="16" s="1"/>
  <c r="N343" i="16" s="1"/>
  <c r="N342" i="16" s="1"/>
  <c r="N341" i="16" s="1"/>
  <c r="N340" i="16" s="1"/>
  <c r="N339" i="16" s="1"/>
  <c r="N338" i="16" s="1"/>
  <c r="N337" i="16" s="1"/>
  <c r="N336" i="16" s="1"/>
  <c r="N335" i="16" s="1"/>
  <c r="N334" i="16" s="1"/>
  <c r="N333" i="16" s="1"/>
  <c r="N332" i="16" s="1"/>
  <c r="N331" i="16" s="1"/>
  <c r="N330" i="16" s="1"/>
  <c r="N329" i="16" s="1"/>
  <c r="N328" i="16" s="1"/>
  <c r="N327" i="16" s="1"/>
  <c r="N326" i="16" s="1"/>
  <c r="N325" i="16" s="1"/>
  <c r="N324" i="16" s="1"/>
  <c r="N323" i="16" s="1"/>
  <c r="N322" i="16" s="1"/>
  <c r="N321" i="16" s="1"/>
  <c r="N320" i="16" s="1"/>
  <c r="N319" i="16" s="1"/>
  <c r="N318" i="16" s="1"/>
  <c r="N317" i="16" s="1"/>
  <c r="N316" i="16" s="1"/>
  <c r="N315" i="16" s="1"/>
  <c r="N314" i="16" s="1"/>
  <c r="N313" i="16" s="1"/>
  <c r="N312" i="16" s="1"/>
  <c r="N311" i="16" s="1"/>
  <c r="N310" i="16" s="1"/>
  <c r="N309" i="16" s="1"/>
  <c r="N308" i="16" s="1"/>
  <c r="N307" i="16" s="1"/>
  <c r="N306" i="16" s="1"/>
  <c r="N305" i="16" s="1"/>
  <c r="N304" i="16" s="1"/>
  <c r="N303" i="16" s="1"/>
  <c r="N302" i="16" s="1"/>
  <c r="N301" i="16" s="1"/>
  <c r="N300" i="16" s="1"/>
  <c r="N299" i="16" s="1"/>
  <c r="N298" i="16" s="1"/>
  <c r="N297" i="16" s="1"/>
  <c r="N296" i="16" s="1"/>
  <c r="N295" i="16" s="1"/>
  <c r="N294" i="16" s="1"/>
  <c r="N293" i="16" s="1"/>
  <c r="N292" i="16" s="1"/>
  <c r="N291" i="16" s="1"/>
  <c r="N290" i="16" s="1"/>
  <c r="N289" i="16" s="1"/>
  <c r="N288" i="16" s="1"/>
  <c r="N287" i="16" s="1"/>
  <c r="N286" i="16" s="1"/>
  <c r="N285" i="16" s="1"/>
  <c r="N284" i="16" s="1"/>
  <c r="N283" i="16" s="1"/>
  <c r="N282" i="16" s="1"/>
  <c r="N281" i="16" s="1"/>
  <c r="N280" i="16" s="1"/>
  <c r="N279" i="16" s="1"/>
  <c r="N278" i="16" s="1"/>
  <c r="N277" i="16" s="1"/>
  <c r="N276" i="16" s="1"/>
  <c r="N275" i="16" s="1"/>
  <c r="N274" i="16" s="1"/>
  <c r="N273" i="16" s="1"/>
  <c r="N272" i="16" s="1"/>
  <c r="N271" i="16" s="1"/>
  <c r="N270" i="16" s="1"/>
  <c r="N269" i="16" s="1"/>
  <c r="N268" i="16" s="1"/>
  <c r="N267" i="16" s="1"/>
  <c r="N266" i="16" s="1"/>
  <c r="N265" i="16" s="1"/>
  <c r="N264" i="16" s="1"/>
  <c r="N263" i="16" s="1"/>
  <c r="N262" i="16" s="1"/>
  <c r="N261" i="16" s="1"/>
  <c r="N260" i="16" s="1"/>
  <c r="N259" i="16" s="1"/>
  <c r="N258" i="16" s="1"/>
  <c r="N257" i="16" s="1"/>
  <c r="N256" i="16" s="1"/>
  <c r="N255" i="16" s="1"/>
  <c r="N254" i="16" s="1"/>
  <c r="N253" i="16" s="1"/>
  <c r="N252" i="16" s="1"/>
  <c r="N251" i="16" s="1"/>
  <c r="N250" i="16" s="1"/>
  <c r="N249" i="16" s="1"/>
  <c r="N248" i="16" s="1"/>
  <c r="N247" i="16" s="1"/>
  <c r="N246" i="16" s="1"/>
  <c r="N245" i="16" s="1"/>
  <c r="N244" i="16" s="1"/>
  <c r="N243" i="16" s="1"/>
  <c r="N242" i="16" s="1"/>
  <c r="N241" i="16" s="1"/>
  <c r="N240" i="16" s="1"/>
  <c r="N239" i="16" s="1"/>
  <c r="N238" i="16" s="1"/>
  <c r="N237" i="16" s="1"/>
  <c r="N236" i="16" s="1"/>
  <c r="N235" i="16" s="1"/>
  <c r="N234" i="16" s="1"/>
  <c r="N233" i="16" s="1"/>
  <c r="N232" i="16" s="1"/>
  <c r="N231" i="16" s="1"/>
  <c r="N230" i="16" s="1"/>
  <c r="N229" i="16" s="1"/>
  <c r="N228" i="16" s="1"/>
  <c r="N227" i="16" s="1"/>
  <c r="N226" i="16" s="1"/>
  <c r="N225" i="16" s="1"/>
  <c r="N224" i="16" s="1"/>
  <c r="N223" i="16" s="1"/>
  <c r="N222" i="16" s="1"/>
  <c r="N221" i="16" s="1"/>
  <c r="N220" i="16" s="1"/>
  <c r="N219" i="16" s="1"/>
  <c r="N218" i="16" s="1"/>
  <c r="N217" i="16" s="1"/>
  <c r="N216" i="16" s="1"/>
  <c r="N215" i="16" s="1"/>
  <c r="N214" i="16" s="1"/>
  <c r="N213" i="16" s="1"/>
  <c r="N212" i="16" s="1"/>
  <c r="N211" i="16" s="1"/>
  <c r="N210" i="16" s="1"/>
  <c r="N209" i="16" s="1"/>
  <c r="N208" i="16" s="1"/>
  <c r="N207" i="16" s="1"/>
  <c r="N206" i="16" s="1"/>
  <c r="N205" i="16" s="1"/>
  <c r="N204" i="16" s="1"/>
  <c r="N203" i="16" s="1"/>
  <c r="N202" i="16" s="1"/>
  <c r="N201" i="16" s="1"/>
  <c r="N200" i="16" s="1"/>
  <c r="N199" i="16" s="1"/>
  <c r="N198" i="16" s="1"/>
  <c r="N197" i="16" s="1"/>
  <c r="N196" i="16" s="1"/>
  <c r="N195" i="16" s="1"/>
  <c r="N194" i="16" s="1"/>
  <c r="N193" i="16" s="1"/>
  <c r="N192" i="16" s="1"/>
  <c r="N191" i="16" s="1"/>
  <c r="N190" i="16" s="1"/>
  <c r="N189" i="16" s="1"/>
  <c r="N188" i="16" s="1"/>
  <c r="N187" i="16" s="1"/>
  <c r="N186" i="16" s="1"/>
  <c r="N185" i="16" s="1"/>
  <c r="N184" i="16" s="1"/>
  <c r="N183" i="16" s="1"/>
  <c r="N182" i="16" s="1"/>
  <c r="N181" i="16" s="1"/>
  <c r="N180" i="16" s="1"/>
  <c r="N179" i="16" s="1"/>
  <c r="N178" i="16" s="1"/>
  <c r="N177" i="16" s="1"/>
  <c r="N176" i="16" s="1"/>
  <c r="N175" i="16" s="1"/>
  <c r="N174" i="16" s="1"/>
  <c r="N173" i="16" s="1"/>
  <c r="N172" i="16" s="1"/>
  <c r="N171" i="16" s="1"/>
  <c r="N170" i="16" s="1"/>
  <c r="N169" i="16" s="1"/>
  <c r="N168" i="16" s="1"/>
  <c r="N167" i="16" s="1"/>
  <c r="N166" i="16" s="1"/>
  <c r="N165" i="16" s="1"/>
  <c r="N164" i="16" s="1"/>
  <c r="N163" i="16" s="1"/>
  <c r="N162" i="16" s="1"/>
  <c r="N161" i="16" s="1"/>
  <c r="N160" i="16" s="1"/>
  <c r="N159" i="16" s="1"/>
  <c r="N158" i="16" s="1"/>
  <c r="N157" i="16" s="1"/>
  <c r="N156" i="16" s="1"/>
  <c r="N155" i="16" s="1"/>
  <c r="N154" i="16" s="1"/>
  <c r="N153" i="16" s="1"/>
  <c r="N152" i="16" s="1"/>
  <c r="N151" i="16" s="1"/>
  <c r="N150" i="16" s="1"/>
  <c r="N149" i="16" s="1"/>
  <c r="N148" i="16" s="1"/>
  <c r="N147" i="16" s="1"/>
  <c r="N146" i="16" s="1"/>
  <c r="N145" i="16" s="1"/>
  <c r="N144" i="16" s="1"/>
  <c r="N143" i="16" s="1"/>
  <c r="N142" i="16" s="1"/>
  <c r="N141" i="16" s="1"/>
  <c r="N140" i="16" s="1"/>
  <c r="N139" i="16" s="1"/>
  <c r="N138" i="16" s="1"/>
  <c r="N137" i="16" s="1"/>
  <c r="N136" i="16" s="1"/>
  <c r="N135" i="16" s="1"/>
  <c r="N134" i="16" s="1"/>
  <c r="N133" i="16" s="1"/>
  <c r="N132" i="16" s="1"/>
  <c r="N131" i="16" s="1"/>
  <c r="N130" i="16" s="1"/>
  <c r="N129" i="16" s="1"/>
  <c r="N128" i="16" s="1"/>
  <c r="N127" i="16" s="1"/>
  <c r="N126" i="16" s="1"/>
  <c r="N125" i="16" s="1"/>
  <c r="N124" i="16" s="1"/>
  <c r="N123" i="16" s="1"/>
  <c r="N122" i="16" s="1"/>
  <c r="N121" i="16" s="1"/>
  <c r="N120" i="16" s="1"/>
  <c r="N119" i="16" s="1"/>
  <c r="N118" i="16" s="1"/>
  <c r="N117" i="16" s="1"/>
  <c r="N116" i="16" s="1"/>
  <c r="N115" i="16" s="1"/>
  <c r="N114" i="16" s="1"/>
  <c r="N113" i="16" s="1"/>
  <c r="N112" i="16" s="1"/>
  <c r="N111" i="16" s="1"/>
  <c r="N110" i="16" s="1"/>
  <c r="N109" i="16" s="1"/>
  <c r="N108" i="16" s="1"/>
  <c r="N107" i="16" s="1"/>
  <c r="N106" i="16" s="1"/>
  <c r="N105" i="16" s="1"/>
  <c r="N104" i="16" s="1"/>
  <c r="N103" i="16" s="1"/>
  <c r="N102" i="16" s="1"/>
  <c r="N101" i="16" s="1"/>
  <c r="N100" i="16" s="1"/>
  <c r="N99" i="16" s="1"/>
  <c r="N98" i="16" s="1"/>
  <c r="N97" i="16" s="1"/>
  <c r="N96" i="16" s="1"/>
  <c r="N95" i="16" s="1"/>
  <c r="N94" i="16" s="1"/>
  <c r="N93" i="16" s="1"/>
  <c r="N92" i="16" s="1"/>
  <c r="N91" i="16" s="1"/>
  <c r="N90" i="16" s="1"/>
  <c r="N89" i="16" s="1"/>
  <c r="N88" i="16" s="1"/>
  <c r="N87" i="16" s="1"/>
  <c r="N86" i="16" s="1"/>
  <c r="N85" i="16" s="1"/>
  <c r="N84" i="16" s="1"/>
  <c r="N83" i="16" s="1"/>
  <c r="N82" i="16" s="1"/>
  <c r="N81" i="16" s="1"/>
  <c r="N80" i="16" s="1"/>
  <c r="N79" i="16" s="1"/>
  <c r="N78" i="16" s="1"/>
  <c r="N77" i="16" s="1"/>
  <c r="N76" i="16" s="1"/>
  <c r="N75" i="16" s="1"/>
  <c r="N74" i="16" s="1"/>
  <c r="N73" i="16" s="1"/>
  <c r="N72" i="16" s="1"/>
  <c r="N71" i="16" s="1"/>
  <c r="N70" i="16" s="1"/>
  <c r="N69" i="16" s="1"/>
  <c r="N68" i="16" s="1"/>
  <c r="N67" i="16" s="1"/>
  <c r="N66" i="16" s="1"/>
  <c r="N65" i="16" s="1"/>
  <c r="N64" i="16" s="1"/>
  <c r="N63" i="16" s="1"/>
  <c r="N62" i="16" s="1"/>
  <c r="N61" i="16" s="1"/>
  <c r="N60" i="16" s="1"/>
  <c r="N59" i="16" s="1"/>
  <c r="N58" i="16" s="1"/>
  <c r="N57" i="16" s="1"/>
  <c r="N56" i="16" s="1"/>
  <c r="N55" i="16" s="1"/>
  <c r="N54" i="16" s="1"/>
  <c r="N53" i="16" s="1"/>
  <c r="N52" i="16" s="1"/>
  <c r="N51" i="16" s="1"/>
  <c r="N50" i="16" s="1"/>
  <c r="N49" i="16" s="1"/>
  <c r="N48" i="16" s="1"/>
  <c r="N47" i="16" s="1"/>
  <c r="N46" i="16" s="1"/>
  <c r="N45" i="16" s="1"/>
  <c r="N44" i="16" s="1"/>
  <c r="N43" i="16" s="1"/>
  <c r="N42" i="16" s="1"/>
  <c r="N41" i="16" s="1"/>
  <c r="N40" i="16" s="1"/>
  <c r="N39" i="16" s="1"/>
  <c r="N38" i="16" s="1"/>
  <c r="N37" i="16" s="1"/>
  <c r="N36" i="16" s="1"/>
  <c r="N35" i="16" s="1"/>
  <c r="N34" i="16" s="1"/>
  <c r="N33" i="16" s="1"/>
  <c r="N32" i="16" s="1"/>
  <c r="N31" i="16" s="1"/>
  <c r="N30" i="16" s="1"/>
  <c r="N29" i="16" s="1"/>
  <c r="N28" i="16" s="1"/>
  <c r="N27" i="16" s="1"/>
  <c r="N26" i="16" s="1"/>
  <c r="N25" i="16" s="1"/>
  <c r="N24" i="16" s="1"/>
  <c r="N23" i="16" s="1"/>
  <c r="N22" i="16" s="1"/>
  <c r="N21" i="16" s="1"/>
  <c r="N20" i="16" s="1"/>
  <c r="N19" i="16" s="1"/>
  <c r="N18" i="16" s="1"/>
  <c r="N17" i="16" s="1"/>
  <c r="N16" i="16" s="1"/>
  <c r="N15" i="16" s="1"/>
  <c r="N14" i="16" s="1"/>
  <c r="N13" i="16" s="1"/>
  <c r="N12" i="16" s="1"/>
  <c r="N11" i="16" s="1"/>
  <c r="N10" i="16" s="1"/>
  <c r="N9" i="16" s="1"/>
  <c r="N8" i="16" s="1"/>
  <c r="N7" i="16" s="1"/>
  <c r="N6" i="16" s="1"/>
  <c r="N5" i="16" s="1"/>
  <c r="N4" i="16" s="1"/>
  <c r="N3" i="16" s="1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141" i="16" s="1"/>
  <c r="D142" i="16" s="1"/>
  <c r="D143" i="16" s="1"/>
  <c r="D144" i="16" s="1"/>
  <c r="D145" i="16" s="1"/>
  <c r="D146" i="16" s="1"/>
  <c r="D147" i="16" s="1"/>
  <c r="D148" i="16" s="1"/>
  <c r="D149" i="16" s="1"/>
  <c r="D150" i="16" s="1"/>
  <c r="D151" i="16" s="1"/>
  <c r="D152" i="16" s="1"/>
  <c r="D153" i="16" s="1"/>
  <c r="D154" i="16" s="1"/>
  <c r="D155" i="16" s="1"/>
  <c r="D156" i="16" s="1"/>
  <c r="D157" i="16" s="1"/>
  <c r="D158" i="16" s="1"/>
  <c r="D159" i="16" s="1"/>
  <c r="D160" i="16" s="1"/>
  <c r="D161" i="16" s="1"/>
  <c r="D162" i="16" s="1"/>
  <c r="D163" i="16" s="1"/>
  <c r="D164" i="16" s="1"/>
  <c r="D165" i="16" s="1"/>
  <c r="D166" i="16" s="1"/>
  <c r="D167" i="16" s="1"/>
  <c r="D168" i="16" s="1"/>
  <c r="D169" i="16" s="1"/>
  <c r="D170" i="16" s="1"/>
  <c r="D171" i="16" s="1"/>
  <c r="D172" i="16" s="1"/>
  <c r="D173" i="16" s="1"/>
  <c r="D174" i="16" s="1"/>
  <c r="D175" i="16" s="1"/>
  <c r="D176" i="16" s="1"/>
  <c r="D177" i="16" s="1"/>
  <c r="D178" i="16" s="1"/>
  <c r="D179" i="16" s="1"/>
  <c r="D180" i="16" s="1"/>
  <c r="D181" i="16" s="1"/>
  <c r="D182" i="16" s="1"/>
  <c r="D183" i="16" s="1"/>
  <c r="D184" i="16" s="1"/>
  <c r="D185" i="16" s="1"/>
  <c r="D186" i="16" s="1"/>
  <c r="D187" i="16" s="1"/>
  <c r="D188" i="16" s="1"/>
  <c r="D189" i="16" s="1"/>
  <c r="D190" i="16" s="1"/>
  <c r="D191" i="16" s="1"/>
  <c r="D192" i="16" s="1"/>
  <c r="D193" i="16" s="1"/>
  <c r="D194" i="16" s="1"/>
  <c r="D195" i="16" s="1"/>
  <c r="D196" i="16" s="1"/>
  <c r="D197" i="16" s="1"/>
  <c r="D198" i="16" s="1"/>
  <c r="D199" i="16" s="1"/>
  <c r="D200" i="16" s="1"/>
  <c r="D201" i="16" s="1"/>
  <c r="D202" i="16" s="1"/>
  <c r="D203" i="16" s="1"/>
  <c r="D204" i="16" s="1"/>
  <c r="D205" i="16" s="1"/>
  <c r="D206" i="16" s="1"/>
  <c r="D207" i="16" s="1"/>
  <c r="D208" i="16" s="1"/>
  <c r="D209" i="16" s="1"/>
  <c r="D210" i="16" s="1"/>
  <c r="D211" i="16" s="1"/>
  <c r="D212" i="16" s="1"/>
  <c r="D213" i="16" s="1"/>
  <c r="D214" i="16" s="1"/>
  <c r="D215" i="16" s="1"/>
  <c r="D216" i="16" s="1"/>
  <c r="D217" i="16" s="1"/>
  <c r="D218" i="16" s="1"/>
  <c r="D219" i="16" s="1"/>
  <c r="D220" i="16" s="1"/>
  <c r="D221" i="16" s="1"/>
  <c r="D222" i="16" s="1"/>
  <c r="D223" i="16" s="1"/>
  <c r="D224" i="16" s="1"/>
  <c r="D225" i="16" s="1"/>
  <c r="D226" i="16" s="1"/>
  <c r="D227" i="16" s="1"/>
  <c r="D228" i="16" s="1"/>
  <c r="D229" i="16" s="1"/>
  <c r="D230" i="16" s="1"/>
  <c r="D231" i="16" s="1"/>
  <c r="D232" i="16" s="1"/>
  <c r="D233" i="16" s="1"/>
  <c r="D234" i="16" s="1"/>
  <c r="D235" i="16" s="1"/>
  <c r="D236" i="16" s="1"/>
  <c r="D237" i="16" s="1"/>
  <c r="D238" i="16" s="1"/>
  <c r="D239" i="16" s="1"/>
  <c r="D240" i="16" s="1"/>
  <c r="D241" i="16" s="1"/>
  <c r="D242" i="16" s="1"/>
  <c r="D243" i="16" s="1"/>
  <c r="D244" i="16" s="1"/>
  <c r="D245" i="16" s="1"/>
  <c r="D246" i="16" s="1"/>
  <c r="D247" i="16" s="1"/>
  <c r="D248" i="16" s="1"/>
  <c r="D249" i="16" s="1"/>
  <c r="D250" i="16" s="1"/>
  <c r="D251" i="16" s="1"/>
  <c r="D252" i="16" s="1"/>
  <c r="D253" i="16" s="1"/>
  <c r="D254" i="16" s="1"/>
  <c r="D255" i="16" s="1"/>
  <c r="D256" i="16" s="1"/>
  <c r="D257" i="16" s="1"/>
  <c r="D258" i="16" s="1"/>
  <c r="D259" i="16" s="1"/>
  <c r="D260" i="16" s="1"/>
  <c r="D261" i="16" s="1"/>
  <c r="D262" i="16" s="1"/>
  <c r="D263" i="16" s="1"/>
  <c r="D264" i="16" s="1"/>
  <c r="D265" i="16" s="1"/>
  <c r="D266" i="16" s="1"/>
  <c r="D267" i="16" s="1"/>
  <c r="D268" i="16" s="1"/>
  <c r="D269" i="16" s="1"/>
  <c r="D270" i="16" s="1"/>
  <c r="D271" i="16" s="1"/>
  <c r="D272" i="16" s="1"/>
  <c r="D273" i="16" s="1"/>
  <c r="D274" i="16" s="1"/>
  <c r="D275" i="16" s="1"/>
  <c r="D276" i="16" s="1"/>
  <c r="D277" i="16" s="1"/>
  <c r="D278" i="16" s="1"/>
  <c r="D279" i="16" s="1"/>
  <c r="D280" i="16" s="1"/>
  <c r="D281" i="16" s="1"/>
  <c r="D282" i="16" s="1"/>
  <c r="D283" i="16" s="1"/>
  <c r="D284" i="16" s="1"/>
  <c r="D285" i="16" s="1"/>
  <c r="D286" i="16" s="1"/>
  <c r="D287" i="16" s="1"/>
  <c r="D288" i="16" s="1"/>
  <c r="D289" i="16" s="1"/>
  <c r="D290" i="16" s="1"/>
  <c r="D291" i="16" s="1"/>
  <c r="D292" i="16" s="1"/>
  <c r="D293" i="16" s="1"/>
  <c r="D294" i="16" s="1"/>
  <c r="D295" i="16" s="1"/>
  <c r="D296" i="16" s="1"/>
  <c r="D297" i="16" s="1"/>
  <c r="D298" i="16" s="1"/>
  <c r="D299" i="16" s="1"/>
  <c r="D300" i="16" s="1"/>
  <c r="D301" i="16" s="1"/>
  <c r="D302" i="16" s="1"/>
  <c r="D303" i="16" s="1"/>
  <c r="D304" i="16" s="1"/>
  <c r="D305" i="16" s="1"/>
  <c r="D306" i="16" s="1"/>
  <c r="D307" i="16" s="1"/>
  <c r="D308" i="16" s="1"/>
  <c r="D309" i="16" s="1"/>
  <c r="D310" i="16" s="1"/>
  <c r="D311" i="16" s="1"/>
  <c r="D312" i="16" s="1"/>
  <c r="D313" i="16" s="1"/>
  <c r="D314" i="16" s="1"/>
  <c r="D315" i="16" s="1"/>
  <c r="D316" i="16" s="1"/>
  <c r="D317" i="16" s="1"/>
  <c r="D318" i="16" s="1"/>
  <c r="D319" i="16" s="1"/>
  <c r="D320" i="16" s="1"/>
  <c r="D321" i="16" s="1"/>
  <c r="D322" i="16" s="1"/>
  <c r="D323" i="16" s="1"/>
  <c r="D324" i="16" s="1"/>
  <c r="D325" i="16" s="1"/>
  <c r="D326" i="16" s="1"/>
  <c r="D327" i="16" s="1"/>
  <c r="D328" i="16" s="1"/>
  <c r="D329" i="16" s="1"/>
  <c r="D330" i="16" s="1"/>
  <c r="D331" i="16" s="1"/>
  <c r="D332" i="16" s="1"/>
  <c r="D333" i="16" s="1"/>
  <c r="D334" i="16" s="1"/>
  <c r="D335" i="16" s="1"/>
  <c r="D336" i="16" s="1"/>
  <c r="D337" i="16" s="1"/>
  <c r="D338" i="16" s="1"/>
  <c r="D339" i="16" s="1"/>
  <c r="D340" i="16" s="1"/>
  <c r="D341" i="16" s="1"/>
  <c r="D342" i="16" s="1"/>
  <c r="D343" i="16" s="1"/>
  <c r="D344" i="16" s="1"/>
  <c r="D345" i="16" s="1"/>
  <c r="D346" i="16" s="1"/>
  <c r="D347" i="16" s="1"/>
  <c r="D348" i="16" s="1"/>
  <c r="D349" i="16" s="1"/>
  <c r="D350" i="16" s="1"/>
  <c r="D351" i="16" s="1"/>
  <c r="D352" i="16" s="1"/>
  <c r="D353" i="16" s="1"/>
  <c r="D354" i="16" s="1"/>
  <c r="D355" i="16" s="1"/>
  <c r="D356" i="16" s="1"/>
  <c r="D357" i="16" s="1"/>
  <c r="D358" i="16" s="1"/>
  <c r="D359" i="16" s="1"/>
  <c r="D360" i="16" s="1"/>
  <c r="D361" i="16" s="1"/>
  <c r="D362" i="16" s="1"/>
  <c r="D363" i="16" s="1"/>
  <c r="J36" i="15"/>
  <c r="F36" i="15"/>
  <c r="B36" i="15"/>
  <c r="J35" i="15"/>
  <c r="F35" i="15"/>
  <c r="B35" i="15"/>
  <c r="J34" i="15"/>
  <c r="F34" i="15"/>
  <c r="B34" i="15"/>
  <c r="J30" i="15"/>
  <c r="F30" i="15"/>
  <c r="B30" i="15"/>
  <c r="J29" i="15"/>
  <c r="F29" i="15"/>
  <c r="B29" i="15"/>
  <c r="J28" i="15"/>
  <c r="F28" i="15"/>
  <c r="B28" i="15"/>
  <c r="N26" i="15"/>
  <c r="N25" i="15"/>
  <c r="N24" i="15"/>
  <c r="J24" i="15"/>
  <c r="F24" i="15"/>
  <c r="B24" i="15"/>
  <c r="J23" i="15"/>
  <c r="F23" i="15"/>
  <c r="B23" i="15"/>
  <c r="J22" i="15"/>
  <c r="F22" i="15"/>
  <c r="B22" i="15"/>
  <c r="N20" i="15"/>
  <c r="N19" i="15"/>
  <c r="N18" i="15"/>
  <c r="J18" i="15"/>
  <c r="F18" i="15"/>
  <c r="B18" i="15"/>
  <c r="J17" i="15"/>
  <c r="F17" i="15"/>
  <c r="B17" i="15"/>
  <c r="J16" i="15"/>
  <c r="F16" i="15"/>
  <c r="B16" i="15"/>
  <c r="J15" i="15"/>
  <c r="F15" i="15"/>
  <c r="B15" i="15"/>
  <c r="N14" i="15"/>
  <c r="J14" i="15"/>
  <c r="F14" i="15"/>
  <c r="B14" i="15"/>
  <c r="N13" i="15"/>
  <c r="N12" i="15"/>
  <c r="J10" i="15"/>
  <c r="F10" i="15"/>
  <c r="B10" i="15"/>
  <c r="J9" i="15"/>
  <c r="F9" i="15"/>
  <c r="B9" i="15"/>
  <c r="N8" i="15"/>
  <c r="J8" i="15"/>
  <c r="F8" i="15"/>
  <c r="B8" i="15"/>
  <c r="N7" i="15"/>
  <c r="J7" i="15"/>
  <c r="F7" i="15"/>
  <c r="B7" i="15"/>
  <c r="N6" i="15"/>
  <c r="J6" i="15"/>
  <c r="F6" i="15"/>
  <c r="B6" i="15"/>
  <c r="N5" i="15"/>
  <c r="J5" i="15"/>
  <c r="F5" i="15"/>
  <c r="B5" i="15"/>
  <c r="N4" i="15"/>
  <c r="J4" i="15"/>
  <c r="F4" i="15"/>
  <c r="B4" i="15"/>
  <c r="N3" i="15"/>
  <c r="J3" i="15"/>
  <c r="F3" i="15"/>
  <c r="B3" i="15"/>
  <c r="Q360" i="14"/>
  <c r="R360" i="14" s="1"/>
  <c r="I356" i="14" s="1"/>
  <c r="Q351" i="14"/>
  <c r="S351" i="14" s="1"/>
  <c r="E350" i="14"/>
  <c r="E349" i="14"/>
  <c r="E348" i="14"/>
  <c r="Q340" i="14"/>
  <c r="R340" i="14" s="1"/>
  <c r="I336" i="14" s="1"/>
  <c r="Q331" i="14"/>
  <c r="S331" i="14" s="1"/>
  <c r="E330" i="14"/>
  <c r="E329" i="14"/>
  <c r="E328" i="14"/>
  <c r="Q320" i="14"/>
  <c r="R320" i="14" s="1"/>
  <c r="I316" i="14" s="1"/>
  <c r="Q311" i="14"/>
  <c r="S311" i="14" s="1"/>
  <c r="E310" i="14"/>
  <c r="E309" i="14"/>
  <c r="E308" i="14"/>
  <c r="E290" i="14"/>
  <c r="E289" i="14"/>
  <c r="E288" i="14"/>
  <c r="E270" i="14"/>
  <c r="E269" i="14"/>
  <c r="E268" i="14"/>
  <c r="E250" i="14"/>
  <c r="E249" i="14"/>
  <c r="E248" i="14"/>
  <c r="I236" i="14"/>
  <c r="E230" i="14"/>
  <c r="E229" i="14"/>
  <c r="E228" i="14"/>
  <c r="E210" i="14"/>
  <c r="E209" i="14"/>
  <c r="E208" i="14"/>
  <c r="E190" i="14"/>
  <c r="E189" i="14"/>
  <c r="E188" i="14"/>
  <c r="E176" i="14"/>
  <c r="E175" i="14"/>
  <c r="E174" i="14"/>
  <c r="E172" i="14"/>
  <c r="E171" i="14"/>
  <c r="E170" i="14"/>
  <c r="E169" i="14"/>
  <c r="E168" i="14"/>
  <c r="E167" i="14"/>
  <c r="E151" i="14"/>
  <c r="E150" i="14"/>
  <c r="E149" i="14"/>
  <c r="E138" i="14"/>
  <c r="E137" i="14"/>
  <c r="E136" i="14"/>
  <c r="E134" i="14"/>
  <c r="E133" i="14"/>
  <c r="E132" i="14"/>
  <c r="E131" i="14"/>
  <c r="E130" i="14"/>
  <c r="E129" i="14"/>
  <c r="E128" i="14"/>
  <c r="E127" i="14"/>
  <c r="E126" i="14"/>
  <c r="E125" i="14"/>
  <c r="B125" i="14"/>
  <c r="B126" i="14" s="1"/>
  <c r="B127" i="14" s="1"/>
  <c r="B128" i="14" s="1"/>
  <c r="B129" i="14" s="1"/>
  <c r="B130" i="14" s="1"/>
  <c r="B131" i="14" s="1"/>
  <c r="B132" i="14" s="1"/>
  <c r="B133" i="14" s="1"/>
  <c r="B134" i="14" s="1"/>
  <c r="E124" i="14"/>
  <c r="E113" i="14"/>
  <c r="E112" i="14"/>
  <c r="E111" i="14"/>
  <c r="E109" i="14"/>
  <c r="E108" i="14"/>
  <c r="E107" i="14"/>
  <c r="E106" i="14"/>
  <c r="E105" i="14"/>
  <c r="E104" i="14"/>
  <c r="E103" i="14"/>
  <c r="E102" i="14"/>
  <c r="E101" i="14"/>
  <c r="E100" i="14"/>
  <c r="B100" i="14"/>
  <c r="B101" i="14" s="1"/>
  <c r="B102" i="14" s="1"/>
  <c r="B103" i="14" s="1"/>
  <c r="B104" i="14" s="1"/>
  <c r="B105" i="14" s="1"/>
  <c r="B106" i="14" s="1"/>
  <c r="B107" i="14" s="1"/>
  <c r="B108" i="14" s="1"/>
  <c r="B109" i="14" s="1"/>
  <c r="E99" i="14"/>
  <c r="I88" i="14"/>
  <c r="E83" i="14"/>
  <c r="E82" i="14"/>
  <c r="E81" i="14"/>
  <c r="E65" i="14"/>
  <c r="E64" i="14"/>
  <c r="E63" i="14"/>
  <c r="E52" i="14"/>
  <c r="E51" i="14"/>
  <c r="E50" i="14"/>
  <c r="E48" i="14"/>
  <c r="E47" i="14"/>
  <c r="E46" i="14"/>
  <c r="E45" i="14"/>
  <c r="E44" i="14"/>
  <c r="E43" i="14"/>
  <c r="E42" i="14"/>
  <c r="E41" i="14"/>
  <c r="E40" i="14"/>
  <c r="E39" i="14"/>
  <c r="B39" i="14"/>
  <c r="B40" i="14" s="1"/>
  <c r="B41" i="14" s="1"/>
  <c r="B42" i="14" s="1"/>
  <c r="B43" i="14" s="1"/>
  <c r="B44" i="14" s="1"/>
  <c r="B45" i="14" s="1"/>
  <c r="B46" i="14" s="1"/>
  <c r="B47" i="14" s="1"/>
  <c r="B48" i="14" s="1"/>
  <c r="E38" i="14"/>
  <c r="E22" i="14"/>
  <c r="E21" i="14"/>
  <c r="E20" i="14"/>
  <c r="L14" i="14"/>
  <c r="J14" i="14"/>
  <c r="O353" i="14" s="1"/>
  <c r="H14" i="14"/>
  <c r="O86" i="14" s="1"/>
  <c r="O5" i="14"/>
  <c r="O3" i="14"/>
  <c r="O2" i="14"/>
  <c r="J36" i="12"/>
  <c r="F36" i="12"/>
  <c r="B36" i="12"/>
  <c r="J35" i="12"/>
  <c r="F35" i="12"/>
  <c r="B35" i="12"/>
  <c r="J34" i="12"/>
  <c r="F34" i="12"/>
  <c r="B34" i="12"/>
  <c r="J30" i="12"/>
  <c r="F30" i="12"/>
  <c r="B30" i="12"/>
  <c r="J29" i="12"/>
  <c r="F29" i="12"/>
  <c r="B29" i="12"/>
  <c r="J28" i="12"/>
  <c r="F28" i="12"/>
  <c r="B28" i="12"/>
  <c r="N26" i="12"/>
  <c r="N25" i="12"/>
  <c r="N24" i="12"/>
  <c r="J24" i="12"/>
  <c r="F24" i="12"/>
  <c r="B24" i="12"/>
  <c r="J23" i="12"/>
  <c r="F23" i="12"/>
  <c r="B23" i="12"/>
  <c r="J22" i="12"/>
  <c r="F22" i="12"/>
  <c r="B22" i="12"/>
  <c r="N20" i="12"/>
  <c r="N19" i="12"/>
  <c r="N18" i="12"/>
  <c r="J18" i="12"/>
  <c r="F18" i="12"/>
  <c r="B18" i="12"/>
  <c r="J17" i="12"/>
  <c r="F17" i="12"/>
  <c r="B17" i="12"/>
  <c r="J16" i="12"/>
  <c r="F16" i="12"/>
  <c r="B16" i="12"/>
  <c r="J15" i="12"/>
  <c r="F15" i="12"/>
  <c r="B15" i="12"/>
  <c r="N14" i="12"/>
  <c r="J14" i="12"/>
  <c r="F14" i="12"/>
  <c r="B14" i="12"/>
  <c r="N13" i="12"/>
  <c r="N12" i="12"/>
  <c r="J10" i="12"/>
  <c r="F10" i="12"/>
  <c r="B10" i="12"/>
  <c r="J9" i="12"/>
  <c r="F9" i="12"/>
  <c r="B9" i="12"/>
  <c r="N8" i="12"/>
  <c r="J8" i="12"/>
  <c r="F8" i="12"/>
  <c r="B8" i="12"/>
  <c r="N7" i="12"/>
  <c r="J7" i="12"/>
  <c r="F7" i="12"/>
  <c r="B7" i="12"/>
  <c r="N6" i="12"/>
  <c r="J6" i="12"/>
  <c r="F6" i="12"/>
  <c r="B6" i="12"/>
  <c r="N5" i="12"/>
  <c r="J5" i="12"/>
  <c r="F5" i="12"/>
  <c r="B5" i="12"/>
  <c r="N4" i="12"/>
  <c r="J4" i="12"/>
  <c r="F4" i="12"/>
  <c r="B4" i="12"/>
  <c r="N3" i="12"/>
  <c r="J3" i="12"/>
  <c r="F3" i="12"/>
  <c r="B3" i="12"/>
  <c r="Q360" i="11"/>
  <c r="S360" i="11" s="1"/>
  <c r="Q351" i="11"/>
  <c r="R351" i="11" s="1"/>
  <c r="H356" i="11" s="1"/>
  <c r="E350" i="11"/>
  <c r="E349" i="11"/>
  <c r="E348" i="11"/>
  <c r="Q340" i="11"/>
  <c r="S340" i="11" s="1"/>
  <c r="Q331" i="11"/>
  <c r="R331" i="11" s="1"/>
  <c r="H336" i="11" s="1"/>
  <c r="E330" i="11"/>
  <c r="E329" i="11"/>
  <c r="E328" i="11"/>
  <c r="Q320" i="11"/>
  <c r="S320" i="11" s="1"/>
  <c r="Q311" i="11"/>
  <c r="R311" i="11" s="1"/>
  <c r="H316" i="11" s="1"/>
  <c r="E310" i="11"/>
  <c r="E309" i="11"/>
  <c r="E308" i="11"/>
  <c r="H296" i="11"/>
  <c r="E290" i="11"/>
  <c r="E289" i="11"/>
  <c r="E288" i="11"/>
  <c r="E270" i="11"/>
  <c r="E269" i="11"/>
  <c r="E268" i="11"/>
  <c r="H256" i="11"/>
  <c r="E250" i="11"/>
  <c r="E249" i="11"/>
  <c r="E248" i="11"/>
  <c r="E230" i="11"/>
  <c r="E229" i="11"/>
  <c r="E228" i="11"/>
  <c r="E210" i="11"/>
  <c r="E209" i="11"/>
  <c r="E208" i="11"/>
  <c r="E190" i="11"/>
  <c r="E189" i="11"/>
  <c r="E188" i="11"/>
  <c r="I175" i="11"/>
  <c r="E176" i="11"/>
  <c r="E175" i="11"/>
  <c r="E174" i="11"/>
  <c r="E172" i="11"/>
  <c r="E171" i="11"/>
  <c r="E170" i="11"/>
  <c r="E169" i="11"/>
  <c r="E168" i="11"/>
  <c r="E167" i="11"/>
  <c r="E151" i="11"/>
  <c r="E150" i="11"/>
  <c r="E149" i="11"/>
  <c r="E138" i="11"/>
  <c r="E137" i="11"/>
  <c r="E136" i="11"/>
  <c r="E134" i="11"/>
  <c r="E133" i="11"/>
  <c r="E132" i="11"/>
  <c r="E131" i="11"/>
  <c r="E130" i="11"/>
  <c r="E129" i="11"/>
  <c r="E128" i="11"/>
  <c r="E127" i="11"/>
  <c r="E126" i="11"/>
  <c r="E125" i="11"/>
  <c r="B125" i="11"/>
  <c r="B126" i="11" s="1"/>
  <c r="B127" i="11" s="1"/>
  <c r="B128" i="11" s="1"/>
  <c r="B129" i="11" s="1"/>
  <c r="B130" i="11" s="1"/>
  <c r="B131" i="11" s="1"/>
  <c r="B132" i="11" s="1"/>
  <c r="B133" i="11" s="1"/>
  <c r="B134" i="11" s="1"/>
  <c r="E124" i="11"/>
  <c r="E113" i="11"/>
  <c r="E112" i="11"/>
  <c r="E111" i="11"/>
  <c r="E109" i="11"/>
  <c r="E108" i="11"/>
  <c r="E107" i="11"/>
  <c r="E106" i="11"/>
  <c r="E105" i="11"/>
  <c r="E104" i="11"/>
  <c r="E103" i="11"/>
  <c r="E102" i="11"/>
  <c r="E101" i="11"/>
  <c r="E100" i="11"/>
  <c r="B100" i="11"/>
  <c r="B101" i="11" s="1"/>
  <c r="B102" i="11" s="1"/>
  <c r="B103" i="11" s="1"/>
  <c r="B104" i="11" s="1"/>
  <c r="B105" i="11" s="1"/>
  <c r="B106" i="11" s="1"/>
  <c r="B107" i="11" s="1"/>
  <c r="B108" i="11" s="1"/>
  <c r="B109" i="11" s="1"/>
  <c r="E99" i="11"/>
  <c r="E83" i="11"/>
  <c r="E82" i="11"/>
  <c r="E81" i="11"/>
  <c r="I70" i="11"/>
  <c r="H70" i="11"/>
  <c r="E65" i="11"/>
  <c r="E64" i="11"/>
  <c r="E63" i="11"/>
  <c r="E52" i="11"/>
  <c r="E51" i="11"/>
  <c r="E50" i="11"/>
  <c r="E48" i="11"/>
  <c r="E47" i="11"/>
  <c r="E46" i="11"/>
  <c r="E45" i="11"/>
  <c r="E44" i="11"/>
  <c r="E43" i="11"/>
  <c r="E42" i="11"/>
  <c r="E41" i="11"/>
  <c r="E40" i="11"/>
  <c r="E39" i="11"/>
  <c r="B39" i="11"/>
  <c r="B40" i="11" s="1"/>
  <c r="B41" i="11" s="1"/>
  <c r="B42" i="11" s="1"/>
  <c r="B43" i="11" s="1"/>
  <c r="B44" i="11" s="1"/>
  <c r="B45" i="11" s="1"/>
  <c r="B46" i="11" s="1"/>
  <c r="B47" i="11" s="1"/>
  <c r="B48" i="11" s="1"/>
  <c r="E38" i="11"/>
  <c r="E22" i="11"/>
  <c r="E21" i="11"/>
  <c r="E20" i="11"/>
  <c r="L14" i="11"/>
  <c r="J14" i="11"/>
  <c r="O172" i="11" s="1"/>
  <c r="H14" i="11"/>
  <c r="O25" i="11" s="1"/>
  <c r="O5" i="11"/>
  <c r="O3" i="11"/>
  <c r="O2" i="11"/>
  <c r="N363" i="10"/>
  <c r="Q363" i="10" s="1"/>
  <c r="E363" i="10"/>
  <c r="F363" i="10" s="1"/>
  <c r="D4" i="10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J36" i="9"/>
  <c r="F36" i="9"/>
  <c r="B36" i="9"/>
  <c r="J35" i="9"/>
  <c r="F35" i="9"/>
  <c r="B35" i="9"/>
  <c r="J34" i="9"/>
  <c r="F34" i="9"/>
  <c r="B34" i="9"/>
  <c r="J30" i="9"/>
  <c r="F30" i="9"/>
  <c r="B30" i="9"/>
  <c r="J29" i="9"/>
  <c r="F29" i="9"/>
  <c r="B29" i="9"/>
  <c r="J28" i="9"/>
  <c r="F28" i="9"/>
  <c r="B28" i="9"/>
  <c r="N26" i="9"/>
  <c r="N25" i="9"/>
  <c r="N24" i="9"/>
  <c r="J24" i="9"/>
  <c r="F24" i="9"/>
  <c r="B24" i="9"/>
  <c r="J23" i="9"/>
  <c r="F23" i="9"/>
  <c r="B23" i="9"/>
  <c r="J22" i="9"/>
  <c r="F22" i="9"/>
  <c r="B22" i="9"/>
  <c r="N20" i="9"/>
  <c r="N19" i="9"/>
  <c r="N18" i="9"/>
  <c r="J18" i="9"/>
  <c r="F18" i="9"/>
  <c r="B18" i="9"/>
  <c r="J17" i="9"/>
  <c r="F17" i="9"/>
  <c r="B17" i="9"/>
  <c r="J16" i="9"/>
  <c r="F16" i="9"/>
  <c r="B16" i="9"/>
  <c r="J15" i="9"/>
  <c r="F15" i="9"/>
  <c r="B15" i="9"/>
  <c r="N14" i="9"/>
  <c r="J14" i="9"/>
  <c r="F14" i="9"/>
  <c r="B14" i="9"/>
  <c r="N13" i="9"/>
  <c r="N12" i="9"/>
  <c r="J10" i="9"/>
  <c r="F10" i="9"/>
  <c r="B10" i="9"/>
  <c r="J9" i="9"/>
  <c r="F9" i="9"/>
  <c r="B9" i="9"/>
  <c r="N8" i="9"/>
  <c r="J8" i="9"/>
  <c r="F8" i="9"/>
  <c r="B8" i="9"/>
  <c r="N7" i="9"/>
  <c r="J7" i="9"/>
  <c r="F7" i="9"/>
  <c r="B7" i="9"/>
  <c r="N6" i="9"/>
  <c r="J6" i="9"/>
  <c r="F6" i="9"/>
  <c r="B6" i="9"/>
  <c r="N5" i="9"/>
  <c r="J5" i="9"/>
  <c r="F5" i="9"/>
  <c r="B5" i="9"/>
  <c r="N4" i="9"/>
  <c r="J4" i="9"/>
  <c r="F4" i="9"/>
  <c r="B4" i="9"/>
  <c r="N3" i="9"/>
  <c r="J3" i="9"/>
  <c r="F3" i="9"/>
  <c r="B3" i="9"/>
  <c r="Q360" i="8"/>
  <c r="R360" i="8" s="1"/>
  <c r="I356" i="8" s="1"/>
  <c r="Q351" i="8"/>
  <c r="S351" i="8" s="1"/>
  <c r="E350" i="8"/>
  <c r="E349" i="8"/>
  <c r="E348" i="8"/>
  <c r="Q340" i="8"/>
  <c r="S340" i="8" s="1"/>
  <c r="Q331" i="8"/>
  <c r="S331" i="8" s="1"/>
  <c r="E330" i="8"/>
  <c r="E329" i="8"/>
  <c r="E328" i="8"/>
  <c r="Q320" i="8"/>
  <c r="S320" i="8" s="1"/>
  <c r="Q311" i="8"/>
  <c r="S311" i="8" s="1"/>
  <c r="E310" i="8"/>
  <c r="E309" i="8"/>
  <c r="E308" i="8"/>
  <c r="E290" i="8"/>
  <c r="E289" i="8"/>
  <c r="E288" i="8"/>
  <c r="E270" i="8"/>
  <c r="E269" i="8"/>
  <c r="E268" i="8"/>
  <c r="E250" i="8"/>
  <c r="E249" i="8"/>
  <c r="E248" i="8"/>
  <c r="E230" i="8"/>
  <c r="E229" i="8"/>
  <c r="E228" i="8"/>
  <c r="E210" i="8"/>
  <c r="E209" i="8"/>
  <c r="E208" i="8"/>
  <c r="E190" i="8"/>
  <c r="E189" i="8"/>
  <c r="E188" i="8"/>
  <c r="E176" i="8"/>
  <c r="E175" i="8"/>
  <c r="E174" i="8"/>
  <c r="E172" i="8"/>
  <c r="E171" i="8"/>
  <c r="E170" i="8"/>
  <c r="E169" i="8"/>
  <c r="E168" i="8"/>
  <c r="E167" i="8"/>
  <c r="E151" i="8"/>
  <c r="E150" i="8"/>
  <c r="E149" i="8"/>
  <c r="E138" i="8"/>
  <c r="E137" i="8"/>
  <c r="E136" i="8"/>
  <c r="E134" i="8"/>
  <c r="E133" i="8"/>
  <c r="E132" i="8"/>
  <c r="E131" i="8"/>
  <c r="E130" i="8"/>
  <c r="E129" i="8"/>
  <c r="E128" i="8"/>
  <c r="E127" i="8"/>
  <c r="E126" i="8"/>
  <c r="E125" i="8"/>
  <c r="B125" i="8"/>
  <c r="B126" i="8" s="1"/>
  <c r="B127" i="8" s="1"/>
  <c r="B128" i="8" s="1"/>
  <c r="B129" i="8" s="1"/>
  <c r="B130" i="8" s="1"/>
  <c r="B131" i="8" s="1"/>
  <c r="B132" i="8" s="1"/>
  <c r="B133" i="8" s="1"/>
  <c r="B134" i="8" s="1"/>
  <c r="E124" i="8"/>
  <c r="E113" i="8"/>
  <c r="E112" i="8"/>
  <c r="E111" i="8"/>
  <c r="E109" i="8"/>
  <c r="E108" i="8"/>
  <c r="E107" i="8"/>
  <c r="E106" i="8"/>
  <c r="E105" i="8"/>
  <c r="E104" i="8"/>
  <c r="E103" i="8"/>
  <c r="E102" i="8"/>
  <c r="E101" i="8"/>
  <c r="E100" i="8"/>
  <c r="B100" i="8"/>
  <c r="B101" i="8" s="1"/>
  <c r="B102" i="8" s="1"/>
  <c r="B103" i="8" s="1"/>
  <c r="B104" i="8" s="1"/>
  <c r="B105" i="8" s="1"/>
  <c r="B106" i="8" s="1"/>
  <c r="B107" i="8" s="1"/>
  <c r="B108" i="8" s="1"/>
  <c r="B109" i="8" s="1"/>
  <c r="E99" i="8"/>
  <c r="E83" i="8"/>
  <c r="E82" i="8"/>
  <c r="E81" i="8"/>
  <c r="H70" i="8"/>
  <c r="E65" i="8"/>
  <c r="E64" i="8"/>
  <c r="E63" i="8"/>
  <c r="E52" i="8"/>
  <c r="E51" i="8"/>
  <c r="E50" i="8"/>
  <c r="E48" i="8"/>
  <c r="E47" i="8"/>
  <c r="E46" i="8"/>
  <c r="E45" i="8"/>
  <c r="E44" i="8"/>
  <c r="E43" i="8"/>
  <c r="E42" i="8"/>
  <c r="E41" i="8"/>
  <c r="E40" i="8"/>
  <c r="E39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E38" i="8"/>
  <c r="I27" i="8"/>
  <c r="L14" i="8"/>
  <c r="J14" i="8"/>
  <c r="O353" i="8" s="1"/>
  <c r="H14" i="8"/>
  <c r="O86" i="8" s="1"/>
  <c r="O5" i="8"/>
  <c r="O3" i="8"/>
  <c r="O2" i="8"/>
  <c r="O148" i="11" l="1"/>
  <c r="O147" i="11" s="1"/>
  <c r="N362" i="10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N6" i="10" s="1"/>
  <c r="N5" i="10" s="1"/>
  <c r="N4" i="10" s="1"/>
  <c r="N3" i="10" s="1"/>
  <c r="H363" i="10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K23" i="10" s="1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E362" i="16"/>
  <c r="E361" i="16" s="1"/>
  <c r="E360" i="16" s="1"/>
  <c r="E359" i="16" s="1"/>
  <c r="E358" i="16" s="1"/>
  <c r="E357" i="16" s="1"/>
  <c r="E356" i="16" s="1"/>
  <c r="E355" i="16" s="1"/>
  <c r="E354" i="16" s="1"/>
  <c r="E353" i="16" s="1"/>
  <c r="E352" i="16" s="1"/>
  <c r="E351" i="16" s="1"/>
  <c r="E350" i="16" s="1"/>
  <c r="E349" i="16" s="1"/>
  <c r="E348" i="16" s="1"/>
  <c r="E347" i="16" s="1"/>
  <c r="E346" i="16" s="1"/>
  <c r="E345" i="16" s="1"/>
  <c r="E344" i="16" s="1"/>
  <c r="E343" i="16" s="1"/>
  <c r="E342" i="16" s="1"/>
  <c r="E341" i="16" s="1"/>
  <c r="E340" i="16" s="1"/>
  <c r="E339" i="16" s="1"/>
  <c r="E338" i="16" s="1"/>
  <c r="E337" i="16" s="1"/>
  <c r="E336" i="16" s="1"/>
  <c r="E335" i="16" s="1"/>
  <c r="E334" i="16" s="1"/>
  <c r="E333" i="16" s="1"/>
  <c r="E332" i="16" s="1"/>
  <c r="E331" i="16" s="1"/>
  <c r="E330" i="16" s="1"/>
  <c r="E329" i="16" s="1"/>
  <c r="E328" i="16" s="1"/>
  <c r="E327" i="16" s="1"/>
  <c r="E326" i="16" s="1"/>
  <c r="E325" i="16" s="1"/>
  <c r="E324" i="16" s="1"/>
  <c r="E323" i="16" s="1"/>
  <c r="E322" i="16" s="1"/>
  <c r="E321" i="16" s="1"/>
  <c r="E320" i="16" s="1"/>
  <c r="E319" i="16" s="1"/>
  <c r="E318" i="16" s="1"/>
  <c r="E317" i="16" s="1"/>
  <c r="E316" i="16" s="1"/>
  <c r="E315" i="16" s="1"/>
  <c r="E314" i="16" s="1"/>
  <c r="E313" i="16" s="1"/>
  <c r="E312" i="16" s="1"/>
  <c r="E311" i="16" s="1"/>
  <c r="E310" i="16" s="1"/>
  <c r="E309" i="16" s="1"/>
  <c r="E308" i="16" s="1"/>
  <c r="E307" i="16" s="1"/>
  <c r="E306" i="16" s="1"/>
  <c r="E305" i="16" s="1"/>
  <c r="E304" i="16" s="1"/>
  <c r="E303" i="16" s="1"/>
  <c r="E302" i="16" s="1"/>
  <c r="E301" i="16" s="1"/>
  <c r="E300" i="16" s="1"/>
  <c r="E299" i="16" s="1"/>
  <c r="E298" i="16" s="1"/>
  <c r="E297" i="16" s="1"/>
  <c r="E296" i="16" s="1"/>
  <c r="E295" i="16" s="1"/>
  <c r="E294" i="16" s="1"/>
  <c r="E293" i="16" s="1"/>
  <c r="E292" i="16" s="1"/>
  <c r="E291" i="16" s="1"/>
  <c r="E290" i="16" s="1"/>
  <c r="E289" i="16" s="1"/>
  <c r="E288" i="16" s="1"/>
  <c r="E287" i="16" s="1"/>
  <c r="E286" i="16" s="1"/>
  <c r="E285" i="16" s="1"/>
  <c r="E284" i="16" s="1"/>
  <c r="E283" i="16" s="1"/>
  <c r="E282" i="16" s="1"/>
  <c r="E281" i="16" s="1"/>
  <c r="E280" i="16" s="1"/>
  <c r="E279" i="16" s="1"/>
  <c r="E278" i="16" s="1"/>
  <c r="E277" i="16" s="1"/>
  <c r="E276" i="16" s="1"/>
  <c r="E275" i="16" s="1"/>
  <c r="E274" i="16" s="1"/>
  <c r="E273" i="16" s="1"/>
  <c r="E272" i="16" s="1"/>
  <c r="E271" i="16" s="1"/>
  <c r="E270" i="16" s="1"/>
  <c r="E269" i="16" s="1"/>
  <c r="E268" i="16" s="1"/>
  <c r="E267" i="16" s="1"/>
  <c r="E266" i="16" s="1"/>
  <c r="E265" i="16" s="1"/>
  <c r="E264" i="16" s="1"/>
  <c r="E263" i="16" s="1"/>
  <c r="E262" i="16" s="1"/>
  <c r="E261" i="16" s="1"/>
  <c r="E260" i="16" s="1"/>
  <c r="E259" i="16" s="1"/>
  <c r="E258" i="16" s="1"/>
  <c r="E257" i="16" s="1"/>
  <c r="E256" i="16" s="1"/>
  <c r="E255" i="16" s="1"/>
  <c r="E254" i="16" s="1"/>
  <c r="E253" i="16" s="1"/>
  <c r="E252" i="16" s="1"/>
  <c r="E251" i="16" s="1"/>
  <c r="E250" i="16" s="1"/>
  <c r="E249" i="16" s="1"/>
  <c r="E248" i="16" s="1"/>
  <c r="E247" i="16" s="1"/>
  <c r="E246" i="16" s="1"/>
  <c r="E245" i="16" s="1"/>
  <c r="E244" i="16" s="1"/>
  <c r="E243" i="16" s="1"/>
  <c r="E242" i="16" s="1"/>
  <c r="E241" i="16" s="1"/>
  <c r="E240" i="16" s="1"/>
  <c r="E239" i="16" s="1"/>
  <c r="E238" i="16" s="1"/>
  <c r="E237" i="16" s="1"/>
  <c r="E236" i="16" s="1"/>
  <c r="E235" i="16" s="1"/>
  <c r="E234" i="16" s="1"/>
  <c r="E233" i="16" s="1"/>
  <c r="E232" i="16" s="1"/>
  <c r="E231" i="16" s="1"/>
  <c r="E230" i="16" s="1"/>
  <c r="E229" i="16" s="1"/>
  <c r="E228" i="16" s="1"/>
  <c r="E227" i="16" s="1"/>
  <c r="E226" i="16" s="1"/>
  <c r="E225" i="16" s="1"/>
  <c r="E224" i="16" s="1"/>
  <c r="E223" i="16" s="1"/>
  <c r="E222" i="16" s="1"/>
  <c r="E221" i="16" s="1"/>
  <c r="E220" i="16" s="1"/>
  <c r="E219" i="16" s="1"/>
  <c r="E218" i="16" s="1"/>
  <c r="E217" i="16" s="1"/>
  <c r="E216" i="16" s="1"/>
  <c r="E215" i="16" s="1"/>
  <c r="E214" i="16" s="1"/>
  <c r="E213" i="16" s="1"/>
  <c r="E212" i="16" s="1"/>
  <c r="E211" i="16" s="1"/>
  <c r="E210" i="16" s="1"/>
  <c r="E209" i="16" s="1"/>
  <c r="E208" i="16" s="1"/>
  <c r="E207" i="16" s="1"/>
  <c r="E206" i="16" s="1"/>
  <c r="E205" i="16" s="1"/>
  <c r="E204" i="16" s="1"/>
  <c r="E203" i="16" s="1"/>
  <c r="E202" i="16" s="1"/>
  <c r="E201" i="16" s="1"/>
  <c r="E200" i="16" s="1"/>
  <c r="E199" i="16" s="1"/>
  <c r="E198" i="16" s="1"/>
  <c r="E197" i="16" s="1"/>
  <c r="E196" i="16" s="1"/>
  <c r="E195" i="16" s="1"/>
  <c r="E194" i="16" s="1"/>
  <c r="E193" i="16" s="1"/>
  <c r="E192" i="16" s="1"/>
  <c r="E191" i="16" s="1"/>
  <c r="E190" i="16" s="1"/>
  <c r="E189" i="16" s="1"/>
  <c r="E188" i="16" s="1"/>
  <c r="E187" i="16" s="1"/>
  <c r="E186" i="16" s="1"/>
  <c r="E185" i="16" s="1"/>
  <c r="E184" i="16" s="1"/>
  <c r="E183" i="16" s="1"/>
  <c r="E182" i="16" s="1"/>
  <c r="E181" i="16" s="1"/>
  <c r="E180" i="16" s="1"/>
  <c r="E179" i="16" s="1"/>
  <c r="E178" i="16" s="1"/>
  <c r="E177" i="16" s="1"/>
  <c r="E176" i="16" s="1"/>
  <c r="E175" i="16" s="1"/>
  <c r="E174" i="16" s="1"/>
  <c r="E173" i="16" s="1"/>
  <c r="E172" i="16" s="1"/>
  <c r="E171" i="16" s="1"/>
  <c r="E170" i="16" s="1"/>
  <c r="E169" i="16" s="1"/>
  <c r="E168" i="16" s="1"/>
  <c r="E167" i="16" s="1"/>
  <c r="E166" i="16" s="1"/>
  <c r="E165" i="16" s="1"/>
  <c r="E164" i="16" s="1"/>
  <c r="E163" i="16" s="1"/>
  <c r="E162" i="16" s="1"/>
  <c r="E161" i="16" s="1"/>
  <c r="E160" i="16" s="1"/>
  <c r="E159" i="16" s="1"/>
  <c r="E158" i="16" s="1"/>
  <c r="E157" i="16" s="1"/>
  <c r="E156" i="16" s="1"/>
  <c r="E155" i="16" s="1"/>
  <c r="E154" i="16" s="1"/>
  <c r="E153" i="16" s="1"/>
  <c r="E152" i="16" s="1"/>
  <c r="E151" i="16" s="1"/>
  <c r="E150" i="16" s="1"/>
  <c r="E149" i="16" s="1"/>
  <c r="E148" i="16" s="1"/>
  <c r="E147" i="16" s="1"/>
  <c r="E146" i="16" s="1"/>
  <c r="E145" i="16" s="1"/>
  <c r="E144" i="16" s="1"/>
  <c r="E143" i="16" s="1"/>
  <c r="E142" i="16" s="1"/>
  <c r="E141" i="16" s="1"/>
  <c r="E140" i="16" s="1"/>
  <c r="E139" i="16" s="1"/>
  <c r="E138" i="16" s="1"/>
  <c r="E137" i="16" s="1"/>
  <c r="E136" i="16" s="1"/>
  <c r="E135" i="16" s="1"/>
  <c r="E134" i="16" s="1"/>
  <c r="E133" i="16" s="1"/>
  <c r="E132" i="16" s="1"/>
  <c r="E131" i="16" s="1"/>
  <c r="E130" i="16" s="1"/>
  <c r="E129" i="16" s="1"/>
  <c r="E128" i="16" s="1"/>
  <c r="E127" i="16" s="1"/>
  <c r="E126" i="16" s="1"/>
  <c r="E125" i="16" s="1"/>
  <c r="E124" i="16" s="1"/>
  <c r="E123" i="16" s="1"/>
  <c r="E122" i="16" s="1"/>
  <c r="E121" i="16" s="1"/>
  <c r="E120" i="16" s="1"/>
  <c r="E119" i="16" s="1"/>
  <c r="E118" i="16" s="1"/>
  <c r="E117" i="16" s="1"/>
  <c r="E116" i="16" s="1"/>
  <c r="E115" i="16" s="1"/>
  <c r="E114" i="16" s="1"/>
  <c r="E113" i="16" s="1"/>
  <c r="E112" i="16" s="1"/>
  <c r="E111" i="16" s="1"/>
  <c r="E110" i="16" s="1"/>
  <c r="E109" i="16" s="1"/>
  <c r="E108" i="16" s="1"/>
  <c r="E107" i="16" s="1"/>
  <c r="E106" i="16" s="1"/>
  <c r="E105" i="16" s="1"/>
  <c r="E104" i="16" s="1"/>
  <c r="E103" i="16" s="1"/>
  <c r="E102" i="16" s="1"/>
  <c r="E101" i="16" s="1"/>
  <c r="E100" i="16" s="1"/>
  <c r="E99" i="16" s="1"/>
  <c r="E98" i="16" s="1"/>
  <c r="E97" i="16" s="1"/>
  <c r="E96" i="16" s="1"/>
  <c r="E95" i="16" s="1"/>
  <c r="E94" i="16" s="1"/>
  <c r="E93" i="16" s="1"/>
  <c r="E92" i="16" s="1"/>
  <c r="E91" i="16" s="1"/>
  <c r="E90" i="16" s="1"/>
  <c r="E89" i="16" s="1"/>
  <c r="E88" i="16" s="1"/>
  <c r="E87" i="16" s="1"/>
  <c r="E86" i="16" s="1"/>
  <c r="E85" i="16" s="1"/>
  <c r="E84" i="16" s="1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E67" i="16" s="1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E45" i="16" s="1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362" i="10"/>
  <c r="E361" i="10" s="1"/>
  <c r="E360" i="10" s="1"/>
  <c r="E359" i="10" s="1"/>
  <c r="E358" i="10" s="1"/>
  <c r="E357" i="10" s="1"/>
  <c r="E356" i="10" s="1"/>
  <c r="E355" i="10" s="1"/>
  <c r="E354" i="10" s="1"/>
  <c r="E353" i="10" s="1"/>
  <c r="E352" i="10" s="1"/>
  <c r="E351" i="10" s="1"/>
  <c r="E350" i="10" s="1"/>
  <c r="E349" i="10" s="1"/>
  <c r="E348" i="10" s="1"/>
  <c r="E347" i="10" s="1"/>
  <c r="E346" i="10" s="1"/>
  <c r="E345" i="10" s="1"/>
  <c r="E344" i="10" s="1"/>
  <c r="E343" i="10" s="1"/>
  <c r="E342" i="10" s="1"/>
  <c r="E341" i="10" s="1"/>
  <c r="E340" i="10" s="1"/>
  <c r="E339" i="10" s="1"/>
  <c r="E338" i="10" s="1"/>
  <c r="E337" i="10" s="1"/>
  <c r="E336" i="10" s="1"/>
  <c r="E335" i="10" s="1"/>
  <c r="E334" i="10" s="1"/>
  <c r="E333" i="10" s="1"/>
  <c r="E332" i="10" s="1"/>
  <c r="E331" i="10" s="1"/>
  <c r="E330" i="10" s="1"/>
  <c r="E329" i="10" s="1"/>
  <c r="E328" i="10" s="1"/>
  <c r="E327" i="10" s="1"/>
  <c r="E326" i="10" s="1"/>
  <c r="E325" i="10" s="1"/>
  <c r="E324" i="10" s="1"/>
  <c r="E323" i="10" s="1"/>
  <c r="E322" i="10" s="1"/>
  <c r="E321" i="10" s="1"/>
  <c r="E320" i="10" s="1"/>
  <c r="E319" i="10" s="1"/>
  <c r="E318" i="10" s="1"/>
  <c r="E317" i="10" s="1"/>
  <c r="E316" i="10" s="1"/>
  <c r="E315" i="10" s="1"/>
  <c r="E314" i="10" s="1"/>
  <c r="E313" i="10" s="1"/>
  <c r="E312" i="10" s="1"/>
  <c r="E311" i="10" s="1"/>
  <c r="E310" i="10" s="1"/>
  <c r="E309" i="10" s="1"/>
  <c r="E308" i="10" s="1"/>
  <c r="E307" i="10" s="1"/>
  <c r="E306" i="10" s="1"/>
  <c r="E305" i="10" s="1"/>
  <c r="E304" i="10" s="1"/>
  <c r="E303" i="10" s="1"/>
  <c r="E302" i="10" s="1"/>
  <c r="E301" i="10" s="1"/>
  <c r="E300" i="10" s="1"/>
  <c r="E299" i="10" s="1"/>
  <c r="E298" i="10" s="1"/>
  <c r="E297" i="10" s="1"/>
  <c r="E296" i="10" s="1"/>
  <c r="E295" i="10" s="1"/>
  <c r="E294" i="10" s="1"/>
  <c r="E293" i="10" s="1"/>
  <c r="E292" i="10" s="1"/>
  <c r="E291" i="10" s="1"/>
  <c r="E290" i="10" s="1"/>
  <c r="E289" i="10" s="1"/>
  <c r="E288" i="10" s="1"/>
  <c r="E287" i="10" s="1"/>
  <c r="E286" i="10" s="1"/>
  <c r="E285" i="10" s="1"/>
  <c r="E284" i="10" s="1"/>
  <c r="E283" i="10" s="1"/>
  <c r="E282" i="10" s="1"/>
  <c r="E281" i="10" s="1"/>
  <c r="E280" i="10" s="1"/>
  <c r="E279" i="10" s="1"/>
  <c r="E278" i="10" s="1"/>
  <c r="E277" i="10" s="1"/>
  <c r="E276" i="10" s="1"/>
  <c r="E275" i="10" s="1"/>
  <c r="E274" i="10" s="1"/>
  <c r="E273" i="10" s="1"/>
  <c r="E272" i="10" s="1"/>
  <c r="E271" i="10" s="1"/>
  <c r="E270" i="10" s="1"/>
  <c r="E269" i="10" s="1"/>
  <c r="E268" i="10" s="1"/>
  <c r="E267" i="10" s="1"/>
  <c r="E266" i="10" s="1"/>
  <c r="E265" i="10" s="1"/>
  <c r="E264" i="10" s="1"/>
  <c r="E263" i="10" s="1"/>
  <c r="E262" i="10" s="1"/>
  <c r="E261" i="10" s="1"/>
  <c r="E260" i="10" s="1"/>
  <c r="E259" i="10" s="1"/>
  <c r="E258" i="10" s="1"/>
  <c r="E257" i="10" s="1"/>
  <c r="E256" i="10" s="1"/>
  <c r="E255" i="10" s="1"/>
  <c r="E254" i="10" s="1"/>
  <c r="E253" i="10" s="1"/>
  <c r="E252" i="10" s="1"/>
  <c r="E251" i="10" s="1"/>
  <c r="E250" i="10" s="1"/>
  <c r="E249" i="10" s="1"/>
  <c r="E248" i="10" s="1"/>
  <c r="E247" i="10" s="1"/>
  <c r="E246" i="10" s="1"/>
  <c r="E245" i="10" s="1"/>
  <c r="E244" i="10" s="1"/>
  <c r="E243" i="10" s="1"/>
  <c r="E242" i="10" s="1"/>
  <c r="E241" i="10" s="1"/>
  <c r="E240" i="10" s="1"/>
  <c r="E239" i="10" s="1"/>
  <c r="E238" i="10" s="1"/>
  <c r="E237" i="10" s="1"/>
  <c r="E236" i="10" s="1"/>
  <c r="E235" i="10" s="1"/>
  <c r="E234" i="10" s="1"/>
  <c r="E233" i="10" s="1"/>
  <c r="E232" i="10" s="1"/>
  <c r="E231" i="10" s="1"/>
  <c r="E230" i="10" s="1"/>
  <c r="E229" i="10" s="1"/>
  <c r="E228" i="10" s="1"/>
  <c r="E227" i="10" s="1"/>
  <c r="E226" i="10" s="1"/>
  <c r="E225" i="10" s="1"/>
  <c r="E224" i="10" s="1"/>
  <c r="E223" i="10" s="1"/>
  <c r="E222" i="10" s="1"/>
  <c r="E221" i="10" s="1"/>
  <c r="E220" i="10" s="1"/>
  <c r="E219" i="10" s="1"/>
  <c r="E218" i="10" s="1"/>
  <c r="E217" i="10" s="1"/>
  <c r="E216" i="10" s="1"/>
  <c r="E215" i="10" s="1"/>
  <c r="E214" i="10" s="1"/>
  <c r="E213" i="10" s="1"/>
  <c r="E212" i="10" s="1"/>
  <c r="E211" i="10" s="1"/>
  <c r="E210" i="10" s="1"/>
  <c r="E209" i="10" s="1"/>
  <c r="E208" i="10" s="1"/>
  <c r="E207" i="10" s="1"/>
  <c r="E206" i="10" s="1"/>
  <c r="E205" i="10" s="1"/>
  <c r="E204" i="10" s="1"/>
  <c r="E203" i="10" s="1"/>
  <c r="E202" i="10" s="1"/>
  <c r="E201" i="10" s="1"/>
  <c r="E200" i="10" s="1"/>
  <c r="E199" i="10" s="1"/>
  <c r="E198" i="10" s="1"/>
  <c r="E197" i="10" s="1"/>
  <c r="E196" i="10" s="1"/>
  <c r="E195" i="10" s="1"/>
  <c r="E194" i="10" s="1"/>
  <c r="E193" i="10" s="1"/>
  <c r="E192" i="10" s="1"/>
  <c r="E191" i="10" s="1"/>
  <c r="E190" i="10" s="1"/>
  <c r="E189" i="10" s="1"/>
  <c r="E188" i="10" s="1"/>
  <c r="E187" i="10" s="1"/>
  <c r="E186" i="10" s="1"/>
  <c r="E185" i="10" s="1"/>
  <c r="E184" i="10" s="1"/>
  <c r="E183" i="10" s="1"/>
  <c r="E182" i="10" s="1"/>
  <c r="E181" i="10" s="1"/>
  <c r="E180" i="10" s="1"/>
  <c r="E179" i="10" s="1"/>
  <c r="E178" i="10" s="1"/>
  <c r="E177" i="10" s="1"/>
  <c r="E176" i="10" s="1"/>
  <c r="E175" i="10" s="1"/>
  <c r="E174" i="10" s="1"/>
  <c r="E173" i="10" s="1"/>
  <c r="E172" i="10" s="1"/>
  <c r="E171" i="10" s="1"/>
  <c r="E170" i="10" s="1"/>
  <c r="E169" i="10" s="1"/>
  <c r="E168" i="10" s="1"/>
  <c r="E167" i="10" s="1"/>
  <c r="E166" i="10" s="1"/>
  <c r="E165" i="10" s="1"/>
  <c r="E164" i="10" s="1"/>
  <c r="E163" i="10" s="1"/>
  <c r="E162" i="10" s="1"/>
  <c r="E161" i="10" s="1"/>
  <c r="E160" i="10" s="1"/>
  <c r="E159" i="10" s="1"/>
  <c r="E158" i="10" s="1"/>
  <c r="E157" i="10" s="1"/>
  <c r="E156" i="10" s="1"/>
  <c r="E155" i="10" s="1"/>
  <c r="E154" i="10" s="1"/>
  <c r="E153" i="10" s="1"/>
  <c r="E152" i="10" s="1"/>
  <c r="E151" i="10" s="1"/>
  <c r="E150" i="10" s="1"/>
  <c r="E149" i="10" s="1"/>
  <c r="E148" i="10" s="1"/>
  <c r="E147" i="10" s="1"/>
  <c r="E146" i="10" s="1"/>
  <c r="E145" i="10" s="1"/>
  <c r="E144" i="10" s="1"/>
  <c r="E143" i="10" s="1"/>
  <c r="E142" i="10" s="1"/>
  <c r="E141" i="10" s="1"/>
  <c r="E140" i="10" s="1"/>
  <c r="E139" i="10" s="1"/>
  <c r="E138" i="10" s="1"/>
  <c r="E137" i="10" s="1"/>
  <c r="E136" i="10" s="1"/>
  <c r="E135" i="10" s="1"/>
  <c r="E134" i="10" s="1"/>
  <c r="E133" i="10" s="1"/>
  <c r="E132" i="10" s="1"/>
  <c r="E131" i="10" s="1"/>
  <c r="E130" i="10" s="1"/>
  <c r="E129" i="10" s="1"/>
  <c r="E128" i="10" s="1"/>
  <c r="E127" i="10" s="1"/>
  <c r="E126" i="10" s="1"/>
  <c r="E125" i="10" s="1"/>
  <c r="E124" i="10" s="1"/>
  <c r="E123" i="10" s="1"/>
  <c r="E122" i="10" s="1"/>
  <c r="E121" i="10" s="1"/>
  <c r="E120" i="10" s="1"/>
  <c r="E119" i="10" s="1"/>
  <c r="E118" i="10" s="1"/>
  <c r="E117" i="10" s="1"/>
  <c r="E116" i="10" s="1"/>
  <c r="E115" i="10" s="1"/>
  <c r="E114" i="10" s="1"/>
  <c r="E113" i="10" s="1"/>
  <c r="E112" i="10" s="1"/>
  <c r="E111" i="10" s="1"/>
  <c r="E110" i="10" s="1"/>
  <c r="E109" i="10" s="1"/>
  <c r="E108" i="10" s="1"/>
  <c r="E107" i="10" s="1"/>
  <c r="E106" i="10" s="1"/>
  <c r="E105" i="10" s="1"/>
  <c r="E104" i="10" s="1"/>
  <c r="E103" i="10" s="1"/>
  <c r="E102" i="10" s="1"/>
  <c r="E101" i="10" s="1"/>
  <c r="E100" i="10" s="1"/>
  <c r="E99" i="10" s="1"/>
  <c r="E98" i="10" s="1"/>
  <c r="E97" i="10" s="1"/>
  <c r="E96" i="10" s="1"/>
  <c r="E95" i="10" s="1"/>
  <c r="E94" i="10" s="1"/>
  <c r="E93" i="10" s="1"/>
  <c r="E92" i="10" s="1"/>
  <c r="E91" i="10" s="1"/>
  <c r="E90" i="10" s="1"/>
  <c r="E89" i="10" s="1"/>
  <c r="E88" i="10" s="1"/>
  <c r="E87" i="10" s="1"/>
  <c r="E86" i="10" s="1"/>
  <c r="E85" i="10" s="1"/>
  <c r="E84" i="10" s="1"/>
  <c r="E83" i="10" s="1"/>
  <c r="E82" i="10" s="1"/>
  <c r="E81" i="10" s="1"/>
  <c r="E80" i="10" s="1"/>
  <c r="E79" i="10" s="1"/>
  <c r="E78" i="10" s="1"/>
  <c r="E77" i="10" s="1"/>
  <c r="E76" i="10" s="1"/>
  <c r="E75" i="10" s="1"/>
  <c r="E74" i="10" s="1"/>
  <c r="E73" i="10" s="1"/>
  <c r="E72" i="10" s="1"/>
  <c r="E71" i="10" s="1"/>
  <c r="E70" i="10" s="1"/>
  <c r="E69" i="10" s="1"/>
  <c r="E68" i="10" s="1"/>
  <c r="E67" i="10" s="1"/>
  <c r="E66" i="10" s="1"/>
  <c r="E65" i="10" s="1"/>
  <c r="E64" i="10" s="1"/>
  <c r="E63" i="10" s="1"/>
  <c r="E62" i="10" s="1"/>
  <c r="E61" i="10" s="1"/>
  <c r="E60" i="10" s="1"/>
  <c r="E59" i="10" s="1"/>
  <c r="E58" i="10" s="1"/>
  <c r="E57" i="10" s="1"/>
  <c r="E56" i="10" s="1"/>
  <c r="E55" i="10" s="1"/>
  <c r="E54" i="10" s="1"/>
  <c r="E53" i="10" s="1"/>
  <c r="E52" i="10" s="1"/>
  <c r="E51" i="10" s="1"/>
  <c r="E50" i="10" s="1"/>
  <c r="E49" i="10" s="1"/>
  <c r="E48" i="10" s="1"/>
  <c r="E47" i="10" s="1"/>
  <c r="E46" i="10" s="1"/>
  <c r="E45" i="10" s="1"/>
  <c r="E44" i="10" s="1"/>
  <c r="E43" i="10" s="1"/>
  <c r="E42" i="10" s="1"/>
  <c r="E41" i="10" s="1"/>
  <c r="E40" i="10" s="1"/>
  <c r="E39" i="10" s="1"/>
  <c r="E38" i="10" s="1"/>
  <c r="E37" i="10" s="1"/>
  <c r="E36" i="10" s="1"/>
  <c r="E35" i="10" s="1"/>
  <c r="E34" i="10" s="1"/>
  <c r="E33" i="10" s="1"/>
  <c r="E32" i="10" s="1"/>
  <c r="E31" i="10" s="1"/>
  <c r="E30" i="10" s="1"/>
  <c r="E29" i="10" s="1"/>
  <c r="E28" i="10" s="1"/>
  <c r="E27" i="10" s="1"/>
  <c r="E26" i="10" s="1"/>
  <c r="E25" i="10" s="1"/>
  <c r="E24" i="10" s="1"/>
  <c r="E23" i="10" s="1"/>
  <c r="E22" i="10" s="1"/>
  <c r="E21" i="10" s="1"/>
  <c r="E20" i="10" s="1"/>
  <c r="E19" i="10" s="1"/>
  <c r="E18" i="10" s="1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O148" i="8"/>
  <c r="O153" i="8" s="1"/>
  <c r="H181" i="11"/>
  <c r="H180" i="11"/>
  <c r="H179" i="11"/>
  <c r="H178" i="11"/>
  <c r="H177" i="11"/>
  <c r="I181" i="11"/>
  <c r="I180" i="11"/>
  <c r="I179" i="11"/>
  <c r="I178" i="11"/>
  <c r="I177" i="11"/>
  <c r="O150" i="14"/>
  <c r="I196" i="14"/>
  <c r="H196" i="14"/>
  <c r="H216" i="14"/>
  <c r="H236" i="14"/>
  <c r="H256" i="14"/>
  <c r="H132" i="14"/>
  <c r="H175" i="14"/>
  <c r="H46" i="14"/>
  <c r="I216" i="14"/>
  <c r="I256" i="14"/>
  <c r="I132" i="14"/>
  <c r="I46" i="14"/>
  <c r="I70" i="14"/>
  <c r="I296" i="14"/>
  <c r="I276" i="14"/>
  <c r="H276" i="14"/>
  <c r="H296" i="14"/>
  <c r="H27" i="14"/>
  <c r="H88" i="14"/>
  <c r="H70" i="14"/>
  <c r="O148" i="14"/>
  <c r="O153" i="14" s="1"/>
  <c r="H216" i="11"/>
  <c r="I132" i="11"/>
  <c r="H88" i="11"/>
  <c r="O118" i="8"/>
  <c r="H46" i="8"/>
  <c r="R331" i="14"/>
  <c r="H336" i="14" s="1"/>
  <c r="R351" i="14"/>
  <c r="H356" i="14" s="1"/>
  <c r="H107" i="14"/>
  <c r="I70" i="8"/>
  <c r="I88" i="8"/>
  <c r="R320" i="8"/>
  <c r="I316" i="8" s="1"/>
  <c r="R340" i="8"/>
  <c r="I336" i="8" s="1"/>
  <c r="S331" i="11"/>
  <c r="I27" i="14"/>
  <c r="O150" i="8"/>
  <c r="I175" i="8"/>
  <c r="H196" i="8"/>
  <c r="I216" i="8"/>
  <c r="I236" i="8"/>
  <c r="I256" i="8"/>
  <c r="I276" i="8"/>
  <c r="I296" i="8"/>
  <c r="H27" i="11"/>
  <c r="I27" i="11"/>
  <c r="H46" i="11"/>
  <c r="H107" i="11"/>
  <c r="H196" i="11"/>
  <c r="H236" i="11"/>
  <c r="H276" i="11"/>
  <c r="R320" i="11"/>
  <c r="I316" i="11" s="1"/>
  <c r="R340" i="11"/>
  <c r="I336" i="11" s="1"/>
  <c r="R360" i="11"/>
  <c r="I356" i="11" s="1"/>
  <c r="O149" i="14"/>
  <c r="R311" i="14"/>
  <c r="H316" i="14" s="1"/>
  <c r="H132" i="8"/>
  <c r="O143" i="8"/>
  <c r="I132" i="8"/>
  <c r="O149" i="8"/>
  <c r="I196" i="8"/>
  <c r="H216" i="8"/>
  <c r="H236" i="8"/>
  <c r="H256" i="8"/>
  <c r="H276" i="8"/>
  <c r="H296" i="8"/>
  <c r="I46" i="11"/>
  <c r="I88" i="11"/>
  <c r="O118" i="11"/>
  <c r="I107" i="11"/>
  <c r="H132" i="11"/>
  <c r="O149" i="11"/>
  <c r="O150" i="11"/>
  <c r="H175" i="11"/>
  <c r="I196" i="11"/>
  <c r="I216" i="11"/>
  <c r="I236" i="11"/>
  <c r="I256" i="11"/>
  <c r="I276" i="11"/>
  <c r="I296" i="11"/>
  <c r="O25" i="14"/>
  <c r="O19" i="14" s="1"/>
  <c r="L26" i="14" s="1"/>
  <c r="O19" i="11"/>
  <c r="O86" i="11"/>
  <c r="H89" i="11" s="1"/>
  <c r="O104" i="11"/>
  <c r="L116" i="11" s="1"/>
  <c r="O193" i="11"/>
  <c r="O187" i="11" s="1"/>
  <c r="O186" i="11" s="1"/>
  <c r="O213" i="11"/>
  <c r="O233" i="11"/>
  <c r="O227" i="11" s="1"/>
  <c r="O226" i="11" s="1"/>
  <c r="O253" i="11"/>
  <c r="O247" i="11" s="1"/>
  <c r="L254" i="11" s="1"/>
  <c r="O273" i="11"/>
  <c r="O267" i="11" s="1"/>
  <c r="O266" i="11" s="1"/>
  <c r="O293" i="11"/>
  <c r="O287" i="11" s="1"/>
  <c r="L294" i="11" s="1"/>
  <c r="O313" i="11"/>
  <c r="O307" i="11" s="1"/>
  <c r="O306" i="11" s="1"/>
  <c r="O333" i="11"/>
  <c r="O327" i="11" s="1"/>
  <c r="L334" i="11" s="1"/>
  <c r="O353" i="11"/>
  <c r="O347" i="11" s="1"/>
  <c r="O346" i="11" s="1"/>
  <c r="I363" i="16"/>
  <c r="I362" i="16" s="1"/>
  <c r="I361" i="16" s="1"/>
  <c r="I360" i="16" s="1"/>
  <c r="I359" i="16" s="1"/>
  <c r="I358" i="16" s="1"/>
  <c r="I357" i="16" s="1"/>
  <c r="I356" i="16" s="1"/>
  <c r="I355" i="16" s="1"/>
  <c r="I354" i="16" s="1"/>
  <c r="I353" i="16" s="1"/>
  <c r="I352" i="16" s="1"/>
  <c r="I351" i="16" s="1"/>
  <c r="I350" i="16" s="1"/>
  <c r="I349" i="16" s="1"/>
  <c r="I348" i="16" s="1"/>
  <c r="I347" i="16" s="1"/>
  <c r="I346" i="16" s="1"/>
  <c r="I345" i="16" s="1"/>
  <c r="I344" i="16" s="1"/>
  <c r="I343" i="16" s="1"/>
  <c r="I342" i="16" s="1"/>
  <c r="I341" i="16" s="1"/>
  <c r="I340" i="16" s="1"/>
  <c r="I339" i="16" s="1"/>
  <c r="I338" i="16" s="1"/>
  <c r="I337" i="16" s="1"/>
  <c r="I336" i="16" s="1"/>
  <c r="I335" i="16" s="1"/>
  <c r="I334" i="16" s="1"/>
  <c r="I333" i="16" s="1"/>
  <c r="I332" i="16" s="1"/>
  <c r="I331" i="16" s="1"/>
  <c r="I330" i="16" s="1"/>
  <c r="I329" i="16" s="1"/>
  <c r="I328" i="16" s="1"/>
  <c r="I327" i="16" s="1"/>
  <c r="I326" i="16" s="1"/>
  <c r="I325" i="16" s="1"/>
  <c r="I324" i="16" s="1"/>
  <c r="I323" i="16" s="1"/>
  <c r="I322" i="16" s="1"/>
  <c r="I321" i="16" s="1"/>
  <c r="I320" i="16" s="1"/>
  <c r="I319" i="16" s="1"/>
  <c r="I318" i="16" s="1"/>
  <c r="I317" i="16" s="1"/>
  <c r="I316" i="16" s="1"/>
  <c r="I315" i="16" s="1"/>
  <c r="I314" i="16" s="1"/>
  <c r="I313" i="16" s="1"/>
  <c r="I312" i="16" s="1"/>
  <c r="I311" i="16" s="1"/>
  <c r="I310" i="16" s="1"/>
  <c r="I309" i="16" s="1"/>
  <c r="I308" i="16" s="1"/>
  <c r="I307" i="16" s="1"/>
  <c r="I306" i="16" s="1"/>
  <c r="I305" i="16" s="1"/>
  <c r="I304" i="16" s="1"/>
  <c r="I303" i="16" s="1"/>
  <c r="I302" i="16" s="1"/>
  <c r="I301" i="16" s="1"/>
  <c r="I300" i="16" s="1"/>
  <c r="I299" i="16" s="1"/>
  <c r="I298" i="16" s="1"/>
  <c r="I297" i="16" s="1"/>
  <c r="I296" i="16" s="1"/>
  <c r="I295" i="16" s="1"/>
  <c r="I294" i="16" s="1"/>
  <c r="I293" i="16" s="1"/>
  <c r="I292" i="16" s="1"/>
  <c r="I291" i="16" s="1"/>
  <c r="I290" i="16" s="1"/>
  <c r="I289" i="16" s="1"/>
  <c r="I288" i="16" s="1"/>
  <c r="I287" i="16" s="1"/>
  <c r="I286" i="16" s="1"/>
  <c r="I285" i="16" s="1"/>
  <c r="I284" i="16" s="1"/>
  <c r="I283" i="16" s="1"/>
  <c r="I282" i="16" s="1"/>
  <c r="I281" i="16" s="1"/>
  <c r="I280" i="16" s="1"/>
  <c r="I279" i="16" s="1"/>
  <c r="I278" i="16" s="1"/>
  <c r="I277" i="16" s="1"/>
  <c r="I276" i="16" s="1"/>
  <c r="I275" i="16" s="1"/>
  <c r="I274" i="16" s="1"/>
  <c r="I273" i="16" s="1"/>
  <c r="I272" i="16" s="1"/>
  <c r="I271" i="16" s="1"/>
  <c r="I270" i="16" s="1"/>
  <c r="I269" i="16" s="1"/>
  <c r="I268" i="16" s="1"/>
  <c r="I267" i="16" s="1"/>
  <c r="I266" i="16" s="1"/>
  <c r="I265" i="16" s="1"/>
  <c r="I264" i="16" s="1"/>
  <c r="I263" i="16" s="1"/>
  <c r="I262" i="16" s="1"/>
  <c r="I261" i="16" s="1"/>
  <c r="I260" i="16" s="1"/>
  <c r="I259" i="16" s="1"/>
  <c r="I258" i="16" s="1"/>
  <c r="I257" i="16" s="1"/>
  <c r="I256" i="16" s="1"/>
  <c r="I255" i="16" s="1"/>
  <c r="I254" i="16" s="1"/>
  <c r="I253" i="16" s="1"/>
  <c r="I252" i="16" s="1"/>
  <c r="I251" i="16" s="1"/>
  <c r="I250" i="16" s="1"/>
  <c r="I249" i="16" s="1"/>
  <c r="I248" i="16" s="1"/>
  <c r="I247" i="16" s="1"/>
  <c r="I246" i="16" s="1"/>
  <c r="I245" i="16" s="1"/>
  <c r="I244" i="16" s="1"/>
  <c r="I243" i="16" s="1"/>
  <c r="I242" i="16" s="1"/>
  <c r="I241" i="16" s="1"/>
  <c r="I240" i="16" s="1"/>
  <c r="I239" i="16" s="1"/>
  <c r="I238" i="16" s="1"/>
  <c r="I237" i="16" s="1"/>
  <c r="I236" i="16" s="1"/>
  <c r="I235" i="16" s="1"/>
  <c r="I234" i="16" s="1"/>
  <c r="I233" i="16" s="1"/>
  <c r="I232" i="16" s="1"/>
  <c r="I231" i="16" s="1"/>
  <c r="I230" i="16" s="1"/>
  <c r="I229" i="16" s="1"/>
  <c r="I228" i="16" s="1"/>
  <c r="I227" i="16" s="1"/>
  <c r="I226" i="16" s="1"/>
  <c r="I225" i="16" s="1"/>
  <c r="I224" i="16" s="1"/>
  <c r="I223" i="16" s="1"/>
  <c r="I222" i="16" s="1"/>
  <c r="I221" i="16" s="1"/>
  <c r="I220" i="16" s="1"/>
  <c r="I219" i="16" s="1"/>
  <c r="I218" i="16" s="1"/>
  <c r="I217" i="16" s="1"/>
  <c r="I216" i="16" s="1"/>
  <c r="I215" i="16" s="1"/>
  <c r="I214" i="16" s="1"/>
  <c r="I213" i="16" s="1"/>
  <c r="I212" i="16" s="1"/>
  <c r="I211" i="16" s="1"/>
  <c r="I210" i="16" s="1"/>
  <c r="I209" i="16" s="1"/>
  <c r="I208" i="16" s="1"/>
  <c r="I207" i="16" s="1"/>
  <c r="I206" i="16" s="1"/>
  <c r="I205" i="16" s="1"/>
  <c r="I204" i="16" s="1"/>
  <c r="I203" i="16" s="1"/>
  <c r="I202" i="16" s="1"/>
  <c r="I201" i="16" s="1"/>
  <c r="I200" i="16" s="1"/>
  <c r="I199" i="16" s="1"/>
  <c r="I198" i="16" s="1"/>
  <c r="I197" i="16" s="1"/>
  <c r="I196" i="16" s="1"/>
  <c r="I195" i="16" s="1"/>
  <c r="I194" i="16" s="1"/>
  <c r="I193" i="16" s="1"/>
  <c r="I192" i="16" s="1"/>
  <c r="I191" i="16" s="1"/>
  <c r="I190" i="16" s="1"/>
  <c r="I189" i="16" s="1"/>
  <c r="I188" i="16" s="1"/>
  <c r="I187" i="16" s="1"/>
  <c r="I186" i="16" s="1"/>
  <c r="I185" i="16" s="1"/>
  <c r="I184" i="16" s="1"/>
  <c r="I183" i="16" s="1"/>
  <c r="I182" i="16" s="1"/>
  <c r="I181" i="16" s="1"/>
  <c r="I180" i="16" s="1"/>
  <c r="I179" i="16" s="1"/>
  <c r="I178" i="16" s="1"/>
  <c r="I177" i="16" s="1"/>
  <c r="I176" i="16" s="1"/>
  <c r="I175" i="16" s="1"/>
  <c r="I174" i="16" s="1"/>
  <c r="I173" i="16" s="1"/>
  <c r="I172" i="16" s="1"/>
  <c r="I171" i="16" s="1"/>
  <c r="I170" i="16" s="1"/>
  <c r="I169" i="16" s="1"/>
  <c r="I168" i="16" s="1"/>
  <c r="I167" i="16" s="1"/>
  <c r="I166" i="16" s="1"/>
  <c r="I165" i="16" s="1"/>
  <c r="I164" i="16" s="1"/>
  <c r="I163" i="16" s="1"/>
  <c r="I162" i="16" s="1"/>
  <c r="I161" i="16" s="1"/>
  <c r="I160" i="16" s="1"/>
  <c r="I159" i="16" s="1"/>
  <c r="I158" i="16" s="1"/>
  <c r="I157" i="16" s="1"/>
  <c r="I156" i="16" s="1"/>
  <c r="I155" i="16" s="1"/>
  <c r="I154" i="16" s="1"/>
  <c r="I153" i="16" s="1"/>
  <c r="I152" i="16" s="1"/>
  <c r="I151" i="16" s="1"/>
  <c r="I150" i="16" s="1"/>
  <c r="I149" i="16" s="1"/>
  <c r="I148" i="16" s="1"/>
  <c r="I147" i="16" s="1"/>
  <c r="I146" i="16" s="1"/>
  <c r="I145" i="16" s="1"/>
  <c r="I144" i="16" s="1"/>
  <c r="I143" i="16" s="1"/>
  <c r="I142" i="16" s="1"/>
  <c r="I141" i="16" s="1"/>
  <c r="I140" i="16" s="1"/>
  <c r="I139" i="16" s="1"/>
  <c r="I138" i="16" s="1"/>
  <c r="I137" i="16" s="1"/>
  <c r="I136" i="16" s="1"/>
  <c r="I135" i="16" s="1"/>
  <c r="I134" i="16" s="1"/>
  <c r="I133" i="16" s="1"/>
  <c r="I132" i="16" s="1"/>
  <c r="I131" i="16" s="1"/>
  <c r="I130" i="16" s="1"/>
  <c r="I129" i="16" s="1"/>
  <c r="I128" i="16" s="1"/>
  <c r="I127" i="16" s="1"/>
  <c r="I126" i="16" s="1"/>
  <c r="I125" i="16" s="1"/>
  <c r="I124" i="16" s="1"/>
  <c r="I123" i="16" s="1"/>
  <c r="I122" i="16" s="1"/>
  <c r="I121" i="16" s="1"/>
  <c r="I120" i="16" s="1"/>
  <c r="I119" i="16" s="1"/>
  <c r="I118" i="16" s="1"/>
  <c r="I117" i="16" s="1"/>
  <c r="I116" i="16" s="1"/>
  <c r="I115" i="16" s="1"/>
  <c r="I114" i="16" s="1"/>
  <c r="I113" i="16" s="1"/>
  <c r="I112" i="16" s="1"/>
  <c r="I111" i="16" s="1"/>
  <c r="I110" i="16" s="1"/>
  <c r="I109" i="16" s="1"/>
  <c r="I108" i="16" s="1"/>
  <c r="I107" i="16" s="1"/>
  <c r="I106" i="16" s="1"/>
  <c r="I105" i="16" s="1"/>
  <c r="I104" i="16" s="1"/>
  <c r="I103" i="16" s="1"/>
  <c r="I102" i="16" s="1"/>
  <c r="I101" i="16" s="1"/>
  <c r="I100" i="16" s="1"/>
  <c r="I99" i="16" s="1"/>
  <c r="I98" i="16" s="1"/>
  <c r="I97" i="16" s="1"/>
  <c r="I96" i="16" s="1"/>
  <c r="I95" i="16" s="1"/>
  <c r="I94" i="16" s="1"/>
  <c r="I93" i="16" s="1"/>
  <c r="I92" i="16" s="1"/>
  <c r="I91" i="16" s="1"/>
  <c r="I90" i="16" s="1"/>
  <c r="I89" i="16" s="1"/>
  <c r="I88" i="16" s="1"/>
  <c r="I87" i="16" s="1"/>
  <c r="I86" i="16" s="1"/>
  <c r="I85" i="16" s="1"/>
  <c r="I84" i="16" s="1"/>
  <c r="I83" i="16" s="1"/>
  <c r="I82" i="16" s="1"/>
  <c r="I81" i="16" s="1"/>
  <c r="I80" i="16" s="1"/>
  <c r="I79" i="16" s="1"/>
  <c r="I78" i="16" s="1"/>
  <c r="I77" i="16" s="1"/>
  <c r="I76" i="16" s="1"/>
  <c r="I75" i="16" s="1"/>
  <c r="I74" i="16" s="1"/>
  <c r="I73" i="16" s="1"/>
  <c r="I72" i="16" s="1"/>
  <c r="I71" i="16" s="1"/>
  <c r="I70" i="16" s="1"/>
  <c r="I69" i="16" s="1"/>
  <c r="I68" i="16" s="1"/>
  <c r="I67" i="16" s="1"/>
  <c r="I66" i="16" s="1"/>
  <c r="I65" i="16" s="1"/>
  <c r="I64" i="16" s="1"/>
  <c r="I63" i="16" s="1"/>
  <c r="I62" i="16" s="1"/>
  <c r="I61" i="16" s="1"/>
  <c r="I60" i="16" s="1"/>
  <c r="I59" i="16" s="1"/>
  <c r="I58" i="16" s="1"/>
  <c r="I57" i="16" s="1"/>
  <c r="I56" i="16" s="1"/>
  <c r="I55" i="16" s="1"/>
  <c r="I54" i="16" s="1"/>
  <c r="I53" i="16" s="1"/>
  <c r="I52" i="16" s="1"/>
  <c r="I51" i="16" s="1"/>
  <c r="I50" i="16" s="1"/>
  <c r="I49" i="16" s="1"/>
  <c r="I48" i="16" s="1"/>
  <c r="I47" i="16" s="1"/>
  <c r="I46" i="16" s="1"/>
  <c r="I45" i="16" s="1"/>
  <c r="I44" i="16" s="1"/>
  <c r="I43" i="16" s="1"/>
  <c r="I42" i="16" s="1"/>
  <c r="I41" i="16" s="1"/>
  <c r="I40" i="16" s="1"/>
  <c r="I39" i="16" s="1"/>
  <c r="I38" i="16" s="1"/>
  <c r="I37" i="16" s="1"/>
  <c r="I36" i="16" s="1"/>
  <c r="I35" i="16" s="1"/>
  <c r="I34" i="16" s="1"/>
  <c r="I33" i="16" s="1"/>
  <c r="I32" i="16" s="1"/>
  <c r="I31" i="16" s="1"/>
  <c r="I30" i="16" s="1"/>
  <c r="I29" i="16" s="1"/>
  <c r="I28" i="16" s="1"/>
  <c r="I27" i="16" s="1"/>
  <c r="I26" i="16" s="1"/>
  <c r="I25" i="16" s="1"/>
  <c r="I24" i="16" s="1"/>
  <c r="I23" i="16" s="1"/>
  <c r="I22" i="16" s="1"/>
  <c r="I21" i="16" s="1"/>
  <c r="I20" i="16" s="1"/>
  <c r="I19" i="16" s="1"/>
  <c r="I18" i="16" s="1"/>
  <c r="I17" i="16" s="1"/>
  <c r="I16" i="16" s="1"/>
  <c r="I15" i="16" s="1"/>
  <c r="I14" i="16" s="1"/>
  <c r="I13" i="16" s="1"/>
  <c r="I12" i="16" s="1"/>
  <c r="I11" i="16" s="1"/>
  <c r="I10" i="16" s="1"/>
  <c r="I9" i="16" s="1"/>
  <c r="I8" i="16" s="1"/>
  <c r="I7" i="16" s="1"/>
  <c r="I6" i="16" s="1"/>
  <c r="I5" i="16" s="1"/>
  <c r="I4" i="16" s="1"/>
  <c r="I3" i="16" s="1"/>
  <c r="F362" i="16"/>
  <c r="F361" i="16" s="1"/>
  <c r="F360" i="16" s="1"/>
  <c r="F359" i="16" s="1"/>
  <c r="F358" i="16" s="1"/>
  <c r="F357" i="16" s="1"/>
  <c r="F356" i="16" s="1"/>
  <c r="F355" i="16" s="1"/>
  <c r="F354" i="16" s="1"/>
  <c r="F353" i="16" s="1"/>
  <c r="F352" i="16" s="1"/>
  <c r="F351" i="16" s="1"/>
  <c r="F350" i="16" s="1"/>
  <c r="F349" i="16" s="1"/>
  <c r="F348" i="16" s="1"/>
  <c r="F347" i="16" s="1"/>
  <c r="F346" i="16" s="1"/>
  <c r="F345" i="16" s="1"/>
  <c r="F344" i="16" s="1"/>
  <c r="F343" i="16" s="1"/>
  <c r="F342" i="16" s="1"/>
  <c r="F341" i="16" s="1"/>
  <c r="F340" i="16" s="1"/>
  <c r="F339" i="16" s="1"/>
  <c r="F338" i="16" s="1"/>
  <c r="F337" i="16" s="1"/>
  <c r="F336" i="16" s="1"/>
  <c r="F335" i="16" s="1"/>
  <c r="F334" i="16" s="1"/>
  <c r="F333" i="16" s="1"/>
  <c r="F332" i="16" s="1"/>
  <c r="F331" i="16" s="1"/>
  <c r="F330" i="16" s="1"/>
  <c r="F329" i="16" s="1"/>
  <c r="F328" i="16" s="1"/>
  <c r="F327" i="16" s="1"/>
  <c r="F326" i="16" s="1"/>
  <c r="F325" i="16" s="1"/>
  <c r="F324" i="16" s="1"/>
  <c r="F323" i="16" s="1"/>
  <c r="F322" i="16" s="1"/>
  <c r="F321" i="16" s="1"/>
  <c r="F320" i="16" s="1"/>
  <c r="F319" i="16" s="1"/>
  <c r="F318" i="16" s="1"/>
  <c r="F317" i="16" s="1"/>
  <c r="F316" i="16" s="1"/>
  <c r="F315" i="16" s="1"/>
  <c r="F314" i="16" s="1"/>
  <c r="F313" i="16" s="1"/>
  <c r="F312" i="16" s="1"/>
  <c r="F311" i="16" s="1"/>
  <c r="F310" i="16" s="1"/>
  <c r="F309" i="16" s="1"/>
  <c r="F308" i="16" s="1"/>
  <c r="F307" i="16" s="1"/>
  <c r="F306" i="16" s="1"/>
  <c r="F305" i="16" s="1"/>
  <c r="F304" i="16" s="1"/>
  <c r="F303" i="16" s="1"/>
  <c r="F302" i="16" s="1"/>
  <c r="F301" i="16" s="1"/>
  <c r="F300" i="16" s="1"/>
  <c r="F299" i="16" s="1"/>
  <c r="F298" i="16" s="1"/>
  <c r="F297" i="16" s="1"/>
  <c r="F296" i="16" s="1"/>
  <c r="F295" i="16" s="1"/>
  <c r="F294" i="16" s="1"/>
  <c r="F293" i="16" s="1"/>
  <c r="F292" i="16" s="1"/>
  <c r="F291" i="16" s="1"/>
  <c r="F290" i="16" s="1"/>
  <c r="F289" i="16" s="1"/>
  <c r="F288" i="16" s="1"/>
  <c r="F287" i="16" s="1"/>
  <c r="F286" i="16" s="1"/>
  <c r="F285" i="16" s="1"/>
  <c r="F284" i="16" s="1"/>
  <c r="F283" i="16" s="1"/>
  <c r="F282" i="16" s="1"/>
  <c r="F281" i="16" s="1"/>
  <c r="F280" i="16" s="1"/>
  <c r="F279" i="16" s="1"/>
  <c r="F278" i="16" s="1"/>
  <c r="F277" i="16" s="1"/>
  <c r="F276" i="16" s="1"/>
  <c r="F275" i="16" s="1"/>
  <c r="F274" i="16" s="1"/>
  <c r="F273" i="16" s="1"/>
  <c r="F272" i="16" s="1"/>
  <c r="F271" i="16" s="1"/>
  <c r="F270" i="16" s="1"/>
  <c r="F269" i="16" s="1"/>
  <c r="F268" i="16" s="1"/>
  <c r="F267" i="16" s="1"/>
  <c r="F266" i="16" s="1"/>
  <c r="F265" i="16" s="1"/>
  <c r="F264" i="16" s="1"/>
  <c r="F263" i="16" s="1"/>
  <c r="F262" i="16" s="1"/>
  <c r="F261" i="16" s="1"/>
  <c r="F260" i="16" s="1"/>
  <c r="F259" i="16" s="1"/>
  <c r="F258" i="16" s="1"/>
  <c r="F257" i="16" s="1"/>
  <c r="F256" i="16" s="1"/>
  <c r="F255" i="16" s="1"/>
  <c r="F254" i="16" s="1"/>
  <c r="F253" i="16" s="1"/>
  <c r="F252" i="16" s="1"/>
  <c r="F251" i="16" s="1"/>
  <c r="F250" i="16" s="1"/>
  <c r="F249" i="16" s="1"/>
  <c r="F248" i="16" s="1"/>
  <c r="F247" i="16" s="1"/>
  <c r="F246" i="16" s="1"/>
  <c r="F245" i="16" s="1"/>
  <c r="F244" i="16" s="1"/>
  <c r="F243" i="16" s="1"/>
  <c r="F242" i="16" s="1"/>
  <c r="F241" i="16" s="1"/>
  <c r="F240" i="16" s="1"/>
  <c r="F239" i="16" s="1"/>
  <c r="F238" i="16" s="1"/>
  <c r="F237" i="16" s="1"/>
  <c r="F236" i="16" s="1"/>
  <c r="F235" i="16" s="1"/>
  <c r="F234" i="16" s="1"/>
  <c r="F233" i="16" s="1"/>
  <c r="F232" i="16" s="1"/>
  <c r="F231" i="16" s="1"/>
  <c r="F230" i="16" s="1"/>
  <c r="F229" i="16" s="1"/>
  <c r="F228" i="16" s="1"/>
  <c r="F227" i="16" s="1"/>
  <c r="F226" i="16" s="1"/>
  <c r="F225" i="16" s="1"/>
  <c r="F224" i="16" s="1"/>
  <c r="F223" i="16" s="1"/>
  <c r="F222" i="16" s="1"/>
  <c r="F221" i="16" s="1"/>
  <c r="F220" i="16" s="1"/>
  <c r="F219" i="16" s="1"/>
  <c r="F218" i="16" s="1"/>
  <c r="F217" i="16" s="1"/>
  <c r="F216" i="16" s="1"/>
  <c r="F215" i="16" s="1"/>
  <c r="F214" i="16" s="1"/>
  <c r="F213" i="16" s="1"/>
  <c r="F212" i="16" s="1"/>
  <c r="F211" i="16" s="1"/>
  <c r="F210" i="16" s="1"/>
  <c r="F209" i="16" s="1"/>
  <c r="F208" i="16" s="1"/>
  <c r="F207" i="16" s="1"/>
  <c r="F206" i="16" s="1"/>
  <c r="F205" i="16" s="1"/>
  <c r="F204" i="16" s="1"/>
  <c r="F203" i="16" s="1"/>
  <c r="F202" i="16" s="1"/>
  <c r="F201" i="16" s="1"/>
  <c r="F200" i="16" s="1"/>
  <c r="F199" i="16" s="1"/>
  <c r="F198" i="16" s="1"/>
  <c r="F197" i="16" s="1"/>
  <c r="F196" i="16" s="1"/>
  <c r="F195" i="16" s="1"/>
  <c r="F194" i="16" s="1"/>
  <c r="F193" i="16" s="1"/>
  <c r="F192" i="16" s="1"/>
  <c r="F191" i="16" s="1"/>
  <c r="F190" i="16" s="1"/>
  <c r="F189" i="16" s="1"/>
  <c r="F188" i="16" s="1"/>
  <c r="F187" i="16" s="1"/>
  <c r="F186" i="16" s="1"/>
  <c r="F185" i="16" s="1"/>
  <c r="F184" i="16" s="1"/>
  <c r="F183" i="16" s="1"/>
  <c r="F182" i="16" s="1"/>
  <c r="F181" i="16" s="1"/>
  <c r="F180" i="16" s="1"/>
  <c r="F179" i="16" s="1"/>
  <c r="F178" i="16" s="1"/>
  <c r="F177" i="16" s="1"/>
  <c r="F176" i="16" s="1"/>
  <c r="F175" i="16" s="1"/>
  <c r="F174" i="16" s="1"/>
  <c r="F173" i="16" s="1"/>
  <c r="F172" i="16" s="1"/>
  <c r="F171" i="16" s="1"/>
  <c r="F170" i="16" s="1"/>
  <c r="F169" i="16" s="1"/>
  <c r="F168" i="16" s="1"/>
  <c r="F167" i="16" s="1"/>
  <c r="F166" i="16" s="1"/>
  <c r="F165" i="16" s="1"/>
  <c r="F164" i="16" s="1"/>
  <c r="F163" i="16" s="1"/>
  <c r="F162" i="16" s="1"/>
  <c r="F161" i="16" s="1"/>
  <c r="F160" i="16" s="1"/>
  <c r="F159" i="16" s="1"/>
  <c r="F158" i="16" s="1"/>
  <c r="F157" i="16" s="1"/>
  <c r="F156" i="16" s="1"/>
  <c r="F155" i="16" s="1"/>
  <c r="F154" i="16" s="1"/>
  <c r="F153" i="16" s="1"/>
  <c r="F152" i="16" s="1"/>
  <c r="F151" i="16" s="1"/>
  <c r="F150" i="16" s="1"/>
  <c r="F149" i="16" s="1"/>
  <c r="F148" i="16" s="1"/>
  <c r="F147" i="16" s="1"/>
  <c r="F146" i="16" s="1"/>
  <c r="F145" i="16" s="1"/>
  <c r="F144" i="16" s="1"/>
  <c r="F143" i="16" s="1"/>
  <c r="F142" i="16" s="1"/>
  <c r="F141" i="16" s="1"/>
  <c r="F140" i="16" s="1"/>
  <c r="F139" i="16" s="1"/>
  <c r="F138" i="16" s="1"/>
  <c r="F137" i="16" s="1"/>
  <c r="F136" i="16" s="1"/>
  <c r="F135" i="16" s="1"/>
  <c r="F134" i="16" s="1"/>
  <c r="F133" i="16" s="1"/>
  <c r="F132" i="16" s="1"/>
  <c r="F131" i="16" s="1"/>
  <c r="F130" i="16" s="1"/>
  <c r="F129" i="16" s="1"/>
  <c r="F128" i="16" s="1"/>
  <c r="F127" i="16" s="1"/>
  <c r="F126" i="16" s="1"/>
  <c r="F125" i="16" s="1"/>
  <c r="F124" i="16" s="1"/>
  <c r="F123" i="16" s="1"/>
  <c r="F122" i="16" s="1"/>
  <c r="F121" i="16" s="1"/>
  <c r="F120" i="16" s="1"/>
  <c r="F119" i="16" s="1"/>
  <c r="F118" i="16" s="1"/>
  <c r="F117" i="16" s="1"/>
  <c r="F116" i="16" s="1"/>
  <c r="F115" i="16" s="1"/>
  <c r="F114" i="16" s="1"/>
  <c r="F113" i="16" s="1"/>
  <c r="F112" i="16" s="1"/>
  <c r="F111" i="16" s="1"/>
  <c r="F110" i="16" s="1"/>
  <c r="F109" i="16" s="1"/>
  <c r="F108" i="16" s="1"/>
  <c r="F107" i="16" s="1"/>
  <c r="F106" i="16" s="1"/>
  <c r="F105" i="16" s="1"/>
  <c r="F104" i="16" s="1"/>
  <c r="F103" i="16" s="1"/>
  <c r="F102" i="16" s="1"/>
  <c r="F101" i="16" s="1"/>
  <c r="F100" i="16" s="1"/>
  <c r="F99" i="16" s="1"/>
  <c r="F98" i="16" s="1"/>
  <c r="F97" i="16" s="1"/>
  <c r="F96" i="16" s="1"/>
  <c r="F95" i="16" s="1"/>
  <c r="F94" i="16" s="1"/>
  <c r="F93" i="16" s="1"/>
  <c r="F92" i="16" s="1"/>
  <c r="F91" i="16" s="1"/>
  <c r="F90" i="16" s="1"/>
  <c r="F89" i="16" s="1"/>
  <c r="F88" i="16" s="1"/>
  <c r="F87" i="16" s="1"/>
  <c r="F86" i="16" s="1"/>
  <c r="F85" i="16" s="1"/>
  <c r="F84" i="16" s="1"/>
  <c r="F83" i="16" s="1"/>
  <c r="F82" i="16" s="1"/>
  <c r="F81" i="16" s="1"/>
  <c r="F80" i="16" s="1"/>
  <c r="F79" i="16" s="1"/>
  <c r="F78" i="16" s="1"/>
  <c r="F77" i="16" s="1"/>
  <c r="F76" i="16" s="1"/>
  <c r="F75" i="16" s="1"/>
  <c r="F74" i="16" s="1"/>
  <c r="F73" i="16" s="1"/>
  <c r="F72" i="16" s="1"/>
  <c r="F71" i="16" s="1"/>
  <c r="F70" i="16" s="1"/>
  <c r="F69" i="16" s="1"/>
  <c r="F68" i="16" s="1"/>
  <c r="F67" i="16" s="1"/>
  <c r="F66" i="16" s="1"/>
  <c r="F65" i="16" s="1"/>
  <c r="F64" i="16" s="1"/>
  <c r="F63" i="16" s="1"/>
  <c r="F62" i="16" s="1"/>
  <c r="F61" i="16" s="1"/>
  <c r="F60" i="16" s="1"/>
  <c r="F59" i="16" s="1"/>
  <c r="F58" i="16" s="1"/>
  <c r="F57" i="16" s="1"/>
  <c r="F56" i="16" s="1"/>
  <c r="F55" i="16" s="1"/>
  <c r="F54" i="16" s="1"/>
  <c r="F53" i="16" s="1"/>
  <c r="F52" i="16" s="1"/>
  <c r="F51" i="16" s="1"/>
  <c r="F50" i="16" s="1"/>
  <c r="F49" i="16" s="1"/>
  <c r="F48" i="16" s="1"/>
  <c r="F47" i="16" s="1"/>
  <c r="F46" i="16" s="1"/>
  <c r="F45" i="16" s="1"/>
  <c r="F44" i="16" s="1"/>
  <c r="F43" i="16" s="1"/>
  <c r="F42" i="16" s="1"/>
  <c r="F41" i="16" s="1"/>
  <c r="F40" i="16" s="1"/>
  <c r="F39" i="16" s="1"/>
  <c r="F38" i="16" s="1"/>
  <c r="F37" i="16" s="1"/>
  <c r="F36" i="16" s="1"/>
  <c r="F35" i="16" s="1"/>
  <c r="F34" i="16" s="1"/>
  <c r="F33" i="16" s="1"/>
  <c r="F32" i="16" s="1"/>
  <c r="F31" i="16" s="1"/>
  <c r="F30" i="16" s="1"/>
  <c r="F29" i="16" s="1"/>
  <c r="F28" i="16" s="1"/>
  <c r="F27" i="16" s="1"/>
  <c r="F26" i="16" s="1"/>
  <c r="F25" i="16" s="1"/>
  <c r="F24" i="16" s="1"/>
  <c r="F23" i="16" s="1"/>
  <c r="F22" i="16" s="1"/>
  <c r="F21" i="16" s="1"/>
  <c r="F20" i="16" s="1"/>
  <c r="F19" i="16" s="1"/>
  <c r="F18" i="16" s="1"/>
  <c r="F17" i="16" s="1"/>
  <c r="F16" i="16" s="1"/>
  <c r="F15" i="16" s="1"/>
  <c r="F14" i="16" s="1"/>
  <c r="F13" i="16" s="1"/>
  <c r="F12" i="16" s="1"/>
  <c r="F11" i="16" s="1"/>
  <c r="F10" i="16" s="1"/>
  <c r="F9" i="16" s="1"/>
  <c r="F8" i="16" s="1"/>
  <c r="F7" i="16" s="1"/>
  <c r="F6" i="16" s="1"/>
  <c r="F5" i="16" s="1"/>
  <c r="F4" i="16" s="1"/>
  <c r="F3" i="16" s="1"/>
  <c r="H363" i="16"/>
  <c r="H89" i="14"/>
  <c r="H87" i="14" s="1"/>
  <c r="I89" i="14"/>
  <c r="O80" i="14"/>
  <c r="O85" i="14" s="1"/>
  <c r="I357" i="14"/>
  <c r="H357" i="14"/>
  <c r="H355" i="14" s="1"/>
  <c r="O347" i="14"/>
  <c r="O43" i="14"/>
  <c r="O45" i="14" s="1"/>
  <c r="O118" i="14"/>
  <c r="O129" i="14"/>
  <c r="O134" i="14" s="1"/>
  <c r="O172" i="14"/>
  <c r="S320" i="14"/>
  <c r="S340" i="14"/>
  <c r="S360" i="14"/>
  <c r="O68" i="14"/>
  <c r="O104" i="14"/>
  <c r="O193" i="14"/>
  <c r="O213" i="14"/>
  <c r="O207" i="14" s="1"/>
  <c r="O233" i="14"/>
  <c r="O253" i="14"/>
  <c r="O247" i="14" s="1"/>
  <c r="O273" i="14"/>
  <c r="O293" i="14"/>
  <c r="O287" i="14" s="1"/>
  <c r="O313" i="14"/>
  <c r="O333" i="14"/>
  <c r="O327" i="14" s="1"/>
  <c r="L363" i="16"/>
  <c r="L362" i="16" s="1"/>
  <c r="L361" i="16" s="1"/>
  <c r="L360" i="16" s="1"/>
  <c r="L359" i="16" s="1"/>
  <c r="L358" i="16" s="1"/>
  <c r="L357" i="16" s="1"/>
  <c r="L356" i="16" s="1"/>
  <c r="L355" i="16" s="1"/>
  <c r="L354" i="16" s="1"/>
  <c r="L353" i="16" s="1"/>
  <c r="L352" i="16" s="1"/>
  <c r="L351" i="16" s="1"/>
  <c r="L350" i="16" s="1"/>
  <c r="L349" i="16" s="1"/>
  <c r="L348" i="16" s="1"/>
  <c r="L347" i="16" s="1"/>
  <c r="L346" i="16" s="1"/>
  <c r="L345" i="16" s="1"/>
  <c r="L344" i="16" s="1"/>
  <c r="L343" i="16" s="1"/>
  <c r="L342" i="16" s="1"/>
  <c r="L341" i="16" s="1"/>
  <c r="L340" i="16" s="1"/>
  <c r="L339" i="16" s="1"/>
  <c r="L338" i="16" s="1"/>
  <c r="L337" i="16" s="1"/>
  <c r="L336" i="16" s="1"/>
  <c r="L335" i="16" s="1"/>
  <c r="L334" i="16" s="1"/>
  <c r="L333" i="16" s="1"/>
  <c r="L332" i="16" s="1"/>
  <c r="L331" i="16" s="1"/>
  <c r="L330" i="16" s="1"/>
  <c r="L329" i="16" s="1"/>
  <c r="L328" i="16" s="1"/>
  <c r="L327" i="16" s="1"/>
  <c r="L326" i="16" s="1"/>
  <c r="L325" i="16" s="1"/>
  <c r="L324" i="16" s="1"/>
  <c r="L323" i="16" s="1"/>
  <c r="L322" i="16" s="1"/>
  <c r="L321" i="16" s="1"/>
  <c r="L320" i="16" s="1"/>
  <c r="L319" i="16" s="1"/>
  <c r="L318" i="16" s="1"/>
  <c r="L317" i="16" s="1"/>
  <c r="L316" i="16" s="1"/>
  <c r="L315" i="16" s="1"/>
  <c r="L314" i="16" s="1"/>
  <c r="L313" i="16" s="1"/>
  <c r="L312" i="16" s="1"/>
  <c r="L311" i="16" s="1"/>
  <c r="L310" i="16" s="1"/>
  <c r="L309" i="16" s="1"/>
  <c r="L308" i="16" s="1"/>
  <c r="L307" i="16" s="1"/>
  <c r="L306" i="16" s="1"/>
  <c r="L305" i="16" s="1"/>
  <c r="L304" i="16" s="1"/>
  <c r="L303" i="16" s="1"/>
  <c r="L302" i="16" s="1"/>
  <c r="L301" i="16" s="1"/>
  <c r="L300" i="16" s="1"/>
  <c r="L299" i="16" s="1"/>
  <c r="L298" i="16" s="1"/>
  <c r="L297" i="16" s="1"/>
  <c r="L296" i="16" s="1"/>
  <c r="L295" i="16" s="1"/>
  <c r="L294" i="16" s="1"/>
  <c r="L293" i="16" s="1"/>
  <c r="L292" i="16" s="1"/>
  <c r="L291" i="16" s="1"/>
  <c r="L290" i="16" s="1"/>
  <c r="L289" i="16" s="1"/>
  <c r="L288" i="16" s="1"/>
  <c r="L287" i="16" s="1"/>
  <c r="L286" i="16" s="1"/>
  <c r="L285" i="16" s="1"/>
  <c r="L284" i="16" s="1"/>
  <c r="L283" i="16" s="1"/>
  <c r="L282" i="16" s="1"/>
  <c r="L281" i="16" s="1"/>
  <c r="L280" i="16" s="1"/>
  <c r="L279" i="16" s="1"/>
  <c r="L278" i="16" s="1"/>
  <c r="L277" i="16" s="1"/>
  <c r="L276" i="16" s="1"/>
  <c r="L275" i="16" s="1"/>
  <c r="L274" i="16" s="1"/>
  <c r="L273" i="16" s="1"/>
  <c r="L272" i="16" s="1"/>
  <c r="L271" i="16" s="1"/>
  <c r="L270" i="16" s="1"/>
  <c r="L269" i="16" s="1"/>
  <c r="L268" i="16" s="1"/>
  <c r="L267" i="16" s="1"/>
  <c r="L266" i="16" s="1"/>
  <c r="L265" i="16" s="1"/>
  <c r="L264" i="16" s="1"/>
  <c r="L263" i="16" s="1"/>
  <c r="L262" i="16" s="1"/>
  <c r="L261" i="16" s="1"/>
  <c r="L260" i="16" s="1"/>
  <c r="L259" i="16" s="1"/>
  <c r="L258" i="16" s="1"/>
  <c r="L257" i="16" s="1"/>
  <c r="L256" i="16" s="1"/>
  <c r="L255" i="16" s="1"/>
  <c r="L254" i="16" s="1"/>
  <c r="L253" i="16" s="1"/>
  <c r="L252" i="16" s="1"/>
  <c r="L251" i="16" s="1"/>
  <c r="L250" i="16" s="1"/>
  <c r="L249" i="16" s="1"/>
  <c r="L248" i="16" s="1"/>
  <c r="L247" i="16" s="1"/>
  <c r="L246" i="16" s="1"/>
  <c r="L245" i="16" s="1"/>
  <c r="L244" i="16" s="1"/>
  <c r="L243" i="16" s="1"/>
  <c r="L242" i="16" s="1"/>
  <c r="L241" i="16" s="1"/>
  <c r="L240" i="16" s="1"/>
  <c r="L239" i="16" s="1"/>
  <c r="L238" i="16" s="1"/>
  <c r="L237" i="16" s="1"/>
  <c r="L236" i="16" s="1"/>
  <c r="L235" i="16" s="1"/>
  <c r="L234" i="16" s="1"/>
  <c r="L233" i="16" s="1"/>
  <c r="L232" i="16" s="1"/>
  <c r="L231" i="16" s="1"/>
  <c r="L230" i="16" s="1"/>
  <c r="L229" i="16" s="1"/>
  <c r="L228" i="16" s="1"/>
  <c r="L227" i="16" s="1"/>
  <c r="L226" i="16" s="1"/>
  <c r="L225" i="16" s="1"/>
  <c r="L224" i="16" s="1"/>
  <c r="L223" i="16" s="1"/>
  <c r="L222" i="16" s="1"/>
  <c r="L221" i="16" s="1"/>
  <c r="L220" i="16" s="1"/>
  <c r="L219" i="16" s="1"/>
  <c r="L218" i="16" s="1"/>
  <c r="L217" i="16" s="1"/>
  <c r="L216" i="16" s="1"/>
  <c r="L215" i="16" s="1"/>
  <c r="L214" i="16" s="1"/>
  <c r="L213" i="16" s="1"/>
  <c r="L212" i="16" s="1"/>
  <c r="L211" i="16" s="1"/>
  <c r="L210" i="16" s="1"/>
  <c r="L209" i="16" s="1"/>
  <c r="L208" i="16" s="1"/>
  <c r="L207" i="16" s="1"/>
  <c r="L206" i="16" s="1"/>
  <c r="L205" i="16" s="1"/>
  <c r="L204" i="16" s="1"/>
  <c r="L203" i="16" s="1"/>
  <c r="L202" i="16" s="1"/>
  <c r="L201" i="16" s="1"/>
  <c r="L200" i="16" s="1"/>
  <c r="L199" i="16" s="1"/>
  <c r="L198" i="16" s="1"/>
  <c r="L197" i="16" s="1"/>
  <c r="L196" i="16" s="1"/>
  <c r="L195" i="16" s="1"/>
  <c r="L194" i="16" s="1"/>
  <c r="L193" i="16" s="1"/>
  <c r="L192" i="16" s="1"/>
  <c r="L191" i="16" s="1"/>
  <c r="L190" i="16" s="1"/>
  <c r="L189" i="16" s="1"/>
  <c r="L188" i="16" s="1"/>
  <c r="L187" i="16" s="1"/>
  <c r="L186" i="16" s="1"/>
  <c r="L185" i="16" s="1"/>
  <c r="L184" i="16" s="1"/>
  <c r="L183" i="16" s="1"/>
  <c r="L182" i="16" s="1"/>
  <c r="L181" i="16" s="1"/>
  <c r="L180" i="16" s="1"/>
  <c r="L179" i="16" s="1"/>
  <c r="L178" i="16" s="1"/>
  <c r="L177" i="16" s="1"/>
  <c r="L176" i="16" s="1"/>
  <c r="L175" i="16" s="1"/>
  <c r="L174" i="16" s="1"/>
  <c r="L173" i="16" s="1"/>
  <c r="L172" i="16" s="1"/>
  <c r="L171" i="16" s="1"/>
  <c r="L170" i="16" s="1"/>
  <c r="L169" i="16" s="1"/>
  <c r="L168" i="16" s="1"/>
  <c r="L167" i="16" s="1"/>
  <c r="L166" i="16" s="1"/>
  <c r="L165" i="16" s="1"/>
  <c r="L164" i="16" s="1"/>
  <c r="L163" i="16" s="1"/>
  <c r="L162" i="16" s="1"/>
  <c r="L161" i="16" s="1"/>
  <c r="L160" i="16" s="1"/>
  <c r="L159" i="16" s="1"/>
  <c r="L158" i="16" s="1"/>
  <c r="L157" i="16" s="1"/>
  <c r="L156" i="16" s="1"/>
  <c r="L155" i="16" s="1"/>
  <c r="L154" i="16" s="1"/>
  <c r="L153" i="16" s="1"/>
  <c r="L152" i="16" s="1"/>
  <c r="L151" i="16" s="1"/>
  <c r="L150" i="16" s="1"/>
  <c r="L149" i="16" s="1"/>
  <c r="L148" i="16" s="1"/>
  <c r="L147" i="16" s="1"/>
  <c r="L146" i="16" s="1"/>
  <c r="L145" i="16" s="1"/>
  <c r="L144" i="16" s="1"/>
  <c r="L143" i="16" s="1"/>
  <c r="L142" i="16" s="1"/>
  <c r="L141" i="16" s="1"/>
  <c r="L140" i="16" s="1"/>
  <c r="L139" i="16" s="1"/>
  <c r="L138" i="16" s="1"/>
  <c r="L137" i="16" s="1"/>
  <c r="L136" i="16" s="1"/>
  <c r="L135" i="16" s="1"/>
  <c r="L134" i="16" s="1"/>
  <c r="L133" i="16" s="1"/>
  <c r="L132" i="16" s="1"/>
  <c r="L131" i="16" s="1"/>
  <c r="L130" i="16" s="1"/>
  <c r="L129" i="16" s="1"/>
  <c r="L128" i="16" s="1"/>
  <c r="L127" i="16" s="1"/>
  <c r="L126" i="16" s="1"/>
  <c r="L125" i="16" s="1"/>
  <c r="L124" i="16" s="1"/>
  <c r="L123" i="16" s="1"/>
  <c r="L122" i="16" s="1"/>
  <c r="L121" i="16" s="1"/>
  <c r="L120" i="16" s="1"/>
  <c r="L119" i="16" s="1"/>
  <c r="L118" i="16" s="1"/>
  <c r="L117" i="16" s="1"/>
  <c r="L116" i="16" s="1"/>
  <c r="L115" i="16" s="1"/>
  <c r="L114" i="16" s="1"/>
  <c r="L113" i="16" s="1"/>
  <c r="L112" i="16" s="1"/>
  <c r="L111" i="16" s="1"/>
  <c r="L110" i="16" s="1"/>
  <c r="L109" i="16" s="1"/>
  <c r="L108" i="16" s="1"/>
  <c r="L107" i="16" s="1"/>
  <c r="L106" i="16" s="1"/>
  <c r="L105" i="16" s="1"/>
  <c r="L104" i="16" s="1"/>
  <c r="L103" i="16" s="1"/>
  <c r="L102" i="16" s="1"/>
  <c r="L101" i="16" s="1"/>
  <c r="L100" i="16" s="1"/>
  <c r="L99" i="16" s="1"/>
  <c r="L98" i="16" s="1"/>
  <c r="L97" i="16" s="1"/>
  <c r="L96" i="16" s="1"/>
  <c r="L95" i="16" s="1"/>
  <c r="L94" i="16" s="1"/>
  <c r="L93" i="16" s="1"/>
  <c r="L92" i="16" s="1"/>
  <c r="L91" i="16" s="1"/>
  <c r="L90" i="16" s="1"/>
  <c r="L89" i="16" s="1"/>
  <c r="L88" i="16" s="1"/>
  <c r="L87" i="16" s="1"/>
  <c r="L86" i="16" s="1"/>
  <c r="L85" i="16" s="1"/>
  <c r="L84" i="16" s="1"/>
  <c r="L83" i="16" s="1"/>
  <c r="L82" i="16" s="1"/>
  <c r="L81" i="16" s="1"/>
  <c r="L80" i="16" s="1"/>
  <c r="L79" i="16" s="1"/>
  <c r="L78" i="16" s="1"/>
  <c r="L77" i="16" s="1"/>
  <c r="L76" i="16" s="1"/>
  <c r="L75" i="16" s="1"/>
  <c r="L74" i="16" s="1"/>
  <c r="L73" i="16" s="1"/>
  <c r="L72" i="16" s="1"/>
  <c r="L71" i="16" s="1"/>
  <c r="L70" i="16" s="1"/>
  <c r="L69" i="16" s="1"/>
  <c r="L68" i="16" s="1"/>
  <c r="L67" i="16" s="1"/>
  <c r="L66" i="16" s="1"/>
  <c r="L65" i="16" s="1"/>
  <c r="L64" i="16" s="1"/>
  <c r="L63" i="16" s="1"/>
  <c r="L62" i="16" s="1"/>
  <c r="L61" i="16" s="1"/>
  <c r="L60" i="16" s="1"/>
  <c r="L59" i="16" s="1"/>
  <c r="L58" i="16" s="1"/>
  <c r="L57" i="16" s="1"/>
  <c r="L56" i="16" s="1"/>
  <c r="L55" i="16" s="1"/>
  <c r="L54" i="16" s="1"/>
  <c r="L53" i="16" s="1"/>
  <c r="L52" i="16" s="1"/>
  <c r="L51" i="16" s="1"/>
  <c r="L50" i="16" s="1"/>
  <c r="L49" i="16" s="1"/>
  <c r="L48" i="16" s="1"/>
  <c r="L47" i="16" s="1"/>
  <c r="L46" i="16" s="1"/>
  <c r="L45" i="16" s="1"/>
  <c r="L44" i="16" s="1"/>
  <c r="L43" i="16" s="1"/>
  <c r="L42" i="16" s="1"/>
  <c r="L41" i="16" s="1"/>
  <c r="L40" i="16" s="1"/>
  <c r="L39" i="16" s="1"/>
  <c r="L38" i="16" s="1"/>
  <c r="L37" i="16" s="1"/>
  <c r="L36" i="16" s="1"/>
  <c r="L35" i="16" s="1"/>
  <c r="L34" i="16" s="1"/>
  <c r="L33" i="16" s="1"/>
  <c r="L32" i="16" s="1"/>
  <c r="L31" i="16" s="1"/>
  <c r="L30" i="16" s="1"/>
  <c r="L29" i="16" s="1"/>
  <c r="L28" i="16" s="1"/>
  <c r="L27" i="16" s="1"/>
  <c r="L26" i="16" s="1"/>
  <c r="L25" i="16" s="1"/>
  <c r="L24" i="16" s="1"/>
  <c r="L23" i="16" s="1"/>
  <c r="L22" i="16" s="1"/>
  <c r="L21" i="16" s="1"/>
  <c r="L20" i="16" s="1"/>
  <c r="L19" i="16" s="1"/>
  <c r="L18" i="16" s="1"/>
  <c r="L17" i="16" s="1"/>
  <c r="L16" i="16" s="1"/>
  <c r="L15" i="16" s="1"/>
  <c r="L14" i="16" s="1"/>
  <c r="L13" i="16" s="1"/>
  <c r="L12" i="16" s="1"/>
  <c r="L11" i="16" s="1"/>
  <c r="L10" i="16" s="1"/>
  <c r="L9" i="16" s="1"/>
  <c r="L8" i="16" s="1"/>
  <c r="L7" i="16" s="1"/>
  <c r="L6" i="16" s="1"/>
  <c r="L5" i="16" s="1"/>
  <c r="L4" i="16" s="1"/>
  <c r="L3" i="16" s="1"/>
  <c r="Q362" i="16"/>
  <c r="Q361" i="16" s="1"/>
  <c r="Q360" i="16" s="1"/>
  <c r="Q359" i="16" s="1"/>
  <c r="Q358" i="16" s="1"/>
  <c r="Q357" i="16" s="1"/>
  <c r="Q356" i="16" s="1"/>
  <c r="Q355" i="16" s="1"/>
  <c r="Q354" i="16" s="1"/>
  <c r="Q353" i="16" s="1"/>
  <c r="Q352" i="16" s="1"/>
  <c r="Q351" i="16" s="1"/>
  <c r="Q350" i="16" s="1"/>
  <c r="Q349" i="16" s="1"/>
  <c r="Q348" i="16" s="1"/>
  <c r="Q347" i="16" s="1"/>
  <c r="Q346" i="16" s="1"/>
  <c r="Q345" i="16" s="1"/>
  <c r="Q344" i="16" s="1"/>
  <c r="Q343" i="16" s="1"/>
  <c r="Q342" i="16" s="1"/>
  <c r="Q341" i="16" s="1"/>
  <c r="Q340" i="16" s="1"/>
  <c r="Q339" i="16" s="1"/>
  <c r="Q338" i="16" s="1"/>
  <c r="Q337" i="16" s="1"/>
  <c r="Q336" i="16" s="1"/>
  <c r="Q335" i="16" s="1"/>
  <c r="Q334" i="16" s="1"/>
  <c r="Q333" i="16" s="1"/>
  <c r="Q332" i="16" s="1"/>
  <c r="Q331" i="16" s="1"/>
  <c r="Q330" i="16" s="1"/>
  <c r="Q329" i="16" s="1"/>
  <c r="Q328" i="16" s="1"/>
  <c r="Q327" i="16" s="1"/>
  <c r="Q326" i="16" s="1"/>
  <c r="Q325" i="16" s="1"/>
  <c r="Q324" i="16" s="1"/>
  <c r="Q323" i="16" s="1"/>
  <c r="Q322" i="16" s="1"/>
  <c r="Q321" i="16" s="1"/>
  <c r="Q320" i="16" s="1"/>
  <c r="Q319" i="16" s="1"/>
  <c r="Q318" i="16" s="1"/>
  <c r="Q317" i="16" s="1"/>
  <c r="Q316" i="16" s="1"/>
  <c r="Q315" i="16" s="1"/>
  <c r="Q314" i="16" s="1"/>
  <c r="Q313" i="16" s="1"/>
  <c r="Q312" i="16" s="1"/>
  <c r="Q311" i="16" s="1"/>
  <c r="Q310" i="16" s="1"/>
  <c r="Q309" i="16" s="1"/>
  <c r="Q308" i="16" s="1"/>
  <c r="Q307" i="16" s="1"/>
  <c r="Q306" i="16" s="1"/>
  <c r="Q305" i="16" s="1"/>
  <c r="Q304" i="16" s="1"/>
  <c r="Q303" i="16" s="1"/>
  <c r="Q302" i="16" s="1"/>
  <c r="Q301" i="16" s="1"/>
  <c r="Q300" i="16" s="1"/>
  <c r="Q299" i="16" s="1"/>
  <c r="Q298" i="16" s="1"/>
  <c r="Q297" i="16" s="1"/>
  <c r="Q296" i="16" s="1"/>
  <c r="Q295" i="16" s="1"/>
  <c r="Q294" i="16" s="1"/>
  <c r="Q293" i="16" s="1"/>
  <c r="Q292" i="16" s="1"/>
  <c r="Q291" i="16" s="1"/>
  <c r="Q290" i="16" s="1"/>
  <c r="Q289" i="16" s="1"/>
  <c r="Q288" i="16" s="1"/>
  <c r="Q287" i="16" s="1"/>
  <c r="Q286" i="16" s="1"/>
  <c r="Q285" i="16" s="1"/>
  <c r="Q284" i="16" s="1"/>
  <c r="Q283" i="16" s="1"/>
  <c r="Q282" i="16" s="1"/>
  <c r="Q281" i="16" s="1"/>
  <c r="Q280" i="16" s="1"/>
  <c r="Q279" i="16" s="1"/>
  <c r="Q278" i="16" s="1"/>
  <c r="Q277" i="16" s="1"/>
  <c r="Q276" i="16" s="1"/>
  <c r="Q275" i="16" s="1"/>
  <c r="Q274" i="16" s="1"/>
  <c r="Q273" i="16" s="1"/>
  <c r="Q272" i="16" s="1"/>
  <c r="Q271" i="16" s="1"/>
  <c r="Q270" i="16" s="1"/>
  <c r="Q269" i="16" s="1"/>
  <c r="Q268" i="16" s="1"/>
  <c r="Q267" i="16" s="1"/>
  <c r="Q266" i="16" s="1"/>
  <c r="Q265" i="16" s="1"/>
  <c r="Q264" i="16" s="1"/>
  <c r="Q263" i="16" s="1"/>
  <c r="Q262" i="16" s="1"/>
  <c r="Q261" i="16" s="1"/>
  <c r="Q260" i="16" s="1"/>
  <c r="Q259" i="16" s="1"/>
  <c r="Q258" i="16" s="1"/>
  <c r="Q257" i="16" s="1"/>
  <c r="Q256" i="16" s="1"/>
  <c r="Q255" i="16" s="1"/>
  <c r="Q254" i="16" s="1"/>
  <c r="Q253" i="16" s="1"/>
  <c r="Q252" i="16" s="1"/>
  <c r="Q251" i="16" s="1"/>
  <c r="Q250" i="16" s="1"/>
  <c r="Q249" i="16" s="1"/>
  <c r="Q248" i="16" s="1"/>
  <c r="Q247" i="16" s="1"/>
  <c r="Q246" i="16" s="1"/>
  <c r="Q245" i="16" s="1"/>
  <c r="Q244" i="16" s="1"/>
  <c r="Q243" i="16" s="1"/>
  <c r="Q242" i="16" s="1"/>
  <c r="Q241" i="16" s="1"/>
  <c r="Q240" i="16" s="1"/>
  <c r="Q239" i="16" s="1"/>
  <c r="Q238" i="16" s="1"/>
  <c r="Q237" i="16" s="1"/>
  <c r="Q236" i="16" s="1"/>
  <c r="Q235" i="16" s="1"/>
  <c r="Q234" i="16" s="1"/>
  <c r="Q233" i="16" s="1"/>
  <c r="Q232" i="16" s="1"/>
  <c r="Q231" i="16" s="1"/>
  <c r="Q230" i="16" s="1"/>
  <c r="Q229" i="16" s="1"/>
  <c r="Q228" i="16" s="1"/>
  <c r="Q227" i="16" s="1"/>
  <c r="Q226" i="16" s="1"/>
  <c r="Q225" i="16" s="1"/>
  <c r="Q224" i="16" s="1"/>
  <c r="Q223" i="16" s="1"/>
  <c r="Q222" i="16" s="1"/>
  <c r="Q221" i="16" s="1"/>
  <c r="Q220" i="16" s="1"/>
  <c r="Q219" i="16" s="1"/>
  <c r="Q218" i="16" s="1"/>
  <c r="Q217" i="16" s="1"/>
  <c r="Q216" i="16" s="1"/>
  <c r="Q215" i="16" s="1"/>
  <c r="Q214" i="16" s="1"/>
  <c r="Q213" i="16" s="1"/>
  <c r="Q212" i="16" s="1"/>
  <c r="Q211" i="16" s="1"/>
  <c r="Q210" i="16" s="1"/>
  <c r="Q209" i="16" s="1"/>
  <c r="Q208" i="16" s="1"/>
  <c r="Q207" i="16" s="1"/>
  <c r="Q206" i="16" s="1"/>
  <c r="Q205" i="16" s="1"/>
  <c r="Q204" i="16" s="1"/>
  <c r="Q203" i="16" s="1"/>
  <c r="Q202" i="16" s="1"/>
  <c r="Q201" i="16" s="1"/>
  <c r="Q200" i="16" s="1"/>
  <c r="Q199" i="16" s="1"/>
  <c r="Q198" i="16" s="1"/>
  <c r="Q197" i="16" s="1"/>
  <c r="Q196" i="16" s="1"/>
  <c r="Q195" i="16" s="1"/>
  <c r="Q194" i="16" s="1"/>
  <c r="Q193" i="16" s="1"/>
  <c r="Q192" i="16" s="1"/>
  <c r="Q191" i="16" s="1"/>
  <c r="Q190" i="16" s="1"/>
  <c r="Q189" i="16" s="1"/>
  <c r="Q188" i="16" s="1"/>
  <c r="Q187" i="16" s="1"/>
  <c r="Q186" i="16" s="1"/>
  <c r="Q185" i="16" s="1"/>
  <c r="Q184" i="16" s="1"/>
  <c r="Q183" i="16" s="1"/>
  <c r="Q182" i="16" s="1"/>
  <c r="Q181" i="16" s="1"/>
  <c r="Q180" i="16" s="1"/>
  <c r="Q179" i="16" s="1"/>
  <c r="Q178" i="16" s="1"/>
  <c r="Q177" i="16" s="1"/>
  <c r="Q176" i="16" s="1"/>
  <c r="Q175" i="16" s="1"/>
  <c r="Q174" i="16" s="1"/>
  <c r="Q173" i="16" s="1"/>
  <c r="Q172" i="16" s="1"/>
  <c r="Q171" i="16" s="1"/>
  <c r="Q170" i="16" s="1"/>
  <c r="Q169" i="16" s="1"/>
  <c r="Q168" i="16" s="1"/>
  <c r="Q167" i="16" s="1"/>
  <c r="Q166" i="16" s="1"/>
  <c r="Q165" i="16" s="1"/>
  <c r="Q164" i="16" s="1"/>
  <c r="Q163" i="16" s="1"/>
  <c r="Q162" i="16" s="1"/>
  <c r="Q161" i="16" s="1"/>
  <c r="Q160" i="16" s="1"/>
  <c r="Q159" i="16" s="1"/>
  <c r="Q158" i="16" s="1"/>
  <c r="Q157" i="16" s="1"/>
  <c r="Q156" i="16" s="1"/>
  <c r="Q155" i="16" s="1"/>
  <c r="Q154" i="16" s="1"/>
  <c r="Q153" i="16" s="1"/>
  <c r="Q152" i="16" s="1"/>
  <c r="Q151" i="16" s="1"/>
  <c r="Q150" i="16" s="1"/>
  <c r="Q149" i="16" s="1"/>
  <c r="Q148" i="16" s="1"/>
  <c r="Q147" i="16" s="1"/>
  <c r="Q146" i="16" s="1"/>
  <c r="Q145" i="16" s="1"/>
  <c r="Q144" i="16" s="1"/>
  <c r="Q143" i="16" s="1"/>
  <c r="Q142" i="16" s="1"/>
  <c r="Q141" i="16" s="1"/>
  <c r="Q140" i="16" s="1"/>
  <c r="Q139" i="16" s="1"/>
  <c r="Q138" i="16" s="1"/>
  <c r="Q137" i="16" s="1"/>
  <c r="Q136" i="16" s="1"/>
  <c r="Q135" i="16" s="1"/>
  <c r="Q134" i="16" s="1"/>
  <c r="Q133" i="16" s="1"/>
  <c r="Q132" i="16" s="1"/>
  <c r="Q131" i="16" s="1"/>
  <c r="Q130" i="16" s="1"/>
  <c r="Q129" i="16" s="1"/>
  <c r="Q128" i="16" s="1"/>
  <c r="Q127" i="16" s="1"/>
  <c r="Q126" i="16" s="1"/>
  <c r="Q125" i="16" s="1"/>
  <c r="Q124" i="16" s="1"/>
  <c r="Q123" i="16" s="1"/>
  <c r="Q122" i="16" s="1"/>
  <c r="Q121" i="16" s="1"/>
  <c r="Q120" i="16" s="1"/>
  <c r="Q119" i="16" s="1"/>
  <c r="Q118" i="16" s="1"/>
  <c r="Q117" i="16" s="1"/>
  <c r="Q116" i="16" s="1"/>
  <c r="Q115" i="16" s="1"/>
  <c r="Q114" i="16" s="1"/>
  <c r="Q113" i="16" s="1"/>
  <c r="Q112" i="16" s="1"/>
  <c r="Q111" i="16" s="1"/>
  <c r="Q110" i="16" s="1"/>
  <c r="Q109" i="16" s="1"/>
  <c r="Q108" i="16" s="1"/>
  <c r="Q107" i="16" s="1"/>
  <c r="Q106" i="16" s="1"/>
  <c r="Q105" i="16" s="1"/>
  <c r="Q104" i="16" s="1"/>
  <c r="Q103" i="16" s="1"/>
  <c r="Q102" i="16" s="1"/>
  <c r="Q101" i="16" s="1"/>
  <c r="Q100" i="16" s="1"/>
  <c r="Q99" i="16" s="1"/>
  <c r="Q98" i="16" s="1"/>
  <c r="Q97" i="16" s="1"/>
  <c r="Q96" i="16" s="1"/>
  <c r="Q95" i="16" s="1"/>
  <c r="Q94" i="16" s="1"/>
  <c r="Q93" i="16" s="1"/>
  <c r="Q92" i="16" s="1"/>
  <c r="Q91" i="16" s="1"/>
  <c r="Q90" i="16" s="1"/>
  <c r="Q89" i="16" s="1"/>
  <c r="Q88" i="16" s="1"/>
  <c r="Q87" i="16" s="1"/>
  <c r="Q86" i="16" s="1"/>
  <c r="Q85" i="16" s="1"/>
  <c r="Q84" i="16" s="1"/>
  <c r="Q83" i="16" s="1"/>
  <c r="Q82" i="16" s="1"/>
  <c r="Q81" i="16" s="1"/>
  <c r="Q80" i="16" s="1"/>
  <c r="Q79" i="16" s="1"/>
  <c r="Q78" i="16" s="1"/>
  <c r="Q77" i="16" s="1"/>
  <c r="Q76" i="16" s="1"/>
  <c r="Q75" i="16" s="1"/>
  <c r="Q74" i="16" s="1"/>
  <c r="Q73" i="16" s="1"/>
  <c r="Q72" i="16" s="1"/>
  <c r="Q71" i="16" s="1"/>
  <c r="Q70" i="16" s="1"/>
  <c r="Q69" i="16" s="1"/>
  <c r="Q68" i="16" s="1"/>
  <c r="Q67" i="16" s="1"/>
  <c r="Q66" i="16" s="1"/>
  <c r="Q65" i="16" s="1"/>
  <c r="Q64" i="16" s="1"/>
  <c r="Q63" i="16" s="1"/>
  <c r="Q62" i="16" s="1"/>
  <c r="Q61" i="16" s="1"/>
  <c r="Q60" i="16" s="1"/>
  <c r="Q59" i="16" s="1"/>
  <c r="Q58" i="16" s="1"/>
  <c r="Q57" i="16" s="1"/>
  <c r="Q56" i="16" s="1"/>
  <c r="Q55" i="16" s="1"/>
  <c r="Q54" i="16" s="1"/>
  <c r="Q53" i="16" s="1"/>
  <c r="Q52" i="16" s="1"/>
  <c r="Q51" i="16" s="1"/>
  <c r="Q50" i="16" s="1"/>
  <c r="Q49" i="16" s="1"/>
  <c r="Q48" i="16" s="1"/>
  <c r="Q47" i="16" s="1"/>
  <c r="Q46" i="16" s="1"/>
  <c r="Q45" i="16" s="1"/>
  <c r="Q44" i="16" s="1"/>
  <c r="Q43" i="16" s="1"/>
  <c r="Q42" i="16" s="1"/>
  <c r="Q41" i="16" s="1"/>
  <c r="Q40" i="16" s="1"/>
  <c r="Q39" i="16" s="1"/>
  <c r="Q38" i="16" s="1"/>
  <c r="Q37" i="16" s="1"/>
  <c r="Q36" i="16" s="1"/>
  <c r="Q35" i="16" s="1"/>
  <c r="Q34" i="16" s="1"/>
  <c r="Q33" i="16" s="1"/>
  <c r="Q32" i="16" s="1"/>
  <c r="Q31" i="16" s="1"/>
  <c r="Q30" i="16" s="1"/>
  <c r="Q29" i="16" s="1"/>
  <c r="Q28" i="16" s="1"/>
  <c r="Q27" i="16" s="1"/>
  <c r="Q26" i="16" s="1"/>
  <c r="Q25" i="16" s="1"/>
  <c r="Q24" i="16" s="1"/>
  <c r="Q23" i="16" s="1"/>
  <c r="Q22" i="16" s="1"/>
  <c r="Q21" i="16" s="1"/>
  <c r="Q20" i="16" s="1"/>
  <c r="Q19" i="16" s="1"/>
  <c r="Q18" i="16" s="1"/>
  <c r="Q17" i="16" s="1"/>
  <c r="Q16" i="16" s="1"/>
  <c r="Q15" i="16" s="1"/>
  <c r="Q14" i="16" s="1"/>
  <c r="Q13" i="16" s="1"/>
  <c r="Q12" i="16" s="1"/>
  <c r="Q11" i="16" s="1"/>
  <c r="Q10" i="16" s="1"/>
  <c r="Q9" i="16" s="1"/>
  <c r="Q8" i="16" s="1"/>
  <c r="Q7" i="16" s="1"/>
  <c r="Q6" i="16" s="1"/>
  <c r="Q5" i="16" s="1"/>
  <c r="Q4" i="16" s="1"/>
  <c r="Q3" i="16" s="1"/>
  <c r="T363" i="16"/>
  <c r="G363" i="16"/>
  <c r="O363" i="16"/>
  <c r="H362" i="10"/>
  <c r="H361" i="10" s="1"/>
  <c r="H360" i="10" s="1"/>
  <c r="H359" i="10" s="1"/>
  <c r="H358" i="10" s="1"/>
  <c r="H357" i="10" s="1"/>
  <c r="H356" i="10" s="1"/>
  <c r="H355" i="10" s="1"/>
  <c r="H354" i="10" s="1"/>
  <c r="H353" i="10" s="1"/>
  <c r="H352" i="10" s="1"/>
  <c r="H351" i="10" s="1"/>
  <c r="H350" i="10" s="1"/>
  <c r="H349" i="10" s="1"/>
  <c r="H348" i="10" s="1"/>
  <c r="H347" i="10" s="1"/>
  <c r="H346" i="10" s="1"/>
  <c r="H345" i="10" s="1"/>
  <c r="H344" i="10" s="1"/>
  <c r="H343" i="10" s="1"/>
  <c r="H342" i="10" s="1"/>
  <c r="H341" i="10" s="1"/>
  <c r="H340" i="10" s="1"/>
  <c r="H339" i="10" s="1"/>
  <c r="H338" i="10" s="1"/>
  <c r="H337" i="10" s="1"/>
  <c r="H336" i="10" s="1"/>
  <c r="H335" i="10" s="1"/>
  <c r="H334" i="10" s="1"/>
  <c r="H333" i="10" s="1"/>
  <c r="H332" i="10" s="1"/>
  <c r="H331" i="10" s="1"/>
  <c r="H330" i="10" s="1"/>
  <c r="H329" i="10" s="1"/>
  <c r="H328" i="10" s="1"/>
  <c r="H327" i="10" s="1"/>
  <c r="H326" i="10" s="1"/>
  <c r="H325" i="10" s="1"/>
  <c r="H324" i="10" s="1"/>
  <c r="H323" i="10" s="1"/>
  <c r="H322" i="10" s="1"/>
  <c r="H321" i="10" s="1"/>
  <c r="H320" i="10" s="1"/>
  <c r="H319" i="10" s="1"/>
  <c r="H318" i="10" s="1"/>
  <c r="H317" i="10" s="1"/>
  <c r="H316" i="10" s="1"/>
  <c r="H315" i="10" s="1"/>
  <c r="H314" i="10" s="1"/>
  <c r="H313" i="10" s="1"/>
  <c r="H312" i="10" s="1"/>
  <c r="H311" i="10" s="1"/>
  <c r="H310" i="10" s="1"/>
  <c r="H309" i="10" s="1"/>
  <c r="H308" i="10" s="1"/>
  <c r="H307" i="10" s="1"/>
  <c r="H306" i="10" s="1"/>
  <c r="H305" i="10" s="1"/>
  <c r="H304" i="10" s="1"/>
  <c r="H303" i="10" s="1"/>
  <c r="H302" i="10" s="1"/>
  <c r="H301" i="10" s="1"/>
  <c r="H300" i="10" s="1"/>
  <c r="H299" i="10" s="1"/>
  <c r="H298" i="10" s="1"/>
  <c r="H297" i="10" s="1"/>
  <c r="H296" i="10" s="1"/>
  <c r="H295" i="10" s="1"/>
  <c r="H294" i="10" s="1"/>
  <c r="H293" i="10" s="1"/>
  <c r="H292" i="10" s="1"/>
  <c r="H291" i="10" s="1"/>
  <c r="H290" i="10" s="1"/>
  <c r="H289" i="10" s="1"/>
  <c r="H288" i="10" s="1"/>
  <c r="H287" i="10" s="1"/>
  <c r="H286" i="10" s="1"/>
  <c r="H285" i="10" s="1"/>
  <c r="H284" i="10" s="1"/>
  <c r="H283" i="10" s="1"/>
  <c r="H282" i="10" s="1"/>
  <c r="H281" i="10" s="1"/>
  <c r="H280" i="10" s="1"/>
  <c r="H279" i="10" s="1"/>
  <c r="H278" i="10" s="1"/>
  <c r="H277" i="10" s="1"/>
  <c r="H276" i="10" s="1"/>
  <c r="H275" i="10" s="1"/>
  <c r="H274" i="10" s="1"/>
  <c r="H273" i="10" s="1"/>
  <c r="H272" i="10" s="1"/>
  <c r="H271" i="10" s="1"/>
  <c r="H270" i="10" s="1"/>
  <c r="H269" i="10" s="1"/>
  <c r="H268" i="10" s="1"/>
  <c r="H267" i="10" s="1"/>
  <c r="H266" i="10" s="1"/>
  <c r="H265" i="10" s="1"/>
  <c r="H264" i="10" s="1"/>
  <c r="H263" i="10" s="1"/>
  <c r="H262" i="10" s="1"/>
  <c r="H261" i="10" s="1"/>
  <c r="H260" i="10" s="1"/>
  <c r="H259" i="10" s="1"/>
  <c r="H258" i="10" s="1"/>
  <c r="H257" i="10" s="1"/>
  <c r="H256" i="10" s="1"/>
  <c r="H255" i="10" s="1"/>
  <c r="H254" i="10" s="1"/>
  <c r="H253" i="10" s="1"/>
  <c r="H252" i="10" s="1"/>
  <c r="H251" i="10" s="1"/>
  <c r="H250" i="10" s="1"/>
  <c r="H249" i="10" s="1"/>
  <c r="H248" i="10" s="1"/>
  <c r="H247" i="10" s="1"/>
  <c r="H246" i="10" s="1"/>
  <c r="H245" i="10" s="1"/>
  <c r="H244" i="10" s="1"/>
  <c r="H243" i="10" s="1"/>
  <c r="H242" i="10" s="1"/>
  <c r="H241" i="10" s="1"/>
  <c r="H240" i="10" s="1"/>
  <c r="H239" i="10" s="1"/>
  <c r="H238" i="10" s="1"/>
  <c r="H237" i="10" s="1"/>
  <c r="H236" i="10" s="1"/>
  <c r="H235" i="10" s="1"/>
  <c r="H234" i="10" s="1"/>
  <c r="H233" i="10" s="1"/>
  <c r="H232" i="10" s="1"/>
  <c r="H231" i="10" s="1"/>
  <c r="H230" i="10" s="1"/>
  <c r="H229" i="10" s="1"/>
  <c r="H228" i="10" s="1"/>
  <c r="H227" i="10" s="1"/>
  <c r="H226" i="10" s="1"/>
  <c r="H225" i="10" s="1"/>
  <c r="H224" i="10" s="1"/>
  <c r="H223" i="10" s="1"/>
  <c r="H222" i="10" s="1"/>
  <c r="H221" i="10" s="1"/>
  <c r="H220" i="10" s="1"/>
  <c r="H219" i="10" s="1"/>
  <c r="H218" i="10" s="1"/>
  <c r="H217" i="10" s="1"/>
  <c r="H216" i="10" s="1"/>
  <c r="H215" i="10" s="1"/>
  <c r="H214" i="10" s="1"/>
  <c r="H213" i="10" s="1"/>
  <c r="H212" i="10" s="1"/>
  <c r="H211" i="10" s="1"/>
  <c r="H210" i="10" s="1"/>
  <c r="H209" i="10" s="1"/>
  <c r="H208" i="10" s="1"/>
  <c r="H207" i="10" s="1"/>
  <c r="H206" i="10" s="1"/>
  <c r="H205" i="10" s="1"/>
  <c r="H204" i="10" s="1"/>
  <c r="H203" i="10" s="1"/>
  <c r="H202" i="10" s="1"/>
  <c r="H201" i="10" s="1"/>
  <c r="H200" i="10" s="1"/>
  <c r="H199" i="10" s="1"/>
  <c r="H198" i="10" s="1"/>
  <c r="H197" i="10" s="1"/>
  <c r="H196" i="10" s="1"/>
  <c r="H195" i="10" s="1"/>
  <c r="H194" i="10" s="1"/>
  <c r="H193" i="10" s="1"/>
  <c r="H192" i="10" s="1"/>
  <c r="H191" i="10" s="1"/>
  <c r="H190" i="10" s="1"/>
  <c r="H189" i="10" s="1"/>
  <c r="H188" i="10" s="1"/>
  <c r="H187" i="10" s="1"/>
  <c r="H186" i="10" s="1"/>
  <c r="H185" i="10" s="1"/>
  <c r="H184" i="10" s="1"/>
  <c r="H183" i="10" s="1"/>
  <c r="H182" i="10" s="1"/>
  <c r="H181" i="10" s="1"/>
  <c r="H180" i="10" s="1"/>
  <c r="H179" i="10" s="1"/>
  <c r="H178" i="10" s="1"/>
  <c r="H177" i="10" s="1"/>
  <c r="H176" i="10" s="1"/>
  <c r="H175" i="10" s="1"/>
  <c r="H174" i="10" s="1"/>
  <c r="H173" i="10" s="1"/>
  <c r="H172" i="10" s="1"/>
  <c r="H171" i="10" s="1"/>
  <c r="H170" i="10" s="1"/>
  <c r="H169" i="10" s="1"/>
  <c r="H168" i="10" s="1"/>
  <c r="H167" i="10" s="1"/>
  <c r="H166" i="10" s="1"/>
  <c r="H165" i="10" s="1"/>
  <c r="H164" i="10" s="1"/>
  <c r="H163" i="10" s="1"/>
  <c r="H162" i="10" s="1"/>
  <c r="H161" i="10" s="1"/>
  <c r="H160" i="10" s="1"/>
  <c r="H159" i="10" s="1"/>
  <c r="H158" i="10" s="1"/>
  <c r="H157" i="10" s="1"/>
  <c r="H156" i="10" s="1"/>
  <c r="H155" i="10" s="1"/>
  <c r="H154" i="10" s="1"/>
  <c r="H153" i="10" s="1"/>
  <c r="H152" i="10" s="1"/>
  <c r="H151" i="10" s="1"/>
  <c r="H150" i="10" s="1"/>
  <c r="H149" i="10" s="1"/>
  <c r="H148" i="10" s="1"/>
  <c r="H147" i="10" s="1"/>
  <c r="H146" i="10" s="1"/>
  <c r="H145" i="10" s="1"/>
  <c r="H144" i="10" s="1"/>
  <c r="H143" i="10" s="1"/>
  <c r="H142" i="10" s="1"/>
  <c r="H141" i="10" s="1"/>
  <c r="H140" i="10" s="1"/>
  <c r="H139" i="10" s="1"/>
  <c r="H138" i="10" s="1"/>
  <c r="H137" i="10" s="1"/>
  <c r="H136" i="10" s="1"/>
  <c r="H135" i="10" s="1"/>
  <c r="H134" i="10" s="1"/>
  <c r="H133" i="10" s="1"/>
  <c r="H132" i="10" s="1"/>
  <c r="H131" i="10" s="1"/>
  <c r="H130" i="10" s="1"/>
  <c r="H129" i="10" s="1"/>
  <c r="H128" i="10" s="1"/>
  <c r="H127" i="10" s="1"/>
  <c r="H126" i="10" s="1"/>
  <c r="H125" i="10" s="1"/>
  <c r="H124" i="10" s="1"/>
  <c r="H123" i="10" s="1"/>
  <c r="H122" i="10" s="1"/>
  <c r="H121" i="10" s="1"/>
  <c r="H120" i="10" s="1"/>
  <c r="H119" i="10" s="1"/>
  <c r="H118" i="10" s="1"/>
  <c r="H117" i="10" s="1"/>
  <c r="H116" i="10" s="1"/>
  <c r="H115" i="10" s="1"/>
  <c r="H114" i="10" s="1"/>
  <c r="H113" i="10" s="1"/>
  <c r="H112" i="10" s="1"/>
  <c r="H111" i="10" s="1"/>
  <c r="H110" i="10" s="1"/>
  <c r="H109" i="10" s="1"/>
  <c r="H108" i="10" s="1"/>
  <c r="H107" i="10" s="1"/>
  <c r="H106" i="10" s="1"/>
  <c r="H105" i="10" s="1"/>
  <c r="H104" i="10" s="1"/>
  <c r="H103" i="10" s="1"/>
  <c r="H102" i="10" s="1"/>
  <c r="H101" i="10" s="1"/>
  <c r="H100" i="10" s="1"/>
  <c r="H99" i="10" s="1"/>
  <c r="H98" i="10" s="1"/>
  <c r="H97" i="10" s="1"/>
  <c r="H96" i="10" s="1"/>
  <c r="H95" i="10" s="1"/>
  <c r="H94" i="10" s="1"/>
  <c r="H93" i="10" s="1"/>
  <c r="H92" i="10" s="1"/>
  <c r="H91" i="10" s="1"/>
  <c r="H90" i="10" s="1"/>
  <c r="H89" i="10" s="1"/>
  <c r="H88" i="10" s="1"/>
  <c r="H87" i="10" s="1"/>
  <c r="H86" i="10" s="1"/>
  <c r="H85" i="10" s="1"/>
  <c r="H84" i="10" s="1"/>
  <c r="H83" i="10" s="1"/>
  <c r="H82" i="10" s="1"/>
  <c r="H81" i="10" s="1"/>
  <c r="H80" i="10" s="1"/>
  <c r="H79" i="10" s="1"/>
  <c r="H78" i="10" s="1"/>
  <c r="H77" i="10" s="1"/>
  <c r="H76" i="10" s="1"/>
  <c r="H75" i="10" s="1"/>
  <c r="H74" i="10" s="1"/>
  <c r="H73" i="10" s="1"/>
  <c r="H72" i="10" s="1"/>
  <c r="H71" i="10" s="1"/>
  <c r="H70" i="10" s="1"/>
  <c r="H69" i="10" s="1"/>
  <c r="H68" i="10" s="1"/>
  <c r="H67" i="10" s="1"/>
  <c r="H66" i="10" s="1"/>
  <c r="H65" i="10" s="1"/>
  <c r="H64" i="10" s="1"/>
  <c r="H63" i="10" s="1"/>
  <c r="H62" i="10" s="1"/>
  <c r="H61" i="10" s="1"/>
  <c r="H60" i="10" s="1"/>
  <c r="H59" i="10" s="1"/>
  <c r="H58" i="10" s="1"/>
  <c r="H57" i="10" s="1"/>
  <c r="H56" i="10" s="1"/>
  <c r="H55" i="10" s="1"/>
  <c r="H54" i="10" s="1"/>
  <c r="H53" i="10" s="1"/>
  <c r="H52" i="10" s="1"/>
  <c r="H51" i="10" s="1"/>
  <c r="H50" i="10" s="1"/>
  <c r="H49" i="10" s="1"/>
  <c r="H48" i="10" s="1"/>
  <c r="H47" i="10" s="1"/>
  <c r="H46" i="10" s="1"/>
  <c r="H45" i="10" s="1"/>
  <c r="H44" i="10" s="1"/>
  <c r="H43" i="10" s="1"/>
  <c r="H42" i="10" s="1"/>
  <c r="H41" i="10" s="1"/>
  <c r="H40" i="10" s="1"/>
  <c r="H39" i="10" s="1"/>
  <c r="H38" i="10" s="1"/>
  <c r="H37" i="10" s="1"/>
  <c r="H36" i="10" s="1"/>
  <c r="H35" i="10" s="1"/>
  <c r="H34" i="10" s="1"/>
  <c r="H33" i="10" s="1"/>
  <c r="H32" i="10" s="1"/>
  <c r="H31" i="10" s="1"/>
  <c r="H30" i="10" s="1"/>
  <c r="H29" i="10" s="1"/>
  <c r="H28" i="10" s="1"/>
  <c r="H27" i="10" s="1"/>
  <c r="H26" i="10" s="1"/>
  <c r="H25" i="10" s="1"/>
  <c r="H24" i="10" s="1"/>
  <c r="H23" i="10" s="1"/>
  <c r="H22" i="10" s="1"/>
  <c r="H21" i="10" s="1"/>
  <c r="H20" i="10" s="1"/>
  <c r="H19" i="10" s="1"/>
  <c r="H18" i="10" s="1"/>
  <c r="H17" i="10" s="1"/>
  <c r="H16" i="10" s="1"/>
  <c r="H15" i="10" s="1"/>
  <c r="H14" i="10" s="1"/>
  <c r="H13" i="10" s="1"/>
  <c r="H12" i="10" s="1"/>
  <c r="H11" i="10" s="1"/>
  <c r="H10" i="10" s="1"/>
  <c r="H9" i="10" s="1"/>
  <c r="H8" i="10" s="1"/>
  <c r="H7" i="10" s="1"/>
  <c r="H6" i="10" s="1"/>
  <c r="H5" i="10" s="1"/>
  <c r="H4" i="10" s="1"/>
  <c r="H3" i="10" s="1"/>
  <c r="I363" i="10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L23" i="10" s="1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L6" i="10" s="1"/>
  <c r="L5" i="10" s="1"/>
  <c r="L4" i="10" s="1"/>
  <c r="L3" i="10" s="1"/>
  <c r="F362" i="10"/>
  <c r="F361" i="10" s="1"/>
  <c r="F360" i="10" s="1"/>
  <c r="F359" i="10" s="1"/>
  <c r="F358" i="10" s="1"/>
  <c r="F357" i="10" s="1"/>
  <c r="F356" i="10" s="1"/>
  <c r="F355" i="10" s="1"/>
  <c r="F354" i="10" s="1"/>
  <c r="F353" i="10" s="1"/>
  <c r="F352" i="10" s="1"/>
  <c r="F351" i="10" s="1"/>
  <c r="F350" i="10" s="1"/>
  <c r="F349" i="10" s="1"/>
  <c r="F348" i="10" s="1"/>
  <c r="F347" i="10" s="1"/>
  <c r="F346" i="10" s="1"/>
  <c r="F345" i="10" s="1"/>
  <c r="F344" i="10" s="1"/>
  <c r="F343" i="10" s="1"/>
  <c r="F342" i="10" s="1"/>
  <c r="F341" i="10" s="1"/>
  <c r="F340" i="10" s="1"/>
  <c r="F339" i="10" s="1"/>
  <c r="F338" i="10" s="1"/>
  <c r="F337" i="10" s="1"/>
  <c r="F336" i="10" s="1"/>
  <c r="F335" i="10" s="1"/>
  <c r="F334" i="10" s="1"/>
  <c r="F333" i="10" s="1"/>
  <c r="F332" i="10" s="1"/>
  <c r="F331" i="10" s="1"/>
  <c r="F330" i="10" s="1"/>
  <c r="F329" i="10" s="1"/>
  <c r="F328" i="10" s="1"/>
  <c r="F327" i="10" s="1"/>
  <c r="F326" i="10" s="1"/>
  <c r="F325" i="10" s="1"/>
  <c r="F324" i="10" s="1"/>
  <c r="F323" i="10" s="1"/>
  <c r="F322" i="10" s="1"/>
  <c r="F321" i="10" s="1"/>
  <c r="F320" i="10" s="1"/>
  <c r="F319" i="10" s="1"/>
  <c r="F318" i="10" s="1"/>
  <c r="F317" i="10" s="1"/>
  <c r="F316" i="10" s="1"/>
  <c r="F315" i="10" s="1"/>
  <c r="F314" i="10" s="1"/>
  <c r="F313" i="10" s="1"/>
  <c r="F312" i="10" s="1"/>
  <c r="F311" i="10" s="1"/>
  <c r="F310" i="10" s="1"/>
  <c r="F309" i="10" s="1"/>
  <c r="F308" i="10" s="1"/>
  <c r="F307" i="10" s="1"/>
  <c r="F306" i="10" s="1"/>
  <c r="F305" i="10" s="1"/>
  <c r="F304" i="10" s="1"/>
  <c r="F303" i="10" s="1"/>
  <c r="F302" i="10" s="1"/>
  <c r="F301" i="10" s="1"/>
  <c r="F300" i="10" s="1"/>
  <c r="F299" i="10" s="1"/>
  <c r="F298" i="10" s="1"/>
  <c r="F297" i="10" s="1"/>
  <c r="F296" i="10" s="1"/>
  <c r="F295" i="10" s="1"/>
  <c r="F294" i="10" s="1"/>
  <c r="F293" i="10" s="1"/>
  <c r="F292" i="10" s="1"/>
  <c r="F291" i="10" s="1"/>
  <c r="F290" i="10" s="1"/>
  <c r="F289" i="10" s="1"/>
  <c r="F288" i="10" s="1"/>
  <c r="F287" i="10" s="1"/>
  <c r="F286" i="10" s="1"/>
  <c r="F285" i="10" s="1"/>
  <c r="F284" i="10" s="1"/>
  <c r="F283" i="10" s="1"/>
  <c r="F282" i="10" s="1"/>
  <c r="F281" i="10" s="1"/>
  <c r="F280" i="10" s="1"/>
  <c r="F279" i="10" s="1"/>
  <c r="F278" i="10" s="1"/>
  <c r="F277" i="10" s="1"/>
  <c r="F276" i="10" s="1"/>
  <c r="F275" i="10" s="1"/>
  <c r="F274" i="10" s="1"/>
  <c r="F273" i="10" s="1"/>
  <c r="F272" i="10" s="1"/>
  <c r="F271" i="10" s="1"/>
  <c r="F270" i="10" s="1"/>
  <c r="F269" i="10" s="1"/>
  <c r="F268" i="10" s="1"/>
  <c r="F267" i="10" s="1"/>
  <c r="F266" i="10" s="1"/>
  <c r="F265" i="10" s="1"/>
  <c r="F264" i="10" s="1"/>
  <c r="F263" i="10" s="1"/>
  <c r="F262" i="10" s="1"/>
  <c r="F261" i="10" s="1"/>
  <c r="F260" i="10" s="1"/>
  <c r="F259" i="10" s="1"/>
  <c r="F258" i="10" s="1"/>
  <c r="F257" i="10" s="1"/>
  <c r="F256" i="10" s="1"/>
  <c r="F255" i="10" s="1"/>
  <c r="F254" i="10" s="1"/>
  <c r="F253" i="10" s="1"/>
  <c r="F252" i="10" s="1"/>
  <c r="F251" i="10" s="1"/>
  <c r="F250" i="10" s="1"/>
  <c r="F249" i="10" s="1"/>
  <c r="F248" i="10" s="1"/>
  <c r="F247" i="10" s="1"/>
  <c r="F246" i="10" s="1"/>
  <c r="F245" i="10" s="1"/>
  <c r="F244" i="10" s="1"/>
  <c r="F243" i="10" s="1"/>
  <c r="F242" i="10" s="1"/>
  <c r="F241" i="10" s="1"/>
  <c r="F240" i="10" s="1"/>
  <c r="F239" i="10" s="1"/>
  <c r="F238" i="10" s="1"/>
  <c r="F237" i="10" s="1"/>
  <c r="F236" i="10" s="1"/>
  <c r="F235" i="10" s="1"/>
  <c r="F234" i="10" s="1"/>
  <c r="F233" i="10" s="1"/>
  <c r="F232" i="10" s="1"/>
  <c r="F231" i="10" s="1"/>
  <c r="F230" i="10" s="1"/>
  <c r="F229" i="10" s="1"/>
  <c r="F228" i="10" s="1"/>
  <c r="F227" i="10" s="1"/>
  <c r="F226" i="10" s="1"/>
  <c r="F225" i="10" s="1"/>
  <c r="F224" i="10" s="1"/>
  <c r="F223" i="10" s="1"/>
  <c r="F222" i="10" s="1"/>
  <c r="F221" i="10" s="1"/>
  <c r="F220" i="10" s="1"/>
  <c r="F219" i="10" s="1"/>
  <c r="F218" i="10" s="1"/>
  <c r="F217" i="10" s="1"/>
  <c r="F216" i="10" s="1"/>
  <c r="F215" i="10" s="1"/>
  <c r="F214" i="10" s="1"/>
  <c r="F213" i="10" s="1"/>
  <c r="F212" i="10" s="1"/>
  <c r="F211" i="10" s="1"/>
  <c r="F210" i="10" s="1"/>
  <c r="F209" i="10" s="1"/>
  <c r="F208" i="10" s="1"/>
  <c r="F207" i="10" s="1"/>
  <c r="F206" i="10" s="1"/>
  <c r="F205" i="10" s="1"/>
  <c r="F204" i="10" s="1"/>
  <c r="F203" i="10" s="1"/>
  <c r="F202" i="10" s="1"/>
  <c r="F201" i="10" s="1"/>
  <c r="F200" i="10" s="1"/>
  <c r="F199" i="10" s="1"/>
  <c r="F198" i="10" s="1"/>
  <c r="F197" i="10" s="1"/>
  <c r="F196" i="10" s="1"/>
  <c r="F195" i="10" s="1"/>
  <c r="F194" i="10" s="1"/>
  <c r="F193" i="10" s="1"/>
  <c r="F192" i="10" s="1"/>
  <c r="F191" i="10" s="1"/>
  <c r="F190" i="10" s="1"/>
  <c r="F189" i="10" s="1"/>
  <c r="F188" i="10" s="1"/>
  <c r="F187" i="10" s="1"/>
  <c r="F186" i="10" s="1"/>
  <c r="F185" i="10" s="1"/>
  <c r="F184" i="10" s="1"/>
  <c r="F183" i="10" s="1"/>
  <c r="F182" i="10" s="1"/>
  <c r="F181" i="10" s="1"/>
  <c r="F180" i="10" s="1"/>
  <c r="F179" i="10" s="1"/>
  <c r="F178" i="10" s="1"/>
  <c r="F177" i="10" s="1"/>
  <c r="F176" i="10" s="1"/>
  <c r="F175" i="10" s="1"/>
  <c r="F174" i="10" s="1"/>
  <c r="F173" i="10" s="1"/>
  <c r="F172" i="10" s="1"/>
  <c r="F171" i="10" s="1"/>
  <c r="F170" i="10" s="1"/>
  <c r="F169" i="10" s="1"/>
  <c r="F168" i="10" s="1"/>
  <c r="F167" i="10" s="1"/>
  <c r="F166" i="10" s="1"/>
  <c r="F165" i="10" s="1"/>
  <c r="F164" i="10" s="1"/>
  <c r="F163" i="10" s="1"/>
  <c r="F162" i="10" s="1"/>
  <c r="F161" i="10" s="1"/>
  <c r="F160" i="10" s="1"/>
  <c r="F159" i="10" s="1"/>
  <c r="F158" i="10" s="1"/>
  <c r="F157" i="10" s="1"/>
  <c r="F156" i="10" s="1"/>
  <c r="F155" i="10" s="1"/>
  <c r="F154" i="10" s="1"/>
  <c r="F153" i="10" s="1"/>
  <c r="F152" i="10" s="1"/>
  <c r="F151" i="10" s="1"/>
  <c r="F150" i="10" s="1"/>
  <c r="F149" i="10" s="1"/>
  <c r="F148" i="10" s="1"/>
  <c r="F147" i="10" s="1"/>
  <c r="F146" i="10" s="1"/>
  <c r="F145" i="10" s="1"/>
  <c r="F144" i="10" s="1"/>
  <c r="F143" i="10" s="1"/>
  <c r="F142" i="10" s="1"/>
  <c r="F141" i="10" s="1"/>
  <c r="F140" i="10" s="1"/>
  <c r="F139" i="10" s="1"/>
  <c r="F138" i="10" s="1"/>
  <c r="F137" i="10" s="1"/>
  <c r="F136" i="10" s="1"/>
  <c r="F135" i="10" s="1"/>
  <c r="F134" i="10" s="1"/>
  <c r="F133" i="10" s="1"/>
  <c r="F132" i="10" s="1"/>
  <c r="F131" i="10" s="1"/>
  <c r="F130" i="10" s="1"/>
  <c r="F129" i="10" s="1"/>
  <c r="F128" i="10" s="1"/>
  <c r="F127" i="10" s="1"/>
  <c r="F126" i="10" s="1"/>
  <c r="F125" i="10" s="1"/>
  <c r="F124" i="10" s="1"/>
  <c r="F123" i="10" s="1"/>
  <c r="F122" i="10" s="1"/>
  <c r="F121" i="10" s="1"/>
  <c r="F120" i="10" s="1"/>
  <c r="F119" i="10" s="1"/>
  <c r="F118" i="10" s="1"/>
  <c r="F117" i="10" s="1"/>
  <c r="F116" i="10" s="1"/>
  <c r="F115" i="10" s="1"/>
  <c r="F114" i="10" s="1"/>
  <c r="F113" i="10" s="1"/>
  <c r="F112" i="10" s="1"/>
  <c r="F111" i="10" s="1"/>
  <c r="F110" i="10" s="1"/>
  <c r="F109" i="10" s="1"/>
  <c r="F108" i="10" s="1"/>
  <c r="F107" i="10" s="1"/>
  <c r="F106" i="10" s="1"/>
  <c r="F105" i="10" s="1"/>
  <c r="F104" i="10" s="1"/>
  <c r="F103" i="10" s="1"/>
  <c r="F102" i="10" s="1"/>
  <c r="F101" i="10" s="1"/>
  <c r="F100" i="10" s="1"/>
  <c r="F99" i="10" s="1"/>
  <c r="F98" i="10" s="1"/>
  <c r="F97" i="10" s="1"/>
  <c r="F96" i="10" s="1"/>
  <c r="F95" i="10" s="1"/>
  <c r="F94" i="10" s="1"/>
  <c r="F93" i="10" s="1"/>
  <c r="F92" i="10" s="1"/>
  <c r="F91" i="10" s="1"/>
  <c r="F90" i="10" s="1"/>
  <c r="F89" i="10" s="1"/>
  <c r="F88" i="10" s="1"/>
  <c r="F87" i="10" s="1"/>
  <c r="F86" i="10" s="1"/>
  <c r="F85" i="10" s="1"/>
  <c r="F84" i="10" s="1"/>
  <c r="F83" i="10" s="1"/>
  <c r="F82" i="10" s="1"/>
  <c r="F81" i="10" s="1"/>
  <c r="F80" i="10" s="1"/>
  <c r="F79" i="10" s="1"/>
  <c r="F78" i="10" s="1"/>
  <c r="F77" i="10" s="1"/>
  <c r="F76" i="10" s="1"/>
  <c r="F75" i="10" s="1"/>
  <c r="F74" i="10" s="1"/>
  <c r="F73" i="10" s="1"/>
  <c r="F72" i="10" s="1"/>
  <c r="F71" i="10" s="1"/>
  <c r="F70" i="10" s="1"/>
  <c r="F69" i="10" s="1"/>
  <c r="F68" i="10" s="1"/>
  <c r="F67" i="10" s="1"/>
  <c r="F66" i="10" s="1"/>
  <c r="F65" i="10" s="1"/>
  <c r="F64" i="10" s="1"/>
  <c r="F63" i="10" s="1"/>
  <c r="F62" i="10" s="1"/>
  <c r="F61" i="10" s="1"/>
  <c r="F60" i="10" s="1"/>
  <c r="F59" i="10" s="1"/>
  <c r="F58" i="10" s="1"/>
  <c r="F57" i="10" s="1"/>
  <c r="F56" i="10" s="1"/>
  <c r="F55" i="10" s="1"/>
  <c r="F54" i="10" s="1"/>
  <c r="F53" i="10" s="1"/>
  <c r="F52" i="10" s="1"/>
  <c r="F51" i="10" s="1"/>
  <c r="F50" i="10" s="1"/>
  <c r="F49" i="10" s="1"/>
  <c r="F48" i="10" s="1"/>
  <c r="F47" i="10" s="1"/>
  <c r="F46" i="10" s="1"/>
  <c r="F45" i="10" s="1"/>
  <c r="F44" i="10" s="1"/>
  <c r="F43" i="10" s="1"/>
  <c r="F42" i="10" s="1"/>
  <c r="F41" i="10" s="1"/>
  <c r="F40" i="10" s="1"/>
  <c r="F39" i="10" s="1"/>
  <c r="F38" i="10" s="1"/>
  <c r="F37" i="10" s="1"/>
  <c r="F36" i="10" s="1"/>
  <c r="F35" i="10" s="1"/>
  <c r="F34" i="10" s="1"/>
  <c r="F33" i="10" s="1"/>
  <c r="F32" i="10" s="1"/>
  <c r="F31" i="10" s="1"/>
  <c r="F30" i="10" s="1"/>
  <c r="F29" i="10" s="1"/>
  <c r="F28" i="10" s="1"/>
  <c r="F27" i="10" s="1"/>
  <c r="F26" i="10" s="1"/>
  <c r="F25" i="10" s="1"/>
  <c r="F24" i="10" s="1"/>
  <c r="F23" i="10" s="1"/>
  <c r="F22" i="10" s="1"/>
  <c r="F21" i="10" s="1"/>
  <c r="F20" i="10" s="1"/>
  <c r="F19" i="10" s="1"/>
  <c r="F18" i="10" s="1"/>
  <c r="F17" i="10" s="1"/>
  <c r="F16" i="10" s="1"/>
  <c r="F15" i="10" s="1"/>
  <c r="F14" i="10" s="1"/>
  <c r="F13" i="10" s="1"/>
  <c r="F12" i="10" s="1"/>
  <c r="F11" i="10" s="1"/>
  <c r="F10" i="10" s="1"/>
  <c r="F9" i="10" s="1"/>
  <c r="F8" i="10" s="1"/>
  <c r="F7" i="10" s="1"/>
  <c r="F6" i="10" s="1"/>
  <c r="F5" i="10" s="1"/>
  <c r="F4" i="10" s="1"/>
  <c r="F3" i="10" s="1"/>
  <c r="H28" i="11"/>
  <c r="I28" i="11"/>
  <c r="O57" i="11"/>
  <c r="O68" i="11"/>
  <c r="L148" i="11"/>
  <c r="S311" i="11"/>
  <c r="S351" i="11"/>
  <c r="O174" i="11"/>
  <c r="O175" i="11"/>
  <c r="O44" i="11"/>
  <c r="O129" i="11"/>
  <c r="I357" i="8"/>
  <c r="O347" i="8"/>
  <c r="H357" i="8"/>
  <c r="H355" i="8" s="1"/>
  <c r="O80" i="8"/>
  <c r="O85" i="8" s="1"/>
  <c r="I89" i="8"/>
  <c r="I87" i="8" s="1"/>
  <c r="H89" i="8"/>
  <c r="H87" i="8" s="1"/>
  <c r="O57" i="8"/>
  <c r="O68" i="8"/>
  <c r="O25" i="8"/>
  <c r="O43" i="8"/>
  <c r="H88" i="8"/>
  <c r="H107" i="8"/>
  <c r="O129" i="8"/>
  <c r="O172" i="8"/>
  <c r="R311" i="8"/>
  <c r="H316" i="8" s="1"/>
  <c r="R331" i="8"/>
  <c r="H336" i="8" s="1"/>
  <c r="R351" i="8"/>
  <c r="H356" i="8" s="1"/>
  <c r="S360" i="8"/>
  <c r="O104" i="8"/>
  <c r="O107" i="8" s="1"/>
  <c r="O193" i="8"/>
  <c r="O213" i="8"/>
  <c r="O233" i="8"/>
  <c r="O253" i="8"/>
  <c r="O273" i="8"/>
  <c r="O293" i="8"/>
  <c r="O313" i="8"/>
  <c r="O333" i="8"/>
  <c r="I362" i="10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I23" i="10" s="1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I6" i="10" s="1"/>
  <c r="I5" i="10" s="1"/>
  <c r="I4" i="10" s="1"/>
  <c r="I3" i="10" s="1"/>
  <c r="Q362" i="10"/>
  <c r="Q361" i="10" s="1"/>
  <c r="Q360" i="10" s="1"/>
  <c r="Q359" i="10" s="1"/>
  <c r="Q358" i="10" s="1"/>
  <c r="Q357" i="10" s="1"/>
  <c r="Q356" i="10" s="1"/>
  <c r="Q355" i="10" s="1"/>
  <c r="Q354" i="10" s="1"/>
  <c r="Q353" i="10" s="1"/>
  <c r="Q352" i="10" s="1"/>
  <c r="Q351" i="10" s="1"/>
  <c r="Q350" i="10" s="1"/>
  <c r="Q349" i="10" s="1"/>
  <c r="Q348" i="10" s="1"/>
  <c r="Q347" i="10" s="1"/>
  <c r="Q346" i="10" s="1"/>
  <c r="Q345" i="10" s="1"/>
  <c r="Q344" i="10" s="1"/>
  <c r="Q343" i="10" s="1"/>
  <c r="Q342" i="10" s="1"/>
  <c r="Q341" i="10" s="1"/>
  <c r="Q340" i="10" s="1"/>
  <c r="Q339" i="10" s="1"/>
  <c r="Q338" i="10" s="1"/>
  <c r="Q337" i="10" s="1"/>
  <c r="Q336" i="10" s="1"/>
  <c r="Q335" i="10" s="1"/>
  <c r="Q334" i="10" s="1"/>
  <c r="Q333" i="10" s="1"/>
  <c r="Q332" i="10" s="1"/>
  <c r="Q331" i="10" s="1"/>
  <c r="Q330" i="10" s="1"/>
  <c r="Q329" i="10" s="1"/>
  <c r="Q328" i="10" s="1"/>
  <c r="Q327" i="10" s="1"/>
  <c r="Q326" i="10" s="1"/>
  <c r="Q325" i="10" s="1"/>
  <c r="Q324" i="10" s="1"/>
  <c r="Q323" i="10" s="1"/>
  <c r="Q322" i="10" s="1"/>
  <c r="Q321" i="10" s="1"/>
  <c r="Q320" i="10" s="1"/>
  <c r="Q319" i="10" s="1"/>
  <c r="Q318" i="10" s="1"/>
  <c r="Q317" i="10" s="1"/>
  <c r="Q316" i="10" s="1"/>
  <c r="Q315" i="10" s="1"/>
  <c r="Q314" i="10" s="1"/>
  <c r="Q313" i="10" s="1"/>
  <c r="Q312" i="10" s="1"/>
  <c r="Q311" i="10" s="1"/>
  <c r="Q310" i="10" s="1"/>
  <c r="Q309" i="10" s="1"/>
  <c r="Q308" i="10" s="1"/>
  <c r="Q307" i="10" s="1"/>
  <c r="Q306" i="10" s="1"/>
  <c r="Q305" i="10" s="1"/>
  <c r="Q304" i="10" s="1"/>
  <c r="Q303" i="10" s="1"/>
  <c r="Q302" i="10" s="1"/>
  <c r="Q301" i="10" s="1"/>
  <c r="Q300" i="10" s="1"/>
  <c r="Q299" i="10" s="1"/>
  <c r="Q298" i="10" s="1"/>
  <c r="Q297" i="10" s="1"/>
  <c r="Q296" i="10" s="1"/>
  <c r="Q295" i="10" s="1"/>
  <c r="Q294" i="10" s="1"/>
  <c r="Q293" i="10" s="1"/>
  <c r="Q292" i="10" s="1"/>
  <c r="Q291" i="10" s="1"/>
  <c r="Q290" i="10" s="1"/>
  <c r="Q289" i="10" s="1"/>
  <c r="Q288" i="10" s="1"/>
  <c r="Q287" i="10" s="1"/>
  <c r="Q286" i="10" s="1"/>
  <c r="Q285" i="10" s="1"/>
  <c r="Q284" i="10" s="1"/>
  <c r="Q283" i="10" s="1"/>
  <c r="Q282" i="10" s="1"/>
  <c r="Q281" i="10" s="1"/>
  <c r="Q280" i="10" s="1"/>
  <c r="Q279" i="10" s="1"/>
  <c r="Q278" i="10" s="1"/>
  <c r="Q277" i="10" s="1"/>
  <c r="Q276" i="10" s="1"/>
  <c r="Q275" i="10" s="1"/>
  <c r="Q274" i="10" s="1"/>
  <c r="Q273" i="10" s="1"/>
  <c r="Q272" i="10" s="1"/>
  <c r="Q271" i="10" s="1"/>
  <c r="Q270" i="10" s="1"/>
  <c r="Q269" i="10" s="1"/>
  <c r="Q268" i="10" s="1"/>
  <c r="Q267" i="10" s="1"/>
  <c r="Q266" i="10" s="1"/>
  <c r="Q265" i="10" s="1"/>
  <c r="Q264" i="10" s="1"/>
  <c r="Q263" i="10" s="1"/>
  <c r="Q262" i="10" s="1"/>
  <c r="Q261" i="10" s="1"/>
  <c r="Q260" i="10" s="1"/>
  <c r="Q259" i="10" s="1"/>
  <c r="Q258" i="10" s="1"/>
  <c r="Q257" i="10" s="1"/>
  <c r="Q256" i="10" s="1"/>
  <c r="Q255" i="10" s="1"/>
  <c r="Q254" i="10" s="1"/>
  <c r="Q253" i="10" s="1"/>
  <c r="Q252" i="10" s="1"/>
  <c r="Q251" i="10" s="1"/>
  <c r="Q250" i="10" s="1"/>
  <c r="Q249" i="10" s="1"/>
  <c r="Q248" i="10" s="1"/>
  <c r="Q247" i="10" s="1"/>
  <c r="Q246" i="10" s="1"/>
  <c r="Q245" i="10" s="1"/>
  <c r="Q244" i="10" s="1"/>
  <c r="Q243" i="10" s="1"/>
  <c r="Q242" i="10" s="1"/>
  <c r="Q241" i="10" s="1"/>
  <c r="Q240" i="10" s="1"/>
  <c r="Q239" i="10" s="1"/>
  <c r="Q238" i="10" s="1"/>
  <c r="Q237" i="10" s="1"/>
  <c r="Q236" i="10" s="1"/>
  <c r="Q235" i="10" s="1"/>
  <c r="Q234" i="10" s="1"/>
  <c r="Q233" i="10" s="1"/>
  <c r="Q232" i="10" s="1"/>
  <c r="Q231" i="10" s="1"/>
  <c r="Q230" i="10" s="1"/>
  <c r="Q229" i="10" s="1"/>
  <c r="Q228" i="10" s="1"/>
  <c r="Q227" i="10" s="1"/>
  <c r="Q226" i="10" s="1"/>
  <c r="Q225" i="10" s="1"/>
  <c r="Q224" i="10" s="1"/>
  <c r="Q223" i="10" s="1"/>
  <c r="Q222" i="10" s="1"/>
  <c r="Q221" i="10" s="1"/>
  <c r="Q220" i="10" s="1"/>
  <c r="Q219" i="10" s="1"/>
  <c r="Q218" i="10" s="1"/>
  <c r="Q217" i="10" s="1"/>
  <c r="Q216" i="10" s="1"/>
  <c r="Q215" i="10" s="1"/>
  <c r="Q214" i="10" s="1"/>
  <c r="Q213" i="10" s="1"/>
  <c r="Q212" i="10" s="1"/>
  <c r="Q211" i="10" s="1"/>
  <c r="Q210" i="10" s="1"/>
  <c r="Q209" i="10" s="1"/>
  <c r="Q208" i="10" s="1"/>
  <c r="Q207" i="10" s="1"/>
  <c r="Q206" i="10" s="1"/>
  <c r="Q205" i="10" s="1"/>
  <c r="Q204" i="10" s="1"/>
  <c r="Q203" i="10" s="1"/>
  <c r="Q202" i="10" s="1"/>
  <c r="Q201" i="10" s="1"/>
  <c r="Q200" i="10" s="1"/>
  <c r="Q199" i="10" s="1"/>
  <c r="Q198" i="10" s="1"/>
  <c r="Q197" i="10" s="1"/>
  <c r="Q196" i="10" s="1"/>
  <c r="Q195" i="10" s="1"/>
  <c r="Q194" i="10" s="1"/>
  <c r="Q193" i="10" s="1"/>
  <c r="Q192" i="10" s="1"/>
  <c r="Q191" i="10" s="1"/>
  <c r="Q190" i="10" s="1"/>
  <c r="Q189" i="10" s="1"/>
  <c r="Q188" i="10" s="1"/>
  <c r="Q187" i="10" s="1"/>
  <c r="Q186" i="10" s="1"/>
  <c r="Q185" i="10" s="1"/>
  <c r="Q184" i="10" s="1"/>
  <c r="Q183" i="10" s="1"/>
  <c r="Q182" i="10" s="1"/>
  <c r="Q181" i="10" s="1"/>
  <c r="Q180" i="10" s="1"/>
  <c r="Q179" i="10" s="1"/>
  <c r="Q178" i="10" s="1"/>
  <c r="Q177" i="10" s="1"/>
  <c r="Q176" i="10" s="1"/>
  <c r="Q175" i="10" s="1"/>
  <c r="Q174" i="10" s="1"/>
  <c r="Q173" i="10" s="1"/>
  <c r="Q172" i="10" s="1"/>
  <c r="Q171" i="10" s="1"/>
  <c r="Q170" i="10" s="1"/>
  <c r="Q169" i="10" s="1"/>
  <c r="Q168" i="10" s="1"/>
  <c r="Q167" i="10" s="1"/>
  <c r="Q166" i="10" s="1"/>
  <c r="Q165" i="10" s="1"/>
  <c r="Q164" i="10" s="1"/>
  <c r="Q163" i="10" s="1"/>
  <c r="Q162" i="10" s="1"/>
  <c r="Q161" i="10" s="1"/>
  <c r="Q160" i="10" s="1"/>
  <c r="Q159" i="10" s="1"/>
  <c r="Q158" i="10" s="1"/>
  <c r="Q157" i="10" s="1"/>
  <c r="Q156" i="10" s="1"/>
  <c r="Q155" i="10" s="1"/>
  <c r="Q154" i="10" s="1"/>
  <c r="Q153" i="10" s="1"/>
  <c r="Q152" i="10" s="1"/>
  <c r="Q151" i="10" s="1"/>
  <c r="Q150" i="10" s="1"/>
  <c r="Q149" i="10" s="1"/>
  <c r="Q148" i="10" s="1"/>
  <c r="Q147" i="10" s="1"/>
  <c r="Q146" i="10" s="1"/>
  <c r="Q145" i="10" s="1"/>
  <c r="Q144" i="10" s="1"/>
  <c r="Q143" i="10" s="1"/>
  <c r="Q142" i="10" s="1"/>
  <c r="Q141" i="10" s="1"/>
  <c r="Q140" i="10" s="1"/>
  <c r="Q139" i="10" s="1"/>
  <c r="Q138" i="10" s="1"/>
  <c r="Q137" i="10" s="1"/>
  <c r="Q136" i="10" s="1"/>
  <c r="Q135" i="10" s="1"/>
  <c r="Q134" i="10" s="1"/>
  <c r="Q133" i="10" s="1"/>
  <c r="Q132" i="10" s="1"/>
  <c r="Q131" i="10" s="1"/>
  <c r="Q130" i="10" s="1"/>
  <c r="Q129" i="10" s="1"/>
  <c r="Q128" i="10" s="1"/>
  <c r="Q127" i="10" s="1"/>
  <c r="Q126" i="10" s="1"/>
  <c r="Q125" i="10" s="1"/>
  <c r="Q124" i="10" s="1"/>
  <c r="Q123" i="10" s="1"/>
  <c r="Q122" i="10" s="1"/>
  <c r="Q121" i="10" s="1"/>
  <c r="Q120" i="10" s="1"/>
  <c r="Q119" i="10" s="1"/>
  <c r="Q118" i="10" s="1"/>
  <c r="Q117" i="10" s="1"/>
  <c r="Q116" i="10" s="1"/>
  <c r="Q115" i="10" s="1"/>
  <c r="Q114" i="10" s="1"/>
  <c r="Q113" i="10" s="1"/>
  <c r="Q112" i="10" s="1"/>
  <c r="Q111" i="10" s="1"/>
  <c r="Q110" i="10" s="1"/>
  <c r="Q109" i="10" s="1"/>
  <c r="Q108" i="10" s="1"/>
  <c r="Q107" i="10" s="1"/>
  <c r="Q106" i="10" s="1"/>
  <c r="Q105" i="10" s="1"/>
  <c r="Q104" i="10" s="1"/>
  <c r="Q103" i="10" s="1"/>
  <c r="Q102" i="10" s="1"/>
  <c r="Q101" i="10" s="1"/>
  <c r="Q100" i="10" s="1"/>
  <c r="Q99" i="10" s="1"/>
  <c r="Q98" i="10" s="1"/>
  <c r="Q97" i="10" s="1"/>
  <c r="Q96" i="10" s="1"/>
  <c r="Q95" i="10" s="1"/>
  <c r="Q94" i="10" s="1"/>
  <c r="Q93" i="10" s="1"/>
  <c r="Q92" i="10" s="1"/>
  <c r="Q91" i="10" s="1"/>
  <c r="Q90" i="10" s="1"/>
  <c r="Q89" i="10" s="1"/>
  <c r="Q88" i="10" s="1"/>
  <c r="Q87" i="10" s="1"/>
  <c r="Q86" i="10" s="1"/>
  <c r="Q85" i="10" s="1"/>
  <c r="Q84" i="10" s="1"/>
  <c r="Q83" i="10" s="1"/>
  <c r="Q82" i="10" s="1"/>
  <c r="Q81" i="10" s="1"/>
  <c r="Q80" i="10" s="1"/>
  <c r="Q79" i="10" s="1"/>
  <c r="Q78" i="10" s="1"/>
  <c r="Q77" i="10" s="1"/>
  <c r="Q76" i="10" s="1"/>
  <c r="Q75" i="10" s="1"/>
  <c r="Q74" i="10" s="1"/>
  <c r="Q73" i="10" s="1"/>
  <c r="Q72" i="10" s="1"/>
  <c r="Q71" i="10" s="1"/>
  <c r="Q70" i="10" s="1"/>
  <c r="Q69" i="10" s="1"/>
  <c r="Q68" i="10" s="1"/>
  <c r="Q67" i="10" s="1"/>
  <c r="Q66" i="10" s="1"/>
  <c r="Q65" i="10" s="1"/>
  <c r="Q64" i="10" s="1"/>
  <c r="Q63" i="10" s="1"/>
  <c r="Q62" i="10" s="1"/>
  <c r="Q61" i="10" s="1"/>
  <c r="Q60" i="10" s="1"/>
  <c r="Q59" i="10" s="1"/>
  <c r="Q58" i="10" s="1"/>
  <c r="Q57" i="10" s="1"/>
  <c r="Q56" i="10" s="1"/>
  <c r="Q55" i="10" s="1"/>
  <c r="Q54" i="10" s="1"/>
  <c r="Q53" i="10" s="1"/>
  <c r="Q52" i="10" s="1"/>
  <c r="Q51" i="10" s="1"/>
  <c r="Q50" i="10" s="1"/>
  <c r="Q49" i="10" s="1"/>
  <c r="Q48" i="10" s="1"/>
  <c r="Q47" i="10" s="1"/>
  <c r="Q46" i="10" s="1"/>
  <c r="Q45" i="10" s="1"/>
  <c r="Q44" i="10" s="1"/>
  <c r="Q43" i="10" s="1"/>
  <c r="Q42" i="10" s="1"/>
  <c r="Q41" i="10" s="1"/>
  <c r="Q40" i="10" s="1"/>
  <c r="Q39" i="10" s="1"/>
  <c r="Q38" i="10" s="1"/>
  <c r="Q37" i="10" s="1"/>
  <c r="Q36" i="10" s="1"/>
  <c r="Q35" i="10" s="1"/>
  <c r="Q34" i="10" s="1"/>
  <c r="Q33" i="10" s="1"/>
  <c r="Q32" i="10" s="1"/>
  <c r="Q31" i="10" s="1"/>
  <c r="Q30" i="10" s="1"/>
  <c r="Q29" i="10" s="1"/>
  <c r="Q28" i="10" s="1"/>
  <c r="Q27" i="10" s="1"/>
  <c r="Q26" i="10" s="1"/>
  <c r="Q25" i="10" s="1"/>
  <c r="Q24" i="10" s="1"/>
  <c r="Q23" i="10" s="1"/>
  <c r="Q22" i="10" s="1"/>
  <c r="Q21" i="10" s="1"/>
  <c r="Q20" i="10" s="1"/>
  <c r="Q19" i="10" s="1"/>
  <c r="Q18" i="10" s="1"/>
  <c r="Q17" i="10" s="1"/>
  <c r="Q16" i="10" s="1"/>
  <c r="Q15" i="10" s="1"/>
  <c r="Q14" i="10" s="1"/>
  <c r="Q13" i="10" s="1"/>
  <c r="Q12" i="10" s="1"/>
  <c r="Q11" i="10" s="1"/>
  <c r="Q10" i="10" s="1"/>
  <c r="Q9" i="10" s="1"/>
  <c r="Q8" i="10" s="1"/>
  <c r="Q7" i="10" s="1"/>
  <c r="Q6" i="10" s="1"/>
  <c r="Q5" i="10" s="1"/>
  <c r="Q4" i="10" s="1"/>
  <c r="Q3" i="10" s="1"/>
  <c r="T363" i="10"/>
  <c r="G363" i="10"/>
  <c r="O363" i="10"/>
  <c r="O18" i="11" l="1"/>
  <c r="O24" i="11"/>
  <c r="L155" i="11"/>
  <c r="L157" i="11" s="1"/>
  <c r="O153" i="11"/>
  <c r="I277" i="8"/>
  <c r="I275" i="8" s="1"/>
  <c r="O269" i="8" s="1"/>
  <c r="H277" i="8"/>
  <c r="O267" i="8"/>
  <c r="O46" i="11"/>
  <c r="L155" i="8"/>
  <c r="L157" i="8" s="1"/>
  <c r="L148" i="8"/>
  <c r="O147" i="8"/>
  <c r="H174" i="11"/>
  <c r="O167" i="11" s="1"/>
  <c r="I174" i="11"/>
  <c r="O168" i="11" s="1"/>
  <c r="I181" i="8"/>
  <c r="I180" i="8"/>
  <c r="I179" i="8"/>
  <c r="I178" i="8"/>
  <c r="I177" i="8"/>
  <c r="H181" i="8"/>
  <c r="H180" i="8"/>
  <c r="H179" i="8"/>
  <c r="H178" i="8"/>
  <c r="H177" i="8"/>
  <c r="H181" i="14"/>
  <c r="H180" i="14"/>
  <c r="H179" i="14"/>
  <c r="H178" i="14"/>
  <c r="H177" i="14"/>
  <c r="I181" i="14"/>
  <c r="I180" i="14"/>
  <c r="I179" i="14"/>
  <c r="I178" i="14"/>
  <c r="I177" i="14"/>
  <c r="L152" i="14"/>
  <c r="O152" i="14" s="1"/>
  <c r="I46" i="8"/>
  <c r="O57" i="14"/>
  <c r="O143" i="11"/>
  <c r="I107" i="8"/>
  <c r="I107" i="14"/>
  <c r="O143" i="14"/>
  <c r="O272" i="11"/>
  <c r="O81" i="14"/>
  <c r="O147" i="14"/>
  <c r="L155" i="14"/>
  <c r="L156" i="14" s="1"/>
  <c r="L148" i="14"/>
  <c r="L152" i="8"/>
  <c r="O152" i="8" s="1"/>
  <c r="O207" i="11"/>
  <c r="L214" i="11" s="1"/>
  <c r="I217" i="11"/>
  <c r="I215" i="11" s="1"/>
  <c r="O209" i="11" s="1"/>
  <c r="H217" i="11"/>
  <c r="H215" i="11" s="1"/>
  <c r="O208" i="11" s="1"/>
  <c r="O166" i="11"/>
  <c r="L166" i="11" s="1"/>
  <c r="O348" i="14"/>
  <c r="O133" i="8"/>
  <c r="K141" i="8"/>
  <c r="I141" i="8"/>
  <c r="J141" i="8"/>
  <c r="H141" i="8"/>
  <c r="I140" i="8"/>
  <c r="I55" i="8"/>
  <c r="J55" i="8"/>
  <c r="H55" i="8"/>
  <c r="O175" i="14"/>
  <c r="O175" i="8"/>
  <c r="O46" i="8"/>
  <c r="H297" i="11"/>
  <c r="H295" i="11" s="1"/>
  <c r="O288" i="11" s="1"/>
  <c r="I257" i="11"/>
  <c r="I255" i="11" s="1"/>
  <c r="O249" i="11" s="1"/>
  <c r="H116" i="11"/>
  <c r="O326" i="11"/>
  <c r="H26" i="11"/>
  <c r="O20" i="11" s="1"/>
  <c r="O252" i="11"/>
  <c r="H87" i="11"/>
  <c r="O81" i="11" s="1"/>
  <c r="H337" i="11"/>
  <c r="H335" i="11" s="1"/>
  <c r="O328" i="11" s="1"/>
  <c r="L115" i="11"/>
  <c r="O292" i="11"/>
  <c r="I337" i="11"/>
  <c r="I335" i="11" s="1"/>
  <c r="O329" i="11" s="1"/>
  <c r="I297" i="11"/>
  <c r="I295" i="11" s="1"/>
  <c r="O289" i="11" s="1"/>
  <c r="H257" i="11"/>
  <c r="H255" i="11" s="1"/>
  <c r="O248" i="11" s="1"/>
  <c r="H115" i="11"/>
  <c r="K116" i="11"/>
  <c r="O109" i="11"/>
  <c r="O107" i="11"/>
  <c r="I115" i="11"/>
  <c r="O332" i="11"/>
  <c r="O246" i="11"/>
  <c r="O82" i="8"/>
  <c r="O81" i="8"/>
  <c r="I89" i="11"/>
  <c r="I87" i="11" s="1"/>
  <c r="O82" i="11" s="1"/>
  <c r="L307" i="11"/>
  <c r="L234" i="11"/>
  <c r="O24" i="14"/>
  <c r="O348" i="8"/>
  <c r="L152" i="11"/>
  <c r="O151" i="11" s="1"/>
  <c r="O18" i="14"/>
  <c r="O352" i="11"/>
  <c r="L314" i="11"/>
  <c r="L227" i="11"/>
  <c r="O192" i="11"/>
  <c r="I357" i="11"/>
  <c r="I355" i="11" s="1"/>
  <c r="O349" i="11" s="1"/>
  <c r="H317" i="11"/>
  <c r="H315" i="11" s="1"/>
  <c r="O308" i="11" s="1"/>
  <c r="I277" i="11"/>
  <c r="I275" i="11" s="1"/>
  <c r="O269" i="11" s="1"/>
  <c r="H237" i="11"/>
  <c r="H235" i="11" s="1"/>
  <c r="O228" i="11" s="1"/>
  <c r="I197" i="11"/>
  <c r="I195" i="11" s="1"/>
  <c r="O189" i="11" s="1"/>
  <c r="O80" i="11"/>
  <c r="I28" i="14"/>
  <c r="I26" i="14" s="1"/>
  <c r="O21" i="14" s="1"/>
  <c r="L19" i="14"/>
  <c r="H28" i="14"/>
  <c r="H26" i="14" s="1"/>
  <c r="O20" i="14" s="1"/>
  <c r="O286" i="11"/>
  <c r="O106" i="11"/>
  <c r="L347" i="11"/>
  <c r="L354" i="11"/>
  <c r="O312" i="11"/>
  <c r="L267" i="11"/>
  <c r="L274" i="11"/>
  <c r="O232" i="11"/>
  <c r="L187" i="11"/>
  <c r="L194" i="11"/>
  <c r="O108" i="11"/>
  <c r="J115" i="11"/>
  <c r="I116" i="11"/>
  <c r="H357" i="11"/>
  <c r="H355" i="11" s="1"/>
  <c r="O348" i="11" s="1"/>
  <c r="I317" i="11"/>
  <c r="I315" i="11" s="1"/>
  <c r="O309" i="11" s="1"/>
  <c r="H277" i="11"/>
  <c r="H275" i="11" s="1"/>
  <c r="O268" i="11" s="1"/>
  <c r="I237" i="11"/>
  <c r="I235" i="11" s="1"/>
  <c r="O229" i="11" s="1"/>
  <c r="H197" i="11"/>
  <c r="H195" i="11" s="1"/>
  <c r="O188" i="11" s="1"/>
  <c r="K115" i="11"/>
  <c r="L19" i="11"/>
  <c r="J116" i="11"/>
  <c r="L26" i="11"/>
  <c r="O131" i="8"/>
  <c r="O131" i="14"/>
  <c r="O174" i="14"/>
  <c r="L327" i="11"/>
  <c r="L287" i="11"/>
  <c r="L247" i="11"/>
  <c r="K363" i="16"/>
  <c r="K362" i="16" s="1"/>
  <c r="K361" i="16" s="1"/>
  <c r="K360" i="16" s="1"/>
  <c r="K359" i="16" s="1"/>
  <c r="K358" i="16" s="1"/>
  <c r="K357" i="16" s="1"/>
  <c r="K356" i="16" s="1"/>
  <c r="K355" i="16" s="1"/>
  <c r="K354" i="16" s="1"/>
  <c r="K353" i="16" s="1"/>
  <c r="K352" i="16" s="1"/>
  <c r="K351" i="16" s="1"/>
  <c r="K350" i="16" s="1"/>
  <c r="K349" i="16" s="1"/>
  <c r="K348" i="16" s="1"/>
  <c r="K347" i="16" s="1"/>
  <c r="K346" i="16" s="1"/>
  <c r="K345" i="16" s="1"/>
  <c r="K344" i="16" s="1"/>
  <c r="K343" i="16" s="1"/>
  <c r="K342" i="16" s="1"/>
  <c r="K341" i="16" s="1"/>
  <c r="K340" i="16" s="1"/>
  <c r="K339" i="16" s="1"/>
  <c r="K338" i="16" s="1"/>
  <c r="K337" i="16" s="1"/>
  <c r="K336" i="16" s="1"/>
  <c r="K335" i="16" s="1"/>
  <c r="K334" i="16" s="1"/>
  <c r="K333" i="16" s="1"/>
  <c r="K332" i="16" s="1"/>
  <c r="K331" i="16" s="1"/>
  <c r="K330" i="16" s="1"/>
  <c r="K329" i="16" s="1"/>
  <c r="K328" i="16" s="1"/>
  <c r="K327" i="16" s="1"/>
  <c r="K326" i="16" s="1"/>
  <c r="K325" i="16" s="1"/>
  <c r="K324" i="16" s="1"/>
  <c r="K323" i="16" s="1"/>
  <c r="K322" i="16" s="1"/>
  <c r="K321" i="16" s="1"/>
  <c r="K320" i="16" s="1"/>
  <c r="K319" i="16" s="1"/>
  <c r="K318" i="16" s="1"/>
  <c r="K317" i="16" s="1"/>
  <c r="K316" i="16" s="1"/>
  <c r="K315" i="16" s="1"/>
  <c r="K314" i="16" s="1"/>
  <c r="K313" i="16" s="1"/>
  <c r="K312" i="16" s="1"/>
  <c r="K311" i="16" s="1"/>
  <c r="K310" i="16" s="1"/>
  <c r="K309" i="16" s="1"/>
  <c r="K308" i="16" s="1"/>
  <c r="K307" i="16" s="1"/>
  <c r="K306" i="16" s="1"/>
  <c r="K305" i="16" s="1"/>
  <c r="K304" i="16" s="1"/>
  <c r="K303" i="16" s="1"/>
  <c r="K302" i="16" s="1"/>
  <c r="K301" i="16" s="1"/>
  <c r="K300" i="16" s="1"/>
  <c r="K299" i="16" s="1"/>
  <c r="K298" i="16" s="1"/>
  <c r="K297" i="16" s="1"/>
  <c r="K296" i="16" s="1"/>
  <c r="K295" i="16" s="1"/>
  <c r="K294" i="16" s="1"/>
  <c r="K293" i="16" s="1"/>
  <c r="K292" i="16" s="1"/>
  <c r="K291" i="16" s="1"/>
  <c r="K290" i="16" s="1"/>
  <c r="K289" i="16" s="1"/>
  <c r="K288" i="16" s="1"/>
  <c r="K287" i="16" s="1"/>
  <c r="K286" i="16" s="1"/>
  <c r="K285" i="16" s="1"/>
  <c r="K284" i="16" s="1"/>
  <c r="K283" i="16" s="1"/>
  <c r="K282" i="16" s="1"/>
  <c r="K281" i="16" s="1"/>
  <c r="K280" i="16" s="1"/>
  <c r="K279" i="16" s="1"/>
  <c r="K278" i="16" s="1"/>
  <c r="K277" i="16" s="1"/>
  <c r="K276" i="16" s="1"/>
  <c r="K275" i="16" s="1"/>
  <c r="K274" i="16" s="1"/>
  <c r="K273" i="16" s="1"/>
  <c r="K272" i="16" s="1"/>
  <c r="K271" i="16" s="1"/>
  <c r="K270" i="16" s="1"/>
  <c r="K269" i="16" s="1"/>
  <c r="K268" i="16" s="1"/>
  <c r="K267" i="16" s="1"/>
  <c r="K266" i="16" s="1"/>
  <c r="K265" i="16" s="1"/>
  <c r="K264" i="16" s="1"/>
  <c r="K263" i="16" s="1"/>
  <c r="K262" i="16" s="1"/>
  <c r="K261" i="16" s="1"/>
  <c r="K260" i="16" s="1"/>
  <c r="K259" i="16" s="1"/>
  <c r="K258" i="16" s="1"/>
  <c r="K257" i="16" s="1"/>
  <c r="K256" i="16" s="1"/>
  <c r="K255" i="16" s="1"/>
  <c r="K254" i="16" s="1"/>
  <c r="K253" i="16" s="1"/>
  <c r="K252" i="16" s="1"/>
  <c r="K251" i="16" s="1"/>
  <c r="K250" i="16" s="1"/>
  <c r="K249" i="16" s="1"/>
  <c r="K248" i="16" s="1"/>
  <c r="K247" i="16" s="1"/>
  <c r="K246" i="16" s="1"/>
  <c r="K245" i="16" s="1"/>
  <c r="K244" i="16" s="1"/>
  <c r="K243" i="16" s="1"/>
  <c r="K242" i="16" s="1"/>
  <c r="K241" i="16" s="1"/>
  <c r="K240" i="16" s="1"/>
  <c r="K239" i="16" s="1"/>
  <c r="K238" i="16" s="1"/>
  <c r="K237" i="16" s="1"/>
  <c r="K236" i="16" s="1"/>
  <c r="K235" i="16" s="1"/>
  <c r="K234" i="16" s="1"/>
  <c r="K233" i="16" s="1"/>
  <c r="K232" i="16" s="1"/>
  <c r="K231" i="16" s="1"/>
  <c r="K230" i="16" s="1"/>
  <c r="K229" i="16" s="1"/>
  <c r="K228" i="16" s="1"/>
  <c r="K227" i="16" s="1"/>
  <c r="K226" i="16" s="1"/>
  <c r="K225" i="16" s="1"/>
  <c r="K224" i="16" s="1"/>
  <c r="K223" i="16" s="1"/>
  <c r="K222" i="16" s="1"/>
  <c r="K221" i="16" s="1"/>
  <c r="K220" i="16" s="1"/>
  <c r="K219" i="16" s="1"/>
  <c r="K218" i="16" s="1"/>
  <c r="K217" i="16" s="1"/>
  <c r="K216" i="16" s="1"/>
  <c r="K215" i="16" s="1"/>
  <c r="K214" i="16" s="1"/>
  <c r="K213" i="16" s="1"/>
  <c r="K212" i="16" s="1"/>
  <c r="K211" i="16" s="1"/>
  <c r="K210" i="16" s="1"/>
  <c r="K209" i="16" s="1"/>
  <c r="K208" i="16" s="1"/>
  <c r="K207" i="16" s="1"/>
  <c r="K206" i="16" s="1"/>
  <c r="K205" i="16" s="1"/>
  <c r="K204" i="16" s="1"/>
  <c r="K203" i="16" s="1"/>
  <c r="K202" i="16" s="1"/>
  <c r="K201" i="16" s="1"/>
  <c r="K200" i="16" s="1"/>
  <c r="K199" i="16" s="1"/>
  <c r="K198" i="16" s="1"/>
  <c r="K197" i="16" s="1"/>
  <c r="K196" i="16" s="1"/>
  <c r="K195" i="16" s="1"/>
  <c r="K194" i="16" s="1"/>
  <c r="K193" i="16" s="1"/>
  <c r="K192" i="16" s="1"/>
  <c r="K191" i="16" s="1"/>
  <c r="K190" i="16" s="1"/>
  <c r="K189" i="16" s="1"/>
  <c r="K188" i="16" s="1"/>
  <c r="K187" i="16" s="1"/>
  <c r="K186" i="16" s="1"/>
  <c r="K185" i="16" s="1"/>
  <c r="K184" i="16" s="1"/>
  <c r="K183" i="16" s="1"/>
  <c r="K182" i="16" s="1"/>
  <c r="K181" i="16" s="1"/>
  <c r="K180" i="16" s="1"/>
  <c r="K179" i="16" s="1"/>
  <c r="K178" i="16" s="1"/>
  <c r="K177" i="16" s="1"/>
  <c r="K176" i="16" s="1"/>
  <c r="K175" i="16" s="1"/>
  <c r="K174" i="16" s="1"/>
  <c r="K173" i="16" s="1"/>
  <c r="K172" i="16" s="1"/>
  <c r="K171" i="16" s="1"/>
  <c r="K170" i="16" s="1"/>
  <c r="K169" i="16" s="1"/>
  <c r="K168" i="16" s="1"/>
  <c r="K167" i="16" s="1"/>
  <c r="K166" i="16" s="1"/>
  <c r="K165" i="16" s="1"/>
  <c r="K164" i="16" s="1"/>
  <c r="K163" i="16" s="1"/>
  <c r="K162" i="16" s="1"/>
  <c r="K161" i="16" s="1"/>
  <c r="K160" i="16" s="1"/>
  <c r="K159" i="16" s="1"/>
  <c r="K158" i="16" s="1"/>
  <c r="K157" i="16" s="1"/>
  <c r="K156" i="16" s="1"/>
  <c r="K155" i="16" s="1"/>
  <c r="K154" i="16" s="1"/>
  <c r="K153" i="16" s="1"/>
  <c r="K152" i="16" s="1"/>
  <c r="K151" i="16" s="1"/>
  <c r="K150" i="16" s="1"/>
  <c r="K149" i="16" s="1"/>
  <c r="K148" i="16" s="1"/>
  <c r="K147" i="16" s="1"/>
  <c r="K146" i="16" s="1"/>
  <c r="K145" i="16" s="1"/>
  <c r="K144" i="16" s="1"/>
  <c r="K143" i="16" s="1"/>
  <c r="K142" i="16" s="1"/>
  <c r="K141" i="16" s="1"/>
  <c r="K140" i="16" s="1"/>
  <c r="K139" i="16" s="1"/>
  <c r="K138" i="16" s="1"/>
  <c r="K137" i="16" s="1"/>
  <c r="K136" i="16" s="1"/>
  <c r="K135" i="16" s="1"/>
  <c r="K134" i="16" s="1"/>
  <c r="K133" i="16" s="1"/>
  <c r="K132" i="16" s="1"/>
  <c r="K131" i="16" s="1"/>
  <c r="K130" i="16" s="1"/>
  <c r="K129" i="16" s="1"/>
  <c r="K128" i="16" s="1"/>
  <c r="K127" i="16" s="1"/>
  <c r="K126" i="16" s="1"/>
  <c r="K125" i="16" s="1"/>
  <c r="K124" i="16" s="1"/>
  <c r="K123" i="16" s="1"/>
  <c r="K122" i="16" s="1"/>
  <c r="K121" i="16" s="1"/>
  <c r="K120" i="16" s="1"/>
  <c r="K119" i="16" s="1"/>
  <c r="K118" i="16" s="1"/>
  <c r="K117" i="16" s="1"/>
  <c r="K116" i="16" s="1"/>
  <c r="K115" i="16" s="1"/>
  <c r="K114" i="16" s="1"/>
  <c r="K113" i="16" s="1"/>
  <c r="K112" i="16" s="1"/>
  <c r="K111" i="16" s="1"/>
  <c r="K110" i="16" s="1"/>
  <c r="K109" i="16" s="1"/>
  <c r="K108" i="16" s="1"/>
  <c r="K107" i="16" s="1"/>
  <c r="K106" i="16" s="1"/>
  <c r="K105" i="16" s="1"/>
  <c r="K104" i="16" s="1"/>
  <c r="K103" i="16" s="1"/>
  <c r="K102" i="16" s="1"/>
  <c r="K101" i="16" s="1"/>
  <c r="K100" i="16" s="1"/>
  <c r="K99" i="16" s="1"/>
  <c r="K98" i="16" s="1"/>
  <c r="K97" i="16" s="1"/>
  <c r="K96" i="16" s="1"/>
  <c r="K95" i="16" s="1"/>
  <c r="K94" i="16" s="1"/>
  <c r="K93" i="16" s="1"/>
  <c r="K92" i="16" s="1"/>
  <c r="K91" i="16" s="1"/>
  <c r="K90" i="16" s="1"/>
  <c r="K89" i="16" s="1"/>
  <c r="K88" i="16" s="1"/>
  <c r="K87" i="16" s="1"/>
  <c r="K86" i="16" s="1"/>
  <c r="K85" i="16" s="1"/>
  <c r="K84" i="16" s="1"/>
  <c r="K83" i="16" s="1"/>
  <c r="K82" i="16" s="1"/>
  <c r="K81" i="16" s="1"/>
  <c r="K80" i="16" s="1"/>
  <c r="K79" i="16" s="1"/>
  <c r="K78" i="16" s="1"/>
  <c r="K77" i="16" s="1"/>
  <c r="K76" i="16" s="1"/>
  <c r="K75" i="16" s="1"/>
  <c r="K74" i="16" s="1"/>
  <c r="K73" i="16" s="1"/>
  <c r="K72" i="16" s="1"/>
  <c r="K71" i="16" s="1"/>
  <c r="K70" i="16" s="1"/>
  <c r="K69" i="16" s="1"/>
  <c r="K68" i="16" s="1"/>
  <c r="K67" i="16" s="1"/>
  <c r="K66" i="16" s="1"/>
  <c r="K65" i="16" s="1"/>
  <c r="K64" i="16" s="1"/>
  <c r="K63" i="16" s="1"/>
  <c r="K62" i="16" s="1"/>
  <c r="K61" i="16" s="1"/>
  <c r="K60" i="16" s="1"/>
  <c r="K59" i="16" s="1"/>
  <c r="K58" i="16" s="1"/>
  <c r="K57" i="16" s="1"/>
  <c r="K56" i="16" s="1"/>
  <c r="K55" i="16" s="1"/>
  <c r="K54" i="16" s="1"/>
  <c r="K53" i="16" s="1"/>
  <c r="K52" i="16" s="1"/>
  <c r="K51" i="16" s="1"/>
  <c r="K50" i="16" s="1"/>
  <c r="K49" i="16" s="1"/>
  <c r="K48" i="16" s="1"/>
  <c r="K47" i="16" s="1"/>
  <c r="K46" i="16" s="1"/>
  <c r="K45" i="16" s="1"/>
  <c r="K44" i="16" s="1"/>
  <c r="K43" i="16" s="1"/>
  <c r="K42" i="16" s="1"/>
  <c r="K41" i="16" s="1"/>
  <c r="K40" i="16" s="1"/>
  <c r="K39" i="16" s="1"/>
  <c r="K38" i="16" s="1"/>
  <c r="K37" i="16" s="1"/>
  <c r="K36" i="16" s="1"/>
  <c r="K35" i="16" s="1"/>
  <c r="K34" i="16" s="1"/>
  <c r="K33" i="16" s="1"/>
  <c r="K32" i="16" s="1"/>
  <c r="K31" i="16" s="1"/>
  <c r="K30" i="16" s="1"/>
  <c r="K29" i="16" s="1"/>
  <c r="K28" i="16" s="1"/>
  <c r="K27" i="16" s="1"/>
  <c r="K26" i="16" s="1"/>
  <c r="K25" i="16" s="1"/>
  <c r="K24" i="16" s="1"/>
  <c r="K23" i="16" s="1"/>
  <c r="K22" i="16" s="1"/>
  <c r="K21" i="16" s="1"/>
  <c r="K20" i="16" s="1"/>
  <c r="K19" i="16" s="1"/>
  <c r="K18" i="16" s="1"/>
  <c r="K17" i="16" s="1"/>
  <c r="K16" i="16" s="1"/>
  <c r="K15" i="16" s="1"/>
  <c r="K14" i="16" s="1"/>
  <c r="K13" i="16" s="1"/>
  <c r="K12" i="16" s="1"/>
  <c r="K11" i="16" s="1"/>
  <c r="K10" i="16" s="1"/>
  <c r="K9" i="16" s="1"/>
  <c r="K8" i="16" s="1"/>
  <c r="K7" i="16" s="1"/>
  <c r="K6" i="16" s="1"/>
  <c r="K5" i="16" s="1"/>
  <c r="K4" i="16" s="1"/>
  <c r="K3" i="16" s="1"/>
  <c r="H362" i="16"/>
  <c r="H361" i="16" s="1"/>
  <c r="H360" i="16" s="1"/>
  <c r="H359" i="16" s="1"/>
  <c r="H358" i="16" s="1"/>
  <c r="H357" i="16" s="1"/>
  <c r="H356" i="16" s="1"/>
  <c r="H355" i="16" s="1"/>
  <c r="H354" i="16" s="1"/>
  <c r="H353" i="16" s="1"/>
  <c r="H352" i="16" s="1"/>
  <c r="H351" i="16" s="1"/>
  <c r="H350" i="16" s="1"/>
  <c r="H349" i="16" s="1"/>
  <c r="H348" i="16" s="1"/>
  <c r="H347" i="16" s="1"/>
  <c r="H346" i="16" s="1"/>
  <c r="H345" i="16" s="1"/>
  <c r="H344" i="16" s="1"/>
  <c r="H343" i="16" s="1"/>
  <c r="H342" i="16" s="1"/>
  <c r="H341" i="16" s="1"/>
  <c r="H340" i="16" s="1"/>
  <c r="H339" i="16" s="1"/>
  <c r="H338" i="16" s="1"/>
  <c r="H337" i="16" s="1"/>
  <c r="H336" i="16" s="1"/>
  <c r="H335" i="16" s="1"/>
  <c r="H334" i="16" s="1"/>
  <c r="H333" i="16" s="1"/>
  <c r="H332" i="16" s="1"/>
  <c r="H331" i="16" s="1"/>
  <c r="H330" i="16" s="1"/>
  <c r="H329" i="16" s="1"/>
  <c r="H328" i="16" s="1"/>
  <c r="H327" i="16" s="1"/>
  <c r="H326" i="16" s="1"/>
  <c r="H325" i="16" s="1"/>
  <c r="H324" i="16" s="1"/>
  <c r="H323" i="16" s="1"/>
  <c r="H322" i="16" s="1"/>
  <c r="H321" i="16" s="1"/>
  <c r="H320" i="16" s="1"/>
  <c r="H319" i="16" s="1"/>
  <c r="H318" i="16" s="1"/>
  <c r="H317" i="16" s="1"/>
  <c r="H316" i="16" s="1"/>
  <c r="H315" i="16" s="1"/>
  <c r="H314" i="16" s="1"/>
  <c r="H313" i="16" s="1"/>
  <c r="H312" i="16" s="1"/>
  <c r="H311" i="16" s="1"/>
  <c r="H310" i="16" s="1"/>
  <c r="H309" i="16" s="1"/>
  <c r="H308" i="16" s="1"/>
  <c r="H307" i="16" s="1"/>
  <c r="H306" i="16" s="1"/>
  <c r="H305" i="16" s="1"/>
  <c r="H304" i="16" s="1"/>
  <c r="H303" i="16" s="1"/>
  <c r="H302" i="16" s="1"/>
  <c r="H301" i="16" s="1"/>
  <c r="H300" i="16" s="1"/>
  <c r="H299" i="16" s="1"/>
  <c r="H298" i="16" s="1"/>
  <c r="H297" i="16" s="1"/>
  <c r="H296" i="16" s="1"/>
  <c r="H295" i="16" s="1"/>
  <c r="H294" i="16" s="1"/>
  <c r="H293" i="16" s="1"/>
  <c r="H292" i="16" s="1"/>
  <c r="H291" i="16" s="1"/>
  <c r="H290" i="16" s="1"/>
  <c r="H289" i="16" s="1"/>
  <c r="H288" i="16" s="1"/>
  <c r="H287" i="16" s="1"/>
  <c r="H286" i="16" s="1"/>
  <c r="H285" i="16" s="1"/>
  <c r="H284" i="16" s="1"/>
  <c r="H283" i="16" s="1"/>
  <c r="H282" i="16" s="1"/>
  <c r="H281" i="16" s="1"/>
  <c r="H280" i="16" s="1"/>
  <c r="H279" i="16" s="1"/>
  <c r="H278" i="16" s="1"/>
  <c r="H277" i="16" s="1"/>
  <c r="H276" i="16" s="1"/>
  <c r="H275" i="16" s="1"/>
  <c r="H274" i="16" s="1"/>
  <c r="H273" i="16" s="1"/>
  <c r="H272" i="16" s="1"/>
  <c r="H271" i="16" s="1"/>
  <c r="H270" i="16" s="1"/>
  <c r="H269" i="16" s="1"/>
  <c r="H268" i="16" s="1"/>
  <c r="H267" i="16" s="1"/>
  <c r="H266" i="16" s="1"/>
  <c r="H265" i="16" s="1"/>
  <c r="H264" i="16" s="1"/>
  <c r="H263" i="16" s="1"/>
  <c r="H262" i="16" s="1"/>
  <c r="H261" i="16" s="1"/>
  <c r="H260" i="16" s="1"/>
  <c r="H259" i="16" s="1"/>
  <c r="H258" i="16" s="1"/>
  <c r="H257" i="16" s="1"/>
  <c r="H256" i="16" s="1"/>
  <c r="H255" i="16" s="1"/>
  <c r="H254" i="16" s="1"/>
  <c r="H253" i="16" s="1"/>
  <c r="H252" i="16" s="1"/>
  <c r="H251" i="16" s="1"/>
  <c r="H250" i="16" s="1"/>
  <c r="H249" i="16" s="1"/>
  <c r="H248" i="16" s="1"/>
  <c r="H247" i="16" s="1"/>
  <c r="H246" i="16" s="1"/>
  <c r="H245" i="16" s="1"/>
  <c r="H244" i="16" s="1"/>
  <c r="H243" i="16" s="1"/>
  <c r="H242" i="16" s="1"/>
  <c r="H241" i="16" s="1"/>
  <c r="H240" i="16" s="1"/>
  <c r="H239" i="16" s="1"/>
  <c r="H238" i="16" s="1"/>
  <c r="H237" i="16" s="1"/>
  <c r="H236" i="16" s="1"/>
  <c r="H235" i="16" s="1"/>
  <c r="H234" i="16" s="1"/>
  <c r="H233" i="16" s="1"/>
  <c r="H232" i="16" s="1"/>
  <c r="H231" i="16" s="1"/>
  <c r="H230" i="16" s="1"/>
  <c r="H229" i="16" s="1"/>
  <c r="H228" i="16" s="1"/>
  <c r="H227" i="16" s="1"/>
  <c r="H226" i="16" s="1"/>
  <c r="H225" i="16" s="1"/>
  <c r="H224" i="16" s="1"/>
  <c r="H223" i="16" s="1"/>
  <c r="H222" i="16" s="1"/>
  <c r="H221" i="16" s="1"/>
  <c r="H220" i="16" s="1"/>
  <c r="H219" i="16" s="1"/>
  <c r="H218" i="16" s="1"/>
  <c r="H217" i="16" s="1"/>
  <c r="H216" i="16" s="1"/>
  <c r="H215" i="16" s="1"/>
  <c r="H214" i="16" s="1"/>
  <c r="H213" i="16" s="1"/>
  <c r="H212" i="16" s="1"/>
  <c r="H211" i="16" s="1"/>
  <c r="H210" i="16" s="1"/>
  <c r="H209" i="16" s="1"/>
  <c r="H208" i="16" s="1"/>
  <c r="H207" i="16" s="1"/>
  <c r="H206" i="16" s="1"/>
  <c r="H205" i="16" s="1"/>
  <c r="H204" i="16" s="1"/>
  <c r="H203" i="16" s="1"/>
  <c r="H202" i="16" s="1"/>
  <c r="H201" i="16" s="1"/>
  <c r="H200" i="16" s="1"/>
  <c r="H199" i="16" s="1"/>
  <c r="H198" i="16" s="1"/>
  <c r="H197" i="16" s="1"/>
  <c r="H196" i="16" s="1"/>
  <c r="H195" i="16" s="1"/>
  <c r="H194" i="16" s="1"/>
  <c r="H193" i="16" s="1"/>
  <c r="H192" i="16" s="1"/>
  <c r="H191" i="16" s="1"/>
  <c r="H190" i="16" s="1"/>
  <c r="H189" i="16" s="1"/>
  <c r="H188" i="16" s="1"/>
  <c r="H187" i="16" s="1"/>
  <c r="H186" i="16" s="1"/>
  <c r="H185" i="16" s="1"/>
  <c r="H184" i="16" s="1"/>
  <c r="H183" i="16" s="1"/>
  <c r="H182" i="16" s="1"/>
  <c r="H181" i="16" s="1"/>
  <c r="H180" i="16" s="1"/>
  <c r="H179" i="16" s="1"/>
  <c r="H178" i="16" s="1"/>
  <c r="H177" i="16" s="1"/>
  <c r="H176" i="16" s="1"/>
  <c r="H175" i="16" s="1"/>
  <c r="H174" i="16" s="1"/>
  <c r="H173" i="16" s="1"/>
  <c r="H172" i="16" s="1"/>
  <c r="H171" i="16" s="1"/>
  <c r="H170" i="16" s="1"/>
  <c r="H169" i="16" s="1"/>
  <c r="H168" i="16" s="1"/>
  <c r="H167" i="16" s="1"/>
  <c r="H166" i="16" s="1"/>
  <c r="H165" i="16" s="1"/>
  <c r="H164" i="16" s="1"/>
  <c r="H163" i="16" s="1"/>
  <c r="H162" i="16" s="1"/>
  <c r="H161" i="16" s="1"/>
  <c r="H160" i="16" s="1"/>
  <c r="H159" i="16" s="1"/>
  <c r="H158" i="16" s="1"/>
  <c r="H157" i="16" s="1"/>
  <c r="H156" i="16" s="1"/>
  <c r="H155" i="16" s="1"/>
  <c r="H154" i="16" s="1"/>
  <c r="H153" i="16" s="1"/>
  <c r="H152" i="16" s="1"/>
  <c r="H151" i="16" s="1"/>
  <c r="H150" i="16" s="1"/>
  <c r="H149" i="16" s="1"/>
  <c r="H148" i="16" s="1"/>
  <c r="H147" i="16" s="1"/>
  <c r="H146" i="16" s="1"/>
  <c r="H145" i="16" s="1"/>
  <c r="H144" i="16" s="1"/>
  <c r="H143" i="16" s="1"/>
  <c r="H142" i="16" s="1"/>
  <c r="H141" i="16" s="1"/>
  <c r="H140" i="16" s="1"/>
  <c r="H139" i="16" s="1"/>
  <c r="H138" i="16" s="1"/>
  <c r="H137" i="16" s="1"/>
  <c r="H136" i="16" s="1"/>
  <c r="H135" i="16" s="1"/>
  <c r="H134" i="16" s="1"/>
  <c r="H133" i="16" s="1"/>
  <c r="H132" i="16" s="1"/>
  <c r="H131" i="16" s="1"/>
  <c r="H130" i="16" s="1"/>
  <c r="H129" i="16" s="1"/>
  <c r="H128" i="16" s="1"/>
  <c r="H127" i="16" s="1"/>
  <c r="H126" i="16" s="1"/>
  <c r="H125" i="16" s="1"/>
  <c r="H124" i="16" s="1"/>
  <c r="H123" i="16" s="1"/>
  <c r="H122" i="16" s="1"/>
  <c r="H121" i="16" s="1"/>
  <c r="H120" i="16" s="1"/>
  <c r="H119" i="16" s="1"/>
  <c r="H118" i="16" s="1"/>
  <c r="H117" i="16" s="1"/>
  <c r="H116" i="16" s="1"/>
  <c r="H115" i="16" s="1"/>
  <c r="H114" i="16" s="1"/>
  <c r="H113" i="16" s="1"/>
  <c r="H112" i="16" s="1"/>
  <c r="H111" i="16" s="1"/>
  <c r="H110" i="16" s="1"/>
  <c r="H109" i="16" s="1"/>
  <c r="H108" i="16" s="1"/>
  <c r="H107" i="16" s="1"/>
  <c r="H106" i="16" s="1"/>
  <c r="H105" i="16" s="1"/>
  <c r="H104" i="16" s="1"/>
  <c r="H103" i="16" s="1"/>
  <c r="H102" i="16" s="1"/>
  <c r="H101" i="16" s="1"/>
  <c r="H100" i="16" s="1"/>
  <c r="H99" i="16" s="1"/>
  <c r="H98" i="16" s="1"/>
  <c r="H97" i="16" s="1"/>
  <c r="H96" i="16" s="1"/>
  <c r="H95" i="16" s="1"/>
  <c r="H94" i="16" s="1"/>
  <c r="H93" i="16" s="1"/>
  <c r="H92" i="16" s="1"/>
  <c r="H91" i="16" s="1"/>
  <c r="H90" i="16" s="1"/>
  <c r="H89" i="16" s="1"/>
  <c r="H88" i="16" s="1"/>
  <c r="H87" i="16" s="1"/>
  <c r="H86" i="16" s="1"/>
  <c r="H85" i="16" s="1"/>
  <c r="H84" i="16" s="1"/>
  <c r="H83" i="16" s="1"/>
  <c r="H82" i="16" s="1"/>
  <c r="H81" i="16" s="1"/>
  <c r="H80" i="16" s="1"/>
  <c r="H79" i="16" s="1"/>
  <c r="H78" i="16" s="1"/>
  <c r="H77" i="16" s="1"/>
  <c r="H76" i="16" s="1"/>
  <c r="H75" i="16" s="1"/>
  <c r="H74" i="16" s="1"/>
  <c r="H73" i="16" s="1"/>
  <c r="H72" i="16" s="1"/>
  <c r="H71" i="16" s="1"/>
  <c r="H70" i="16" s="1"/>
  <c r="H69" i="16" s="1"/>
  <c r="H68" i="16" s="1"/>
  <c r="H67" i="16" s="1"/>
  <c r="H66" i="16" s="1"/>
  <c r="H65" i="16" s="1"/>
  <c r="H64" i="16" s="1"/>
  <c r="H63" i="16" s="1"/>
  <c r="H62" i="16" s="1"/>
  <c r="H61" i="16" s="1"/>
  <c r="H60" i="16" s="1"/>
  <c r="H59" i="16" s="1"/>
  <c r="H58" i="16" s="1"/>
  <c r="H57" i="16" s="1"/>
  <c r="H56" i="16" s="1"/>
  <c r="H55" i="16" s="1"/>
  <c r="H54" i="16" s="1"/>
  <c r="H53" i="16" s="1"/>
  <c r="H52" i="16" s="1"/>
  <c r="H51" i="16" s="1"/>
  <c r="H50" i="16" s="1"/>
  <c r="H49" i="16" s="1"/>
  <c r="H48" i="16" s="1"/>
  <c r="H47" i="16" s="1"/>
  <c r="H46" i="16" s="1"/>
  <c r="H45" i="16" s="1"/>
  <c r="H44" i="16" s="1"/>
  <c r="H43" i="16" s="1"/>
  <c r="H42" i="16" s="1"/>
  <c r="H41" i="16" s="1"/>
  <c r="H40" i="16" s="1"/>
  <c r="H39" i="16" s="1"/>
  <c r="H38" i="16" s="1"/>
  <c r="H37" i="16" s="1"/>
  <c r="H36" i="16" s="1"/>
  <c r="H35" i="16" s="1"/>
  <c r="H34" i="16" s="1"/>
  <c r="H33" i="16" s="1"/>
  <c r="H32" i="16" s="1"/>
  <c r="H31" i="16" s="1"/>
  <c r="H30" i="16" s="1"/>
  <c r="H29" i="16" s="1"/>
  <c r="H28" i="16" s="1"/>
  <c r="H27" i="16" s="1"/>
  <c r="H26" i="16" s="1"/>
  <c r="H25" i="16" s="1"/>
  <c r="H24" i="16" s="1"/>
  <c r="H23" i="16" s="1"/>
  <c r="H22" i="16" s="1"/>
  <c r="H21" i="16" s="1"/>
  <c r="H20" i="16" s="1"/>
  <c r="H19" i="16" s="1"/>
  <c r="H18" i="16" s="1"/>
  <c r="H17" i="16" s="1"/>
  <c r="H16" i="16" s="1"/>
  <c r="H15" i="16" s="1"/>
  <c r="H14" i="16" s="1"/>
  <c r="H13" i="16" s="1"/>
  <c r="H12" i="16" s="1"/>
  <c r="H11" i="16" s="1"/>
  <c r="H10" i="16" s="1"/>
  <c r="H9" i="16" s="1"/>
  <c r="H8" i="16" s="1"/>
  <c r="H7" i="16" s="1"/>
  <c r="H6" i="16" s="1"/>
  <c r="H5" i="16" s="1"/>
  <c r="H4" i="16" s="1"/>
  <c r="H3" i="16" s="1"/>
  <c r="O326" i="14"/>
  <c r="L334" i="14"/>
  <c r="O332" i="14"/>
  <c r="L327" i="14"/>
  <c r="O286" i="14"/>
  <c r="L294" i="14"/>
  <c r="O292" i="14"/>
  <c r="L287" i="14"/>
  <c r="O246" i="14"/>
  <c r="L254" i="14"/>
  <c r="O252" i="14"/>
  <c r="L247" i="14"/>
  <c r="O206" i="14"/>
  <c r="L214" i="14"/>
  <c r="O212" i="14"/>
  <c r="L207" i="14"/>
  <c r="G362" i="16"/>
  <c r="G361" i="16" s="1"/>
  <c r="G360" i="16" s="1"/>
  <c r="G359" i="16" s="1"/>
  <c r="G358" i="16" s="1"/>
  <c r="G357" i="16" s="1"/>
  <c r="G356" i="16" s="1"/>
  <c r="G355" i="16" s="1"/>
  <c r="G354" i="16" s="1"/>
  <c r="G353" i="16" s="1"/>
  <c r="G352" i="16" s="1"/>
  <c r="G351" i="16" s="1"/>
  <c r="G350" i="16" s="1"/>
  <c r="G349" i="16" s="1"/>
  <c r="G348" i="16" s="1"/>
  <c r="G347" i="16" s="1"/>
  <c r="G346" i="16" s="1"/>
  <c r="G345" i="16" s="1"/>
  <c r="G344" i="16" s="1"/>
  <c r="G343" i="16" s="1"/>
  <c r="G342" i="16" s="1"/>
  <c r="G341" i="16" s="1"/>
  <c r="G340" i="16" s="1"/>
  <c r="G339" i="16" s="1"/>
  <c r="G338" i="16" s="1"/>
  <c r="G337" i="16" s="1"/>
  <c r="G336" i="16" s="1"/>
  <c r="G335" i="16" s="1"/>
  <c r="G334" i="16" s="1"/>
  <c r="G333" i="16" s="1"/>
  <c r="G332" i="16" s="1"/>
  <c r="G331" i="16" s="1"/>
  <c r="G330" i="16" s="1"/>
  <c r="G329" i="16" s="1"/>
  <c r="G328" i="16" s="1"/>
  <c r="G327" i="16" s="1"/>
  <c r="G326" i="16" s="1"/>
  <c r="G325" i="16" s="1"/>
  <c r="G324" i="16" s="1"/>
  <c r="G323" i="16" s="1"/>
  <c r="G322" i="16" s="1"/>
  <c r="G321" i="16" s="1"/>
  <c r="G320" i="16" s="1"/>
  <c r="G319" i="16" s="1"/>
  <c r="G318" i="16" s="1"/>
  <c r="G317" i="16" s="1"/>
  <c r="G316" i="16" s="1"/>
  <c r="G315" i="16" s="1"/>
  <c r="G314" i="16" s="1"/>
  <c r="G313" i="16" s="1"/>
  <c r="G312" i="16" s="1"/>
  <c r="G311" i="16" s="1"/>
  <c r="G310" i="16" s="1"/>
  <c r="G309" i="16" s="1"/>
  <c r="G308" i="16" s="1"/>
  <c r="G307" i="16" s="1"/>
  <c r="G306" i="16" s="1"/>
  <c r="G305" i="16" s="1"/>
  <c r="G304" i="16" s="1"/>
  <c r="G303" i="16" s="1"/>
  <c r="G302" i="16" s="1"/>
  <c r="G301" i="16" s="1"/>
  <c r="G300" i="16" s="1"/>
  <c r="G299" i="16" s="1"/>
  <c r="G298" i="16" s="1"/>
  <c r="G297" i="16" s="1"/>
  <c r="G296" i="16" s="1"/>
  <c r="G295" i="16" s="1"/>
  <c r="G294" i="16" s="1"/>
  <c r="G293" i="16" s="1"/>
  <c r="G292" i="16" s="1"/>
  <c r="G291" i="16" s="1"/>
  <c r="G290" i="16" s="1"/>
  <c r="G289" i="16" s="1"/>
  <c r="G288" i="16" s="1"/>
  <c r="G287" i="16" s="1"/>
  <c r="G286" i="16" s="1"/>
  <c r="G285" i="16" s="1"/>
  <c r="G284" i="16" s="1"/>
  <c r="G283" i="16" s="1"/>
  <c r="G282" i="16" s="1"/>
  <c r="G281" i="16" s="1"/>
  <c r="G280" i="16" s="1"/>
  <c r="G279" i="16" s="1"/>
  <c r="G278" i="16" s="1"/>
  <c r="G277" i="16" s="1"/>
  <c r="G276" i="16" s="1"/>
  <c r="G275" i="16" s="1"/>
  <c r="G274" i="16" s="1"/>
  <c r="G273" i="16" s="1"/>
  <c r="G272" i="16" s="1"/>
  <c r="G271" i="16" s="1"/>
  <c r="G270" i="16" s="1"/>
  <c r="G269" i="16" s="1"/>
  <c r="G268" i="16" s="1"/>
  <c r="G267" i="16" s="1"/>
  <c r="G266" i="16" s="1"/>
  <c r="G265" i="16" s="1"/>
  <c r="G264" i="16" s="1"/>
  <c r="G263" i="16" s="1"/>
  <c r="G262" i="16" s="1"/>
  <c r="G261" i="16" s="1"/>
  <c r="G260" i="16" s="1"/>
  <c r="G259" i="16" s="1"/>
  <c r="G258" i="16" s="1"/>
  <c r="G257" i="16" s="1"/>
  <c r="G256" i="16" s="1"/>
  <c r="G255" i="16" s="1"/>
  <c r="G254" i="16" s="1"/>
  <c r="G253" i="16" s="1"/>
  <c r="G252" i="16" s="1"/>
  <c r="G251" i="16" s="1"/>
  <c r="G250" i="16" s="1"/>
  <c r="G249" i="16" s="1"/>
  <c r="G248" i="16" s="1"/>
  <c r="G247" i="16" s="1"/>
  <c r="G246" i="16" s="1"/>
  <c r="G245" i="16" s="1"/>
  <c r="G244" i="16" s="1"/>
  <c r="G243" i="16" s="1"/>
  <c r="G242" i="16" s="1"/>
  <c r="G241" i="16" s="1"/>
  <c r="G240" i="16" s="1"/>
  <c r="G239" i="16" s="1"/>
  <c r="G238" i="16" s="1"/>
  <c r="G237" i="16" s="1"/>
  <c r="G236" i="16" s="1"/>
  <c r="G235" i="16" s="1"/>
  <c r="G234" i="16" s="1"/>
  <c r="G233" i="16" s="1"/>
  <c r="G232" i="16" s="1"/>
  <c r="G231" i="16" s="1"/>
  <c r="G230" i="16" s="1"/>
  <c r="G229" i="16" s="1"/>
  <c r="G228" i="16" s="1"/>
  <c r="G227" i="16" s="1"/>
  <c r="G226" i="16" s="1"/>
  <c r="G225" i="16" s="1"/>
  <c r="G224" i="16" s="1"/>
  <c r="G223" i="16" s="1"/>
  <c r="G222" i="16" s="1"/>
  <c r="G221" i="16" s="1"/>
  <c r="G220" i="16" s="1"/>
  <c r="G219" i="16" s="1"/>
  <c r="G218" i="16" s="1"/>
  <c r="G217" i="16" s="1"/>
  <c r="G216" i="16" s="1"/>
  <c r="G215" i="16" s="1"/>
  <c r="G214" i="16" s="1"/>
  <c r="G213" i="16" s="1"/>
  <c r="G212" i="16" s="1"/>
  <c r="G211" i="16" s="1"/>
  <c r="G210" i="16" s="1"/>
  <c r="G209" i="16" s="1"/>
  <c r="G208" i="16" s="1"/>
  <c r="G207" i="16" s="1"/>
  <c r="G206" i="16" s="1"/>
  <c r="G205" i="16" s="1"/>
  <c r="G204" i="16" s="1"/>
  <c r="G203" i="16" s="1"/>
  <c r="G202" i="16" s="1"/>
  <c r="G201" i="16" s="1"/>
  <c r="G200" i="16" s="1"/>
  <c r="G199" i="16" s="1"/>
  <c r="G198" i="16" s="1"/>
  <c r="G197" i="16" s="1"/>
  <c r="G196" i="16" s="1"/>
  <c r="G195" i="16" s="1"/>
  <c r="G194" i="16" s="1"/>
  <c r="G193" i="16" s="1"/>
  <c r="G192" i="16" s="1"/>
  <c r="G191" i="16" s="1"/>
  <c r="G190" i="16" s="1"/>
  <c r="G189" i="16" s="1"/>
  <c r="G188" i="16" s="1"/>
  <c r="G187" i="16" s="1"/>
  <c r="G186" i="16" s="1"/>
  <c r="G185" i="16" s="1"/>
  <c r="G184" i="16" s="1"/>
  <c r="G183" i="16" s="1"/>
  <c r="G182" i="16" s="1"/>
  <c r="G181" i="16" s="1"/>
  <c r="G180" i="16" s="1"/>
  <c r="G179" i="16" s="1"/>
  <c r="G178" i="16" s="1"/>
  <c r="G177" i="16" s="1"/>
  <c r="G176" i="16" s="1"/>
  <c r="G175" i="16" s="1"/>
  <c r="G174" i="16" s="1"/>
  <c r="G173" i="16" s="1"/>
  <c r="G172" i="16" s="1"/>
  <c r="G171" i="16" s="1"/>
  <c r="G170" i="16" s="1"/>
  <c r="G169" i="16" s="1"/>
  <c r="G168" i="16" s="1"/>
  <c r="G167" i="16" s="1"/>
  <c r="G166" i="16" s="1"/>
  <c r="G165" i="16" s="1"/>
  <c r="G164" i="16" s="1"/>
  <c r="G163" i="16" s="1"/>
  <c r="G162" i="16" s="1"/>
  <c r="G161" i="16" s="1"/>
  <c r="G160" i="16" s="1"/>
  <c r="G159" i="16" s="1"/>
  <c r="G158" i="16" s="1"/>
  <c r="G157" i="16" s="1"/>
  <c r="G156" i="16" s="1"/>
  <c r="G155" i="16" s="1"/>
  <c r="G154" i="16" s="1"/>
  <c r="G153" i="16" s="1"/>
  <c r="G152" i="16" s="1"/>
  <c r="G151" i="16" s="1"/>
  <c r="G150" i="16" s="1"/>
  <c r="G149" i="16" s="1"/>
  <c r="G148" i="16" s="1"/>
  <c r="G147" i="16" s="1"/>
  <c r="G146" i="16" s="1"/>
  <c r="G145" i="16" s="1"/>
  <c r="G144" i="16" s="1"/>
  <c r="G143" i="16" s="1"/>
  <c r="G142" i="16" s="1"/>
  <c r="G141" i="16" s="1"/>
  <c r="G140" i="16" s="1"/>
  <c r="G139" i="16" s="1"/>
  <c r="G138" i="16" s="1"/>
  <c r="G137" i="16" s="1"/>
  <c r="G136" i="16" s="1"/>
  <c r="G135" i="16" s="1"/>
  <c r="G134" i="16" s="1"/>
  <c r="G133" i="16" s="1"/>
  <c r="G132" i="16" s="1"/>
  <c r="G131" i="16" s="1"/>
  <c r="G130" i="16" s="1"/>
  <c r="G129" i="16" s="1"/>
  <c r="G128" i="16" s="1"/>
  <c r="G127" i="16" s="1"/>
  <c r="G126" i="16" s="1"/>
  <c r="G125" i="16" s="1"/>
  <c r="G124" i="16" s="1"/>
  <c r="G123" i="16" s="1"/>
  <c r="G122" i="16" s="1"/>
  <c r="G121" i="16" s="1"/>
  <c r="G120" i="16" s="1"/>
  <c r="G119" i="16" s="1"/>
  <c r="G118" i="16" s="1"/>
  <c r="G117" i="16" s="1"/>
  <c r="G116" i="16" s="1"/>
  <c r="G115" i="16" s="1"/>
  <c r="G114" i="16" s="1"/>
  <c r="G113" i="16" s="1"/>
  <c r="G112" i="16" s="1"/>
  <c r="G111" i="16" s="1"/>
  <c r="G110" i="16" s="1"/>
  <c r="G109" i="16" s="1"/>
  <c r="G108" i="16" s="1"/>
  <c r="G107" i="16" s="1"/>
  <c r="G106" i="16" s="1"/>
  <c r="G105" i="16" s="1"/>
  <c r="G104" i="16" s="1"/>
  <c r="G103" i="16" s="1"/>
  <c r="G102" i="16" s="1"/>
  <c r="G101" i="16" s="1"/>
  <c r="G100" i="16" s="1"/>
  <c r="G99" i="16" s="1"/>
  <c r="G98" i="16" s="1"/>
  <c r="G97" i="16" s="1"/>
  <c r="G96" i="16" s="1"/>
  <c r="G95" i="16" s="1"/>
  <c r="G94" i="16" s="1"/>
  <c r="G93" i="16" s="1"/>
  <c r="G92" i="16" s="1"/>
  <c r="G91" i="16" s="1"/>
  <c r="G90" i="16" s="1"/>
  <c r="G89" i="16" s="1"/>
  <c r="G88" i="16" s="1"/>
  <c r="G87" i="16" s="1"/>
  <c r="G86" i="16" s="1"/>
  <c r="G85" i="16" s="1"/>
  <c r="G84" i="16" s="1"/>
  <c r="G83" i="16" s="1"/>
  <c r="G82" i="16" s="1"/>
  <c r="G81" i="16" s="1"/>
  <c r="G80" i="16" s="1"/>
  <c r="G79" i="16" s="1"/>
  <c r="G78" i="16" s="1"/>
  <c r="G77" i="16" s="1"/>
  <c r="G76" i="16" s="1"/>
  <c r="G75" i="16" s="1"/>
  <c r="G74" i="16" s="1"/>
  <c r="G73" i="16" s="1"/>
  <c r="G72" i="16" s="1"/>
  <c r="G71" i="16" s="1"/>
  <c r="G70" i="16" s="1"/>
  <c r="G69" i="16" s="1"/>
  <c r="G68" i="16" s="1"/>
  <c r="G67" i="16" s="1"/>
  <c r="G66" i="16" s="1"/>
  <c r="G65" i="16" s="1"/>
  <c r="G64" i="16" s="1"/>
  <c r="G63" i="16" s="1"/>
  <c r="G62" i="16" s="1"/>
  <c r="G61" i="16" s="1"/>
  <c r="G60" i="16" s="1"/>
  <c r="G59" i="16" s="1"/>
  <c r="G58" i="16" s="1"/>
  <c r="G57" i="16" s="1"/>
  <c r="G56" i="16" s="1"/>
  <c r="G55" i="16" s="1"/>
  <c r="G54" i="16" s="1"/>
  <c r="G53" i="16" s="1"/>
  <c r="G52" i="16" s="1"/>
  <c r="G51" i="16" s="1"/>
  <c r="G50" i="16" s="1"/>
  <c r="G49" i="16" s="1"/>
  <c r="G48" i="16" s="1"/>
  <c r="G47" i="16" s="1"/>
  <c r="G46" i="16" s="1"/>
  <c r="G45" i="16" s="1"/>
  <c r="G44" i="16" s="1"/>
  <c r="G43" i="16" s="1"/>
  <c r="G42" i="16" s="1"/>
  <c r="G41" i="16" s="1"/>
  <c r="G40" i="16" s="1"/>
  <c r="G39" i="16" s="1"/>
  <c r="G38" i="16" s="1"/>
  <c r="G37" i="16" s="1"/>
  <c r="G36" i="16" s="1"/>
  <c r="G35" i="16" s="1"/>
  <c r="G34" i="16" s="1"/>
  <c r="G33" i="16" s="1"/>
  <c r="G32" i="16" s="1"/>
  <c r="G31" i="16" s="1"/>
  <c r="G30" i="16" s="1"/>
  <c r="G29" i="16" s="1"/>
  <c r="G28" i="16" s="1"/>
  <c r="G27" i="16" s="1"/>
  <c r="G26" i="16" s="1"/>
  <c r="G25" i="16" s="1"/>
  <c r="G24" i="16" s="1"/>
  <c r="G23" i="16" s="1"/>
  <c r="G22" i="16" s="1"/>
  <c r="G21" i="16" s="1"/>
  <c r="G20" i="16" s="1"/>
  <c r="G19" i="16" s="1"/>
  <c r="G18" i="16" s="1"/>
  <c r="G17" i="16" s="1"/>
  <c r="G16" i="16" s="1"/>
  <c r="G15" i="16" s="1"/>
  <c r="G14" i="16" s="1"/>
  <c r="G13" i="16" s="1"/>
  <c r="G12" i="16" s="1"/>
  <c r="G11" i="16" s="1"/>
  <c r="G10" i="16" s="1"/>
  <c r="G9" i="16" s="1"/>
  <c r="G8" i="16" s="1"/>
  <c r="G7" i="16" s="1"/>
  <c r="G6" i="16" s="1"/>
  <c r="G5" i="16" s="1"/>
  <c r="G4" i="16" s="1"/>
  <c r="G3" i="16" s="1"/>
  <c r="J363" i="16"/>
  <c r="O362" i="16"/>
  <c r="O361" i="16" s="1"/>
  <c r="O360" i="16" s="1"/>
  <c r="O359" i="16" s="1"/>
  <c r="O358" i="16" s="1"/>
  <c r="O357" i="16" s="1"/>
  <c r="O356" i="16" s="1"/>
  <c r="O355" i="16" s="1"/>
  <c r="O354" i="16" s="1"/>
  <c r="O353" i="16" s="1"/>
  <c r="O352" i="16" s="1"/>
  <c r="O351" i="16" s="1"/>
  <c r="O350" i="16" s="1"/>
  <c r="O349" i="16" s="1"/>
  <c r="O348" i="16" s="1"/>
  <c r="O347" i="16" s="1"/>
  <c r="O346" i="16" s="1"/>
  <c r="O345" i="16" s="1"/>
  <c r="O344" i="16" s="1"/>
  <c r="O343" i="16" s="1"/>
  <c r="O342" i="16" s="1"/>
  <c r="O341" i="16" s="1"/>
  <c r="O340" i="16" s="1"/>
  <c r="O339" i="16" s="1"/>
  <c r="O338" i="16" s="1"/>
  <c r="O337" i="16" s="1"/>
  <c r="O336" i="16" s="1"/>
  <c r="O335" i="16" s="1"/>
  <c r="O334" i="16" s="1"/>
  <c r="O333" i="16" s="1"/>
  <c r="O332" i="16" s="1"/>
  <c r="O331" i="16" s="1"/>
  <c r="O330" i="16" s="1"/>
  <c r="O329" i="16" s="1"/>
  <c r="O328" i="16" s="1"/>
  <c r="O327" i="16" s="1"/>
  <c r="O326" i="16" s="1"/>
  <c r="O325" i="16" s="1"/>
  <c r="O324" i="16" s="1"/>
  <c r="O323" i="16" s="1"/>
  <c r="O322" i="16" s="1"/>
  <c r="O321" i="16" s="1"/>
  <c r="O320" i="16" s="1"/>
  <c r="O319" i="16" s="1"/>
  <c r="O318" i="16" s="1"/>
  <c r="O317" i="16" s="1"/>
  <c r="O316" i="16" s="1"/>
  <c r="O315" i="16" s="1"/>
  <c r="O314" i="16" s="1"/>
  <c r="O313" i="16" s="1"/>
  <c r="O312" i="16" s="1"/>
  <c r="O311" i="16" s="1"/>
  <c r="O310" i="16" s="1"/>
  <c r="O309" i="16" s="1"/>
  <c r="O308" i="16" s="1"/>
  <c r="O307" i="16" s="1"/>
  <c r="O306" i="16" s="1"/>
  <c r="O305" i="16" s="1"/>
  <c r="O304" i="16" s="1"/>
  <c r="O303" i="16" s="1"/>
  <c r="O302" i="16" s="1"/>
  <c r="O301" i="16" s="1"/>
  <c r="O300" i="16" s="1"/>
  <c r="O299" i="16" s="1"/>
  <c r="O298" i="16" s="1"/>
  <c r="O297" i="16" s="1"/>
  <c r="O296" i="16" s="1"/>
  <c r="O295" i="16" s="1"/>
  <c r="O294" i="16" s="1"/>
  <c r="O293" i="16" s="1"/>
  <c r="O292" i="16" s="1"/>
  <c r="O291" i="16" s="1"/>
  <c r="O290" i="16" s="1"/>
  <c r="O289" i="16" s="1"/>
  <c r="O288" i="16" s="1"/>
  <c r="O287" i="16" s="1"/>
  <c r="O286" i="16" s="1"/>
  <c r="O285" i="16" s="1"/>
  <c r="O284" i="16" s="1"/>
  <c r="O283" i="16" s="1"/>
  <c r="O282" i="16" s="1"/>
  <c r="O281" i="16" s="1"/>
  <c r="O280" i="16" s="1"/>
  <c r="O279" i="16" s="1"/>
  <c r="O278" i="16" s="1"/>
  <c r="O277" i="16" s="1"/>
  <c r="O276" i="16" s="1"/>
  <c r="O275" i="16" s="1"/>
  <c r="O274" i="16" s="1"/>
  <c r="O273" i="16" s="1"/>
  <c r="O272" i="16" s="1"/>
  <c r="O271" i="16" s="1"/>
  <c r="O270" i="16" s="1"/>
  <c r="O269" i="16" s="1"/>
  <c r="O268" i="16" s="1"/>
  <c r="O267" i="16" s="1"/>
  <c r="O266" i="16" s="1"/>
  <c r="O265" i="16" s="1"/>
  <c r="O264" i="16" s="1"/>
  <c r="O263" i="16" s="1"/>
  <c r="O262" i="16" s="1"/>
  <c r="O261" i="16" s="1"/>
  <c r="O260" i="16" s="1"/>
  <c r="O259" i="16" s="1"/>
  <c r="O258" i="16" s="1"/>
  <c r="O257" i="16" s="1"/>
  <c r="O256" i="16" s="1"/>
  <c r="O255" i="16" s="1"/>
  <c r="O254" i="16" s="1"/>
  <c r="O253" i="16" s="1"/>
  <c r="O252" i="16" s="1"/>
  <c r="O251" i="16" s="1"/>
  <c r="O250" i="16" s="1"/>
  <c r="O249" i="16" s="1"/>
  <c r="O248" i="16" s="1"/>
  <c r="O247" i="16" s="1"/>
  <c r="O246" i="16" s="1"/>
  <c r="O245" i="16" s="1"/>
  <c r="O244" i="16" s="1"/>
  <c r="O243" i="16" s="1"/>
  <c r="O242" i="16" s="1"/>
  <c r="O241" i="16" s="1"/>
  <c r="O240" i="16" s="1"/>
  <c r="O239" i="16" s="1"/>
  <c r="O238" i="16" s="1"/>
  <c r="O237" i="16" s="1"/>
  <c r="O236" i="16" s="1"/>
  <c r="O235" i="16" s="1"/>
  <c r="O234" i="16" s="1"/>
  <c r="O233" i="16" s="1"/>
  <c r="O232" i="16" s="1"/>
  <c r="O231" i="16" s="1"/>
  <c r="O230" i="16" s="1"/>
  <c r="O229" i="16" s="1"/>
  <c r="O228" i="16" s="1"/>
  <c r="O227" i="16" s="1"/>
  <c r="O226" i="16" s="1"/>
  <c r="O225" i="16" s="1"/>
  <c r="O224" i="16" s="1"/>
  <c r="O223" i="16" s="1"/>
  <c r="O222" i="16" s="1"/>
  <c r="O221" i="16" s="1"/>
  <c r="O220" i="16" s="1"/>
  <c r="O219" i="16" s="1"/>
  <c r="O218" i="16" s="1"/>
  <c r="O217" i="16" s="1"/>
  <c r="O216" i="16" s="1"/>
  <c r="O215" i="16" s="1"/>
  <c r="O214" i="16" s="1"/>
  <c r="O213" i="16" s="1"/>
  <c r="O212" i="16" s="1"/>
  <c r="O211" i="16" s="1"/>
  <c r="O210" i="16" s="1"/>
  <c r="O209" i="16" s="1"/>
  <c r="O208" i="16" s="1"/>
  <c r="O207" i="16" s="1"/>
  <c r="O206" i="16" s="1"/>
  <c r="O205" i="16" s="1"/>
  <c r="O204" i="16" s="1"/>
  <c r="O203" i="16" s="1"/>
  <c r="O202" i="16" s="1"/>
  <c r="O201" i="16" s="1"/>
  <c r="O200" i="16" s="1"/>
  <c r="O199" i="16" s="1"/>
  <c r="O198" i="16" s="1"/>
  <c r="O197" i="16" s="1"/>
  <c r="O196" i="16" s="1"/>
  <c r="O195" i="16" s="1"/>
  <c r="O194" i="16" s="1"/>
  <c r="O193" i="16" s="1"/>
  <c r="O192" i="16" s="1"/>
  <c r="O191" i="16" s="1"/>
  <c r="O190" i="16" s="1"/>
  <c r="O189" i="16" s="1"/>
  <c r="O188" i="16" s="1"/>
  <c r="O187" i="16" s="1"/>
  <c r="O186" i="16" s="1"/>
  <c r="O185" i="16" s="1"/>
  <c r="O184" i="16" s="1"/>
  <c r="O183" i="16" s="1"/>
  <c r="O182" i="16" s="1"/>
  <c r="O181" i="16" s="1"/>
  <c r="O180" i="16" s="1"/>
  <c r="O179" i="16" s="1"/>
  <c r="O178" i="16" s="1"/>
  <c r="O177" i="16" s="1"/>
  <c r="O176" i="16" s="1"/>
  <c r="O175" i="16" s="1"/>
  <c r="O174" i="16" s="1"/>
  <c r="O173" i="16" s="1"/>
  <c r="O172" i="16" s="1"/>
  <c r="O171" i="16" s="1"/>
  <c r="O170" i="16" s="1"/>
  <c r="O169" i="16" s="1"/>
  <c r="O168" i="16" s="1"/>
  <c r="O167" i="16" s="1"/>
  <c r="O166" i="16" s="1"/>
  <c r="O165" i="16" s="1"/>
  <c r="O164" i="16" s="1"/>
  <c r="O163" i="16" s="1"/>
  <c r="O162" i="16" s="1"/>
  <c r="O161" i="16" s="1"/>
  <c r="O160" i="16" s="1"/>
  <c r="O159" i="16" s="1"/>
  <c r="O158" i="16" s="1"/>
  <c r="O157" i="16" s="1"/>
  <c r="O156" i="16" s="1"/>
  <c r="O155" i="16" s="1"/>
  <c r="O154" i="16" s="1"/>
  <c r="O153" i="16" s="1"/>
  <c r="O152" i="16" s="1"/>
  <c r="O151" i="16" s="1"/>
  <c r="O150" i="16" s="1"/>
  <c r="O149" i="16" s="1"/>
  <c r="O148" i="16" s="1"/>
  <c r="O147" i="16" s="1"/>
  <c r="O146" i="16" s="1"/>
  <c r="O145" i="16" s="1"/>
  <c r="O144" i="16" s="1"/>
  <c r="O143" i="16" s="1"/>
  <c r="O142" i="16" s="1"/>
  <c r="O141" i="16" s="1"/>
  <c r="O140" i="16" s="1"/>
  <c r="O139" i="16" s="1"/>
  <c r="O138" i="16" s="1"/>
  <c r="O137" i="16" s="1"/>
  <c r="O136" i="16" s="1"/>
  <c r="O135" i="16" s="1"/>
  <c r="O134" i="16" s="1"/>
  <c r="O133" i="16" s="1"/>
  <c r="O132" i="16" s="1"/>
  <c r="O131" i="16" s="1"/>
  <c r="O130" i="16" s="1"/>
  <c r="O129" i="16" s="1"/>
  <c r="O128" i="16" s="1"/>
  <c r="O127" i="16" s="1"/>
  <c r="O126" i="16" s="1"/>
  <c r="O125" i="16" s="1"/>
  <c r="O124" i="16" s="1"/>
  <c r="O123" i="16" s="1"/>
  <c r="O122" i="16" s="1"/>
  <c r="O121" i="16" s="1"/>
  <c r="O120" i="16" s="1"/>
  <c r="O119" i="16" s="1"/>
  <c r="O118" i="16" s="1"/>
  <c r="O117" i="16" s="1"/>
  <c r="O116" i="16" s="1"/>
  <c r="O115" i="16" s="1"/>
  <c r="O114" i="16" s="1"/>
  <c r="O113" i="16" s="1"/>
  <c r="O112" i="16" s="1"/>
  <c r="O111" i="16" s="1"/>
  <c r="O110" i="16" s="1"/>
  <c r="O109" i="16" s="1"/>
  <c r="O108" i="16" s="1"/>
  <c r="O107" i="16" s="1"/>
  <c r="O106" i="16" s="1"/>
  <c r="O105" i="16" s="1"/>
  <c r="O104" i="16" s="1"/>
  <c r="O103" i="16" s="1"/>
  <c r="O102" i="16" s="1"/>
  <c r="O101" i="16" s="1"/>
  <c r="O100" i="16" s="1"/>
  <c r="O99" i="16" s="1"/>
  <c r="O98" i="16" s="1"/>
  <c r="O97" i="16" s="1"/>
  <c r="O96" i="16" s="1"/>
  <c r="O95" i="16" s="1"/>
  <c r="O94" i="16" s="1"/>
  <c r="O93" i="16" s="1"/>
  <c r="O92" i="16" s="1"/>
  <c r="O91" i="16" s="1"/>
  <c r="O90" i="16" s="1"/>
  <c r="O89" i="16" s="1"/>
  <c r="O88" i="16" s="1"/>
  <c r="O87" i="16" s="1"/>
  <c r="O86" i="16" s="1"/>
  <c r="O85" i="16" s="1"/>
  <c r="O84" i="16" s="1"/>
  <c r="O83" i="16" s="1"/>
  <c r="O82" i="16" s="1"/>
  <c r="O81" i="16" s="1"/>
  <c r="O80" i="16" s="1"/>
  <c r="O79" i="16" s="1"/>
  <c r="O78" i="16" s="1"/>
  <c r="O77" i="16" s="1"/>
  <c r="O76" i="16" s="1"/>
  <c r="O75" i="16" s="1"/>
  <c r="O74" i="16" s="1"/>
  <c r="O73" i="16" s="1"/>
  <c r="O72" i="16" s="1"/>
  <c r="O71" i="16" s="1"/>
  <c r="O70" i="16" s="1"/>
  <c r="O69" i="16" s="1"/>
  <c r="O68" i="16" s="1"/>
  <c r="O67" i="16" s="1"/>
  <c r="O66" i="16" s="1"/>
  <c r="O65" i="16" s="1"/>
  <c r="O64" i="16" s="1"/>
  <c r="O63" i="16" s="1"/>
  <c r="O62" i="16" s="1"/>
  <c r="O61" i="16" s="1"/>
  <c r="O60" i="16" s="1"/>
  <c r="O59" i="16" s="1"/>
  <c r="O58" i="16" s="1"/>
  <c r="O57" i="16" s="1"/>
  <c r="O56" i="16" s="1"/>
  <c r="O55" i="16" s="1"/>
  <c r="O54" i="16" s="1"/>
  <c r="O53" i="16" s="1"/>
  <c r="O52" i="16" s="1"/>
  <c r="O51" i="16" s="1"/>
  <c r="O50" i="16" s="1"/>
  <c r="O49" i="16" s="1"/>
  <c r="O48" i="16" s="1"/>
  <c r="O47" i="16" s="1"/>
  <c r="O46" i="16" s="1"/>
  <c r="O45" i="16" s="1"/>
  <c r="O44" i="16" s="1"/>
  <c r="O43" i="16" s="1"/>
  <c r="O42" i="16" s="1"/>
  <c r="O41" i="16" s="1"/>
  <c r="O40" i="16" s="1"/>
  <c r="O39" i="16" s="1"/>
  <c r="O38" i="16" s="1"/>
  <c r="O37" i="16" s="1"/>
  <c r="O36" i="16" s="1"/>
  <c r="O35" i="16" s="1"/>
  <c r="O34" i="16" s="1"/>
  <c r="O33" i="16" s="1"/>
  <c r="O32" i="16" s="1"/>
  <c r="O31" i="16" s="1"/>
  <c r="O30" i="16" s="1"/>
  <c r="O29" i="16" s="1"/>
  <c r="O28" i="16" s="1"/>
  <c r="O27" i="16" s="1"/>
  <c r="O26" i="16" s="1"/>
  <c r="O25" i="16" s="1"/>
  <c r="O24" i="16" s="1"/>
  <c r="O23" i="16" s="1"/>
  <c r="O22" i="16" s="1"/>
  <c r="O21" i="16" s="1"/>
  <c r="O20" i="16" s="1"/>
  <c r="O19" i="16" s="1"/>
  <c r="O18" i="16" s="1"/>
  <c r="O17" i="16" s="1"/>
  <c r="O16" i="16" s="1"/>
  <c r="O15" i="16" s="1"/>
  <c r="O14" i="16" s="1"/>
  <c r="O13" i="16" s="1"/>
  <c r="O12" i="16" s="1"/>
  <c r="O11" i="16" s="1"/>
  <c r="O10" i="16" s="1"/>
  <c r="O9" i="16" s="1"/>
  <c r="O8" i="16" s="1"/>
  <c r="O7" i="16" s="1"/>
  <c r="O6" i="16" s="1"/>
  <c r="O5" i="16" s="1"/>
  <c r="O4" i="16" s="1"/>
  <c r="O3" i="16" s="1"/>
  <c r="R363" i="16"/>
  <c r="P363" i="16"/>
  <c r="W363" i="16"/>
  <c r="T362" i="16"/>
  <c r="T361" i="16" s="1"/>
  <c r="T360" i="16" s="1"/>
  <c r="T359" i="16" s="1"/>
  <c r="T358" i="16" s="1"/>
  <c r="T357" i="16" s="1"/>
  <c r="T356" i="16" s="1"/>
  <c r="T355" i="16" s="1"/>
  <c r="T354" i="16" s="1"/>
  <c r="T353" i="16" s="1"/>
  <c r="T352" i="16" s="1"/>
  <c r="T351" i="16" s="1"/>
  <c r="T350" i="16" s="1"/>
  <c r="T349" i="16" s="1"/>
  <c r="T348" i="16" s="1"/>
  <c r="T347" i="16" s="1"/>
  <c r="T346" i="16" s="1"/>
  <c r="T345" i="16" s="1"/>
  <c r="T344" i="16" s="1"/>
  <c r="T343" i="16" s="1"/>
  <c r="T342" i="16" s="1"/>
  <c r="T341" i="16" s="1"/>
  <c r="T340" i="16" s="1"/>
  <c r="T339" i="16" s="1"/>
  <c r="T338" i="16" s="1"/>
  <c r="T337" i="16" s="1"/>
  <c r="T336" i="16" s="1"/>
  <c r="T335" i="16" s="1"/>
  <c r="T334" i="16" s="1"/>
  <c r="T333" i="16" s="1"/>
  <c r="T332" i="16" s="1"/>
  <c r="T331" i="16" s="1"/>
  <c r="T330" i="16" s="1"/>
  <c r="T329" i="16" s="1"/>
  <c r="T328" i="16" s="1"/>
  <c r="T327" i="16" s="1"/>
  <c r="T326" i="16" s="1"/>
  <c r="T325" i="16" s="1"/>
  <c r="T324" i="16" s="1"/>
  <c r="T323" i="16" s="1"/>
  <c r="T322" i="16" s="1"/>
  <c r="T321" i="16" s="1"/>
  <c r="T320" i="16" s="1"/>
  <c r="T319" i="16" s="1"/>
  <c r="T318" i="16" s="1"/>
  <c r="T317" i="16" s="1"/>
  <c r="T316" i="16" s="1"/>
  <c r="T315" i="16" s="1"/>
  <c r="T314" i="16" s="1"/>
  <c r="T313" i="16" s="1"/>
  <c r="T312" i="16" s="1"/>
  <c r="T311" i="16" s="1"/>
  <c r="T310" i="16" s="1"/>
  <c r="T309" i="16" s="1"/>
  <c r="T308" i="16" s="1"/>
  <c r="T307" i="16" s="1"/>
  <c r="T306" i="16" s="1"/>
  <c r="T305" i="16" s="1"/>
  <c r="T304" i="16" s="1"/>
  <c r="T303" i="16" s="1"/>
  <c r="T302" i="16" s="1"/>
  <c r="T301" i="16" s="1"/>
  <c r="T300" i="16" s="1"/>
  <c r="T299" i="16" s="1"/>
  <c r="T298" i="16" s="1"/>
  <c r="T297" i="16" s="1"/>
  <c r="T296" i="16" s="1"/>
  <c r="T295" i="16" s="1"/>
  <c r="T294" i="16" s="1"/>
  <c r="T293" i="16" s="1"/>
  <c r="T292" i="16" s="1"/>
  <c r="T291" i="16" s="1"/>
  <c r="T290" i="16" s="1"/>
  <c r="T289" i="16" s="1"/>
  <c r="T288" i="16" s="1"/>
  <c r="T287" i="16" s="1"/>
  <c r="T286" i="16" s="1"/>
  <c r="T285" i="16" s="1"/>
  <c r="T284" i="16" s="1"/>
  <c r="T283" i="16" s="1"/>
  <c r="T282" i="16" s="1"/>
  <c r="T281" i="16" s="1"/>
  <c r="T280" i="16" s="1"/>
  <c r="T279" i="16" s="1"/>
  <c r="T278" i="16" s="1"/>
  <c r="T277" i="16" s="1"/>
  <c r="T276" i="16" s="1"/>
  <c r="T275" i="16" s="1"/>
  <c r="T274" i="16" s="1"/>
  <c r="T273" i="16" s="1"/>
  <c r="T272" i="16" s="1"/>
  <c r="T271" i="16" s="1"/>
  <c r="T270" i="16" s="1"/>
  <c r="T269" i="16" s="1"/>
  <c r="T268" i="16" s="1"/>
  <c r="T267" i="16" s="1"/>
  <c r="T266" i="16" s="1"/>
  <c r="T265" i="16" s="1"/>
  <c r="T264" i="16" s="1"/>
  <c r="T263" i="16" s="1"/>
  <c r="T262" i="16" s="1"/>
  <c r="T261" i="16" s="1"/>
  <c r="T260" i="16" s="1"/>
  <c r="T259" i="16" s="1"/>
  <c r="T258" i="16" s="1"/>
  <c r="T257" i="16" s="1"/>
  <c r="T256" i="16" s="1"/>
  <c r="T255" i="16" s="1"/>
  <c r="T254" i="16" s="1"/>
  <c r="T253" i="16" s="1"/>
  <c r="T252" i="16" s="1"/>
  <c r="T251" i="16" s="1"/>
  <c r="T250" i="16" s="1"/>
  <c r="T249" i="16" s="1"/>
  <c r="T248" i="16" s="1"/>
  <c r="T247" i="16" s="1"/>
  <c r="T246" i="16" s="1"/>
  <c r="T245" i="16" s="1"/>
  <c r="T244" i="16" s="1"/>
  <c r="T243" i="16" s="1"/>
  <c r="T242" i="16" s="1"/>
  <c r="T241" i="16" s="1"/>
  <c r="T240" i="16" s="1"/>
  <c r="T239" i="16" s="1"/>
  <c r="T238" i="16" s="1"/>
  <c r="T237" i="16" s="1"/>
  <c r="T236" i="16" s="1"/>
  <c r="T235" i="16" s="1"/>
  <c r="T234" i="16" s="1"/>
  <c r="T233" i="16" s="1"/>
  <c r="T232" i="16" s="1"/>
  <c r="T231" i="16" s="1"/>
  <c r="T230" i="16" s="1"/>
  <c r="T229" i="16" s="1"/>
  <c r="T228" i="16" s="1"/>
  <c r="T227" i="16" s="1"/>
  <c r="T226" i="16" s="1"/>
  <c r="T225" i="16" s="1"/>
  <c r="T224" i="16" s="1"/>
  <c r="T223" i="16" s="1"/>
  <c r="T222" i="16" s="1"/>
  <c r="T221" i="16" s="1"/>
  <c r="T220" i="16" s="1"/>
  <c r="T219" i="16" s="1"/>
  <c r="T218" i="16" s="1"/>
  <c r="T217" i="16" s="1"/>
  <c r="T216" i="16" s="1"/>
  <c r="T215" i="16" s="1"/>
  <c r="T214" i="16" s="1"/>
  <c r="T213" i="16" s="1"/>
  <c r="T212" i="16" s="1"/>
  <c r="T211" i="16" s="1"/>
  <c r="T210" i="16" s="1"/>
  <c r="T209" i="16" s="1"/>
  <c r="T208" i="16" s="1"/>
  <c r="T207" i="16" s="1"/>
  <c r="T206" i="16" s="1"/>
  <c r="T205" i="16" s="1"/>
  <c r="T204" i="16" s="1"/>
  <c r="T203" i="16" s="1"/>
  <c r="T202" i="16" s="1"/>
  <c r="T201" i="16" s="1"/>
  <c r="T200" i="16" s="1"/>
  <c r="T199" i="16" s="1"/>
  <c r="T198" i="16" s="1"/>
  <c r="T197" i="16" s="1"/>
  <c r="T196" i="16" s="1"/>
  <c r="T195" i="16" s="1"/>
  <c r="T194" i="16" s="1"/>
  <c r="T193" i="16" s="1"/>
  <c r="T192" i="16" s="1"/>
  <c r="T191" i="16" s="1"/>
  <c r="T190" i="16" s="1"/>
  <c r="T189" i="16" s="1"/>
  <c r="T188" i="16" s="1"/>
  <c r="T187" i="16" s="1"/>
  <c r="T186" i="16" s="1"/>
  <c r="T185" i="16" s="1"/>
  <c r="T184" i="16" s="1"/>
  <c r="T183" i="16" s="1"/>
  <c r="T182" i="16" s="1"/>
  <c r="T181" i="16" s="1"/>
  <c r="T180" i="16" s="1"/>
  <c r="T179" i="16" s="1"/>
  <c r="T178" i="16" s="1"/>
  <c r="T177" i="16" s="1"/>
  <c r="T176" i="16" s="1"/>
  <c r="T175" i="16" s="1"/>
  <c r="T174" i="16" s="1"/>
  <c r="T173" i="16" s="1"/>
  <c r="T172" i="16" s="1"/>
  <c r="T171" i="16" s="1"/>
  <c r="T170" i="16" s="1"/>
  <c r="T169" i="16" s="1"/>
  <c r="T168" i="16" s="1"/>
  <c r="T167" i="16" s="1"/>
  <c r="T166" i="16" s="1"/>
  <c r="T165" i="16" s="1"/>
  <c r="T164" i="16" s="1"/>
  <c r="T163" i="16" s="1"/>
  <c r="T162" i="16" s="1"/>
  <c r="T161" i="16" s="1"/>
  <c r="T160" i="16" s="1"/>
  <c r="T159" i="16" s="1"/>
  <c r="T158" i="16" s="1"/>
  <c r="T157" i="16" s="1"/>
  <c r="T156" i="16" s="1"/>
  <c r="T155" i="16" s="1"/>
  <c r="T154" i="16" s="1"/>
  <c r="T153" i="16" s="1"/>
  <c r="T152" i="16" s="1"/>
  <c r="T151" i="16" s="1"/>
  <c r="T150" i="16" s="1"/>
  <c r="T149" i="16" s="1"/>
  <c r="T148" i="16" s="1"/>
  <c r="T147" i="16" s="1"/>
  <c r="T146" i="16" s="1"/>
  <c r="T145" i="16" s="1"/>
  <c r="T144" i="16" s="1"/>
  <c r="T143" i="16" s="1"/>
  <c r="T142" i="16" s="1"/>
  <c r="T141" i="16" s="1"/>
  <c r="T140" i="16" s="1"/>
  <c r="T139" i="16" s="1"/>
  <c r="T138" i="16" s="1"/>
  <c r="T137" i="16" s="1"/>
  <c r="T136" i="16" s="1"/>
  <c r="T135" i="16" s="1"/>
  <c r="T134" i="16" s="1"/>
  <c r="T133" i="16" s="1"/>
  <c r="T132" i="16" s="1"/>
  <c r="T131" i="16" s="1"/>
  <c r="T130" i="16" s="1"/>
  <c r="T129" i="16" s="1"/>
  <c r="T128" i="16" s="1"/>
  <c r="T127" i="16" s="1"/>
  <c r="T126" i="16" s="1"/>
  <c r="T125" i="16" s="1"/>
  <c r="T124" i="16" s="1"/>
  <c r="T123" i="16" s="1"/>
  <c r="T122" i="16" s="1"/>
  <c r="T121" i="16" s="1"/>
  <c r="T120" i="16" s="1"/>
  <c r="T119" i="16" s="1"/>
  <c r="T118" i="16" s="1"/>
  <c r="T117" i="16" s="1"/>
  <c r="T116" i="16" s="1"/>
  <c r="T115" i="16" s="1"/>
  <c r="T114" i="16" s="1"/>
  <c r="T113" i="16" s="1"/>
  <c r="T112" i="16" s="1"/>
  <c r="T111" i="16" s="1"/>
  <c r="T110" i="16" s="1"/>
  <c r="T109" i="16" s="1"/>
  <c r="T108" i="16" s="1"/>
  <c r="T107" i="16" s="1"/>
  <c r="T106" i="16" s="1"/>
  <c r="T105" i="16" s="1"/>
  <c r="T104" i="16" s="1"/>
  <c r="T103" i="16" s="1"/>
  <c r="T102" i="16" s="1"/>
  <c r="T101" i="16" s="1"/>
  <c r="T100" i="16" s="1"/>
  <c r="T99" i="16" s="1"/>
  <c r="T98" i="16" s="1"/>
  <c r="T97" i="16" s="1"/>
  <c r="T96" i="16" s="1"/>
  <c r="T95" i="16" s="1"/>
  <c r="T94" i="16" s="1"/>
  <c r="T93" i="16" s="1"/>
  <c r="T92" i="16" s="1"/>
  <c r="T91" i="16" s="1"/>
  <c r="T90" i="16" s="1"/>
  <c r="T89" i="16" s="1"/>
  <c r="T88" i="16" s="1"/>
  <c r="T87" i="16" s="1"/>
  <c r="T86" i="16" s="1"/>
  <c r="T85" i="16" s="1"/>
  <c r="T84" i="16" s="1"/>
  <c r="T83" i="16" s="1"/>
  <c r="T82" i="16" s="1"/>
  <c r="T81" i="16" s="1"/>
  <c r="T80" i="16" s="1"/>
  <c r="T79" i="16" s="1"/>
  <c r="T78" i="16" s="1"/>
  <c r="T77" i="16" s="1"/>
  <c r="T76" i="16" s="1"/>
  <c r="T75" i="16" s="1"/>
  <c r="T74" i="16" s="1"/>
  <c r="T73" i="16" s="1"/>
  <c r="T72" i="16" s="1"/>
  <c r="T71" i="16" s="1"/>
  <c r="T70" i="16" s="1"/>
  <c r="T69" i="16" s="1"/>
  <c r="T68" i="16" s="1"/>
  <c r="T67" i="16" s="1"/>
  <c r="T66" i="16" s="1"/>
  <c r="T65" i="16" s="1"/>
  <c r="T64" i="16" s="1"/>
  <c r="T63" i="16" s="1"/>
  <c r="T62" i="16" s="1"/>
  <c r="T61" i="16" s="1"/>
  <c r="T60" i="16" s="1"/>
  <c r="T59" i="16" s="1"/>
  <c r="T58" i="16" s="1"/>
  <c r="T57" i="16" s="1"/>
  <c r="T56" i="16" s="1"/>
  <c r="T55" i="16" s="1"/>
  <c r="T54" i="16" s="1"/>
  <c r="T53" i="16" s="1"/>
  <c r="T52" i="16" s="1"/>
  <c r="T51" i="16" s="1"/>
  <c r="T50" i="16" s="1"/>
  <c r="T49" i="16" s="1"/>
  <c r="T48" i="16" s="1"/>
  <c r="T47" i="16" s="1"/>
  <c r="T46" i="16" s="1"/>
  <c r="T45" i="16" s="1"/>
  <c r="T44" i="16" s="1"/>
  <c r="T43" i="16" s="1"/>
  <c r="T42" i="16" s="1"/>
  <c r="T41" i="16" s="1"/>
  <c r="T40" i="16" s="1"/>
  <c r="T39" i="16" s="1"/>
  <c r="T38" i="16" s="1"/>
  <c r="T37" i="16" s="1"/>
  <c r="T36" i="16" s="1"/>
  <c r="T35" i="16" s="1"/>
  <c r="T34" i="16" s="1"/>
  <c r="T33" i="16" s="1"/>
  <c r="T32" i="16" s="1"/>
  <c r="T31" i="16" s="1"/>
  <c r="T30" i="16" s="1"/>
  <c r="T29" i="16" s="1"/>
  <c r="T28" i="16" s="1"/>
  <c r="T27" i="16" s="1"/>
  <c r="T26" i="16" s="1"/>
  <c r="T25" i="16" s="1"/>
  <c r="T24" i="16" s="1"/>
  <c r="T23" i="16" s="1"/>
  <c r="T22" i="16" s="1"/>
  <c r="T21" i="16" s="1"/>
  <c r="T20" i="16" s="1"/>
  <c r="T19" i="16" s="1"/>
  <c r="T18" i="16" s="1"/>
  <c r="T17" i="16" s="1"/>
  <c r="T16" i="16" s="1"/>
  <c r="T15" i="16" s="1"/>
  <c r="T14" i="16" s="1"/>
  <c r="T13" i="16" s="1"/>
  <c r="T12" i="16" s="1"/>
  <c r="T11" i="16" s="1"/>
  <c r="T10" i="16" s="1"/>
  <c r="T9" i="16" s="1"/>
  <c r="T8" i="16" s="1"/>
  <c r="T7" i="16" s="1"/>
  <c r="T6" i="16" s="1"/>
  <c r="T5" i="16" s="1"/>
  <c r="T4" i="16" s="1"/>
  <c r="T3" i="16" s="1"/>
  <c r="I317" i="14"/>
  <c r="I315" i="14" s="1"/>
  <c r="O309" i="14" s="1"/>
  <c r="H317" i="14"/>
  <c r="H315" i="14" s="1"/>
  <c r="O308" i="14" s="1"/>
  <c r="I277" i="14"/>
  <c r="I275" i="14" s="1"/>
  <c r="O269" i="14" s="1"/>
  <c r="H277" i="14"/>
  <c r="H275" i="14" s="1"/>
  <c r="O268" i="14" s="1"/>
  <c r="I237" i="14"/>
  <c r="I235" i="14" s="1"/>
  <c r="O229" i="14" s="1"/>
  <c r="H237" i="14"/>
  <c r="H235" i="14" s="1"/>
  <c r="O228" i="14" s="1"/>
  <c r="I197" i="14"/>
  <c r="I195" i="14" s="1"/>
  <c r="O189" i="14" s="1"/>
  <c r="H197" i="14"/>
  <c r="H195" i="14" s="1"/>
  <c r="O188" i="14" s="1"/>
  <c r="H71" i="14"/>
  <c r="H69" i="14" s="1"/>
  <c r="O63" i="14" s="1"/>
  <c r="I71" i="14"/>
  <c r="I69" i="14" s="1"/>
  <c r="O64" i="14" s="1"/>
  <c r="O106" i="14"/>
  <c r="K55" i="14"/>
  <c r="I55" i="14"/>
  <c r="L54" i="14"/>
  <c r="J54" i="14"/>
  <c r="H54" i="14"/>
  <c r="O47" i="14"/>
  <c r="L55" i="14"/>
  <c r="J55" i="14"/>
  <c r="H55" i="14"/>
  <c r="K54" i="14"/>
  <c r="I54" i="14"/>
  <c r="O346" i="14"/>
  <c r="L354" i="14"/>
  <c r="O352" i="14"/>
  <c r="L347" i="14"/>
  <c r="O307" i="14"/>
  <c r="O267" i="14"/>
  <c r="O227" i="14"/>
  <c r="O187" i="14"/>
  <c r="I355" i="14"/>
  <c r="O349" i="14" s="1"/>
  <c r="O48" i="14"/>
  <c r="I87" i="14"/>
  <c r="O82" i="14" s="1"/>
  <c r="I337" i="14"/>
  <c r="I335" i="14" s="1"/>
  <c r="O329" i="14" s="1"/>
  <c r="H337" i="14"/>
  <c r="H335" i="14" s="1"/>
  <c r="O328" i="14" s="1"/>
  <c r="I297" i="14"/>
  <c r="I295" i="14" s="1"/>
  <c r="O289" i="14" s="1"/>
  <c r="H297" i="14"/>
  <c r="H295" i="14" s="1"/>
  <c r="O288" i="14" s="1"/>
  <c r="I257" i="14"/>
  <c r="I255" i="14" s="1"/>
  <c r="O249" i="14" s="1"/>
  <c r="H257" i="14"/>
  <c r="H255" i="14" s="1"/>
  <c r="O248" i="14" s="1"/>
  <c r="I217" i="14"/>
  <c r="I215" i="14" s="1"/>
  <c r="O209" i="14" s="1"/>
  <c r="H217" i="14"/>
  <c r="H215" i="14" s="1"/>
  <c r="O208" i="14" s="1"/>
  <c r="L116" i="14"/>
  <c r="J116" i="14"/>
  <c r="H116" i="14"/>
  <c r="K115" i="14"/>
  <c r="I115" i="14"/>
  <c r="K116" i="14"/>
  <c r="I116" i="14"/>
  <c r="L115" i="14"/>
  <c r="J115" i="14"/>
  <c r="H115" i="14"/>
  <c r="O109" i="14"/>
  <c r="O108" i="14"/>
  <c r="K141" i="14"/>
  <c r="I141" i="14"/>
  <c r="L140" i="14"/>
  <c r="J140" i="14"/>
  <c r="H140" i="14"/>
  <c r="O133" i="14"/>
  <c r="L141" i="14"/>
  <c r="J141" i="14"/>
  <c r="H141" i="14"/>
  <c r="K140" i="14"/>
  <c r="I140" i="14"/>
  <c r="O132" i="14"/>
  <c r="O107" i="14"/>
  <c r="O79" i="14"/>
  <c r="L87" i="14"/>
  <c r="L80" i="14"/>
  <c r="O62" i="14"/>
  <c r="O67" i="14" s="1"/>
  <c r="O46" i="14"/>
  <c r="L141" i="11"/>
  <c r="J141" i="11"/>
  <c r="H141" i="11"/>
  <c r="K140" i="11"/>
  <c r="I140" i="11"/>
  <c r="I141" i="11"/>
  <c r="L140" i="11"/>
  <c r="H140" i="11"/>
  <c r="O134" i="11"/>
  <c r="O132" i="11"/>
  <c r="K141" i="11"/>
  <c r="J140" i="11"/>
  <c r="O133" i="11"/>
  <c r="L55" i="11"/>
  <c r="J55" i="11"/>
  <c r="H55" i="11"/>
  <c r="K54" i="11"/>
  <c r="I54" i="11"/>
  <c r="K55" i="11"/>
  <c r="J54" i="11"/>
  <c r="I55" i="11"/>
  <c r="L54" i="11"/>
  <c r="H54" i="11"/>
  <c r="O48" i="11"/>
  <c r="O47" i="11"/>
  <c r="I71" i="11"/>
  <c r="I69" i="11" s="1"/>
  <c r="O64" i="11" s="1"/>
  <c r="H71" i="11"/>
  <c r="H69" i="11" s="1"/>
  <c r="O63" i="11" s="1"/>
  <c r="O62" i="11"/>
  <c r="O67" i="11" s="1"/>
  <c r="I26" i="11"/>
  <c r="O21" i="11" s="1"/>
  <c r="O45" i="11"/>
  <c r="O131" i="11"/>
  <c r="G362" i="10"/>
  <c r="G361" i="10" s="1"/>
  <c r="G360" i="10" s="1"/>
  <c r="G359" i="10" s="1"/>
  <c r="G358" i="10" s="1"/>
  <c r="G357" i="10" s="1"/>
  <c r="G356" i="10" s="1"/>
  <c r="G355" i="10" s="1"/>
  <c r="G354" i="10" s="1"/>
  <c r="G353" i="10" s="1"/>
  <c r="G352" i="10" s="1"/>
  <c r="G351" i="10" s="1"/>
  <c r="G350" i="10" s="1"/>
  <c r="G349" i="10" s="1"/>
  <c r="G348" i="10" s="1"/>
  <c r="G347" i="10" s="1"/>
  <c r="G346" i="10" s="1"/>
  <c r="G345" i="10" s="1"/>
  <c r="G344" i="10" s="1"/>
  <c r="G343" i="10" s="1"/>
  <c r="G342" i="10" s="1"/>
  <c r="G341" i="10" s="1"/>
  <c r="G340" i="10" s="1"/>
  <c r="G339" i="10" s="1"/>
  <c r="G338" i="10" s="1"/>
  <c r="G337" i="10" s="1"/>
  <c r="G336" i="10" s="1"/>
  <c r="G335" i="10" s="1"/>
  <c r="G334" i="10" s="1"/>
  <c r="G333" i="10" s="1"/>
  <c r="G332" i="10" s="1"/>
  <c r="G331" i="10" s="1"/>
  <c r="G330" i="10" s="1"/>
  <c r="G329" i="10" s="1"/>
  <c r="G328" i="10" s="1"/>
  <c r="G327" i="10" s="1"/>
  <c r="G326" i="10" s="1"/>
  <c r="G325" i="10" s="1"/>
  <c r="G324" i="10" s="1"/>
  <c r="G323" i="10" s="1"/>
  <c r="G322" i="10" s="1"/>
  <c r="G321" i="10" s="1"/>
  <c r="G320" i="10" s="1"/>
  <c r="G319" i="10" s="1"/>
  <c r="G318" i="10" s="1"/>
  <c r="G317" i="10" s="1"/>
  <c r="G316" i="10" s="1"/>
  <c r="G315" i="10" s="1"/>
  <c r="G314" i="10" s="1"/>
  <c r="G313" i="10" s="1"/>
  <c r="G312" i="10" s="1"/>
  <c r="G311" i="10" s="1"/>
  <c r="G310" i="10" s="1"/>
  <c r="G309" i="10" s="1"/>
  <c r="G308" i="10" s="1"/>
  <c r="G307" i="10" s="1"/>
  <c r="G306" i="10" s="1"/>
  <c r="G305" i="10" s="1"/>
  <c r="G304" i="10" s="1"/>
  <c r="G303" i="10" s="1"/>
  <c r="G302" i="10" s="1"/>
  <c r="G301" i="10" s="1"/>
  <c r="G300" i="10" s="1"/>
  <c r="G299" i="10" s="1"/>
  <c r="G298" i="10" s="1"/>
  <c r="G297" i="10" s="1"/>
  <c r="G296" i="10" s="1"/>
  <c r="G295" i="10" s="1"/>
  <c r="G294" i="10" s="1"/>
  <c r="G293" i="10" s="1"/>
  <c r="G292" i="10" s="1"/>
  <c r="G291" i="10" s="1"/>
  <c r="G290" i="10" s="1"/>
  <c r="G289" i="10" s="1"/>
  <c r="G288" i="10" s="1"/>
  <c r="G287" i="10" s="1"/>
  <c r="G286" i="10" s="1"/>
  <c r="G285" i="10" s="1"/>
  <c r="G284" i="10" s="1"/>
  <c r="G283" i="10" s="1"/>
  <c r="G282" i="10" s="1"/>
  <c r="G281" i="10" s="1"/>
  <c r="G280" i="10" s="1"/>
  <c r="G279" i="10" s="1"/>
  <c r="G278" i="10" s="1"/>
  <c r="G277" i="10" s="1"/>
  <c r="G276" i="10" s="1"/>
  <c r="G275" i="10" s="1"/>
  <c r="G274" i="10" s="1"/>
  <c r="G273" i="10" s="1"/>
  <c r="G272" i="10" s="1"/>
  <c r="G271" i="10" s="1"/>
  <c r="G270" i="10" s="1"/>
  <c r="G269" i="10" s="1"/>
  <c r="G268" i="10" s="1"/>
  <c r="G267" i="10" s="1"/>
  <c r="G266" i="10" s="1"/>
  <c r="G265" i="10" s="1"/>
  <c r="G264" i="10" s="1"/>
  <c r="G263" i="10" s="1"/>
  <c r="G262" i="10" s="1"/>
  <c r="G261" i="10" s="1"/>
  <c r="G260" i="10" s="1"/>
  <c r="G259" i="10" s="1"/>
  <c r="G258" i="10" s="1"/>
  <c r="G257" i="10" s="1"/>
  <c r="G256" i="10" s="1"/>
  <c r="G255" i="10" s="1"/>
  <c r="G254" i="10" s="1"/>
  <c r="G253" i="10" s="1"/>
  <c r="G252" i="10" s="1"/>
  <c r="G251" i="10" s="1"/>
  <c r="G250" i="10" s="1"/>
  <c r="G249" i="10" s="1"/>
  <c r="G248" i="10" s="1"/>
  <c r="G247" i="10" s="1"/>
  <c r="G246" i="10" s="1"/>
  <c r="G245" i="10" s="1"/>
  <c r="G244" i="10" s="1"/>
  <c r="G243" i="10" s="1"/>
  <c r="G242" i="10" s="1"/>
  <c r="G241" i="10" s="1"/>
  <c r="G240" i="10" s="1"/>
  <c r="G239" i="10" s="1"/>
  <c r="G238" i="10" s="1"/>
  <c r="G237" i="10" s="1"/>
  <c r="G236" i="10" s="1"/>
  <c r="G235" i="10" s="1"/>
  <c r="G234" i="10" s="1"/>
  <c r="G233" i="10" s="1"/>
  <c r="G232" i="10" s="1"/>
  <c r="G231" i="10" s="1"/>
  <c r="G230" i="10" s="1"/>
  <c r="G229" i="10" s="1"/>
  <c r="G228" i="10" s="1"/>
  <c r="G227" i="10" s="1"/>
  <c r="G226" i="10" s="1"/>
  <c r="G225" i="10" s="1"/>
  <c r="G224" i="10" s="1"/>
  <c r="G223" i="10" s="1"/>
  <c r="G222" i="10" s="1"/>
  <c r="G221" i="10" s="1"/>
  <c r="G220" i="10" s="1"/>
  <c r="G219" i="10" s="1"/>
  <c r="G218" i="10" s="1"/>
  <c r="G217" i="10" s="1"/>
  <c r="G216" i="10" s="1"/>
  <c r="G215" i="10" s="1"/>
  <c r="G214" i="10" s="1"/>
  <c r="G213" i="10" s="1"/>
  <c r="G212" i="10" s="1"/>
  <c r="G211" i="10" s="1"/>
  <c r="G210" i="10" s="1"/>
  <c r="G209" i="10" s="1"/>
  <c r="G208" i="10" s="1"/>
  <c r="G207" i="10" s="1"/>
  <c r="G206" i="10" s="1"/>
  <c r="G205" i="10" s="1"/>
  <c r="G204" i="10" s="1"/>
  <c r="G203" i="10" s="1"/>
  <c r="G202" i="10" s="1"/>
  <c r="G201" i="10" s="1"/>
  <c r="G200" i="10" s="1"/>
  <c r="G199" i="10" s="1"/>
  <c r="G198" i="10" s="1"/>
  <c r="G197" i="10" s="1"/>
  <c r="G196" i="10" s="1"/>
  <c r="G195" i="10" s="1"/>
  <c r="G194" i="10" s="1"/>
  <c r="G193" i="10" s="1"/>
  <c r="G192" i="10" s="1"/>
  <c r="G191" i="10" s="1"/>
  <c r="G190" i="10" s="1"/>
  <c r="G189" i="10" s="1"/>
  <c r="G188" i="10" s="1"/>
  <c r="G187" i="10" s="1"/>
  <c r="G186" i="10" s="1"/>
  <c r="G185" i="10" s="1"/>
  <c r="G184" i="10" s="1"/>
  <c r="G183" i="10" s="1"/>
  <c r="G182" i="10" s="1"/>
  <c r="G181" i="10" s="1"/>
  <c r="G180" i="10" s="1"/>
  <c r="G179" i="10" s="1"/>
  <c r="G178" i="10" s="1"/>
  <c r="G177" i="10" s="1"/>
  <c r="G176" i="10" s="1"/>
  <c r="G175" i="10" s="1"/>
  <c r="G174" i="10" s="1"/>
  <c r="G173" i="10" s="1"/>
  <c r="G172" i="10" s="1"/>
  <c r="G171" i="10" s="1"/>
  <c r="G170" i="10" s="1"/>
  <c r="G169" i="10" s="1"/>
  <c r="G168" i="10" s="1"/>
  <c r="G167" i="10" s="1"/>
  <c r="G166" i="10" s="1"/>
  <c r="G165" i="10" s="1"/>
  <c r="G164" i="10" s="1"/>
  <c r="G163" i="10" s="1"/>
  <c r="G162" i="10" s="1"/>
  <c r="G161" i="10" s="1"/>
  <c r="G160" i="10" s="1"/>
  <c r="G159" i="10" s="1"/>
  <c r="G158" i="10" s="1"/>
  <c r="G157" i="10" s="1"/>
  <c r="G156" i="10" s="1"/>
  <c r="G155" i="10" s="1"/>
  <c r="G154" i="10" s="1"/>
  <c r="G153" i="10" s="1"/>
  <c r="G152" i="10" s="1"/>
  <c r="G151" i="10" s="1"/>
  <c r="G150" i="10" s="1"/>
  <c r="G149" i="10" s="1"/>
  <c r="G148" i="10" s="1"/>
  <c r="G147" i="10" s="1"/>
  <c r="G146" i="10" s="1"/>
  <c r="G145" i="10" s="1"/>
  <c r="G144" i="10" s="1"/>
  <c r="G143" i="10" s="1"/>
  <c r="G142" i="10" s="1"/>
  <c r="G141" i="10" s="1"/>
  <c r="G140" i="10" s="1"/>
  <c r="G139" i="10" s="1"/>
  <c r="G138" i="10" s="1"/>
  <c r="G137" i="10" s="1"/>
  <c r="G136" i="10" s="1"/>
  <c r="G135" i="10" s="1"/>
  <c r="G134" i="10" s="1"/>
  <c r="G133" i="10" s="1"/>
  <c r="G132" i="10" s="1"/>
  <c r="G131" i="10" s="1"/>
  <c r="G130" i="10" s="1"/>
  <c r="G129" i="10" s="1"/>
  <c r="G128" i="10" s="1"/>
  <c r="G127" i="10" s="1"/>
  <c r="G126" i="10" s="1"/>
  <c r="G125" i="10" s="1"/>
  <c r="G124" i="10" s="1"/>
  <c r="G123" i="10" s="1"/>
  <c r="G122" i="10" s="1"/>
  <c r="G121" i="10" s="1"/>
  <c r="G120" i="10" s="1"/>
  <c r="G119" i="10" s="1"/>
  <c r="G118" i="10" s="1"/>
  <c r="G117" i="10" s="1"/>
  <c r="G116" i="10" s="1"/>
  <c r="G115" i="10" s="1"/>
  <c r="G114" i="10" s="1"/>
  <c r="G113" i="10" s="1"/>
  <c r="G112" i="10" s="1"/>
  <c r="G111" i="10" s="1"/>
  <c r="G110" i="10" s="1"/>
  <c r="G109" i="10" s="1"/>
  <c r="G108" i="10" s="1"/>
  <c r="G107" i="10" s="1"/>
  <c r="G106" i="10" s="1"/>
  <c r="G105" i="10" s="1"/>
  <c r="G104" i="10" s="1"/>
  <c r="G103" i="10" s="1"/>
  <c r="G102" i="10" s="1"/>
  <c r="G101" i="10" s="1"/>
  <c r="G100" i="10" s="1"/>
  <c r="G99" i="10" s="1"/>
  <c r="G98" i="10" s="1"/>
  <c r="G97" i="10" s="1"/>
  <c r="G96" i="10" s="1"/>
  <c r="G95" i="10" s="1"/>
  <c r="G94" i="10" s="1"/>
  <c r="G93" i="10" s="1"/>
  <c r="G92" i="10" s="1"/>
  <c r="G91" i="10" s="1"/>
  <c r="G90" i="10" s="1"/>
  <c r="G89" i="10" s="1"/>
  <c r="G88" i="10" s="1"/>
  <c r="G87" i="10" s="1"/>
  <c r="G86" i="10" s="1"/>
  <c r="G85" i="10" s="1"/>
  <c r="G84" i="10" s="1"/>
  <c r="G83" i="10" s="1"/>
  <c r="G82" i="10" s="1"/>
  <c r="G81" i="10" s="1"/>
  <c r="G80" i="10" s="1"/>
  <c r="G79" i="10" s="1"/>
  <c r="G78" i="10" s="1"/>
  <c r="G77" i="10" s="1"/>
  <c r="G76" i="10" s="1"/>
  <c r="G75" i="10" s="1"/>
  <c r="G74" i="10" s="1"/>
  <c r="G73" i="10" s="1"/>
  <c r="G72" i="10" s="1"/>
  <c r="G71" i="10" s="1"/>
  <c r="G70" i="10" s="1"/>
  <c r="G69" i="10" s="1"/>
  <c r="G68" i="10" s="1"/>
  <c r="G67" i="10" s="1"/>
  <c r="G66" i="10" s="1"/>
  <c r="G65" i="10" s="1"/>
  <c r="G64" i="10" s="1"/>
  <c r="G63" i="10" s="1"/>
  <c r="G62" i="10" s="1"/>
  <c r="G61" i="10" s="1"/>
  <c r="G60" i="10" s="1"/>
  <c r="G59" i="10" s="1"/>
  <c r="G58" i="10" s="1"/>
  <c r="G57" i="10" s="1"/>
  <c r="G56" i="10" s="1"/>
  <c r="G55" i="10" s="1"/>
  <c r="G54" i="10" s="1"/>
  <c r="G53" i="10" s="1"/>
  <c r="G52" i="10" s="1"/>
  <c r="G51" i="10" s="1"/>
  <c r="G50" i="10" s="1"/>
  <c r="G49" i="10" s="1"/>
  <c r="G48" i="10" s="1"/>
  <c r="G47" i="10" s="1"/>
  <c r="G46" i="10" s="1"/>
  <c r="G45" i="10" s="1"/>
  <c r="G44" i="10" s="1"/>
  <c r="G43" i="10" s="1"/>
  <c r="G42" i="10" s="1"/>
  <c r="G41" i="10" s="1"/>
  <c r="G40" i="10" s="1"/>
  <c r="G39" i="10" s="1"/>
  <c r="G38" i="10" s="1"/>
  <c r="G37" i="10" s="1"/>
  <c r="G36" i="10" s="1"/>
  <c r="G35" i="10" s="1"/>
  <c r="G34" i="10" s="1"/>
  <c r="G33" i="10" s="1"/>
  <c r="G32" i="10" s="1"/>
  <c r="G31" i="10" s="1"/>
  <c r="G30" i="10" s="1"/>
  <c r="G29" i="10" s="1"/>
  <c r="G28" i="10" s="1"/>
  <c r="G27" i="10" s="1"/>
  <c r="G26" i="10" s="1"/>
  <c r="G25" i="10" s="1"/>
  <c r="G24" i="10" s="1"/>
  <c r="G23" i="10" s="1"/>
  <c r="G22" i="10" s="1"/>
  <c r="G21" i="10" s="1"/>
  <c r="G20" i="10" s="1"/>
  <c r="G19" i="10" s="1"/>
  <c r="G18" i="10" s="1"/>
  <c r="G17" i="10" s="1"/>
  <c r="G16" i="10" s="1"/>
  <c r="G15" i="10" s="1"/>
  <c r="G14" i="10" s="1"/>
  <c r="G13" i="10" s="1"/>
  <c r="G12" i="10" s="1"/>
  <c r="G11" i="10" s="1"/>
  <c r="G10" i="10" s="1"/>
  <c r="G9" i="10" s="1"/>
  <c r="G8" i="10" s="1"/>
  <c r="G7" i="10" s="1"/>
  <c r="G6" i="10" s="1"/>
  <c r="G5" i="10" s="1"/>
  <c r="G4" i="10" s="1"/>
  <c r="G3" i="10" s="1"/>
  <c r="J363" i="10"/>
  <c r="O362" i="10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O6" i="10" s="1"/>
  <c r="O5" i="10" s="1"/>
  <c r="O4" i="10" s="1"/>
  <c r="O3" i="10" s="1"/>
  <c r="R363" i="10"/>
  <c r="P363" i="10"/>
  <c r="W363" i="10"/>
  <c r="T362" i="10"/>
  <c r="T361" i="10" s="1"/>
  <c r="T360" i="10" s="1"/>
  <c r="T359" i="10" s="1"/>
  <c r="T358" i="10" s="1"/>
  <c r="T357" i="10" s="1"/>
  <c r="T356" i="10" s="1"/>
  <c r="T355" i="10" s="1"/>
  <c r="T354" i="10" s="1"/>
  <c r="T353" i="10" s="1"/>
  <c r="T352" i="10" s="1"/>
  <c r="T351" i="10" s="1"/>
  <c r="T350" i="10" s="1"/>
  <c r="T349" i="10" s="1"/>
  <c r="T348" i="10" s="1"/>
  <c r="T347" i="10" s="1"/>
  <c r="T346" i="10" s="1"/>
  <c r="T345" i="10" s="1"/>
  <c r="T344" i="10" s="1"/>
  <c r="T343" i="10" s="1"/>
  <c r="T342" i="10" s="1"/>
  <c r="T341" i="10" s="1"/>
  <c r="T340" i="10" s="1"/>
  <c r="T339" i="10" s="1"/>
  <c r="T338" i="10" s="1"/>
  <c r="T337" i="10" s="1"/>
  <c r="T336" i="10" s="1"/>
  <c r="T335" i="10" s="1"/>
  <c r="T334" i="10" s="1"/>
  <c r="T333" i="10" s="1"/>
  <c r="T332" i="10" s="1"/>
  <c r="T331" i="10" s="1"/>
  <c r="T330" i="10" s="1"/>
  <c r="T329" i="10" s="1"/>
  <c r="T328" i="10" s="1"/>
  <c r="T327" i="10" s="1"/>
  <c r="T326" i="10" s="1"/>
  <c r="T325" i="10" s="1"/>
  <c r="T324" i="10" s="1"/>
  <c r="T323" i="10" s="1"/>
  <c r="T322" i="10" s="1"/>
  <c r="T321" i="10" s="1"/>
  <c r="T320" i="10" s="1"/>
  <c r="T319" i="10" s="1"/>
  <c r="T318" i="10" s="1"/>
  <c r="T317" i="10" s="1"/>
  <c r="T316" i="10" s="1"/>
  <c r="T315" i="10" s="1"/>
  <c r="T314" i="10" s="1"/>
  <c r="T313" i="10" s="1"/>
  <c r="T312" i="10" s="1"/>
  <c r="T311" i="10" s="1"/>
  <c r="T310" i="10" s="1"/>
  <c r="T309" i="10" s="1"/>
  <c r="T308" i="10" s="1"/>
  <c r="T307" i="10" s="1"/>
  <c r="T306" i="10" s="1"/>
  <c r="T305" i="10" s="1"/>
  <c r="T304" i="10" s="1"/>
  <c r="T303" i="10" s="1"/>
  <c r="T302" i="10" s="1"/>
  <c r="T301" i="10" s="1"/>
  <c r="T300" i="10" s="1"/>
  <c r="T299" i="10" s="1"/>
  <c r="T298" i="10" s="1"/>
  <c r="T297" i="10" s="1"/>
  <c r="T296" i="10" s="1"/>
  <c r="T295" i="10" s="1"/>
  <c r="T294" i="10" s="1"/>
  <c r="T293" i="10" s="1"/>
  <c r="T292" i="10" s="1"/>
  <c r="T291" i="10" s="1"/>
  <c r="T290" i="10" s="1"/>
  <c r="T289" i="10" s="1"/>
  <c r="T288" i="10" s="1"/>
  <c r="T287" i="10" s="1"/>
  <c r="T286" i="10" s="1"/>
  <c r="T285" i="10" s="1"/>
  <c r="T284" i="10" s="1"/>
  <c r="T283" i="10" s="1"/>
  <c r="T282" i="10" s="1"/>
  <c r="T281" i="10" s="1"/>
  <c r="T280" i="10" s="1"/>
  <c r="T279" i="10" s="1"/>
  <c r="T278" i="10" s="1"/>
  <c r="T277" i="10" s="1"/>
  <c r="T276" i="10" s="1"/>
  <c r="T275" i="10" s="1"/>
  <c r="T274" i="10" s="1"/>
  <c r="T273" i="10" s="1"/>
  <c r="T272" i="10" s="1"/>
  <c r="T271" i="10" s="1"/>
  <c r="T270" i="10" s="1"/>
  <c r="T269" i="10" s="1"/>
  <c r="T268" i="10" s="1"/>
  <c r="T267" i="10" s="1"/>
  <c r="T266" i="10" s="1"/>
  <c r="T265" i="10" s="1"/>
  <c r="T264" i="10" s="1"/>
  <c r="T263" i="10" s="1"/>
  <c r="T262" i="10" s="1"/>
  <c r="T261" i="10" s="1"/>
  <c r="T260" i="10" s="1"/>
  <c r="T259" i="10" s="1"/>
  <c r="T258" i="10" s="1"/>
  <c r="T257" i="10" s="1"/>
  <c r="T256" i="10" s="1"/>
  <c r="T255" i="10" s="1"/>
  <c r="T254" i="10" s="1"/>
  <c r="T253" i="10" s="1"/>
  <c r="T252" i="10" s="1"/>
  <c r="T251" i="10" s="1"/>
  <c r="T250" i="10" s="1"/>
  <c r="T249" i="10" s="1"/>
  <c r="T248" i="10" s="1"/>
  <c r="T247" i="10" s="1"/>
  <c r="T246" i="10" s="1"/>
  <c r="T245" i="10" s="1"/>
  <c r="T244" i="10" s="1"/>
  <c r="T243" i="10" s="1"/>
  <c r="T242" i="10" s="1"/>
  <c r="T241" i="10" s="1"/>
  <c r="T240" i="10" s="1"/>
  <c r="T239" i="10" s="1"/>
  <c r="T238" i="10" s="1"/>
  <c r="T237" i="10" s="1"/>
  <c r="T236" i="10" s="1"/>
  <c r="T235" i="10" s="1"/>
  <c r="T234" i="10" s="1"/>
  <c r="T233" i="10" s="1"/>
  <c r="T232" i="10" s="1"/>
  <c r="T231" i="10" s="1"/>
  <c r="T230" i="10" s="1"/>
  <c r="T229" i="10" s="1"/>
  <c r="T228" i="10" s="1"/>
  <c r="T227" i="10" s="1"/>
  <c r="T226" i="10" s="1"/>
  <c r="T225" i="10" s="1"/>
  <c r="T224" i="10" s="1"/>
  <c r="T223" i="10" s="1"/>
  <c r="T222" i="10" s="1"/>
  <c r="T221" i="10" s="1"/>
  <c r="T220" i="10" s="1"/>
  <c r="T219" i="10" s="1"/>
  <c r="T218" i="10" s="1"/>
  <c r="T217" i="10" s="1"/>
  <c r="T216" i="10" s="1"/>
  <c r="T215" i="10" s="1"/>
  <c r="T214" i="10" s="1"/>
  <c r="T213" i="10" s="1"/>
  <c r="T212" i="10" s="1"/>
  <c r="T211" i="10" s="1"/>
  <c r="T210" i="10" s="1"/>
  <c r="T209" i="10" s="1"/>
  <c r="T208" i="10" s="1"/>
  <c r="T207" i="10" s="1"/>
  <c r="T206" i="10" s="1"/>
  <c r="T205" i="10" s="1"/>
  <c r="T204" i="10" s="1"/>
  <c r="T203" i="10" s="1"/>
  <c r="T202" i="10" s="1"/>
  <c r="T201" i="10" s="1"/>
  <c r="T200" i="10" s="1"/>
  <c r="T199" i="10" s="1"/>
  <c r="T198" i="10" s="1"/>
  <c r="T197" i="10" s="1"/>
  <c r="T196" i="10" s="1"/>
  <c r="T195" i="10" s="1"/>
  <c r="T194" i="10" s="1"/>
  <c r="T193" i="10" s="1"/>
  <c r="T192" i="10" s="1"/>
  <c r="T191" i="10" s="1"/>
  <c r="T190" i="10" s="1"/>
  <c r="T189" i="10" s="1"/>
  <c r="T188" i="10" s="1"/>
  <c r="T187" i="10" s="1"/>
  <c r="T186" i="10" s="1"/>
  <c r="T185" i="10" s="1"/>
  <c r="T184" i="10" s="1"/>
  <c r="T183" i="10" s="1"/>
  <c r="T182" i="10" s="1"/>
  <c r="T181" i="10" s="1"/>
  <c r="T180" i="10" s="1"/>
  <c r="T179" i="10" s="1"/>
  <c r="T178" i="10" s="1"/>
  <c r="T177" i="10" s="1"/>
  <c r="T176" i="10" s="1"/>
  <c r="T175" i="10" s="1"/>
  <c r="T174" i="10" s="1"/>
  <c r="T173" i="10" s="1"/>
  <c r="T172" i="10" s="1"/>
  <c r="T171" i="10" s="1"/>
  <c r="T170" i="10" s="1"/>
  <c r="T169" i="10" s="1"/>
  <c r="T168" i="10" s="1"/>
  <c r="T167" i="10" s="1"/>
  <c r="T166" i="10" s="1"/>
  <c r="T165" i="10" s="1"/>
  <c r="T164" i="10" s="1"/>
  <c r="T163" i="10" s="1"/>
  <c r="T162" i="10" s="1"/>
  <c r="T161" i="10" s="1"/>
  <c r="T160" i="10" s="1"/>
  <c r="T159" i="10" s="1"/>
  <c r="T158" i="10" s="1"/>
  <c r="T157" i="10" s="1"/>
  <c r="T156" i="10" s="1"/>
  <c r="T155" i="10" s="1"/>
  <c r="T154" i="10" s="1"/>
  <c r="T153" i="10" s="1"/>
  <c r="T152" i="10" s="1"/>
  <c r="T151" i="10" s="1"/>
  <c r="T150" i="10" s="1"/>
  <c r="T149" i="10" s="1"/>
  <c r="T148" i="10" s="1"/>
  <c r="T147" i="10" s="1"/>
  <c r="T146" i="10" s="1"/>
  <c r="T145" i="10" s="1"/>
  <c r="T144" i="10" s="1"/>
  <c r="T143" i="10" s="1"/>
  <c r="T142" i="10" s="1"/>
  <c r="T141" i="10" s="1"/>
  <c r="T140" i="10" s="1"/>
  <c r="T139" i="10" s="1"/>
  <c r="T138" i="10" s="1"/>
  <c r="T137" i="10" s="1"/>
  <c r="T136" i="10" s="1"/>
  <c r="T135" i="10" s="1"/>
  <c r="T134" i="10" s="1"/>
  <c r="T133" i="10" s="1"/>
  <c r="T132" i="10" s="1"/>
  <c r="T131" i="10" s="1"/>
  <c r="T130" i="10" s="1"/>
  <c r="T129" i="10" s="1"/>
  <c r="T128" i="10" s="1"/>
  <c r="T127" i="10" s="1"/>
  <c r="T126" i="10" s="1"/>
  <c r="T125" i="10" s="1"/>
  <c r="T124" i="10" s="1"/>
  <c r="T123" i="10" s="1"/>
  <c r="T122" i="10" s="1"/>
  <c r="T121" i="10" s="1"/>
  <c r="T120" i="10" s="1"/>
  <c r="T119" i="10" s="1"/>
  <c r="T118" i="10" s="1"/>
  <c r="T117" i="10" s="1"/>
  <c r="T116" i="10" s="1"/>
  <c r="T115" i="10" s="1"/>
  <c r="T114" i="10" s="1"/>
  <c r="T113" i="10" s="1"/>
  <c r="T112" i="10" s="1"/>
  <c r="T111" i="10" s="1"/>
  <c r="T110" i="10" s="1"/>
  <c r="T109" i="10" s="1"/>
  <c r="T108" i="10" s="1"/>
  <c r="T107" i="10" s="1"/>
  <c r="T106" i="10" s="1"/>
  <c r="T105" i="10" s="1"/>
  <c r="T104" i="10" s="1"/>
  <c r="T103" i="10" s="1"/>
  <c r="T102" i="10" s="1"/>
  <c r="T101" i="10" s="1"/>
  <c r="T100" i="10" s="1"/>
  <c r="T99" i="10" s="1"/>
  <c r="T98" i="10" s="1"/>
  <c r="T97" i="10" s="1"/>
  <c r="T96" i="10" s="1"/>
  <c r="T95" i="10" s="1"/>
  <c r="T94" i="10" s="1"/>
  <c r="T93" i="10" s="1"/>
  <c r="T92" i="10" s="1"/>
  <c r="T91" i="10" s="1"/>
  <c r="T90" i="10" s="1"/>
  <c r="T89" i="10" s="1"/>
  <c r="T88" i="10" s="1"/>
  <c r="T87" i="10" s="1"/>
  <c r="T86" i="10" s="1"/>
  <c r="T85" i="10" s="1"/>
  <c r="T84" i="10" s="1"/>
  <c r="T83" i="10" s="1"/>
  <c r="T82" i="10" s="1"/>
  <c r="T81" i="10" s="1"/>
  <c r="T80" i="10" s="1"/>
  <c r="T79" i="10" s="1"/>
  <c r="T78" i="10" s="1"/>
  <c r="T77" i="10" s="1"/>
  <c r="T76" i="10" s="1"/>
  <c r="T75" i="10" s="1"/>
  <c r="T74" i="10" s="1"/>
  <c r="T73" i="10" s="1"/>
  <c r="T72" i="10" s="1"/>
  <c r="T71" i="10" s="1"/>
  <c r="T70" i="10" s="1"/>
  <c r="T69" i="10" s="1"/>
  <c r="T68" i="10" s="1"/>
  <c r="T67" i="10" s="1"/>
  <c r="T66" i="10" s="1"/>
  <c r="T65" i="10" s="1"/>
  <c r="T64" i="10" s="1"/>
  <c r="T63" i="10" s="1"/>
  <c r="T62" i="10" s="1"/>
  <c r="T61" i="10" s="1"/>
  <c r="T60" i="10" s="1"/>
  <c r="T59" i="10" s="1"/>
  <c r="T58" i="10" s="1"/>
  <c r="T57" i="10" s="1"/>
  <c r="T56" i="10" s="1"/>
  <c r="T55" i="10" s="1"/>
  <c r="T54" i="10" s="1"/>
  <c r="T53" i="10" s="1"/>
  <c r="T52" i="10" s="1"/>
  <c r="T51" i="10" s="1"/>
  <c r="T50" i="10" s="1"/>
  <c r="T49" i="10" s="1"/>
  <c r="T48" i="10" s="1"/>
  <c r="T47" i="10" s="1"/>
  <c r="T46" i="10" s="1"/>
  <c r="T45" i="10" s="1"/>
  <c r="T44" i="10" s="1"/>
  <c r="T43" i="10" s="1"/>
  <c r="T42" i="10" s="1"/>
  <c r="T41" i="10" s="1"/>
  <c r="T40" i="10" s="1"/>
  <c r="T39" i="10" s="1"/>
  <c r="T38" i="10" s="1"/>
  <c r="T37" i="10" s="1"/>
  <c r="T36" i="10" s="1"/>
  <c r="T35" i="10" s="1"/>
  <c r="T34" i="10" s="1"/>
  <c r="T33" i="10" s="1"/>
  <c r="T32" i="10" s="1"/>
  <c r="T31" i="10" s="1"/>
  <c r="T30" i="10" s="1"/>
  <c r="T29" i="10" s="1"/>
  <c r="T28" i="10" s="1"/>
  <c r="T27" i="10" s="1"/>
  <c r="T26" i="10" s="1"/>
  <c r="T25" i="10" s="1"/>
  <c r="T24" i="10" s="1"/>
  <c r="T23" i="10" s="1"/>
  <c r="T22" i="10" s="1"/>
  <c r="T21" i="10" s="1"/>
  <c r="T20" i="10" s="1"/>
  <c r="T19" i="10" s="1"/>
  <c r="T18" i="10" s="1"/>
  <c r="T17" i="10" s="1"/>
  <c r="T16" i="10" s="1"/>
  <c r="T15" i="10" s="1"/>
  <c r="T14" i="10" s="1"/>
  <c r="T13" i="10" s="1"/>
  <c r="T12" i="10" s="1"/>
  <c r="T11" i="10" s="1"/>
  <c r="T10" i="10" s="1"/>
  <c r="T9" i="10" s="1"/>
  <c r="T8" i="10" s="1"/>
  <c r="T7" i="10" s="1"/>
  <c r="T6" i="10" s="1"/>
  <c r="T5" i="10" s="1"/>
  <c r="T4" i="10" s="1"/>
  <c r="T3" i="10" s="1"/>
  <c r="I317" i="8"/>
  <c r="I315" i="8" s="1"/>
  <c r="O309" i="8" s="1"/>
  <c r="O307" i="8"/>
  <c r="H317" i="8"/>
  <c r="H315" i="8" s="1"/>
  <c r="O308" i="8" s="1"/>
  <c r="H275" i="8"/>
  <c r="O268" i="8" s="1"/>
  <c r="I237" i="8"/>
  <c r="I235" i="8" s="1"/>
  <c r="O229" i="8" s="1"/>
  <c r="O227" i="8"/>
  <c r="H237" i="8"/>
  <c r="H235" i="8" s="1"/>
  <c r="O228" i="8" s="1"/>
  <c r="I197" i="8"/>
  <c r="I195" i="8" s="1"/>
  <c r="O189" i="8" s="1"/>
  <c r="O187" i="8"/>
  <c r="H197" i="8"/>
  <c r="H195" i="8" s="1"/>
  <c r="O188" i="8" s="1"/>
  <c r="L140" i="8"/>
  <c r="J140" i="8"/>
  <c r="H140" i="8"/>
  <c r="O134" i="8"/>
  <c r="L141" i="8"/>
  <c r="K140" i="8"/>
  <c r="O106" i="8"/>
  <c r="I28" i="8"/>
  <c r="I26" i="8" s="1"/>
  <c r="O21" i="8" s="1"/>
  <c r="H28" i="8"/>
  <c r="O45" i="8"/>
  <c r="O132" i="8"/>
  <c r="O174" i="8"/>
  <c r="L87" i="8"/>
  <c r="L80" i="8"/>
  <c r="O79" i="8"/>
  <c r="O19" i="8"/>
  <c r="O346" i="8"/>
  <c r="L354" i="8"/>
  <c r="O352" i="8"/>
  <c r="L347" i="8"/>
  <c r="I337" i="8"/>
  <c r="I335" i="8" s="1"/>
  <c r="O329" i="8" s="1"/>
  <c r="O327" i="8"/>
  <c r="H337" i="8"/>
  <c r="H335" i="8" s="1"/>
  <c r="O328" i="8" s="1"/>
  <c r="I297" i="8"/>
  <c r="I295" i="8" s="1"/>
  <c r="O289" i="8" s="1"/>
  <c r="O287" i="8"/>
  <c r="H297" i="8"/>
  <c r="H295" i="8" s="1"/>
  <c r="O288" i="8" s="1"/>
  <c r="I257" i="8"/>
  <c r="I255" i="8" s="1"/>
  <c r="O249" i="8" s="1"/>
  <c r="O247" i="8"/>
  <c r="H257" i="8"/>
  <c r="H255" i="8" s="1"/>
  <c r="O248" i="8" s="1"/>
  <c r="I217" i="8"/>
  <c r="I215" i="8" s="1"/>
  <c r="O209" i="8" s="1"/>
  <c r="O207" i="8"/>
  <c r="H217" i="8"/>
  <c r="H215" i="8" s="1"/>
  <c r="O208" i="8" s="1"/>
  <c r="L116" i="8"/>
  <c r="J116" i="8"/>
  <c r="H116" i="8"/>
  <c r="K115" i="8"/>
  <c r="I115" i="8"/>
  <c r="K116" i="8"/>
  <c r="I116" i="8"/>
  <c r="L115" i="8"/>
  <c r="J115" i="8"/>
  <c r="H115" i="8"/>
  <c r="O108" i="8"/>
  <c r="K55" i="8"/>
  <c r="L54" i="8"/>
  <c r="J54" i="8"/>
  <c r="H54" i="8"/>
  <c r="O47" i="8"/>
  <c r="L55" i="8"/>
  <c r="K54" i="8"/>
  <c r="I54" i="8"/>
  <c r="O48" i="8"/>
  <c r="I71" i="8"/>
  <c r="I69" i="8" s="1"/>
  <c r="O64" i="8" s="1"/>
  <c r="H71" i="8"/>
  <c r="H69" i="8" s="1"/>
  <c r="O63" i="8" s="1"/>
  <c r="O62" i="8"/>
  <c r="O67" i="8" s="1"/>
  <c r="O109" i="8"/>
  <c r="I355" i="8"/>
  <c r="O349" i="8" s="1"/>
  <c r="L156" i="11" l="1"/>
  <c r="O37" i="11"/>
  <c r="L161" i="8"/>
  <c r="L156" i="8"/>
  <c r="L160" i="8" s="1"/>
  <c r="H106" i="14"/>
  <c r="O99" i="14" s="1"/>
  <c r="H174" i="8"/>
  <c r="O167" i="8" s="1"/>
  <c r="L251" i="8"/>
  <c r="L256" i="8" s="1"/>
  <c r="L258" i="8" s="1"/>
  <c r="L231" i="8"/>
  <c r="L236" i="8" s="1"/>
  <c r="L238" i="8" s="1"/>
  <c r="L84" i="14"/>
  <c r="L88" i="14" s="1"/>
  <c r="L90" i="14" s="1"/>
  <c r="H106" i="8"/>
  <c r="O99" i="8" s="1"/>
  <c r="H174" i="14"/>
  <c r="O167" i="14" s="1"/>
  <c r="O123" i="14"/>
  <c r="O128" i="14" s="1"/>
  <c r="L331" i="8"/>
  <c r="L328" i="8" s="1"/>
  <c r="L311" i="8"/>
  <c r="L23" i="14"/>
  <c r="L28" i="14" s="1"/>
  <c r="L30" i="14" s="1"/>
  <c r="L291" i="8"/>
  <c r="O295" i="8" s="1"/>
  <c r="J37" i="9" s="1"/>
  <c r="L37" i="9" s="1"/>
  <c r="I294" i="8" s="1"/>
  <c r="O291" i="8" s="1"/>
  <c r="L271" i="8"/>
  <c r="L275" i="8" s="1"/>
  <c r="L211" i="8"/>
  <c r="L216" i="8" s="1"/>
  <c r="L218" i="8" s="1"/>
  <c r="L191" i="8"/>
  <c r="O195" i="8" s="1"/>
  <c r="B31" i="9" s="1"/>
  <c r="C31" i="9" s="1"/>
  <c r="H194" i="8" s="1"/>
  <c r="O190" i="8" s="1"/>
  <c r="I174" i="8"/>
  <c r="O168" i="8" s="1"/>
  <c r="L157" i="14"/>
  <c r="L161" i="14" s="1"/>
  <c r="O155" i="14" s="1"/>
  <c r="I174" i="14"/>
  <c r="O168" i="14" s="1"/>
  <c r="L160" i="14"/>
  <c r="H150" i="14" s="1"/>
  <c r="H151" i="14" s="1"/>
  <c r="O151" i="14"/>
  <c r="L149" i="14" s="1"/>
  <c r="L151" i="14" s="1"/>
  <c r="I149" i="14" s="1"/>
  <c r="I148" i="14" s="1"/>
  <c r="I152" i="14" s="1"/>
  <c r="H26" i="8"/>
  <c r="O20" i="8" s="1"/>
  <c r="L23" i="8" s="1"/>
  <c r="L28" i="8" s="1"/>
  <c r="L87" i="11"/>
  <c r="O85" i="11"/>
  <c r="O212" i="11"/>
  <c r="O166" i="14"/>
  <c r="O165" i="14" s="1"/>
  <c r="O151" i="8"/>
  <c r="L149" i="8" s="1"/>
  <c r="L151" i="8" s="1"/>
  <c r="I149" i="8" s="1"/>
  <c r="O37" i="14"/>
  <c r="L44" i="14" s="1"/>
  <c r="O98" i="14"/>
  <c r="L105" i="14" s="1"/>
  <c r="L351" i="14"/>
  <c r="L355" i="14" s="1"/>
  <c r="L357" i="14" s="1"/>
  <c r="L207" i="11"/>
  <c r="O206" i="11"/>
  <c r="L84" i="11"/>
  <c r="L89" i="11" s="1"/>
  <c r="L93" i="11" s="1"/>
  <c r="I82" i="11" s="1"/>
  <c r="I83" i="11" s="1"/>
  <c r="L251" i="11"/>
  <c r="L255" i="11" s="1"/>
  <c r="L259" i="11" s="1"/>
  <c r="H249" i="11" s="1"/>
  <c r="N258" i="11" s="1"/>
  <c r="L331" i="11"/>
  <c r="L328" i="11" s="1"/>
  <c r="L170" i="11"/>
  <c r="L181" i="11" s="1"/>
  <c r="N9" i="12" s="1"/>
  <c r="O9" i="12" s="1"/>
  <c r="H173" i="11" s="1"/>
  <c r="O169" i="11" s="1"/>
  <c r="O123" i="8"/>
  <c r="O128" i="8" s="1"/>
  <c r="O166" i="8"/>
  <c r="L173" i="8" s="1"/>
  <c r="I106" i="11"/>
  <c r="O100" i="11" s="1"/>
  <c r="L191" i="11"/>
  <c r="L196" i="11" s="1"/>
  <c r="L198" i="11" s="1"/>
  <c r="L271" i="11"/>
  <c r="O275" i="11" s="1"/>
  <c r="J31" i="12" s="1"/>
  <c r="K31" i="12" s="1"/>
  <c r="H274" i="11" s="1"/>
  <c r="O270" i="11" s="1"/>
  <c r="L351" i="11"/>
  <c r="L348" i="11" s="1"/>
  <c r="L291" i="11"/>
  <c r="L295" i="11" s="1"/>
  <c r="L297" i="11" s="1"/>
  <c r="H131" i="11"/>
  <c r="O124" i="11" s="1"/>
  <c r="H45" i="11"/>
  <c r="O38" i="11" s="1"/>
  <c r="L161" i="11"/>
  <c r="O155" i="11" s="1"/>
  <c r="L211" i="11"/>
  <c r="L215" i="11" s="1"/>
  <c r="L217" i="11" s="1"/>
  <c r="L23" i="11"/>
  <c r="L28" i="11" s="1"/>
  <c r="L30" i="11" s="1"/>
  <c r="L351" i="8"/>
  <c r="O355" i="8" s="1"/>
  <c r="N21" i="9" s="1"/>
  <c r="P21" i="9" s="1"/>
  <c r="I354" i="8" s="1"/>
  <c r="O351" i="8" s="1"/>
  <c r="H45" i="8"/>
  <c r="O38" i="8" s="1"/>
  <c r="H131" i="8"/>
  <c r="O124" i="8" s="1"/>
  <c r="H45" i="14"/>
  <c r="O38" i="14" s="1"/>
  <c r="H131" i="14"/>
  <c r="O124" i="14" s="1"/>
  <c r="L84" i="8"/>
  <c r="L89" i="8" s="1"/>
  <c r="L91" i="8" s="1"/>
  <c r="H106" i="11"/>
  <c r="O99" i="11" s="1"/>
  <c r="I45" i="11"/>
  <c r="O39" i="11" s="1"/>
  <c r="I106" i="8"/>
  <c r="O100" i="8" s="1"/>
  <c r="I106" i="14"/>
  <c r="O100" i="14" s="1"/>
  <c r="O37" i="8"/>
  <c r="L44" i="8" s="1"/>
  <c r="I131" i="8"/>
  <c r="O125" i="8" s="1"/>
  <c r="I45" i="14"/>
  <c r="O39" i="14" s="1"/>
  <c r="I45" i="8"/>
  <c r="O39" i="8" s="1"/>
  <c r="I131" i="11"/>
  <c r="O125" i="11" s="1"/>
  <c r="I131" i="14"/>
  <c r="O125" i="14" s="1"/>
  <c r="O123" i="11"/>
  <c r="O128" i="11" s="1"/>
  <c r="O98" i="11"/>
  <c r="O103" i="11" s="1"/>
  <c r="O98" i="8"/>
  <c r="L105" i="8" s="1"/>
  <c r="O79" i="11"/>
  <c r="O152" i="11"/>
  <c r="L149" i="11" s="1"/>
  <c r="L150" i="11" s="1"/>
  <c r="H149" i="11" s="1"/>
  <c r="H148" i="11" s="1"/>
  <c r="H152" i="11" s="1"/>
  <c r="L160" i="11"/>
  <c r="N155" i="11" s="1"/>
  <c r="L80" i="11"/>
  <c r="O165" i="11"/>
  <c r="L173" i="11"/>
  <c r="O171" i="11"/>
  <c r="L191" i="14"/>
  <c r="L231" i="14"/>
  <c r="L271" i="14"/>
  <c r="L311" i="14"/>
  <c r="L308" i="14" s="1"/>
  <c r="L231" i="11"/>
  <c r="L311" i="11"/>
  <c r="L66" i="8"/>
  <c r="L70" i="8" s="1"/>
  <c r="L72" i="8" s="1"/>
  <c r="L66" i="11"/>
  <c r="L71" i="11" s="1"/>
  <c r="L211" i="14"/>
  <c r="L251" i="14"/>
  <c r="L291" i="14"/>
  <c r="L331" i="14"/>
  <c r="L328" i="14" s="1"/>
  <c r="L66" i="14"/>
  <c r="O61" i="14"/>
  <c r="L69" i="14"/>
  <c r="L62" i="14"/>
  <c r="O226" i="14"/>
  <c r="L234" i="14"/>
  <c r="O232" i="14"/>
  <c r="L227" i="14"/>
  <c r="O306" i="14"/>
  <c r="L314" i="14"/>
  <c r="O312" i="14"/>
  <c r="L307" i="14"/>
  <c r="S363" i="16"/>
  <c r="P362" i="16"/>
  <c r="P361" i="16" s="1"/>
  <c r="P360" i="16" s="1"/>
  <c r="P359" i="16" s="1"/>
  <c r="P358" i="16" s="1"/>
  <c r="P357" i="16" s="1"/>
  <c r="P356" i="16" s="1"/>
  <c r="P355" i="16" s="1"/>
  <c r="P354" i="16" s="1"/>
  <c r="P353" i="16" s="1"/>
  <c r="P352" i="16" s="1"/>
  <c r="P351" i="16" s="1"/>
  <c r="P350" i="16" s="1"/>
  <c r="P349" i="16" s="1"/>
  <c r="P348" i="16" s="1"/>
  <c r="P347" i="16" s="1"/>
  <c r="P346" i="16" s="1"/>
  <c r="P345" i="16" s="1"/>
  <c r="P344" i="16" s="1"/>
  <c r="P343" i="16" s="1"/>
  <c r="P342" i="16" s="1"/>
  <c r="P341" i="16" s="1"/>
  <c r="P340" i="16" s="1"/>
  <c r="P339" i="16" s="1"/>
  <c r="P338" i="16" s="1"/>
  <c r="P337" i="16" s="1"/>
  <c r="P336" i="16" s="1"/>
  <c r="P335" i="16" s="1"/>
  <c r="P334" i="16" s="1"/>
  <c r="P333" i="16" s="1"/>
  <c r="P332" i="16" s="1"/>
  <c r="P331" i="16" s="1"/>
  <c r="P330" i="16" s="1"/>
  <c r="P329" i="16" s="1"/>
  <c r="P328" i="16" s="1"/>
  <c r="P327" i="16" s="1"/>
  <c r="P326" i="16" s="1"/>
  <c r="P325" i="16" s="1"/>
  <c r="P324" i="16" s="1"/>
  <c r="P323" i="16" s="1"/>
  <c r="P322" i="16" s="1"/>
  <c r="P321" i="16" s="1"/>
  <c r="P320" i="16" s="1"/>
  <c r="P319" i="16" s="1"/>
  <c r="P318" i="16" s="1"/>
  <c r="P317" i="16" s="1"/>
  <c r="P316" i="16" s="1"/>
  <c r="P315" i="16" s="1"/>
  <c r="P314" i="16" s="1"/>
  <c r="P313" i="16" s="1"/>
  <c r="P312" i="16" s="1"/>
  <c r="P311" i="16" s="1"/>
  <c r="P310" i="16" s="1"/>
  <c r="P309" i="16" s="1"/>
  <c r="P308" i="16" s="1"/>
  <c r="P307" i="16" s="1"/>
  <c r="P306" i="16" s="1"/>
  <c r="P305" i="16" s="1"/>
  <c r="P304" i="16" s="1"/>
  <c r="P303" i="16" s="1"/>
  <c r="P302" i="16" s="1"/>
  <c r="P301" i="16" s="1"/>
  <c r="P300" i="16" s="1"/>
  <c r="P299" i="16" s="1"/>
  <c r="P298" i="16" s="1"/>
  <c r="P297" i="16" s="1"/>
  <c r="P296" i="16" s="1"/>
  <c r="P295" i="16" s="1"/>
  <c r="P294" i="16" s="1"/>
  <c r="P293" i="16" s="1"/>
  <c r="P292" i="16" s="1"/>
  <c r="P291" i="16" s="1"/>
  <c r="P290" i="16" s="1"/>
  <c r="P289" i="16" s="1"/>
  <c r="P288" i="16" s="1"/>
  <c r="P287" i="16" s="1"/>
  <c r="P286" i="16" s="1"/>
  <c r="P285" i="16" s="1"/>
  <c r="P284" i="16" s="1"/>
  <c r="P283" i="16" s="1"/>
  <c r="P282" i="16" s="1"/>
  <c r="P281" i="16" s="1"/>
  <c r="P280" i="16" s="1"/>
  <c r="P279" i="16" s="1"/>
  <c r="P278" i="16" s="1"/>
  <c r="P277" i="16" s="1"/>
  <c r="P276" i="16" s="1"/>
  <c r="P275" i="16" s="1"/>
  <c r="P274" i="16" s="1"/>
  <c r="P273" i="16" s="1"/>
  <c r="P272" i="16" s="1"/>
  <c r="P271" i="16" s="1"/>
  <c r="P270" i="16" s="1"/>
  <c r="P269" i="16" s="1"/>
  <c r="P268" i="16" s="1"/>
  <c r="P267" i="16" s="1"/>
  <c r="P266" i="16" s="1"/>
  <c r="P265" i="16" s="1"/>
  <c r="P264" i="16" s="1"/>
  <c r="P263" i="16" s="1"/>
  <c r="P262" i="16" s="1"/>
  <c r="P261" i="16" s="1"/>
  <c r="P260" i="16" s="1"/>
  <c r="P259" i="16" s="1"/>
  <c r="P258" i="16" s="1"/>
  <c r="P257" i="16" s="1"/>
  <c r="P256" i="16" s="1"/>
  <c r="P255" i="16" s="1"/>
  <c r="P254" i="16" s="1"/>
  <c r="P253" i="16" s="1"/>
  <c r="P252" i="16" s="1"/>
  <c r="P251" i="16" s="1"/>
  <c r="P250" i="16" s="1"/>
  <c r="P249" i="16" s="1"/>
  <c r="P248" i="16" s="1"/>
  <c r="P247" i="16" s="1"/>
  <c r="P246" i="16" s="1"/>
  <c r="P245" i="16" s="1"/>
  <c r="P244" i="16" s="1"/>
  <c r="P243" i="16" s="1"/>
  <c r="P242" i="16" s="1"/>
  <c r="P241" i="16" s="1"/>
  <c r="P240" i="16" s="1"/>
  <c r="P239" i="16" s="1"/>
  <c r="P238" i="16" s="1"/>
  <c r="P237" i="16" s="1"/>
  <c r="P236" i="16" s="1"/>
  <c r="P235" i="16" s="1"/>
  <c r="P234" i="16" s="1"/>
  <c r="P233" i="16" s="1"/>
  <c r="P232" i="16" s="1"/>
  <c r="P231" i="16" s="1"/>
  <c r="P230" i="16" s="1"/>
  <c r="P229" i="16" s="1"/>
  <c r="P228" i="16" s="1"/>
  <c r="P227" i="16" s="1"/>
  <c r="P226" i="16" s="1"/>
  <c r="P225" i="16" s="1"/>
  <c r="P224" i="16" s="1"/>
  <c r="P223" i="16" s="1"/>
  <c r="P222" i="16" s="1"/>
  <c r="P221" i="16" s="1"/>
  <c r="P220" i="16" s="1"/>
  <c r="P219" i="16" s="1"/>
  <c r="P218" i="16" s="1"/>
  <c r="P217" i="16" s="1"/>
  <c r="P216" i="16" s="1"/>
  <c r="P215" i="16" s="1"/>
  <c r="P214" i="16" s="1"/>
  <c r="P213" i="16" s="1"/>
  <c r="P212" i="16" s="1"/>
  <c r="P211" i="16" s="1"/>
  <c r="P210" i="16" s="1"/>
  <c r="P209" i="16" s="1"/>
  <c r="P208" i="16" s="1"/>
  <c r="P207" i="16" s="1"/>
  <c r="P206" i="16" s="1"/>
  <c r="P205" i="16" s="1"/>
  <c r="P204" i="16" s="1"/>
  <c r="P203" i="16" s="1"/>
  <c r="P202" i="16" s="1"/>
  <c r="P201" i="16" s="1"/>
  <c r="P200" i="16" s="1"/>
  <c r="P199" i="16" s="1"/>
  <c r="P198" i="16" s="1"/>
  <c r="P197" i="16" s="1"/>
  <c r="P196" i="16" s="1"/>
  <c r="P195" i="16" s="1"/>
  <c r="P194" i="16" s="1"/>
  <c r="P193" i="16" s="1"/>
  <c r="P192" i="16" s="1"/>
  <c r="P191" i="16" s="1"/>
  <c r="P190" i="16" s="1"/>
  <c r="P189" i="16" s="1"/>
  <c r="P188" i="16" s="1"/>
  <c r="P187" i="16" s="1"/>
  <c r="P186" i="16" s="1"/>
  <c r="P185" i="16" s="1"/>
  <c r="P184" i="16" s="1"/>
  <c r="P183" i="16" s="1"/>
  <c r="P182" i="16" s="1"/>
  <c r="P181" i="16" s="1"/>
  <c r="P180" i="16" s="1"/>
  <c r="P179" i="16" s="1"/>
  <c r="P178" i="16" s="1"/>
  <c r="P177" i="16" s="1"/>
  <c r="P176" i="16" s="1"/>
  <c r="P175" i="16" s="1"/>
  <c r="P174" i="16" s="1"/>
  <c r="P173" i="16" s="1"/>
  <c r="P172" i="16" s="1"/>
  <c r="P171" i="16" s="1"/>
  <c r="P170" i="16" s="1"/>
  <c r="P169" i="16" s="1"/>
  <c r="P168" i="16" s="1"/>
  <c r="P167" i="16" s="1"/>
  <c r="P166" i="16" s="1"/>
  <c r="P165" i="16" s="1"/>
  <c r="P164" i="16" s="1"/>
  <c r="P163" i="16" s="1"/>
  <c r="P162" i="16" s="1"/>
  <c r="P161" i="16" s="1"/>
  <c r="P160" i="16" s="1"/>
  <c r="P159" i="16" s="1"/>
  <c r="P158" i="16" s="1"/>
  <c r="P157" i="16" s="1"/>
  <c r="P156" i="16" s="1"/>
  <c r="P155" i="16" s="1"/>
  <c r="P154" i="16" s="1"/>
  <c r="P153" i="16" s="1"/>
  <c r="P152" i="16" s="1"/>
  <c r="P151" i="16" s="1"/>
  <c r="P150" i="16" s="1"/>
  <c r="P149" i="16" s="1"/>
  <c r="P148" i="16" s="1"/>
  <c r="P147" i="16" s="1"/>
  <c r="P146" i="16" s="1"/>
  <c r="P145" i="16" s="1"/>
  <c r="P144" i="16" s="1"/>
  <c r="P143" i="16" s="1"/>
  <c r="P142" i="16" s="1"/>
  <c r="P141" i="16" s="1"/>
  <c r="P140" i="16" s="1"/>
  <c r="P139" i="16" s="1"/>
  <c r="P138" i="16" s="1"/>
  <c r="P137" i="16" s="1"/>
  <c r="P136" i="16" s="1"/>
  <c r="P135" i="16" s="1"/>
  <c r="P134" i="16" s="1"/>
  <c r="P133" i="16" s="1"/>
  <c r="P132" i="16" s="1"/>
  <c r="P131" i="16" s="1"/>
  <c r="P130" i="16" s="1"/>
  <c r="P129" i="16" s="1"/>
  <c r="P128" i="16" s="1"/>
  <c r="P127" i="16" s="1"/>
  <c r="P126" i="16" s="1"/>
  <c r="P125" i="16" s="1"/>
  <c r="P124" i="16" s="1"/>
  <c r="P123" i="16" s="1"/>
  <c r="P122" i="16" s="1"/>
  <c r="P121" i="16" s="1"/>
  <c r="P120" i="16" s="1"/>
  <c r="P119" i="16" s="1"/>
  <c r="P118" i="16" s="1"/>
  <c r="P117" i="16" s="1"/>
  <c r="P116" i="16" s="1"/>
  <c r="P115" i="16" s="1"/>
  <c r="P114" i="16" s="1"/>
  <c r="P113" i="16" s="1"/>
  <c r="P112" i="16" s="1"/>
  <c r="P111" i="16" s="1"/>
  <c r="P110" i="16" s="1"/>
  <c r="P109" i="16" s="1"/>
  <c r="P108" i="16" s="1"/>
  <c r="P107" i="16" s="1"/>
  <c r="P106" i="16" s="1"/>
  <c r="P105" i="16" s="1"/>
  <c r="P104" i="16" s="1"/>
  <c r="P103" i="16" s="1"/>
  <c r="P102" i="16" s="1"/>
  <c r="P101" i="16" s="1"/>
  <c r="P100" i="16" s="1"/>
  <c r="P99" i="16" s="1"/>
  <c r="P98" i="16" s="1"/>
  <c r="P97" i="16" s="1"/>
  <c r="P96" i="16" s="1"/>
  <c r="P95" i="16" s="1"/>
  <c r="P94" i="16" s="1"/>
  <c r="P93" i="16" s="1"/>
  <c r="P92" i="16" s="1"/>
  <c r="P91" i="16" s="1"/>
  <c r="P90" i="16" s="1"/>
  <c r="P89" i="16" s="1"/>
  <c r="P88" i="16" s="1"/>
  <c r="P87" i="16" s="1"/>
  <c r="P86" i="16" s="1"/>
  <c r="P85" i="16" s="1"/>
  <c r="P84" i="16" s="1"/>
  <c r="P83" i="16" s="1"/>
  <c r="P82" i="16" s="1"/>
  <c r="P81" i="16" s="1"/>
  <c r="P80" i="16" s="1"/>
  <c r="P79" i="16" s="1"/>
  <c r="P78" i="16" s="1"/>
  <c r="P77" i="16" s="1"/>
  <c r="P76" i="16" s="1"/>
  <c r="P75" i="16" s="1"/>
  <c r="P74" i="16" s="1"/>
  <c r="P73" i="16" s="1"/>
  <c r="P72" i="16" s="1"/>
  <c r="P71" i="16" s="1"/>
  <c r="P70" i="16" s="1"/>
  <c r="P69" i="16" s="1"/>
  <c r="P68" i="16" s="1"/>
  <c r="P67" i="16" s="1"/>
  <c r="P66" i="16" s="1"/>
  <c r="P65" i="16" s="1"/>
  <c r="P64" i="16" s="1"/>
  <c r="P63" i="16" s="1"/>
  <c r="P62" i="16" s="1"/>
  <c r="P61" i="16" s="1"/>
  <c r="P60" i="16" s="1"/>
  <c r="P59" i="16" s="1"/>
  <c r="P58" i="16" s="1"/>
  <c r="P57" i="16" s="1"/>
  <c r="P56" i="16" s="1"/>
  <c r="P55" i="16" s="1"/>
  <c r="P54" i="16" s="1"/>
  <c r="P53" i="16" s="1"/>
  <c r="P52" i="16" s="1"/>
  <c r="P51" i="16" s="1"/>
  <c r="P50" i="16" s="1"/>
  <c r="P49" i="16" s="1"/>
  <c r="P48" i="16" s="1"/>
  <c r="P47" i="16" s="1"/>
  <c r="P46" i="16" s="1"/>
  <c r="P45" i="16" s="1"/>
  <c r="P44" i="16" s="1"/>
  <c r="P43" i="16" s="1"/>
  <c r="P42" i="16" s="1"/>
  <c r="P41" i="16" s="1"/>
  <c r="P40" i="16" s="1"/>
  <c r="P39" i="16" s="1"/>
  <c r="P38" i="16" s="1"/>
  <c r="P37" i="16" s="1"/>
  <c r="P36" i="16" s="1"/>
  <c r="P35" i="16" s="1"/>
  <c r="P34" i="16" s="1"/>
  <c r="P33" i="16" s="1"/>
  <c r="P32" i="16" s="1"/>
  <c r="P31" i="16" s="1"/>
  <c r="P30" i="16" s="1"/>
  <c r="P29" i="16" s="1"/>
  <c r="P28" i="16" s="1"/>
  <c r="P27" i="16" s="1"/>
  <c r="P26" i="16" s="1"/>
  <c r="P25" i="16" s="1"/>
  <c r="P24" i="16" s="1"/>
  <c r="P23" i="16" s="1"/>
  <c r="P22" i="16" s="1"/>
  <c r="P21" i="16" s="1"/>
  <c r="P20" i="16" s="1"/>
  <c r="P19" i="16" s="1"/>
  <c r="P18" i="16" s="1"/>
  <c r="P17" i="16" s="1"/>
  <c r="P16" i="16" s="1"/>
  <c r="P15" i="16" s="1"/>
  <c r="P14" i="16" s="1"/>
  <c r="P13" i="16" s="1"/>
  <c r="P12" i="16" s="1"/>
  <c r="P11" i="16" s="1"/>
  <c r="P10" i="16" s="1"/>
  <c r="P9" i="16" s="1"/>
  <c r="P8" i="16" s="1"/>
  <c r="P7" i="16" s="1"/>
  <c r="P6" i="16" s="1"/>
  <c r="P5" i="16" s="1"/>
  <c r="P4" i="16" s="1"/>
  <c r="P3" i="16" s="1"/>
  <c r="O186" i="14"/>
  <c r="L194" i="14"/>
  <c r="O192" i="14"/>
  <c r="L187" i="14"/>
  <c r="O266" i="14"/>
  <c r="L274" i="14"/>
  <c r="O272" i="14"/>
  <c r="L267" i="14"/>
  <c r="W362" i="16"/>
  <c r="W361" i="16" s="1"/>
  <c r="W360" i="16" s="1"/>
  <c r="W359" i="16" s="1"/>
  <c r="W358" i="16" s="1"/>
  <c r="W357" i="16" s="1"/>
  <c r="W356" i="16" s="1"/>
  <c r="W355" i="16" s="1"/>
  <c r="W354" i="16" s="1"/>
  <c r="W353" i="16" s="1"/>
  <c r="W352" i="16" s="1"/>
  <c r="W351" i="16" s="1"/>
  <c r="W350" i="16" s="1"/>
  <c r="W349" i="16" s="1"/>
  <c r="W348" i="16" s="1"/>
  <c r="W347" i="16" s="1"/>
  <c r="W346" i="16" s="1"/>
  <c r="W345" i="16" s="1"/>
  <c r="W344" i="16" s="1"/>
  <c r="W343" i="16" s="1"/>
  <c r="W342" i="16" s="1"/>
  <c r="W341" i="16" s="1"/>
  <c r="W340" i="16" s="1"/>
  <c r="W339" i="16" s="1"/>
  <c r="W338" i="16" s="1"/>
  <c r="W337" i="16" s="1"/>
  <c r="W336" i="16" s="1"/>
  <c r="W335" i="16" s="1"/>
  <c r="W334" i="16" s="1"/>
  <c r="W333" i="16" s="1"/>
  <c r="W332" i="16" s="1"/>
  <c r="W331" i="16" s="1"/>
  <c r="W330" i="16" s="1"/>
  <c r="W329" i="16" s="1"/>
  <c r="W328" i="16" s="1"/>
  <c r="W327" i="16" s="1"/>
  <c r="W326" i="16" s="1"/>
  <c r="W325" i="16" s="1"/>
  <c r="W324" i="16" s="1"/>
  <c r="W323" i="16" s="1"/>
  <c r="W322" i="16" s="1"/>
  <c r="W321" i="16" s="1"/>
  <c r="W320" i="16" s="1"/>
  <c r="W319" i="16" s="1"/>
  <c r="W318" i="16" s="1"/>
  <c r="W317" i="16" s="1"/>
  <c r="W316" i="16" s="1"/>
  <c r="W315" i="16" s="1"/>
  <c r="W314" i="16" s="1"/>
  <c r="W313" i="16" s="1"/>
  <c r="W312" i="16" s="1"/>
  <c r="W311" i="16" s="1"/>
  <c r="W310" i="16" s="1"/>
  <c r="W309" i="16" s="1"/>
  <c r="W308" i="16" s="1"/>
  <c r="W307" i="16" s="1"/>
  <c r="W306" i="16" s="1"/>
  <c r="W305" i="16" s="1"/>
  <c r="W304" i="16" s="1"/>
  <c r="W303" i="16" s="1"/>
  <c r="W302" i="16" s="1"/>
  <c r="W301" i="16" s="1"/>
  <c r="W300" i="16" s="1"/>
  <c r="W299" i="16" s="1"/>
  <c r="W298" i="16" s="1"/>
  <c r="W297" i="16" s="1"/>
  <c r="W296" i="16" s="1"/>
  <c r="W295" i="16" s="1"/>
  <c r="W294" i="16" s="1"/>
  <c r="W293" i="16" s="1"/>
  <c r="W292" i="16" s="1"/>
  <c r="W291" i="16" s="1"/>
  <c r="W290" i="16" s="1"/>
  <c r="W289" i="16" s="1"/>
  <c r="W288" i="16" s="1"/>
  <c r="W287" i="16" s="1"/>
  <c r="W286" i="16" s="1"/>
  <c r="W285" i="16" s="1"/>
  <c r="W284" i="16" s="1"/>
  <c r="W283" i="16" s="1"/>
  <c r="W282" i="16" s="1"/>
  <c r="W281" i="16" s="1"/>
  <c r="W280" i="16" s="1"/>
  <c r="W279" i="16" s="1"/>
  <c r="W278" i="16" s="1"/>
  <c r="W277" i="16" s="1"/>
  <c r="W276" i="16" s="1"/>
  <c r="W275" i="16" s="1"/>
  <c r="W274" i="16" s="1"/>
  <c r="W273" i="16" s="1"/>
  <c r="W272" i="16" s="1"/>
  <c r="W271" i="16" s="1"/>
  <c r="W270" i="16" s="1"/>
  <c r="W269" i="16" s="1"/>
  <c r="W268" i="16" s="1"/>
  <c r="W267" i="16" s="1"/>
  <c r="W266" i="16" s="1"/>
  <c r="W265" i="16" s="1"/>
  <c r="W264" i="16" s="1"/>
  <c r="W263" i="16" s="1"/>
  <c r="W262" i="16" s="1"/>
  <c r="W261" i="16" s="1"/>
  <c r="W260" i="16" s="1"/>
  <c r="W259" i="16" s="1"/>
  <c r="W258" i="16" s="1"/>
  <c r="W257" i="16" s="1"/>
  <c r="W256" i="16" s="1"/>
  <c r="W255" i="16" s="1"/>
  <c r="W254" i="16" s="1"/>
  <c r="W253" i="16" s="1"/>
  <c r="W252" i="16" s="1"/>
  <c r="W251" i="16" s="1"/>
  <c r="W250" i="16" s="1"/>
  <c r="W249" i="16" s="1"/>
  <c r="W248" i="16" s="1"/>
  <c r="W247" i="16" s="1"/>
  <c r="W246" i="16" s="1"/>
  <c r="W245" i="16" s="1"/>
  <c r="W244" i="16" s="1"/>
  <c r="W243" i="16" s="1"/>
  <c r="W242" i="16" s="1"/>
  <c r="W241" i="16" s="1"/>
  <c r="W240" i="16" s="1"/>
  <c r="W239" i="16" s="1"/>
  <c r="W238" i="16" s="1"/>
  <c r="W237" i="16" s="1"/>
  <c r="W236" i="16" s="1"/>
  <c r="W235" i="16" s="1"/>
  <c r="W234" i="16" s="1"/>
  <c r="W233" i="16" s="1"/>
  <c r="W232" i="16" s="1"/>
  <c r="W231" i="16" s="1"/>
  <c r="W230" i="16" s="1"/>
  <c r="W229" i="16" s="1"/>
  <c r="W228" i="16" s="1"/>
  <c r="W227" i="16" s="1"/>
  <c r="W226" i="16" s="1"/>
  <c r="W225" i="16" s="1"/>
  <c r="W224" i="16" s="1"/>
  <c r="W223" i="16" s="1"/>
  <c r="W222" i="16" s="1"/>
  <c r="W221" i="16" s="1"/>
  <c r="W220" i="16" s="1"/>
  <c r="W219" i="16" s="1"/>
  <c r="W218" i="16" s="1"/>
  <c r="W217" i="16" s="1"/>
  <c r="W216" i="16" s="1"/>
  <c r="W215" i="16" s="1"/>
  <c r="W214" i="16" s="1"/>
  <c r="W213" i="16" s="1"/>
  <c r="W212" i="16" s="1"/>
  <c r="W211" i="16" s="1"/>
  <c r="W210" i="16" s="1"/>
  <c r="W209" i="16" s="1"/>
  <c r="W208" i="16" s="1"/>
  <c r="W207" i="16" s="1"/>
  <c r="W206" i="16" s="1"/>
  <c r="W205" i="16" s="1"/>
  <c r="W204" i="16" s="1"/>
  <c r="W203" i="16" s="1"/>
  <c r="W202" i="16" s="1"/>
  <c r="W201" i="16" s="1"/>
  <c r="W200" i="16" s="1"/>
  <c r="W199" i="16" s="1"/>
  <c r="W198" i="16" s="1"/>
  <c r="W197" i="16" s="1"/>
  <c r="W196" i="16" s="1"/>
  <c r="W195" i="16" s="1"/>
  <c r="W194" i="16" s="1"/>
  <c r="W193" i="16" s="1"/>
  <c r="W192" i="16" s="1"/>
  <c r="W191" i="16" s="1"/>
  <c r="W190" i="16" s="1"/>
  <c r="W189" i="16" s="1"/>
  <c r="W188" i="16" s="1"/>
  <c r="W187" i="16" s="1"/>
  <c r="W186" i="16" s="1"/>
  <c r="W185" i="16" s="1"/>
  <c r="W184" i="16" s="1"/>
  <c r="W183" i="16" s="1"/>
  <c r="W182" i="16" s="1"/>
  <c r="W181" i="16" s="1"/>
  <c r="W180" i="16" s="1"/>
  <c r="W179" i="16" s="1"/>
  <c r="W178" i="16" s="1"/>
  <c r="W177" i="16" s="1"/>
  <c r="W176" i="16" s="1"/>
  <c r="W175" i="16" s="1"/>
  <c r="W174" i="16" s="1"/>
  <c r="W173" i="16" s="1"/>
  <c r="W172" i="16" s="1"/>
  <c r="W171" i="16" s="1"/>
  <c r="W170" i="16" s="1"/>
  <c r="W169" i="16" s="1"/>
  <c r="W168" i="16" s="1"/>
  <c r="W167" i="16" s="1"/>
  <c r="W166" i="16" s="1"/>
  <c r="W165" i="16" s="1"/>
  <c r="W164" i="16" s="1"/>
  <c r="W163" i="16" s="1"/>
  <c r="W162" i="16" s="1"/>
  <c r="W161" i="16" s="1"/>
  <c r="W160" i="16" s="1"/>
  <c r="W159" i="16" s="1"/>
  <c r="W158" i="16" s="1"/>
  <c r="W157" i="16" s="1"/>
  <c r="W156" i="16" s="1"/>
  <c r="W155" i="16" s="1"/>
  <c r="W154" i="16" s="1"/>
  <c r="W153" i="16" s="1"/>
  <c r="W152" i="16" s="1"/>
  <c r="W151" i="16" s="1"/>
  <c r="W150" i="16" s="1"/>
  <c r="W149" i="16" s="1"/>
  <c r="W148" i="16" s="1"/>
  <c r="W147" i="16" s="1"/>
  <c r="W146" i="16" s="1"/>
  <c r="W145" i="16" s="1"/>
  <c r="W144" i="16" s="1"/>
  <c r="W143" i="16" s="1"/>
  <c r="W142" i="16" s="1"/>
  <c r="W141" i="16" s="1"/>
  <c r="W140" i="16" s="1"/>
  <c r="W139" i="16" s="1"/>
  <c r="W138" i="16" s="1"/>
  <c r="W137" i="16" s="1"/>
  <c r="W136" i="16" s="1"/>
  <c r="W135" i="16" s="1"/>
  <c r="W134" i="16" s="1"/>
  <c r="W133" i="16" s="1"/>
  <c r="W132" i="16" s="1"/>
  <c r="W131" i="16" s="1"/>
  <c r="W130" i="16" s="1"/>
  <c r="W129" i="16" s="1"/>
  <c r="W128" i="16" s="1"/>
  <c r="W127" i="16" s="1"/>
  <c r="W126" i="16" s="1"/>
  <c r="W125" i="16" s="1"/>
  <c r="W124" i="16" s="1"/>
  <c r="W123" i="16" s="1"/>
  <c r="W122" i="16" s="1"/>
  <c r="W121" i="16" s="1"/>
  <c r="W120" i="16" s="1"/>
  <c r="W119" i="16" s="1"/>
  <c r="W118" i="16" s="1"/>
  <c r="W117" i="16" s="1"/>
  <c r="W116" i="16" s="1"/>
  <c r="W115" i="16" s="1"/>
  <c r="W114" i="16" s="1"/>
  <c r="W113" i="16" s="1"/>
  <c r="W112" i="16" s="1"/>
  <c r="W111" i="16" s="1"/>
  <c r="W110" i="16" s="1"/>
  <c r="W109" i="16" s="1"/>
  <c r="W108" i="16" s="1"/>
  <c r="W107" i="16" s="1"/>
  <c r="W106" i="16" s="1"/>
  <c r="W105" i="16" s="1"/>
  <c r="W104" i="16" s="1"/>
  <c r="W103" i="16" s="1"/>
  <c r="W102" i="16" s="1"/>
  <c r="W101" i="16" s="1"/>
  <c r="W100" i="16" s="1"/>
  <c r="W99" i="16" s="1"/>
  <c r="W98" i="16" s="1"/>
  <c r="W97" i="16" s="1"/>
  <c r="W96" i="16" s="1"/>
  <c r="W95" i="16" s="1"/>
  <c r="W94" i="16" s="1"/>
  <c r="W93" i="16" s="1"/>
  <c r="W92" i="16" s="1"/>
  <c r="W91" i="16" s="1"/>
  <c r="W90" i="16" s="1"/>
  <c r="W89" i="16" s="1"/>
  <c r="W88" i="16" s="1"/>
  <c r="W87" i="16" s="1"/>
  <c r="W86" i="16" s="1"/>
  <c r="W85" i="16" s="1"/>
  <c r="W84" i="16" s="1"/>
  <c r="W83" i="16" s="1"/>
  <c r="W82" i="16" s="1"/>
  <c r="W81" i="16" s="1"/>
  <c r="W80" i="16" s="1"/>
  <c r="W79" i="16" s="1"/>
  <c r="W78" i="16" s="1"/>
  <c r="W77" i="16" s="1"/>
  <c r="W76" i="16" s="1"/>
  <c r="W75" i="16" s="1"/>
  <c r="W74" i="16" s="1"/>
  <c r="W73" i="16" s="1"/>
  <c r="W72" i="16" s="1"/>
  <c r="W71" i="16" s="1"/>
  <c r="W70" i="16" s="1"/>
  <c r="W69" i="16" s="1"/>
  <c r="W68" i="16" s="1"/>
  <c r="W67" i="16" s="1"/>
  <c r="W66" i="16" s="1"/>
  <c r="W65" i="16" s="1"/>
  <c r="W64" i="16" s="1"/>
  <c r="W63" i="16" s="1"/>
  <c r="W62" i="16" s="1"/>
  <c r="W61" i="16" s="1"/>
  <c r="W60" i="16" s="1"/>
  <c r="W59" i="16" s="1"/>
  <c r="W58" i="16" s="1"/>
  <c r="W57" i="16" s="1"/>
  <c r="W56" i="16" s="1"/>
  <c r="W55" i="16" s="1"/>
  <c r="W54" i="16" s="1"/>
  <c r="W53" i="16" s="1"/>
  <c r="W52" i="16" s="1"/>
  <c r="W51" i="16" s="1"/>
  <c r="W50" i="16" s="1"/>
  <c r="W49" i="16" s="1"/>
  <c r="W48" i="16" s="1"/>
  <c r="W47" i="16" s="1"/>
  <c r="W46" i="16" s="1"/>
  <c r="W45" i="16" s="1"/>
  <c r="W44" i="16" s="1"/>
  <c r="W43" i="16" s="1"/>
  <c r="W42" i="16" s="1"/>
  <c r="W41" i="16" s="1"/>
  <c r="W40" i="16" s="1"/>
  <c r="W39" i="16" s="1"/>
  <c r="W38" i="16" s="1"/>
  <c r="W37" i="16" s="1"/>
  <c r="W36" i="16" s="1"/>
  <c r="W35" i="16" s="1"/>
  <c r="W34" i="16" s="1"/>
  <c r="W33" i="16" s="1"/>
  <c r="W32" i="16" s="1"/>
  <c r="W31" i="16" s="1"/>
  <c r="W30" i="16" s="1"/>
  <c r="W29" i="16" s="1"/>
  <c r="W28" i="16" s="1"/>
  <c r="W27" i="16" s="1"/>
  <c r="W26" i="16" s="1"/>
  <c r="W25" i="16" s="1"/>
  <c r="W24" i="16" s="1"/>
  <c r="W23" i="16" s="1"/>
  <c r="W22" i="16" s="1"/>
  <c r="W21" i="16" s="1"/>
  <c r="W20" i="16" s="1"/>
  <c r="W19" i="16" s="1"/>
  <c r="W18" i="16" s="1"/>
  <c r="W17" i="16" s="1"/>
  <c r="W16" i="16" s="1"/>
  <c r="W15" i="16" s="1"/>
  <c r="W14" i="16" s="1"/>
  <c r="W13" i="16" s="1"/>
  <c r="W12" i="16" s="1"/>
  <c r="W11" i="16" s="1"/>
  <c r="W10" i="16" s="1"/>
  <c r="W9" i="16" s="1"/>
  <c r="W8" i="16" s="1"/>
  <c r="W7" i="16" s="1"/>
  <c r="W6" i="16" s="1"/>
  <c r="W5" i="16" s="1"/>
  <c r="W4" i="16" s="1"/>
  <c r="W3" i="16" s="1"/>
  <c r="Z363" i="16"/>
  <c r="U363" i="16"/>
  <c r="R362" i="16"/>
  <c r="R361" i="16" s="1"/>
  <c r="R360" i="16" s="1"/>
  <c r="R359" i="16" s="1"/>
  <c r="R358" i="16" s="1"/>
  <c r="R357" i="16" s="1"/>
  <c r="R356" i="16" s="1"/>
  <c r="R355" i="16" s="1"/>
  <c r="R354" i="16" s="1"/>
  <c r="R353" i="16" s="1"/>
  <c r="R352" i="16" s="1"/>
  <c r="R351" i="16" s="1"/>
  <c r="R350" i="16" s="1"/>
  <c r="R349" i="16" s="1"/>
  <c r="R348" i="16" s="1"/>
  <c r="R347" i="16" s="1"/>
  <c r="R346" i="16" s="1"/>
  <c r="R345" i="16" s="1"/>
  <c r="R344" i="16" s="1"/>
  <c r="R343" i="16" s="1"/>
  <c r="R342" i="16" s="1"/>
  <c r="R341" i="16" s="1"/>
  <c r="R340" i="16" s="1"/>
  <c r="R339" i="16" s="1"/>
  <c r="R338" i="16" s="1"/>
  <c r="R337" i="16" s="1"/>
  <c r="R336" i="16" s="1"/>
  <c r="R335" i="16" s="1"/>
  <c r="R334" i="16" s="1"/>
  <c r="R333" i="16" s="1"/>
  <c r="R332" i="16" s="1"/>
  <c r="R331" i="16" s="1"/>
  <c r="R330" i="16" s="1"/>
  <c r="R329" i="16" s="1"/>
  <c r="R328" i="16" s="1"/>
  <c r="R327" i="16" s="1"/>
  <c r="R326" i="16" s="1"/>
  <c r="R325" i="16" s="1"/>
  <c r="R324" i="16" s="1"/>
  <c r="R323" i="16" s="1"/>
  <c r="R322" i="16" s="1"/>
  <c r="R321" i="16" s="1"/>
  <c r="R320" i="16" s="1"/>
  <c r="R319" i="16" s="1"/>
  <c r="R318" i="16" s="1"/>
  <c r="R317" i="16" s="1"/>
  <c r="R316" i="16" s="1"/>
  <c r="R315" i="16" s="1"/>
  <c r="R314" i="16" s="1"/>
  <c r="R313" i="16" s="1"/>
  <c r="R312" i="16" s="1"/>
  <c r="R311" i="16" s="1"/>
  <c r="R310" i="16" s="1"/>
  <c r="R309" i="16" s="1"/>
  <c r="R308" i="16" s="1"/>
  <c r="R307" i="16" s="1"/>
  <c r="R306" i="16" s="1"/>
  <c r="R305" i="16" s="1"/>
  <c r="R304" i="16" s="1"/>
  <c r="R303" i="16" s="1"/>
  <c r="R302" i="16" s="1"/>
  <c r="R301" i="16" s="1"/>
  <c r="R300" i="16" s="1"/>
  <c r="R299" i="16" s="1"/>
  <c r="R298" i="16" s="1"/>
  <c r="R297" i="16" s="1"/>
  <c r="R296" i="16" s="1"/>
  <c r="R295" i="16" s="1"/>
  <c r="R294" i="16" s="1"/>
  <c r="R293" i="16" s="1"/>
  <c r="R292" i="16" s="1"/>
  <c r="R291" i="16" s="1"/>
  <c r="R290" i="16" s="1"/>
  <c r="R289" i="16" s="1"/>
  <c r="R288" i="16" s="1"/>
  <c r="R287" i="16" s="1"/>
  <c r="R286" i="16" s="1"/>
  <c r="R285" i="16" s="1"/>
  <c r="R284" i="16" s="1"/>
  <c r="R283" i="16" s="1"/>
  <c r="R282" i="16" s="1"/>
  <c r="R281" i="16" s="1"/>
  <c r="R280" i="16" s="1"/>
  <c r="R279" i="16" s="1"/>
  <c r="R278" i="16" s="1"/>
  <c r="R277" i="16" s="1"/>
  <c r="R276" i="16" s="1"/>
  <c r="R275" i="16" s="1"/>
  <c r="R274" i="16" s="1"/>
  <c r="R273" i="16" s="1"/>
  <c r="R272" i="16" s="1"/>
  <c r="R271" i="16" s="1"/>
  <c r="R270" i="16" s="1"/>
  <c r="R269" i="16" s="1"/>
  <c r="R268" i="16" s="1"/>
  <c r="R267" i="16" s="1"/>
  <c r="R266" i="16" s="1"/>
  <c r="R265" i="16" s="1"/>
  <c r="R264" i="16" s="1"/>
  <c r="R263" i="16" s="1"/>
  <c r="R262" i="16" s="1"/>
  <c r="R261" i="16" s="1"/>
  <c r="R260" i="16" s="1"/>
  <c r="R259" i="16" s="1"/>
  <c r="R258" i="16" s="1"/>
  <c r="R257" i="16" s="1"/>
  <c r="R256" i="16" s="1"/>
  <c r="R255" i="16" s="1"/>
  <c r="R254" i="16" s="1"/>
  <c r="R253" i="16" s="1"/>
  <c r="R252" i="16" s="1"/>
  <c r="R251" i="16" s="1"/>
  <c r="R250" i="16" s="1"/>
  <c r="R249" i="16" s="1"/>
  <c r="R248" i="16" s="1"/>
  <c r="R247" i="16" s="1"/>
  <c r="R246" i="16" s="1"/>
  <c r="R245" i="16" s="1"/>
  <c r="R244" i="16" s="1"/>
  <c r="R243" i="16" s="1"/>
  <c r="R242" i="16" s="1"/>
  <c r="R241" i="16" s="1"/>
  <c r="R240" i="16" s="1"/>
  <c r="R239" i="16" s="1"/>
  <c r="R238" i="16" s="1"/>
  <c r="R237" i="16" s="1"/>
  <c r="R236" i="16" s="1"/>
  <c r="R235" i="16" s="1"/>
  <c r="R234" i="16" s="1"/>
  <c r="R233" i="16" s="1"/>
  <c r="R232" i="16" s="1"/>
  <c r="R231" i="16" s="1"/>
  <c r="R230" i="16" s="1"/>
  <c r="R229" i="16" s="1"/>
  <c r="R228" i="16" s="1"/>
  <c r="R227" i="16" s="1"/>
  <c r="R226" i="16" s="1"/>
  <c r="R225" i="16" s="1"/>
  <c r="R224" i="16" s="1"/>
  <c r="R223" i="16" s="1"/>
  <c r="R222" i="16" s="1"/>
  <c r="R221" i="16" s="1"/>
  <c r="R220" i="16" s="1"/>
  <c r="R219" i="16" s="1"/>
  <c r="R218" i="16" s="1"/>
  <c r="R217" i="16" s="1"/>
  <c r="R216" i="16" s="1"/>
  <c r="R215" i="16" s="1"/>
  <c r="R214" i="16" s="1"/>
  <c r="R213" i="16" s="1"/>
  <c r="R212" i="16" s="1"/>
  <c r="R211" i="16" s="1"/>
  <c r="R210" i="16" s="1"/>
  <c r="R209" i="16" s="1"/>
  <c r="R208" i="16" s="1"/>
  <c r="R207" i="16" s="1"/>
  <c r="R206" i="16" s="1"/>
  <c r="R205" i="16" s="1"/>
  <c r="R204" i="16" s="1"/>
  <c r="R203" i="16" s="1"/>
  <c r="R202" i="16" s="1"/>
  <c r="R201" i="16" s="1"/>
  <c r="R200" i="16" s="1"/>
  <c r="R199" i="16" s="1"/>
  <c r="R198" i="16" s="1"/>
  <c r="R197" i="16" s="1"/>
  <c r="R196" i="16" s="1"/>
  <c r="R195" i="16" s="1"/>
  <c r="R194" i="16" s="1"/>
  <c r="R193" i="16" s="1"/>
  <c r="R192" i="16" s="1"/>
  <c r="R191" i="16" s="1"/>
  <c r="R190" i="16" s="1"/>
  <c r="R189" i="16" s="1"/>
  <c r="R188" i="16" s="1"/>
  <c r="R187" i="16" s="1"/>
  <c r="R186" i="16" s="1"/>
  <c r="R185" i="16" s="1"/>
  <c r="R184" i="16" s="1"/>
  <c r="R183" i="16" s="1"/>
  <c r="R182" i="16" s="1"/>
  <c r="R181" i="16" s="1"/>
  <c r="R180" i="16" s="1"/>
  <c r="R179" i="16" s="1"/>
  <c r="R178" i="16" s="1"/>
  <c r="R177" i="16" s="1"/>
  <c r="R176" i="16" s="1"/>
  <c r="R175" i="16" s="1"/>
  <c r="R174" i="16" s="1"/>
  <c r="R173" i="16" s="1"/>
  <c r="R172" i="16" s="1"/>
  <c r="R171" i="16" s="1"/>
  <c r="R170" i="16" s="1"/>
  <c r="R169" i="16" s="1"/>
  <c r="R168" i="16" s="1"/>
  <c r="R167" i="16" s="1"/>
  <c r="R166" i="16" s="1"/>
  <c r="R165" i="16" s="1"/>
  <c r="R164" i="16" s="1"/>
  <c r="R163" i="16" s="1"/>
  <c r="R162" i="16" s="1"/>
  <c r="R161" i="16" s="1"/>
  <c r="R160" i="16" s="1"/>
  <c r="R159" i="16" s="1"/>
  <c r="R158" i="16" s="1"/>
  <c r="R157" i="16" s="1"/>
  <c r="R156" i="16" s="1"/>
  <c r="R155" i="16" s="1"/>
  <c r="R154" i="16" s="1"/>
  <c r="R153" i="16" s="1"/>
  <c r="R152" i="16" s="1"/>
  <c r="R151" i="16" s="1"/>
  <c r="R150" i="16" s="1"/>
  <c r="R149" i="16" s="1"/>
  <c r="R148" i="16" s="1"/>
  <c r="R147" i="16" s="1"/>
  <c r="R146" i="16" s="1"/>
  <c r="R145" i="16" s="1"/>
  <c r="R144" i="16" s="1"/>
  <c r="R143" i="16" s="1"/>
  <c r="R142" i="16" s="1"/>
  <c r="R141" i="16" s="1"/>
  <c r="R140" i="16" s="1"/>
  <c r="R139" i="16" s="1"/>
  <c r="R138" i="16" s="1"/>
  <c r="R137" i="16" s="1"/>
  <c r="R136" i="16" s="1"/>
  <c r="R135" i="16" s="1"/>
  <c r="R134" i="16" s="1"/>
  <c r="R133" i="16" s="1"/>
  <c r="R132" i="16" s="1"/>
  <c r="R131" i="16" s="1"/>
  <c r="R130" i="16" s="1"/>
  <c r="R129" i="16" s="1"/>
  <c r="R128" i="16" s="1"/>
  <c r="R127" i="16" s="1"/>
  <c r="R126" i="16" s="1"/>
  <c r="R125" i="16" s="1"/>
  <c r="R124" i="16" s="1"/>
  <c r="R123" i="16" s="1"/>
  <c r="R122" i="16" s="1"/>
  <c r="R121" i="16" s="1"/>
  <c r="R120" i="16" s="1"/>
  <c r="R119" i="16" s="1"/>
  <c r="R118" i="16" s="1"/>
  <c r="R117" i="16" s="1"/>
  <c r="R116" i="16" s="1"/>
  <c r="R115" i="16" s="1"/>
  <c r="R114" i="16" s="1"/>
  <c r="R113" i="16" s="1"/>
  <c r="R112" i="16" s="1"/>
  <c r="R111" i="16" s="1"/>
  <c r="R110" i="16" s="1"/>
  <c r="R109" i="16" s="1"/>
  <c r="R108" i="16" s="1"/>
  <c r="R107" i="16" s="1"/>
  <c r="R106" i="16" s="1"/>
  <c r="R105" i="16" s="1"/>
  <c r="R104" i="16" s="1"/>
  <c r="R103" i="16" s="1"/>
  <c r="R102" i="16" s="1"/>
  <c r="R101" i="16" s="1"/>
  <c r="R100" i="16" s="1"/>
  <c r="R99" i="16" s="1"/>
  <c r="R98" i="16" s="1"/>
  <c r="R97" i="16" s="1"/>
  <c r="R96" i="16" s="1"/>
  <c r="R95" i="16" s="1"/>
  <c r="R94" i="16" s="1"/>
  <c r="R93" i="16" s="1"/>
  <c r="R92" i="16" s="1"/>
  <c r="R91" i="16" s="1"/>
  <c r="R90" i="16" s="1"/>
  <c r="R89" i="16" s="1"/>
  <c r="R88" i="16" s="1"/>
  <c r="R87" i="16" s="1"/>
  <c r="R86" i="16" s="1"/>
  <c r="R85" i="16" s="1"/>
  <c r="R84" i="16" s="1"/>
  <c r="R83" i="16" s="1"/>
  <c r="R82" i="16" s="1"/>
  <c r="R81" i="16" s="1"/>
  <c r="R80" i="16" s="1"/>
  <c r="R79" i="16" s="1"/>
  <c r="R78" i="16" s="1"/>
  <c r="R77" i="16" s="1"/>
  <c r="R76" i="16" s="1"/>
  <c r="R75" i="16" s="1"/>
  <c r="R74" i="16" s="1"/>
  <c r="R73" i="16" s="1"/>
  <c r="R72" i="16" s="1"/>
  <c r="R71" i="16" s="1"/>
  <c r="R70" i="16" s="1"/>
  <c r="R69" i="16" s="1"/>
  <c r="R68" i="16" s="1"/>
  <c r="R67" i="16" s="1"/>
  <c r="R66" i="16" s="1"/>
  <c r="R65" i="16" s="1"/>
  <c r="R64" i="16" s="1"/>
  <c r="R63" i="16" s="1"/>
  <c r="R62" i="16" s="1"/>
  <c r="R61" i="16" s="1"/>
  <c r="R60" i="16" s="1"/>
  <c r="R59" i="16" s="1"/>
  <c r="R58" i="16" s="1"/>
  <c r="R57" i="16" s="1"/>
  <c r="R56" i="16" s="1"/>
  <c r="R55" i="16" s="1"/>
  <c r="R54" i="16" s="1"/>
  <c r="R53" i="16" s="1"/>
  <c r="R52" i="16" s="1"/>
  <c r="R51" i="16" s="1"/>
  <c r="R50" i="16" s="1"/>
  <c r="R49" i="16" s="1"/>
  <c r="R48" i="16" s="1"/>
  <c r="R47" i="16" s="1"/>
  <c r="R46" i="16" s="1"/>
  <c r="R45" i="16" s="1"/>
  <c r="R44" i="16" s="1"/>
  <c r="R43" i="16" s="1"/>
  <c r="R42" i="16" s="1"/>
  <c r="R41" i="16" s="1"/>
  <c r="R40" i="16" s="1"/>
  <c r="R39" i="16" s="1"/>
  <c r="R38" i="16" s="1"/>
  <c r="R37" i="16" s="1"/>
  <c r="R36" i="16" s="1"/>
  <c r="R35" i="16" s="1"/>
  <c r="R34" i="16" s="1"/>
  <c r="R33" i="16" s="1"/>
  <c r="R32" i="16" s="1"/>
  <c r="R31" i="16" s="1"/>
  <c r="R30" i="16" s="1"/>
  <c r="R29" i="16" s="1"/>
  <c r="R28" i="16" s="1"/>
  <c r="R27" i="16" s="1"/>
  <c r="R26" i="16" s="1"/>
  <c r="R25" i="16" s="1"/>
  <c r="R24" i="16" s="1"/>
  <c r="R23" i="16" s="1"/>
  <c r="R22" i="16" s="1"/>
  <c r="R21" i="16" s="1"/>
  <c r="R20" i="16" s="1"/>
  <c r="R19" i="16" s="1"/>
  <c r="R18" i="16" s="1"/>
  <c r="R17" i="16" s="1"/>
  <c r="R16" i="16" s="1"/>
  <c r="R15" i="16" s="1"/>
  <c r="R14" i="16" s="1"/>
  <c r="R13" i="16" s="1"/>
  <c r="R12" i="16" s="1"/>
  <c r="R11" i="16" s="1"/>
  <c r="R10" i="16" s="1"/>
  <c r="R9" i="16" s="1"/>
  <c r="R8" i="16" s="1"/>
  <c r="R7" i="16" s="1"/>
  <c r="R6" i="16" s="1"/>
  <c r="R5" i="16" s="1"/>
  <c r="R4" i="16" s="1"/>
  <c r="R3" i="16" s="1"/>
  <c r="M363" i="16"/>
  <c r="M362" i="16" s="1"/>
  <c r="M361" i="16" s="1"/>
  <c r="M360" i="16" s="1"/>
  <c r="M359" i="16" s="1"/>
  <c r="M358" i="16" s="1"/>
  <c r="M357" i="16" s="1"/>
  <c r="M356" i="16" s="1"/>
  <c r="M355" i="16" s="1"/>
  <c r="M354" i="16" s="1"/>
  <c r="M353" i="16" s="1"/>
  <c r="M352" i="16" s="1"/>
  <c r="M351" i="16" s="1"/>
  <c r="M350" i="16" s="1"/>
  <c r="M349" i="16" s="1"/>
  <c r="M348" i="16" s="1"/>
  <c r="M347" i="16" s="1"/>
  <c r="M346" i="16" s="1"/>
  <c r="M345" i="16" s="1"/>
  <c r="M344" i="16" s="1"/>
  <c r="M343" i="16" s="1"/>
  <c r="M342" i="16" s="1"/>
  <c r="M341" i="16" s="1"/>
  <c r="M340" i="16" s="1"/>
  <c r="M339" i="16" s="1"/>
  <c r="M338" i="16" s="1"/>
  <c r="M337" i="16" s="1"/>
  <c r="M336" i="16" s="1"/>
  <c r="M335" i="16" s="1"/>
  <c r="M334" i="16" s="1"/>
  <c r="M333" i="16" s="1"/>
  <c r="M332" i="16" s="1"/>
  <c r="M331" i="16" s="1"/>
  <c r="M330" i="16" s="1"/>
  <c r="M329" i="16" s="1"/>
  <c r="M328" i="16" s="1"/>
  <c r="M327" i="16" s="1"/>
  <c r="M326" i="16" s="1"/>
  <c r="M325" i="16" s="1"/>
  <c r="M324" i="16" s="1"/>
  <c r="M323" i="16" s="1"/>
  <c r="M322" i="16" s="1"/>
  <c r="M321" i="16" s="1"/>
  <c r="M320" i="16" s="1"/>
  <c r="M319" i="16" s="1"/>
  <c r="M318" i="16" s="1"/>
  <c r="M317" i="16" s="1"/>
  <c r="M316" i="16" s="1"/>
  <c r="M315" i="16" s="1"/>
  <c r="M314" i="16" s="1"/>
  <c r="M313" i="16" s="1"/>
  <c r="M312" i="16" s="1"/>
  <c r="M311" i="16" s="1"/>
  <c r="M310" i="16" s="1"/>
  <c r="M309" i="16" s="1"/>
  <c r="M308" i="16" s="1"/>
  <c r="M307" i="16" s="1"/>
  <c r="M306" i="16" s="1"/>
  <c r="M305" i="16" s="1"/>
  <c r="M304" i="16" s="1"/>
  <c r="M303" i="16" s="1"/>
  <c r="M302" i="16" s="1"/>
  <c r="M301" i="16" s="1"/>
  <c r="M300" i="16" s="1"/>
  <c r="M299" i="16" s="1"/>
  <c r="M298" i="16" s="1"/>
  <c r="M297" i="16" s="1"/>
  <c r="M296" i="16" s="1"/>
  <c r="M295" i="16" s="1"/>
  <c r="M294" i="16" s="1"/>
  <c r="M293" i="16" s="1"/>
  <c r="M292" i="16" s="1"/>
  <c r="M291" i="16" s="1"/>
  <c r="M290" i="16" s="1"/>
  <c r="M289" i="16" s="1"/>
  <c r="M288" i="16" s="1"/>
  <c r="M287" i="16" s="1"/>
  <c r="M286" i="16" s="1"/>
  <c r="M285" i="16" s="1"/>
  <c r="M284" i="16" s="1"/>
  <c r="M283" i="16" s="1"/>
  <c r="M282" i="16" s="1"/>
  <c r="M281" i="16" s="1"/>
  <c r="M280" i="16" s="1"/>
  <c r="M279" i="16" s="1"/>
  <c r="M278" i="16" s="1"/>
  <c r="M277" i="16" s="1"/>
  <c r="M276" i="16" s="1"/>
  <c r="M275" i="16" s="1"/>
  <c r="M274" i="16" s="1"/>
  <c r="M273" i="16" s="1"/>
  <c r="M272" i="16" s="1"/>
  <c r="M271" i="16" s="1"/>
  <c r="M270" i="16" s="1"/>
  <c r="M269" i="16" s="1"/>
  <c r="M268" i="16" s="1"/>
  <c r="M267" i="16" s="1"/>
  <c r="M266" i="16" s="1"/>
  <c r="M265" i="16" s="1"/>
  <c r="M264" i="16" s="1"/>
  <c r="M263" i="16" s="1"/>
  <c r="M262" i="16" s="1"/>
  <c r="M261" i="16" s="1"/>
  <c r="M260" i="16" s="1"/>
  <c r="M259" i="16" s="1"/>
  <c r="M258" i="16" s="1"/>
  <c r="M257" i="16" s="1"/>
  <c r="M256" i="16" s="1"/>
  <c r="M255" i="16" s="1"/>
  <c r="M254" i="16" s="1"/>
  <c r="M253" i="16" s="1"/>
  <c r="M252" i="16" s="1"/>
  <c r="M251" i="16" s="1"/>
  <c r="M250" i="16" s="1"/>
  <c r="M249" i="16" s="1"/>
  <c r="M248" i="16" s="1"/>
  <c r="M247" i="16" s="1"/>
  <c r="M246" i="16" s="1"/>
  <c r="M245" i="16" s="1"/>
  <c r="M244" i="16" s="1"/>
  <c r="M243" i="16" s="1"/>
  <c r="M242" i="16" s="1"/>
  <c r="M241" i="16" s="1"/>
  <c r="M240" i="16" s="1"/>
  <c r="M239" i="16" s="1"/>
  <c r="M238" i="16" s="1"/>
  <c r="M237" i="16" s="1"/>
  <c r="M236" i="16" s="1"/>
  <c r="M235" i="16" s="1"/>
  <c r="M234" i="16" s="1"/>
  <c r="M233" i="16" s="1"/>
  <c r="M232" i="16" s="1"/>
  <c r="M231" i="16" s="1"/>
  <c r="M230" i="16" s="1"/>
  <c r="M229" i="16" s="1"/>
  <c r="M228" i="16" s="1"/>
  <c r="M227" i="16" s="1"/>
  <c r="M226" i="16" s="1"/>
  <c r="M225" i="16" s="1"/>
  <c r="M224" i="16" s="1"/>
  <c r="M223" i="16" s="1"/>
  <c r="M222" i="16" s="1"/>
  <c r="M221" i="16" s="1"/>
  <c r="M220" i="16" s="1"/>
  <c r="M219" i="16" s="1"/>
  <c r="M218" i="16" s="1"/>
  <c r="M217" i="16" s="1"/>
  <c r="M216" i="16" s="1"/>
  <c r="M215" i="16" s="1"/>
  <c r="M214" i="16" s="1"/>
  <c r="M213" i="16" s="1"/>
  <c r="M212" i="16" s="1"/>
  <c r="M211" i="16" s="1"/>
  <c r="M210" i="16" s="1"/>
  <c r="M209" i="16" s="1"/>
  <c r="M208" i="16" s="1"/>
  <c r="M207" i="16" s="1"/>
  <c r="M206" i="16" s="1"/>
  <c r="M205" i="16" s="1"/>
  <c r="M204" i="16" s="1"/>
  <c r="M203" i="16" s="1"/>
  <c r="M202" i="16" s="1"/>
  <c r="M201" i="16" s="1"/>
  <c r="M200" i="16" s="1"/>
  <c r="M199" i="16" s="1"/>
  <c r="M198" i="16" s="1"/>
  <c r="M197" i="16" s="1"/>
  <c r="M196" i="16" s="1"/>
  <c r="M195" i="16" s="1"/>
  <c r="M194" i="16" s="1"/>
  <c r="M193" i="16" s="1"/>
  <c r="M192" i="16" s="1"/>
  <c r="M191" i="16" s="1"/>
  <c r="M190" i="16" s="1"/>
  <c r="M189" i="16" s="1"/>
  <c r="M188" i="16" s="1"/>
  <c r="M187" i="16" s="1"/>
  <c r="M186" i="16" s="1"/>
  <c r="M185" i="16" s="1"/>
  <c r="M184" i="16" s="1"/>
  <c r="M183" i="16" s="1"/>
  <c r="M182" i="16" s="1"/>
  <c r="M181" i="16" s="1"/>
  <c r="M180" i="16" s="1"/>
  <c r="M179" i="16" s="1"/>
  <c r="M178" i="16" s="1"/>
  <c r="M177" i="16" s="1"/>
  <c r="M176" i="16" s="1"/>
  <c r="M175" i="16" s="1"/>
  <c r="M174" i="16" s="1"/>
  <c r="M173" i="16" s="1"/>
  <c r="M172" i="16" s="1"/>
  <c r="M171" i="16" s="1"/>
  <c r="M170" i="16" s="1"/>
  <c r="M169" i="16" s="1"/>
  <c r="M168" i="16" s="1"/>
  <c r="M167" i="16" s="1"/>
  <c r="M166" i="16" s="1"/>
  <c r="M165" i="16" s="1"/>
  <c r="M164" i="16" s="1"/>
  <c r="M163" i="16" s="1"/>
  <c r="M162" i="16" s="1"/>
  <c r="M161" i="16" s="1"/>
  <c r="M160" i="16" s="1"/>
  <c r="M159" i="16" s="1"/>
  <c r="M158" i="16" s="1"/>
  <c r="M157" i="16" s="1"/>
  <c r="M156" i="16" s="1"/>
  <c r="M155" i="16" s="1"/>
  <c r="M154" i="16" s="1"/>
  <c r="M153" i="16" s="1"/>
  <c r="M152" i="16" s="1"/>
  <c r="M151" i="16" s="1"/>
  <c r="M150" i="16" s="1"/>
  <c r="M149" i="16" s="1"/>
  <c r="M148" i="16" s="1"/>
  <c r="M147" i="16" s="1"/>
  <c r="M146" i="16" s="1"/>
  <c r="M145" i="16" s="1"/>
  <c r="M144" i="16" s="1"/>
  <c r="M143" i="16" s="1"/>
  <c r="M142" i="16" s="1"/>
  <c r="M141" i="16" s="1"/>
  <c r="M140" i="16" s="1"/>
  <c r="M139" i="16" s="1"/>
  <c r="M138" i="16" s="1"/>
  <c r="M137" i="16" s="1"/>
  <c r="M136" i="16" s="1"/>
  <c r="M135" i="16" s="1"/>
  <c r="M134" i="16" s="1"/>
  <c r="M133" i="16" s="1"/>
  <c r="M132" i="16" s="1"/>
  <c r="M131" i="16" s="1"/>
  <c r="M130" i="16" s="1"/>
  <c r="M129" i="16" s="1"/>
  <c r="M128" i="16" s="1"/>
  <c r="M127" i="16" s="1"/>
  <c r="M126" i="16" s="1"/>
  <c r="M125" i="16" s="1"/>
  <c r="M124" i="16" s="1"/>
  <c r="M123" i="16" s="1"/>
  <c r="M122" i="16" s="1"/>
  <c r="M121" i="16" s="1"/>
  <c r="M120" i="16" s="1"/>
  <c r="M119" i="16" s="1"/>
  <c r="M118" i="16" s="1"/>
  <c r="M117" i="16" s="1"/>
  <c r="M116" i="16" s="1"/>
  <c r="M115" i="16" s="1"/>
  <c r="M114" i="16" s="1"/>
  <c r="M113" i="16" s="1"/>
  <c r="M112" i="16" s="1"/>
  <c r="M111" i="16" s="1"/>
  <c r="M110" i="16" s="1"/>
  <c r="M109" i="16" s="1"/>
  <c r="M108" i="16" s="1"/>
  <c r="M107" i="16" s="1"/>
  <c r="M106" i="16" s="1"/>
  <c r="M105" i="16" s="1"/>
  <c r="M104" i="16" s="1"/>
  <c r="M103" i="16" s="1"/>
  <c r="M102" i="16" s="1"/>
  <c r="M101" i="16" s="1"/>
  <c r="M100" i="16" s="1"/>
  <c r="M99" i="16" s="1"/>
  <c r="M98" i="16" s="1"/>
  <c r="M97" i="16" s="1"/>
  <c r="M96" i="16" s="1"/>
  <c r="M95" i="16" s="1"/>
  <c r="M94" i="16" s="1"/>
  <c r="M93" i="16" s="1"/>
  <c r="M92" i="16" s="1"/>
  <c r="M91" i="16" s="1"/>
  <c r="M90" i="16" s="1"/>
  <c r="M89" i="16" s="1"/>
  <c r="M88" i="16" s="1"/>
  <c r="M87" i="16" s="1"/>
  <c r="M86" i="16" s="1"/>
  <c r="M85" i="16" s="1"/>
  <c r="M84" i="16" s="1"/>
  <c r="M83" i="16" s="1"/>
  <c r="M82" i="16" s="1"/>
  <c r="M81" i="16" s="1"/>
  <c r="M80" i="16" s="1"/>
  <c r="M79" i="16" s="1"/>
  <c r="M78" i="16" s="1"/>
  <c r="M77" i="16" s="1"/>
  <c r="M76" i="16" s="1"/>
  <c r="M75" i="16" s="1"/>
  <c r="M74" i="16" s="1"/>
  <c r="M73" i="16" s="1"/>
  <c r="M72" i="16" s="1"/>
  <c r="M71" i="16" s="1"/>
  <c r="M70" i="16" s="1"/>
  <c r="M69" i="16" s="1"/>
  <c r="M68" i="16" s="1"/>
  <c r="M67" i="16" s="1"/>
  <c r="M66" i="16" s="1"/>
  <c r="M65" i="16" s="1"/>
  <c r="M64" i="16" s="1"/>
  <c r="M63" i="16" s="1"/>
  <c r="M62" i="16" s="1"/>
  <c r="M61" i="16" s="1"/>
  <c r="M60" i="16" s="1"/>
  <c r="M59" i="16" s="1"/>
  <c r="M58" i="16" s="1"/>
  <c r="M57" i="16" s="1"/>
  <c r="M56" i="16" s="1"/>
  <c r="M55" i="16" s="1"/>
  <c r="M54" i="16" s="1"/>
  <c r="M53" i="16" s="1"/>
  <c r="M52" i="16" s="1"/>
  <c r="M51" i="16" s="1"/>
  <c r="M50" i="16" s="1"/>
  <c r="M49" i="16" s="1"/>
  <c r="M48" i="16" s="1"/>
  <c r="M47" i="16" s="1"/>
  <c r="M46" i="16" s="1"/>
  <c r="M45" i="16" s="1"/>
  <c r="M44" i="16" s="1"/>
  <c r="M43" i="16" s="1"/>
  <c r="M42" i="16" s="1"/>
  <c r="M41" i="16" s="1"/>
  <c r="M40" i="16" s="1"/>
  <c r="M39" i="16" s="1"/>
  <c r="M38" i="16" s="1"/>
  <c r="M37" i="16" s="1"/>
  <c r="M36" i="16" s="1"/>
  <c r="M35" i="16" s="1"/>
  <c r="M34" i="16" s="1"/>
  <c r="M33" i="16" s="1"/>
  <c r="M32" i="16" s="1"/>
  <c r="M31" i="16" s="1"/>
  <c r="M30" i="16" s="1"/>
  <c r="M29" i="16" s="1"/>
  <c r="M28" i="16" s="1"/>
  <c r="M27" i="16" s="1"/>
  <c r="M26" i="16" s="1"/>
  <c r="M25" i="16" s="1"/>
  <c r="M24" i="16" s="1"/>
  <c r="M23" i="16" s="1"/>
  <c r="M22" i="16" s="1"/>
  <c r="M21" i="16" s="1"/>
  <c r="M20" i="16" s="1"/>
  <c r="M19" i="16" s="1"/>
  <c r="M18" i="16" s="1"/>
  <c r="M17" i="16" s="1"/>
  <c r="M16" i="16" s="1"/>
  <c r="M15" i="16" s="1"/>
  <c r="M14" i="16" s="1"/>
  <c r="M13" i="16" s="1"/>
  <c r="M12" i="16" s="1"/>
  <c r="M11" i="16" s="1"/>
  <c r="M10" i="16" s="1"/>
  <c r="M9" i="16" s="1"/>
  <c r="M8" i="16" s="1"/>
  <c r="M7" i="16" s="1"/>
  <c r="M6" i="16" s="1"/>
  <c r="M5" i="16" s="1"/>
  <c r="M4" i="16" s="1"/>
  <c r="M3" i="16" s="1"/>
  <c r="J362" i="16"/>
  <c r="J361" i="16" s="1"/>
  <c r="J360" i="16" s="1"/>
  <c r="J359" i="16" s="1"/>
  <c r="J358" i="16" s="1"/>
  <c r="J357" i="16" s="1"/>
  <c r="J356" i="16" s="1"/>
  <c r="J355" i="16" s="1"/>
  <c r="J354" i="16" s="1"/>
  <c r="J353" i="16" s="1"/>
  <c r="J352" i="16" s="1"/>
  <c r="J351" i="16" s="1"/>
  <c r="J350" i="16" s="1"/>
  <c r="J349" i="16" s="1"/>
  <c r="J348" i="16" s="1"/>
  <c r="J347" i="16" s="1"/>
  <c r="J346" i="16" s="1"/>
  <c r="J345" i="16" s="1"/>
  <c r="J344" i="16" s="1"/>
  <c r="J343" i="16" s="1"/>
  <c r="J342" i="16" s="1"/>
  <c r="J341" i="16" s="1"/>
  <c r="J340" i="16" s="1"/>
  <c r="J339" i="16" s="1"/>
  <c r="J338" i="16" s="1"/>
  <c r="J337" i="16" s="1"/>
  <c r="J336" i="16" s="1"/>
  <c r="J335" i="16" s="1"/>
  <c r="J334" i="16" s="1"/>
  <c r="J333" i="16" s="1"/>
  <c r="J332" i="16" s="1"/>
  <c r="J331" i="16" s="1"/>
  <c r="J330" i="16" s="1"/>
  <c r="J329" i="16" s="1"/>
  <c r="J328" i="16" s="1"/>
  <c r="J327" i="16" s="1"/>
  <c r="J326" i="16" s="1"/>
  <c r="J325" i="16" s="1"/>
  <c r="J324" i="16" s="1"/>
  <c r="J323" i="16" s="1"/>
  <c r="J322" i="16" s="1"/>
  <c r="J321" i="16" s="1"/>
  <c r="J320" i="16" s="1"/>
  <c r="J319" i="16" s="1"/>
  <c r="J318" i="16" s="1"/>
  <c r="J317" i="16" s="1"/>
  <c r="J316" i="16" s="1"/>
  <c r="J315" i="16" s="1"/>
  <c r="J314" i="16" s="1"/>
  <c r="J313" i="16" s="1"/>
  <c r="J312" i="16" s="1"/>
  <c r="J311" i="16" s="1"/>
  <c r="J310" i="16" s="1"/>
  <c r="J309" i="16" s="1"/>
  <c r="J308" i="16" s="1"/>
  <c r="J307" i="16" s="1"/>
  <c r="J306" i="16" s="1"/>
  <c r="J305" i="16" s="1"/>
  <c r="J304" i="16" s="1"/>
  <c r="J303" i="16" s="1"/>
  <c r="J302" i="16" s="1"/>
  <c r="J301" i="16" s="1"/>
  <c r="J300" i="16" s="1"/>
  <c r="J299" i="16" s="1"/>
  <c r="J298" i="16" s="1"/>
  <c r="J297" i="16" s="1"/>
  <c r="J296" i="16" s="1"/>
  <c r="J295" i="16" s="1"/>
  <c r="J294" i="16" s="1"/>
  <c r="J293" i="16" s="1"/>
  <c r="J292" i="16" s="1"/>
  <c r="J291" i="16" s="1"/>
  <c r="J290" i="16" s="1"/>
  <c r="J289" i="16" s="1"/>
  <c r="J288" i="16" s="1"/>
  <c r="J287" i="16" s="1"/>
  <c r="J286" i="16" s="1"/>
  <c r="J285" i="16" s="1"/>
  <c r="J284" i="16" s="1"/>
  <c r="J283" i="16" s="1"/>
  <c r="J282" i="16" s="1"/>
  <c r="J281" i="16" s="1"/>
  <c r="J280" i="16" s="1"/>
  <c r="J279" i="16" s="1"/>
  <c r="J278" i="16" s="1"/>
  <c r="J277" i="16" s="1"/>
  <c r="J276" i="16" s="1"/>
  <c r="J275" i="16" s="1"/>
  <c r="J274" i="16" s="1"/>
  <c r="J273" i="16" s="1"/>
  <c r="J272" i="16" s="1"/>
  <c r="J271" i="16" s="1"/>
  <c r="J270" i="16" s="1"/>
  <c r="J269" i="16" s="1"/>
  <c r="J268" i="16" s="1"/>
  <c r="J267" i="16" s="1"/>
  <c r="J266" i="16" s="1"/>
  <c r="J265" i="16" s="1"/>
  <c r="J264" i="16" s="1"/>
  <c r="J263" i="16" s="1"/>
  <c r="J262" i="16" s="1"/>
  <c r="J261" i="16" s="1"/>
  <c r="J260" i="16" s="1"/>
  <c r="J259" i="16" s="1"/>
  <c r="J258" i="16" s="1"/>
  <c r="J257" i="16" s="1"/>
  <c r="J256" i="16" s="1"/>
  <c r="J255" i="16" s="1"/>
  <c r="J254" i="16" s="1"/>
  <c r="J253" i="16" s="1"/>
  <c r="J252" i="16" s="1"/>
  <c r="J251" i="16" s="1"/>
  <c r="J250" i="16" s="1"/>
  <c r="J249" i="16" s="1"/>
  <c r="J248" i="16" s="1"/>
  <c r="J247" i="16" s="1"/>
  <c r="J246" i="16" s="1"/>
  <c r="J245" i="16" s="1"/>
  <c r="J244" i="16" s="1"/>
  <c r="J243" i="16" s="1"/>
  <c r="J242" i="16" s="1"/>
  <c r="J241" i="16" s="1"/>
  <c r="J240" i="16" s="1"/>
  <c r="J239" i="16" s="1"/>
  <c r="J238" i="16" s="1"/>
  <c r="J237" i="16" s="1"/>
  <c r="J236" i="16" s="1"/>
  <c r="J235" i="16" s="1"/>
  <c r="J234" i="16" s="1"/>
  <c r="J233" i="16" s="1"/>
  <c r="J232" i="16" s="1"/>
  <c r="J231" i="16" s="1"/>
  <c r="J230" i="16" s="1"/>
  <c r="J229" i="16" s="1"/>
  <c r="J228" i="16" s="1"/>
  <c r="J227" i="16" s="1"/>
  <c r="J226" i="16" s="1"/>
  <c r="J225" i="16" s="1"/>
  <c r="J224" i="16" s="1"/>
  <c r="J223" i="16" s="1"/>
  <c r="J222" i="16" s="1"/>
  <c r="J221" i="16" s="1"/>
  <c r="J220" i="16" s="1"/>
  <c r="J219" i="16" s="1"/>
  <c r="J218" i="16" s="1"/>
  <c r="J217" i="16" s="1"/>
  <c r="J216" i="16" s="1"/>
  <c r="J215" i="16" s="1"/>
  <c r="J214" i="16" s="1"/>
  <c r="J213" i="16" s="1"/>
  <c r="J212" i="16" s="1"/>
  <c r="J211" i="16" s="1"/>
  <c r="J210" i="16" s="1"/>
  <c r="J209" i="16" s="1"/>
  <c r="J208" i="16" s="1"/>
  <c r="J207" i="16" s="1"/>
  <c r="J206" i="16" s="1"/>
  <c r="J205" i="16" s="1"/>
  <c r="J204" i="16" s="1"/>
  <c r="J203" i="16" s="1"/>
  <c r="J202" i="16" s="1"/>
  <c r="J201" i="16" s="1"/>
  <c r="J200" i="16" s="1"/>
  <c r="J199" i="16" s="1"/>
  <c r="J198" i="16" s="1"/>
  <c r="J197" i="16" s="1"/>
  <c r="J196" i="16" s="1"/>
  <c r="J195" i="16" s="1"/>
  <c r="J194" i="16" s="1"/>
  <c r="J193" i="16" s="1"/>
  <c r="J192" i="16" s="1"/>
  <c r="J191" i="16" s="1"/>
  <c r="J190" i="16" s="1"/>
  <c r="J189" i="16" s="1"/>
  <c r="J188" i="16" s="1"/>
  <c r="J187" i="16" s="1"/>
  <c r="J186" i="16" s="1"/>
  <c r="J185" i="16" s="1"/>
  <c r="J184" i="16" s="1"/>
  <c r="J183" i="16" s="1"/>
  <c r="J182" i="16" s="1"/>
  <c r="J181" i="16" s="1"/>
  <c r="J180" i="16" s="1"/>
  <c r="J179" i="16" s="1"/>
  <c r="J178" i="16" s="1"/>
  <c r="J177" i="16" s="1"/>
  <c r="J176" i="16" s="1"/>
  <c r="J175" i="16" s="1"/>
  <c r="J174" i="16" s="1"/>
  <c r="J173" i="16" s="1"/>
  <c r="J172" i="16" s="1"/>
  <c r="J171" i="16" s="1"/>
  <c r="J170" i="16" s="1"/>
  <c r="J169" i="16" s="1"/>
  <c r="J168" i="16" s="1"/>
  <c r="J167" i="16" s="1"/>
  <c r="J166" i="16" s="1"/>
  <c r="J165" i="16" s="1"/>
  <c r="J164" i="16" s="1"/>
  <c r="J163" i="16" s="1"/>
  <c r="J162" i="16" s="1"/>
  <c r="J161" i="16" s="1"/>
  <c r="J160" i="16" s="1"/>
  <c r="J159" i="16" s="1"/>
  <c r="J158" i="16" s="1"/>
  <c r="J157" i="16" s="1"/>
  <c r="J156" i="16" s="1"/>
  <c r="J155" i="16" s="1"/>
  <c r="J154" i="16" s="1"/>
  <c r="J153" i="16" s="1"/>
  <c r="J152" i="16" s="1"/>
  <c r="J151" i="16" s="1"/>
  <c r="J150" i="16" s="1"/>
  <c r="J149" i="16" s="1"/>
  <c r="J148" i="16" s="1"/>
  <c r="J147" i="16" s="1"/>
  <c r="J146" i="16" s="1"/>
  <c r="J145" i="16" s="1"/>
  <c r="J144" i="16" s="1"/>
  <c r="J143" i="16" s="1"/>
  <c r="J142" i="16" s="1"/>
  <c r="J141" i="16" s="1"/>
  <c r="J140" i="16" s="1"/>
  <c r="J139" i="16" s="1"/>
  <c r="J138" i="16" s="1"/>
  <c r="J137" i="16" s="1"/>
  <c r="J136" i="16" s="1"/>
  <c r="J135" i="16" s="1"/>
  <c r="J134" i="16" s="1"/>
  <c r="J133" i="16" s="1"/>
  <c r="J132" i="16" s="1"/>
  <c r="J131" i="16" s="1"/>
  <c r="J130" i="16" s="1"/>
  <c r="J129" i="16" s="1"/>
  <c r="J128" i="16" s="1"/>
  <c r="J127" i="16" s="1"/>
  <c r="J126" i="16" s="1"/>
  <c r="J125" i="16" s="1"/>
  <c r="J124" i="16" s="1"/>
  <c r="J123" i="16" s="1"/>
  <c r="J122" i="16" s="1"/>
  <c r="J121" i="16" s="1"/>
  <c r="J120" i="16" s="1"/>
  <c r="J119" i="16" s="1"/>
  <c r="J118" i="16" s="1"/>
  <c r="J117" i="16" s="1"/>
  <c r="J116" i="16" s="1"/>
  <c r="J115" i="16" s="1"/>
  <c r="J114" i="16" s="1"/>
  <c r="J113" i="16" s="1"/>
  <c r="J112" i="16" s="1"/>
  <c r="J111" i="16" s="1"/>
  <c r="J110" i="16" s="1"/>
  <c r="J109" i="16" s="1"/>
  <c r="J108" i="16" s="1"/>
  <c r="J107" i="16" s="1"/>
  <c r="J106" i="16" s="1"/>
  <c r="J105" i="16" s="1"/>
  <c r="J104" i="16" s="1"/>
  <c r="J103" i="16" s="1"/>
  <c r="J102" i="16" s="1"/>
  <c r="J101" i="16" s="1"/>
  <c r="J100" i="16" s="1"/>
  <c r="J99" i="16" s="1"/>
  <c r="J98" i="16" s="1"/>
  <c r="J97" i="16" s="1"/>
  <c r="J96" i="16" s="1"/>
  <c r="J95" i="16" s="1"/>
  <c r="J94" i="16" s="1"/>
  <c r="J93" i="16" s="1"/>
  <c r="J92" i="16" s="1"/>
  <c r="J91" i="16" s="1"/>
  <c r="J90" i="16" s="1"/>
  <c r="J89" i="16" s="1"/>
  <c r="J88" i="16" s="1"/>
  <c r="J87" i="16" s="1"/>
  <c r="J86" i="16" s="1"/>
  <c r="J85" i="16" s="1"/>
  <c r="J84" i="16" s="1"/>
  <c r="J83" i="16" s="1"/>
  <c r="J82" i="16" s="1"/>
  <c r="J81" i="16" s="1"/>
  <c r="J80" i="16" s="1"/>
  <c r="J79" i="16" s="1"/>
  <c r="J78" i="16" s="1"/>
  <c r="J77" i="16" s="1"/>
  <c r="J76" i="16" s="1"/>
  <c r="J75" i="16" s="1"/>
  <c r="J74" i="16" s="1"/>
  <c r="J73" i="16" s="1"/>
  <c r="J72" i="16" s="1"/>
  <c r="J71" i="16" s="1"/>
  <c r="J70" i="16" s="1"/>
  <c r="J69" i="16" s="1"/>
  <c r="J68" i="16" s="1"/>
  <c r="J67" i="16" s="1"/>
  <c r="J66" i="16" s="1"/>
  <c r="J65" i="16" s="1"/>
  <c r="J64" i="16" s="1"/>
  <c r="J63" i="16" s="1"/>
  <c r="J62" i="16" s="1"/>
  <c r="J61" i="16" s="1"/>
  <c r="J60" i="16" s="1"/>
  <c r="J59" i="16" s="1"/>
  <c r="J58" i="16" s="1"/>
  <c r="J57" i="16" s="1"/>
  <c r="J56" i="16" s="1"/>
  <c r="J55" i="16" s="1"/>
  <c r="J54" i="16" s="1"/>
  <c r="J53" i="16" s="1"/>
  <c r="J52" i="16" s="1"/>
  <c r="J51" i="16" s="1"/>
  <c r="J50" i="16" s="1"/>
  <c r="J49" i="16" s="1"/>
  <c r="J48" i="16" s="1"/>
  <c r="J47" i="16" s="1"/>
  <c r="J46" i="16" s="1"/>
  <c r="J45" i="16" s="1"/>
  <c r="J44" i="16" s="1"/>
  <c r="J43" i="16" s="1"/>
  <c r="J42" i="16" s="1"/>
  <c r="J41" i="16" s="1"/>
  <c r="J40" i="16" s="1"/>
  <c r="J39" i="16" s="1"/>
  <c r="J38" i="16" s="1"/>
  <c r="J37" i="16" s="1"/>
  <c r="J36" i="16" s="1"/>
  <c r="J35" i="16" s="1"/>
  <c r="J34" i="16" s="1"/>
  <c r="J33" i="16" s="1"/>
  <c r="J32" i="16" s="1"/>
  <c r="J31" i="16" s="1"/>
  <c r="J30" i="16" s="1"/>
  <c r="J29" i="16" s="1"/>
  <c r="J28" i="16" s="1"/>
  <c r="J27" i="16" s="1"/>
  <c r="J26" i="16" s="1"/>
  <c r="J25" i="16" s="1"/>
  <c r="J24" i="16" s="1"/>
  <c r="J23" i="16" s="1"/>
  <c r="J22" i="16" s="1"/>
  <c r="J21" i="16" s="1"/>
  <c r="J20" i="16" s="1"/>
  <c r="J19" i="16" s="1"/>
  <c r="J18" i="16" s="1"/>
  <c r="J17" i="16" s="1"/>
  <c r="J16" i="16" s="1"/>
  <c r="J15" i="16" s="1"/>
  <c r="J14" i="16" s="1"/>
  <c r="J13" i="16" s="1"/>
  <c r="J12" i="16" s="1"/>
  <c r="J11" i="16" s="1"/>
  <c r="J10" i="16" s="1"/>
  <c r="J9" i="16" s="1"/>
  <c r="J8" i="16" s="1"/>
  <c r="J7" i="16" s="1"/>
  <c r="J6" i="16" s="1"/>
  <c r="J5" i="16" s="1"/>
  <c r="J4" i="16" s="1"/>
  <c r="J3" i="16" s="1"/>
  <c r="L69" i="11"/>
  <c r="L62" i="11"/>
  <c r="O61" i="11"/>
  <c r="L69" i="8"/>
  <c r="L62" i="8"/>
  <c r="O61" i="8"/>
  <c r="O206" i="8"/>
  <c r="L214" i="8"/>
  <c r="O212" i="8"/>
  <c r="L207" i="8"/>
  <c r="O246" i="8"/>
  <c r="L254" i="8"/>
  <c r="O252" i="8"/>
  <c r="L247" i="8"/>
  <c r="O286" i="8"/>
  <c r="L294" i="8"/>
  <c r="O292" i="8"/>
  <c r="L287" i="8"/>
  <c r="O326" i="8"/>
  <c r="L334" i="8"/>
  <c r="O332" i="8"/>
  <c r="L327" i="8"/>
  <c r="O186" i="8"/>
  <c r="L194" i="8"/>
  <c r="O192" i="8"/>
  <c r="L187" i="8"/>
  <c r="O226" i="8"/>
  <c r="L234" i="8"/>
  <c r="O232" i="8"/>
  <c r="L227" i="8"/>
  <c r="O266" i="8"/>
  <c r="L274" i="8"/>
  <c r="O272" i="8"/>
  <c r="L267" i="8"/>
  <c r="O306" i="8"/>
  <c r="L314" i="8"/>
  <c r="O312" i="8"/>
  <c r="L307" i="8"/>
  <c r="W362" i="10"/>
  <c r="W361" i="10" s="1"/>
  <c r="W360" i="10" s="1"/>
  <c r="W359" i="10" s="1"/>
  <c r="W358" i="10" s="1"/>
  <c r="W357" i="10" s="1"/>
  <c r="W356" i="10" s="1"/>
  <c r="W355" i="10" s="1"/>
  <c r="W354" i="10" s="1"/>
  <c r="W353" i="10" s="1"/>
  <c r="W352" i="10" s="1"/>
  <c r="W351" i="10" s="1"/>
  <c r="W350" i="10" s="1"/>
  <c r="W349" i="10" s="1"/>
  <c r="W348" i="10" s="1"/>
  <c r="W347" i="10" s="1"/>
  <c r="W346" i="10" s="1"/>
  <c r="W345" i="10" s="1"/>
  <c r="W344" i="10" s="1"/>
  <c r="W343" i="10" s="1"/>
  <c r="W342" i="10" s="1"/>
  <c r="W341" i="10" s="1"/>
  <c r="W340" i="10" s="1"/>
  <c r="W339" i="10" s="1"/>
  <c r="W338" i="10" s="1"/>
  <c r="W337" i="10" s="1"/>
  <c r="W336" i="10" s="1"/>
  <c r="W335" i="10" s="1"/>
  <c r="W334" i="10" s="1"/>
  <c r="W333" i="10" s="1"/>
  <c r="W332" i="10" s="1"/>
  <c r="W331" i="10" s="1"/>
  <c r="W330" i="10" s="1"/>
  <c r="W329" i="10" s="1"/>
  <c r="W328" i="10" s="1"/>
  <c r="W327" i="10" s="1"/>
  <c r="W326" i="10" s="1"/>
  <c r="W325" i="10" s="1"/>
  <c r="W324" i="10" s="1"/>
  <c r="W323" i="10" s="1"/>
  <c r="W322" i="10" s="1"/>
  <c r="W321" i="10" s="1"/>
  <c r="W320" i="10" s="1"/>
  <c r="W319" i="10" s="1"/>
  <c r="W318" i="10" s="1"/>
  <c r="W317" i="10" s="1"/>
  <c r="W316" i="10" s="1"/>
  <c r="W315" i="10" s="1"/>
  <c r="W314" i="10" s="1"/>
  <c r="W313" i="10" s="1"/>
  <c r="W312" i="10" s="1"/>
  <c r="W311" i="10" s="1"/>
  <c r="W310" i="10" s="1"/>
  <c r="W309" i="10" s="1"/>
  <c r="W308" i="10" s="1"/>
  <c r="W307" i="10" s="1"/>
  <c r="W306" i="10" s="1"/>
  <c r="W305" i="10" s="1"/>
  <c r="W304" i="10" s="1"/>
  <c r="W303" i="10" s="1"/>
  <c r="W302" i="10" s="1"/>
  <c r="W301" i="10" s="1"/>
  <c r="W300" i="10" s="1"/>
  <c r="W299" i="10" s="1"/>
  <c r="W298" i="10" s="1"/>
  <c r="W297" i="10" s="1"/>
  <c r="W296" i="10" s="1"/>
  <c r="W295" i="10" s="1"/>
  <c r="W294" i="10" s="1"/>
  <c r="W293" i="10" s="1"/>
  <c r="W292" i="10" s="1"/>
  <c r="W291" i="10" s="1"/>
  <c r="W290" i="10" s="1"/>
  <c r="W289" i="10" s="1"/>
  <c r="W288" i="10" s="1"/>
  <c r="W287" i="10" s="1"/>
  <c r="W286" i="10" s="1"/>
  <c r="W285" i="10" s="1"/>
  <c r="W284" i="10" s="1"/>
  <c r="W283" i="10" s="1"/>
  <c r="W282" i="10" s="1"/>
  <c r="W281" i="10" s="1"/>
  <c r="W280" i="10" s="1"/>
  <c r="W279" i="10" s="1"/>
  <c r="W278" i="10" s="1"/>
  <c r="W277" i="10" s="1"/>
  <c r="W276" i="10" s="1"/>
  <c r="W275" i="10" s="1"/>
  <c r="W274" i="10" s="1"/>
  <c r="W273" i="10" s="1"/>
  <c r="W272" i="10" s="1"/>
  <c r="W271" i="10" s="1"/>
  <c r="W270" i="10" s="1"/>
  <c r="W269" i="10" s="1"/>
  <c r="W268" i="10" s="1"/>
  <c r="W267" i="10" s="1"/>
  <c r="W266" i="10" s="1"/>
  <c r="W265" i="10" s="1"/>
  <c r="W264" i="10" s="1"/>
  <c r="W263" i="10" s="1"/>
  <c r="W262" i="10" s="1"/>
  <c r="W261" i="10" s="1"/>
  <c r="W260" i="10" s="1"/>
  <c r="W259" i="10" s="1"/>
  <c r="W258" i="10" s="1"/>
  <c r="W257" i="10" s="1"/>
  <c r="W256" i="10" s="1"/>
  <c r="W255" i="10" s="1"/>
  <c r="W254" i="10" s="1"/>
  <c r="W253" i="10" s="1"/>
  <c r="W252" i="10" s="1"/>
  <c r="W251" i="10" s="1"/>
  <c r="W250" i="10" s="1"/>
  <c r="W249" i="10" s="1"/>
  <c r="W248" i="10" s="1"/>
  <c r="W247" i="10" s="1"/>
  <c r="W246" i="10" s="1"/>
  <c r="W245" i="10" s="1"/>
  <c r="W244" i="10" s="1"/>
  <c r="W243" i="10" s="1"/>
  <c r="W242" i="10" s="1"/>
  <c r="W241" i="10" s="1"/>
  <c r="W240" i="10" s="1"/>
  <c r="W239" i="10" s="1"/>
  <c r="W238" i="10" s="1"/>
  <c r="W237" i="10" s="1"/>
  <c r="W236" i="10" s="1"/>
  <c r="W235" i="10" s="1"/>
  <c r="W234" i="10" s="1"/>
  <c r="W233" i="10" s="1"/>
  <c r="W232" i="10" s="1"/>
  <c r="W231" i="10" s="1"/>
  <c r="W230" i="10" s="1"/>
  <c r="W229" i="10" s="1"/>
  <c r="W228" i="10" s="1"/>
  <c r="W227" i="10" s="1"/>
  <c r="W226" i="10" s="1"/>
  <c r="W225" i="10" s="1"/>
  <c r="W224" i="10" s="1"/>
  <c r="W223" i="10" s="1"/>
  <c r="W222" i="10" s="1"/>
  <c r="W221" i="10" s="1"/>
  <c r="W220" i="10" s="1"/>
  <c r="W219" i="10" s="1"/>
  <c r="W218" i="10" s="1"/>
  <c r="W217" i="10" s="1"/>
  <c r="W216" i="10" s="1"/>
  <c r="W215" i="10" s="1"/>
  <c r="W214" i="10" s="1"/>
  <c r="W213" i="10" s="1"/>
  <c r="W212" i="10" s="1"/>
  <c r="W211" i="10" s="1"/>
  <c r="W210" i="10" s="1"/>
  <c r="W209" i="10" s="1"/>
  <c r="W208" i="10" s="1"/>
  <c r="W207" i="10" s="1"/>
  <c r="W206" i="10" s="1"/>
  <c r="W205" i="10" s="1"/>
  <c r="W204" i="10" s="1"/>
  <c r="W203" i="10" s="1"/>
  <c r="W202" i="10" s="1"/>
  <c r="W201" i="10" s="1"/>
  <c r="W200" i="10" s="1"/>
  <c r="W199" i="10" s="1"/>
  <c r="W198" i="10" s="1"/>
  <c r="W197" i="10" s="1"/>
  <c r="W196" i="10" s="1"/>
  <c r="W195" i="10" s="1"/>
  <c r="W194" i="10" s="1"/>
  <c r="W193" i="10" s="1"/>
  <c r="W192" i="10" s="1"/>
  <c r="W191" i="10" s="1"/>
  <c r="W190" i="10" s="1"/>
  <c r="W189" i="10" s="1"/>
  <c r="W188" i="10" s="1"/>
  <c r="W187" i="10" s="1"/>
  <c r="W186" i="10" s="1"/>
  <c r="W185" i="10" s="1"/>
  <c r="W184" i="10" s="1"/>
  <c r="W183" i="10" s="1"/>
  <c r="W182" i="10" s="1"/>
  <c r="W181" i="10" s="1"/>
  <c r="W180" i="10" s="1"/>
  <c r="W179" i="10" s="1"/>
  <c r="W178" i="10" s="1"/>
  <c r="W177" i="10" s="1"/>
  <c r="W176" i="10" s="1"/>
  <c r="W175" i="10" s="1"/>
  <c r="W174" i="10" s="1"/>
  <c r="W173" i="10" s="1"/>
  <c r="W172" i="10" s="1"/>
  <c r="W171" i="10" s="1"/>
  <c r="W170" i="10" s="1"/>
  <c r="W169" i="10" s="1"/>
  <c r="W168" i="10" s="1"/>
  <c r="W167" i="10" s="1"/>
  <c r="W166" i="10" s="1"/>
  <c r="W165" i="10" s="1"/>
  <c r="W164" i="10" s="1"/>
  <c r="W163" i="10" s="1"/>
  <c r="W162" i="10" s="1"/>
  <c r="W161" i="10" s="1"/>
  <c r="W160" i="10" s="1"/>
  <c r="W159" i="10" s="1"/>
  <c r="W158" i="10" s="1"/>
  <c r="W157" i="10" s="1"/>
  <c r="W156" i="10" s="1"/>
  <c r="W155" i="10" s="1"/>
  <c r="W154" i="10" s="1"/>
  <c r="W153" i="10" s="1"/>
  <c r="W152" i="10" s="1"/>
  <c r="W151" i="10" s="1"/>
  <c r="W150" i="10" s="1"/>
  <c r="W149" i="10" s="1"/>
  <c r="W148" i="10" s="1"/>
  <c r="W147" i="10" s="1"/>
  <c r="W146" i="10" s="1"/>
  <c r="W145" i="10" s="1"/>
  <c r="W144" i="10" s="1"/>
  <c r="W143" i="10" s="1"/>
  <c r="W142" i="10" s="1"/>
  <c r="W141" i="10" s="1"/>
  <c r="W140" i="10" s="1"/>
  <c r="W139" i="10" s="1"/>
  <c r="W138" i="10" s="1"/>
  <c r="W137" i="10" s="1"/>
  <c r="W136" i="10" s="1"/>
  <c r="W135" i="10" s="1"/>
  <c r="W134" i="10" s="1"/>
  <c r="W133" i="10" s="1"/>
  <c r="W132" i="10" s="1"/>
  <c r="W131" i="10" s="1"/>
  <c r="W130" i="10" s="1"/>
  <c r="W129" i="10" s="1"/>
  <c r="W128" i="10" s="1"/>
  <c r="W127" i="10" s="1"/>
  <c r="W126" i="10" s="1"/>
  <c r="W125" i="10" s="1"/>
  <c r="W124" i="10" s="1"/>
  <c r="W123" i="10" s="1"/>
  <c r="W122" i="10" s="1"/>
  <c r="W121" i="10" s="1"/>
  <c r="W120" i="10" s="1"/>
  <c r="W119" i="10" s="1"/>
  <c r="W118" i="10" s="1"/>
  <c r="W117" i="10" s="1"/>
  <c r="W116" i="10" s="1"/>
  <c r="W115" i="10" s="1"/>
  <c r="W114" i="10" s="1"/>
  <c r="W113" i="10" s="1"/>
  <c r="W112" i="10" s="1"/>
  <c r="W111" i="10" s="1"/>
  <c r="W110" i="10" s="1"/>
  <c r="W109" i="10" s="1"/>
  <c r="W108" i="10" s="1"/>
  <c r="W107" i="10" s="1"/>
  <c r="W106" i="10" s="1"/>
  <c r="W105" i="10" s="1"/>
  <c r="W104" i="10" s="1"/>
  <c r="W103" i="10" s="1"/>
  <c r="W102" i="10" s="1"/>
  <c r="W101" i="10" s="1"/>
  <c r="W100" i="10" s="1"/>
  <c r="W99" i="10" s="1"/>
  <c r="W98" i="10" s="1"/>
  <c r="W97" i="10" s="1"/>
  <c r="W96" i="10" s="1"/>
  <c r="W95" i="10" s="1"/>
  <c r="W94" i="10" s="1"/>
  <c r="W93" i="10" s="1"/>
  <c r="W92" i="10" s="1"/>
  <c r="W91" i="10" s="1"/>
  <c r="W90" i="10" s="1"/>
  <c r="W89" i="10" s="1"/>
  <c r="W88" i="10" s="1"/>
  <c r="W87" i="10" s="1"/>
  <c r="W86" i="10" s="1"/>
  <c r="W85" i="10" s="1"/>
  <c r="W84" i="10" s="1"/>
  <c r="W83" i="10" s="1"/>
  <c r="W82" i="10" s="1"/>
  <c r="W81" i="10" s="1"/>
  <c r="W80" i="10" s="1"/>
  <c r="W79" i="10" s="1"/>
  <c r="W78" i="10" s="1"/>
  <c r="W77" i="10" s="1"/>
  <c r="W76" i="10" s="1"/>
  <c r="W75" i="10" s="1"/>
  <c r="W74" i="10" s="1"/>
  <c r="W73" i="10" s="1"/>
  <c r="W72" i="10" s="1"/>
  <c r="W71" i="10" s="1"/>
  <c r="W70" i="10" s="1"/>
  <c r="W69" i="10" s="1"/>
  <c r="W68" i="10" s="1"/>
  <c r="W67" i="10" s="1"/>
  <c r="W66" i="10" s="1"/>
  <c r="W65" i="10" s="1"/>
  <c r="W64" i="10" s="1"/>
  <c r="W63" i="10" s="1"/>
  <c r="W62" i="10" s="1"/>
  <c r="W61" i="10" s="1"/>
  <c r="W60" i="10" s="1"/>
  <c r="W59" i="10" s="1"/>
  <c r="W58" i="10" s="1"/>
  <c r="W57" i="10" s="1"/>
  <c r="W56" i="10" s="1"/>
  <c r="W55" i="10" s="1"/>
  <c r="W54" i="10" s="1"/>
  <c r="W53" i="10" s="1"/>
  <c r="W52" i="10" s="1"/>
  <c r="W51" i="10" s="1"/>
  <c r="W50" i="10" s="1"/>
  <c r="W49" i="10" s="1"/>
  <c r="W48" i="10" s="1"/>
  <c r="W47" i="10" s="1"/>
  <c r="W46" i="10" s="1"/>
  <c r="W45" i="10" s="1"/>
  <c r="W44" i="10" s="1"/>
  <c r="W43" i="10" s="1"/>
  <c r="W42" i="10" s="1"/>
  <c r="W41" i="10" s="1"/>
  <c r="W40" i="10" s="1"/>
  <c r="W39" i="10" s="1"/>
  <c r="W38" i="10" s="1"/>
  <c r="W37" i="10" s="1"/>
  <c r="W36" i="10" s="1"/>
  <c r="W35" i="10" s="1"/>
  <c r="W34" i="10" s="1"/>
  <c r="W33" i="10" s="1"/>
  <c r="W32" i="10" s="1"/>
  <c r="W31" i="10" s="1"/>
  <c r="W30" i="10" s="1"/>
  <c r="W29" i="10" s="1"/>
  <c r="W28" i="10" s="1"/>
  <c r="W27" i="10" s="1"/>
  <c r="W26" i="10" s="1"/>
  <c r="W25" i="10" s="1"/>
  <c r="W24" i="10" s="1"/>
  <c r="W23" i="10" s="1"/>
  <c r="W22" i="10" s="1"/>
  <c r="W21" i="10" s="1"/>
  <c r="W20" i="10" s="1"/>
  <c r="W19" i="10" s="1"/>
  <c r="W18" i="10" s="1"/>
  <c r="W17" i="10" s="1"/>
  <c r="W16" i="10" s="1"/>
  <c r="W15" i="10" s="1"/>
  <c r="W14" i="10" s="1"/>
  <c r="W13" i="10" s="1"/>
  <c r="W12" i="10" s="1"/>
  <c r="W11" i="10" s="1"/>
  <c r="W10" i="10" s="1"/>
  <c r="W9" i="10" s="1"/>
  <c r="W8" i="10" s="1"/>
  <c r="W7" i="10" s="1"/>
  <c r="W6" i="10" s="1"/>
  <c r="W5" i="10" s="1"/>
  <c r="W4" i="10" s="1"/>
  <c r="W3" i="10" s="1"/>
  <c r="Z363" i="10"/>
  <c r="U363" i="10"/>
  <c r="R362" i="10"/>
  <c r="R361" i="10" s="1"/>
  <c r="R360" i="10" s="1"/>
  <c r="R359" i="10" s="1"/>
  <c r="R358" i="10" s="1"/>
  <c r="R357" i="10" s="1"/>
  <c r="R356" i="10" s="1"/>
  <c r="R355" i="10" s="1"/>
  <c r="R354" i="10" s="1"/>
  <c r="R353" i="10" s="1"/>
  <c r="R352" i="10" s="1"/>
  <c r="R351" i="10" s="1"/>
  <c r="R350" i="10" s="1"/>
  <c r="R349" i="10" s="1"/>
  <c r="R348" i="10" s="1"/>
  <c r="R347" i="10" s="1"/>
  <c r="R346" i="10" s="1"/>
  <c r="R345" i="10" s="1"/>
  <c r="R344" i="10" s="1"/>
  <c r="R343" i="10" s="1"/>
  <c r="R342" i="10" s="1"/>
  <c r="R341" i="10" s="1"/>
  <c r="R340" i="10" s="1"/>
  <c r="R339" i="10" s="1"/>
  <c r="R338" i="10" s="1"/>
  <c r="R337" i="10" s="1"/>
  <c r="R336" i="10" s="1"/>
  <c r="R335" i="10" s="1"/>
  <c r="R334" i="10" s="1"/>
  <c r="R333" i="10" s="1"/>
  <c r="R332" i="10" s="1"/>
  <c r="R331" i="10" s="1"/>
  <c r="R330" i="10" s="1"/>
  <c r="R329" i="10" s="1"/>
  <c r="R328" i="10" s="1"/>
  <c r="R327" i="10" s="1"/>
  <c r="R326" i="10" s="1"/>
  <c r="R325" i="10" s="1"/>
  <c r="R324" i="10" s="1"/>
  <c r="R323" i="10" s="1"/>
  <c r="R322" i="10" s="1"/>
  <c r="R321" i="10" s="1"/>
  <c r="R320" i="10" s="1"/>
  <c r="R319" i="10" s="1"/>
  <c r="R318" i="10" s="1"/>
  <c r="R317" i="10" s="1"/>
  <c r="R316" i="10" s="1"/>
  <c r="R315" i="10" s="1"/>
  <c r="R314" i="10" s="1"/>
  <c r="R313" i="10" s="1"/>
  <c r="R312" i="10" s="1"/>
  <c r="R311" i="10" s="1"/>
  <c r="R310" i="10" s="1"/>
  <c r="R309" i="10" s="1"/>
  <c r="R308" i="10" s="1"/>
  <c r="R307" i="10" s="1"/>
  <c r="R306" i="10" s="1"/>
  <c r="R305" i="10" s="1"/>
  <c r="R304" i="10" s="1"/>
  <c r="R303" i="10" s="1"/>
  <c r="R302" i="10" s="1"/>
  <c r="R301" i="10" s="1"/>
  <c r="R300" i="10" s="1"/>
  <c r="R299" i="10" s="1"/>
  <c r="R298" i="10" s="1"/>
  <c r="R297" i="10" s="1"/>
  <c r="R296" i="10" s="1"/>
  <c r="R295" i="10" s="1"/>
  <c r="R294" i="10" s="1"/>
  <c r="R293" i="10" s="1"/>
  <c r="R292" i="10" s="1"/>
  <c r="R291" i="10" s="1"/>
  <c r="R290" i="10" s="1"/>
  <c r="R289" i="10" s="1"/>
  <c r="R288" i="10" s="1"/>
  <c r="R287" i="10" s="1"/>
  <c r="R286" i="10" s="1"/>
  <c r="R285" i="10" s="1"/>
  <c r="R284" i="10" s="1"/>
  <c r="R283" i="10" s="1"/>
  <c r="R282" i="10" s="1"/>
  <c r="R281" i="10" s="1"/>
  <c r="R280" i="10" s="1"/>
  <c r="R279" i="10" s="1"/>
  <c r="R278" i="10" s="1"/>
  <c r="R277" i="10" s="1"/>
  <c r="R276" i="10" s="1"/>
  <c r="R275" i="10" s="1"/>
  <c r="R274" i="10" s="1"/>
  <c r="R273" i="10" s="1"/>
  <c r="R272" i="10" s="1"/>
  <c r="R271" i="10" s="1"/>
  <c r="R270" i="10" s="1"/>
  <c r="R269" i="10" s="1"/>
  <c r="R268" i="10" s="1"/>
  <c r="R267" i="10" s="1"/>
  <c r="R266" i="10" s="1"/>
  <c r="R265" i="10" s="1"/>
  <c r="R264" i="10" s="1"/>
  <c r="R263" i="10" s="1"/>
  <c r="R262" i="10" s="1"/>
  <c r="R261" i="10" s="1"/>
  <c r="R260" i="10" s="1"/>
  <c r="R259" i="10" s="1"/>
  <c r="R258" i="10" s="1"/>
  <c r="R257" i="10" s="1"/>
  <c r="R256" i="10" s="1"/>
  <c r="R255" i="10" s="1"/>
  <c r="R254" i="10" s="1"/>
  <c r="R253" i="10" s="1"/>
  <c r="R252" i="10" s="1"/>
  <c r="R251" i="10" s="1"/>
  <c r="R250" i="10" s="1"/>
  <c r="R249" i="10" s="1"/>
  <c r="R248" i="10" s="1"/>
  <c r="R247" i="10" s="1"/>
  <c r="R246" i="10" s="1"/>
  <c r="R245" i="10" s="1"/>
  <c r="R244" i="10" s="1"/>
  <c r="R243" i="10" s="1"/>
  <c r="R242" i="10" s="1"/>
  <c r="R241" i="10" s="1"/>
  <c r="R240" i="10" s="1"/>
  <c r="R239" i="10" s="1"/>
  <c r="R238" i="10" s="1"/>
  <c r="R237" i="10" s="1"/>
  <c r="R236" i="10" s="1"/>
  <c r="R235" i="10" s="1"/>
  <c r="R234" i="10" s="1"/>
  <c r="R233" i="10" s="1"/>
  <c r="R232" i="10" s="1"/>
  <c r="R231" i="10" s="1"/>
  <c r="R230" i="10" s="1"/>
  <c r="R229" i="10" s="1"/>
  <c r="R228" i="10" s="1"/>
  <c r="R227" i="10" s="1"/>
  <c r="R226" i="10" s="1"/>
  <c r="R225" i="10" s="1"/>
  <c r="R224" i="10" s="1"/>
  <c r="R223" i="10" s="1"/>
  <c r="R222" i="10" s="1"/>
  <c r="R221" i="10" s="1"/>
  <c r="R220" i="10" s="1"/>
  <c r="R219" i="10" s="1"/>
  <c r="R218" i="10" s="1"/>
  <c r="R217" i="10" s="1"/>
  <c r="R216" i="10" s="1"/>
  <c r="R215" i="10" s="1"/>
  <c r="R214" i="10" s="1"/>
  <c r="R213" i="10" s="1"/>
  <c r="R212" i="10" s="1"/>
  <c r="R211" i="10" s="1"/>
  <c r="R210" i="10" s="1"/>
  <c r="R209" i="10" s="1"/>
  <c r="R208" i="10" s="1"/>
  <c r="R207" i="10" s="1"/>
  <c r="R206" i="10" s="1"/>
  <c r="R205" i="10" s="1"/>
  <c r="R204" i="10" s="1"/>
  <c r="R203" i="10" s="1"/>
  <c r="R202" i="10" s="1"/>
  <c r="R201" i="10" s="1"/>
  <c r="R200" i="10" s="1"/>
  <c r="R199" i="10" s="1"/>
  <c r="R198" i="10" s="1"/>
  <c r="R197" i="10" s="1"/>
  <c r="R196" i="10" s="1"/>
  <c r="R195" i="10" s="1"/>
  <c r="R194" i="10" s="1"/>
  <c r="R193" i="10" s="1"/>
  <c r="R192" i="10" s="1"/>
  <c r="R191" i="10" s="1"/>
  <c r="R190" i="10" s="1"/>
  <c r="R189" i="10" s="1"/>
  <c r="R188" i="10" s="1"/>
  <c r="R187" i="10" s="1"/>
  <c r="R186" i="10" s="1"/>
  <c r="R185" i="10" s="1"/>
  <c r="R184" i="10" s="1"/>
  <c r="R183" i="10" s="1"/>
  <c r="R182" i="10" s="1"/>
  <c r="R181" i="10" s="1"/>
  <c r="R180" i="10" s="1"/>
  <c r="R179" i="10" s="1"/>
  <c r="R178" i="10" s="1"/>
  <c r="R177" i="10" s="1"/>
  <c r="R176" i="10" s="1"/>
  <c r="R175" i="10" s="1"/>
  <c r="R174" i="10" s="1"/>
  <c r="R173" i="10" s="1"/>
  <c r="R172" i="10" s="1"/>
  <c r="R171" i="10" s="1"/>
  <c r="R170" i="10" s="1"/>
  <c r="R169" i="10" s="1"/>
  <c r="R168" i="10" s="1"/>
  <c r="R167" i="10" s="1"/>
  <c r="R166" i="10" s="1"/>
  <c r="R165" i="10" s="1"/>
  <c r="R164" i="10" s="1"/>
  <c r="R163" i="10" s="1"/>
  <c r="R162" i="10" s="1"/>
  <c r="R161" i="10" s="1"/>
  <c r="R160" i="10" s="1"/>
  <c r="R159" i="10" s="1"/>
  <c r="R158" i="10" s="1"/>
  <c r="R157" i="10" s="1"/>
  <c r="R156" i="10" s="1"/>
  <c r="R155" i="10" s="1"/>
  <c r="R154" i="10" s="1"/>
  <c r="R153" i="10" s="1"/>
  <c r="R152" i="10" s="1"/>
  <c r="R151" i="10" s="1"/>
  <c r="R150" i="10" s="1"/>
  <c r="R149" i="10" s="1"/>
  <c r="R148" i="10" s="1"/>
  <c r="R147" i="10" s="1"/>
  <c r="R146" i="10" s="1"/>
  <c r="R145" i="10" s="1"/>
  <c r="R144" i="10" s="1"/>
  <c r="R143" i="10" s="1"/>
  <c r="R142" i="10" s="1"/>
  <c r="R141" i="10" s="1"/>
  <c r="R140" i="10" s="1"/>
  <c r="R139" i="10" s="1"/>
  <c r="R138" i="10" s="1"/>
  <c r="R137" i="10" s="1"/>
  <c r="R136" i="10" s="1"/>
  <c r="R135" i="10" s="1"/>
  <c r="R134" i="10" s="1"/>
  <c r="R133" i="10" s="1"/>
  <c r="R132" i="10" s="1"/>
  <c r="R131" i="10" s="1"/>
  <c r="R130" i="10" s="1"/>
  <c r="R129" i="10" s="1"/>
  <c r="R128" i="10" s="1"/>
  <c r="R127" i="10" s="1"/>
  <c r="R126" i="10" s="1"/>
  <c r="R125" i="10" s="1"/>
  <c r="R124" i="10" s="1"/>
  <c r="R123" i="10" s="1"/>
  <c r="R122" i="10" s="1"/>
  <c r="R121" i="10" s="1"/>
  <c r="R120" i="10" s="1"/>
  <c r="R119" i="10" s="1"/>
  <c r="R118" i="10" s="1"/>
  <c r="R117" i="10" s="1"/>
  <c r="R116" i="10" s="1"/>
  <c r="R115" i="10" s="1"/>
  <c r="R114" i="10" s="1"/>
  <c r="R113" i="10" s="1"/>
  <c r="R112" i="10" s="1"/>
  <c r="R111" i="10" s="1"/>
  <c r="R110" i="10" s="1"/>
  <c r="R109" i="10" s="1"/>
  <c r="R108" i="10" s="1"/>
  <c r="R107" i="10" s="1"/>
  <c r="R106" i="10" s="1"/>
  <c r="R105" i="10" s="1"/>
  <c r="R104" i="10" s="1"/>
  <c r="R103" i="10" s="1"/>
  <c r="R102" i="10" s="1"/>
  <c r="R101" i="10" s="1"/>
  <c r="R100" i="10" s="1"/>
  <c r="R99" i="10" s="1"/>
  <c r="R98" i="10" s="1"/>
  <c r="R97" i="10" s="1"/>
  <c r="R96" i="10" s="1"/>
  <c r="R95" i="10" s="1"/>
  <c r="R94" i="10" s="1"/>
  <c r="R93" i="10" s="1"/>
  <c r="R92" i="10" s="1"/>
  <c r="R91" i="10" s="1"/>
  <c r="R90" i="10" s="1"/>
  <c r="R89" i="10" s="1"/>
  <c r="R88" i="10" s="1"/>
  <c r="R87" i="10" s="1"/>
  <c r="R86" i="10" s="1"/>
  <c r="R85" i="10" s="1"/>
  <c r="R84" i="10" s="1"/>
  <c r="R83" i="10" s="1"/>
  <c r="R82" i="10" s="1"/>
  <c r="R81" i="10" s="1"/>
  <c r="R80" i="10" s="1"/>
  <c r="R79" i="10" s="1"/>
  <c r="R78" i="10" s="1"/>
  <c r="R77" i="10" s="1"/>
  <c r="R76" i="10" s="1"/>
  <c r="R75" i="10" s="1"/>
  <c r="R74" i="10" s="1"/>
  <c r="R73" i="10" s="1"/>
  <c r="R72" i="10" s="1"/>
  <c r="R71" i="10" s="1"/>
  <c r="R70" i="10" s="1"/>
  <c r="R69" i="10" s="1"/>
  <c r="R68" i="10" s="1"/>
  <c r="R67" i="10" s="1"/>
  <c r="R66" i="10" s="1"/>
  <c r="R65" i="10" s="1"/>
  <c r="R64" i="10" s="1"/>
  <c r="R63" i="10" s="1"/>
  <c r="R62" i="10" s="1"/>
  <c r="R61" i="10" s="1"/>
  <c r="R60" i="10" s="1"/>
  <c r="R59" i="10" s="1"/>
  <c r="R58" i="10" s="1"/>
  <c r="R57" i="10" s="1"/>
  <c r="R56" i="10" s="1"/>
  <c r="R55" i="10" s="1"/>
  <c r="R54" i="10" s="1"/>
  <c r="R53" i="10" s="1"/>
  <c r="R52" i="10" s="1"/>
  <c r="R51" i="10" s="1"/>
  <c r="R50" i="10" s="1"/>
  <c r="R49" i="10" s="1"/>
  <c r="R48" i="10" s="1"/>
  <c r="R47" i="10" s="1"/>
  <c r="R46" i="10" s="1"/>
  <c r="R45" i="10" s="1"/>
  <c r="R44" i="10" s="1"/>
  <c r="R43" i="10" s="1"/>
  <c r="R42" i="10" s="1"/>
  <c r="R41" i="10" s="1"/>
  <c r="R40" i="10" s="1"/>
  <c r="R39" i="10" s="1"/>
  <c r="R38" i="10" s="1"/>
  <c r="R37" i="10" s="1"/>
  <c r="R36" i="10" s="1"/>
  <c r="R35" i="10" s="1"/>
  <c r="R34" i="10" s="1"/>
  <c r="R33" i="10" s="1"/>
  <c r="R32" i="10" s="1"/>
  <c r="R31" i="10" s="1"/>
  <c r="R30" i="10" s="1"/>
  <c r="R29" i="10" s="1"/>
  <c r="R28" i="10" s="1"/>
  <c r="R27" i="10" s="1"/>
  <c r="R26" i="10" s="1"/>
  <c r="R25" i="10" s="1"/>
  <c r="R24" i="10" s="1"/>
  <c r="R23" i="10" s="1"/>
  <c r="R22" i="10" s="1"/>
  <c r="R21" i="10" s="1"/>
  <c r="R20" i="10" s="1"/>
  <c r="R19" i="10" s="1"/>
  <c r="R18" i="10" s="1"/>
  <c r="R17" i="10" s="1"/>
  <c r="R16" i="10" s="1"/>
  <c r="R15" i="10" s="1"/>
  <c r="R14" i="10" s="1"/>
  <c r="R13" i="10" s="1"/>
  <c r="R12" i="10" s="1"/>
  <c r="R11" i="10" s="1"/>
  <c r="R10" i="10" s="1"/>
  <c r="R9" i="10" s="1"/>
  <c r="R8" i="10" s="1"/>
  <c r="R7" i="10" s="1"/>
  <c r="R6" i="10" s="1"/>
  <c r="R5" i="10" s="1"/>
  <c r="R4" i="10" s="1"/>
  <c r="R3" i="10" s="1"/>
  <c r="M363" i="10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M6" i="10" s="1"/>
  <c r="M5" i="10" s="1"/>
  <c r="M4" i="10" s="1"/>
  <c r="M3" i="10" s="1"/>
  <c r="J362" i="10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J23" i="10" s="1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J6" i="10" s="1"/>
  <c r="J5" i="10" s="1"/>
  <c r="J4" i="10" s="1"/>
  <c r="J3" i="10" s="1"/>
  <c r="L26" i="8"/>
  <c r="L19" i="8"/>
  <c r="O18" i="8"/>
  <c r="O24" i="8"/>
  <c r="S363" i="10"/>
  <c r="P362" i="10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P23" i="10" s="1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L44" i="11" l="1"/>
  <c r="I148" i="8"/>
  <c r="I152" i="8" s="1"/>
  <c r="N155" i="8"/>
  <c r="Z154" i="8"/>
  <c r="Z150" i="8" s="1"/>
  <c r="Z149" i="8" s="1"/>
  <c r="I150" i="8"/>
  <c r="I151" i="8" s="1"/>
  <c r="AA154" i="8"/>
  <c r="AA150" i="8" s="1"/>
  <c r="AA149" i="8" s="1"/>
  <c r="O155" i="8"/>
  <c r="L170" i="8"/>
  <c r="L181" i="8" s="1"/>
  <c r="N9" i="9" s="1"/>
  <c r="O9" i="9" s="1"/>
  <c r="H173" i="8" s="1"/>
  <c r="O169" i="8" s="1"/>
  <c r="O235" i="8"/>
  <c r="F31" i="9" s="1"/>
  <c r="H31" i="9" s="1"/>
  <c r="L89" i="14"/>
  <c r="L91" i="14" s="1"/>
  <c r="L235" i="8"/>
  <c r="L237" i="8" s="1"/>
  <c r="L335" i="8"/>
  <c r="L337" i="8" s="1"/>
  <c r="L329" i="8" s="1"/>
  <c r="H328" i="8" s="1"/>
  <c r="H327" i="8" s="1"/>
  <c r="H332" i="8" s="1"/>
  <c r="L336" i="8"/>
  <c r="L338" i="8" s="1"/>
  <c r="L330" i="8" s="1"/>
  <c r="I328" i="8" s="1"/>
  <c r="I327" i="8" s="1"/>
  <c r="I332" i="8" s="1"/>
  <c r="L102" i="8"/>
  <c r="L106" i="8" s="1"/>
  <c r="L108" i="8" s="1"/>
  <c r="L102" i="14"/>
  <c r="L106" i="14" s="1"/>
  <c r="L108" i="14" s="1"/>
  <c r="L170" i="14"/>
  <c r="L175" i="14" s="1"/>
  <c r="L177" i="14" s="1"/>
  <c r="O335" i="8"/>
  <c r="N15" i="9" s="1"/>
  <c r="O15" i="9" s="1"/>
  <c r="H334" i="8" s="1"/>
  <c r="O330" i="8" s="1"/>
  <c r="L255" i="8"/>
  <c r="L257" i="8" s="1"/>
  <c r="O255" i="8"/>
  <c r="F37" i="9" s="1"/>
  <c r="G37" i="9" s="1"/>
  <c r="H254" i="8" s="1"/>
  <c r="O250" i="8" s="1"/>
  <c r="O88" i="14"/>
  <c r="J25" i="15" s="1"/>
  <c r="L25" i="15" s="1"/>
  <c r="I86" i="14" s="1"/>
  <c r="O84" i="14" s="1"/>
  <c r="L123" i="14"/>
  <c r="L130" i="14"/>
  <c r="O122" i="14"/>
  <c r="O27" i="14"/>
  <c r="B25" i="15" s="1"/>
  <c r="C25" i="15" s="1"/>
  <c r="H25" i="14" s="1"/>
  <c r="O22" i="14" s="1"/>
  <c r="L27" i="14"/>
  <c r="L29" i="14" s="1"/>
  <c r="O315" i="8"/>
  <c r="N27" i="9" s="1"/>
  <c r="O27" i="9" s="1"/>
  <c r="H314" i="8" s="1"/>
  <c r="O310" i="8" s="1"/>
  <c r="L316" i="8"/>
  <c r="L318" i="8" s="1"/>
  <c r="L315" i="8"/>
  <c r="L317" i="8" s="1"/>
  <c r="L295" i="8"/>
  <c r="L297" i="8" s="1"/>
  <c r="L296" i="8"/>
  <c r="L298" i="8" s="1"/>
  <c r="L215" i="8"/>
  <c r="L219" i="8" s="1"/>
  <c r="O215" i="8"/>
  <c r="B37" i="9" s="1"/>
  <c r="C37" i="9" s="1"/>
  <c r="H214" i="8" s="1"/>
  <c r="O210" i="8" s="1"/>
  <c r="L276" i="8"/>
  <c r="L278" i="8" s="1"/>
  <c r="O275" i="8"/>
  <c r="J31" i="9" s="1"/>
  <c r="K31" i="9" s="1"/>
  <c r="H274" i="8" s="1"/>
  <c r="O270" i="8" s="1"/>
  <c r="L195" i="8"/>
  <c r="L197" i="8" s="1"/>
  <c r="I150" i="14"/>
  <c r="I151" i="14" s="1"/>
  <c r="L196" i="8"/>
  <c r="L198" i="8" s="1"/>
  <c r="L220" i="8"/>
  <c r="L173" i="14"/>
  <c r="N155" i="14"/>
  <c r="H150" i="8"/>
  <c r="H151" i="8" s="1"/>
  <c r="O171" i="14"/>
  <c r="O97" i="14"/>
  <c r="O36" i="14"/>
  <c r="L123" i="11"/>
  <c r="L123" i="8"/>
  <c r="L166" i="14"/>
  <c r="O103" i="14"/>
  <c r="O42" i="14"/>
  <c r="L348" i="14"/>
  <c r="L349" i="14" s="1"/>
  <c r="H348" i="14" s="1"/>
  <c r="H347" i="14" s="1"/>
  <c r="H352" i="14" s="1"/>
  <c r="L174" i="11"/>
  <c r="L176" i="11" s="1"/>
  <c r="O355" i="11"/>
  <c r="N21" i="12" s="1"/>
  <c r="O21" i="12" s="1"/>
  <c r="H354" i="11" s="1"/>
  <c r="O350" i="11" s="1"/>
  <c r="L356" i="14"/>
  <c r="L358" i="14" s="1"/>
  <c r="L150" i="14"/>
  <c r="H149" i="14" s="1"/>
  <c r="H148" i="14" s="1"/>
  <c r="H152" i="14" s="1"/>
  <c r="L37" i="14"/>
  <c r="O355" i="14"/>
  <c r="N21" i="15" s="1"/>
  <c r="O21" i="15" s="1"/>
  <c r="H354" i="14" s="1"/>
  <c r="O350" i="14" s="1"/>
  <c r="L127" i="8"/>
  <c r="L138" i="8" s="1"/>
  <c r="J11" i="9" s="1"/>
  <c r="L11" i="9" s="1"/>
  <c r="L98" i="14"/>
  <c r="O88" i="11"/>
  <c r="J25" i="12" s="1"/>
  <c r="K25" i="12" s="1"/>
  <c r="H86" i="11" s="1"/>
  <c r="O83" i="11" s="1"/>
  <c r="O295" i="11"/>
  <c r="J37" i="12" s="1"/>
  <c r="L37" i="12" s="1"/>
  <c r="I294" i="11" s="1"/>
  <c r="O291" i="11" s="1"/>
  <c r="L127" i="14"/>
  <c r="L131" i="14" s="1"/>
  <c r="L133" i="14" s="1"/>
  <c r="O255" i="11"/>
  <c r="F37" i="12" s="1"/>
  <c r="G37" i="12" s="1"/>
  <c r="H254" i="11" s="1"/>
  <c r="O250" i="11" s="1"/>
  <c r="L130" i="8"/>
  <c r="O122" i="8"/>
  <c r="O88" i="8"/>
  <c r="J25" i="9" s="1"/>
  <c r="L25" i="9" s="1"/>
  <c r="I86" i="8" s="1"/>
  <c r="O84" i="8" s="1"/>
  <c r="L256" i="11"/>
  <c r="L258" i="11" s="1"/>
  <c r="L31" i="12"/>
  <c r="I274" i="11" s="1"/>
  <c r="O271" i="11" s="1"/>
  <c r="L268" i="11" s="1"/>
  <c r="L88" i="11"/>
  <c r="L90" i="11" s="1"/>
  <c r="O335" i="11"/>
  <c r="N15" i="12" s="1"/>
  <c r="O15" i="12" s="1"/>
  <c r="H334" i="11" s="1"/>
  <c r="O330" i="11" s="1"/>
  <c r="L336" i="11"/>
  <c r="L340" i="11" s="1"/>
  <c r="I329" i="11" s="1"/>
  <c r="O338" i="11" s="1"/>
  <c r="O342" i="11" s="1"/>
  <c r="L335" i="11"/>
  <c r="L339" i="11" s="1"/>
  <c r="H329" i="11" s="1"/>
  <c r="N338" i="11" s="1"/>
  <c r="N341" i="11" s="1"/>
  <c r="H331" i="11" s="1"/>
  <c r="L41" i="11"/>
  <c r="L52" i="11" s="1"/>
  <c r="B11" i="12" s="1"/>
  <c r="L127" i="11"/>
  <c r="L138" i="11" s="1"/>
  <c r="P9" i="12"/>
  <c r="I173" i="11" s="1"/>
  <c r="O170" i="11" s="1"/>
  <c r="L167" i="11" s="1"/>
  <c r="L175" i="11"/>
  <c r="L177" i="11" s="1"/>
  <c r="L195" i="11"/>
  <c r="L197" i="11" s="1"/>
  <c r="L355" i="11"/>
  <c r="L357" i="11" s="1"/>
  <c r="L349" i="11" s="1"/>
  <c r="H348" i="11" s="1"/>
  <c r="H347" i="11" s="1"/>
  <c r="H352" i="11" s="1"/>
  <c r="L356" i="11"/>
  <c r="L358" i="11" s="1"/>
  <c r="L350" i="11" s="1"/>
  <c r="I348" i="11" s="1"/>
  <c r="I347" i="11" s="1"/>
  <c r="I352" i="11" s="1"/>
  <c r="O195" i="11"/>
  <c r="B31" i="12" s="1"/>
  <c r="D31" i="12" s="1"/>
  <c r="I194" i="11" s="1"/>
  <c r="O191" i="11" s="1"/>
  <c r="L102" i="11"/>
  <c r="L107" i="11" s="1"/>
  <c r="L109" i="11" s="1"/>
  <c r="L200" i="11"/>
  <c r="I189" i="11" s="1"/>
  <c r="O198" i="11" s="1"/>
  <c r="O199" i="11" s="1"/>
  <c r="O200" i="11" s="1"/>
  <c r="O97" i="8"/>
  <c r="O42" i="8"/>
  <c r="L276" i="11"/>
  <c r="L278" i="11" s="1"/>
  <c r="L275" i="11"/>
  <c r="L277" i="11" s="1"/>
  <c r="L335" i="14"/>
  <c r="L337" i="14" s="1"/>
  <c r="L329" i="14" s="1"/>
  <c r="H328" i="14" s="1"/>
  <c r="H327" i="14" s="1"/>
  <c r="H332" i="14" s="1"/>
  <c r="L256" i="14"/>
  <c r="L260" i="14" s="1"/>
  <c r="I249" i="14" s="1"/>
  <c r="O258" i="14" s="1"/>
  <c r="L299" i="11"/>
  <c r="H289" i="11" s="1"/>
  <c r="N298" i="11" s="1"/>
  <c r="N302" i="11" s="1"/>
  <c r="L27" i="11"/>
  <c r="L29" i="11" s="1"/>
  <c r="L296" i="11"/>
  <c r="L298" i="11" s="1"/>
  <c r="I150" i="11"/>
  <c r="I151" i="11" s="1"/>
  <c r="L348" i="8"/>
  <c r="O215" i="11"/>
  <c r="B37" i="12" s="1"/>
  <c r="D37" i="12" s="1"/>
  <c r="I214" i="11" s="1"/>
  <c r="O211" i="11" s="1"/>
  <c r="L216" i="11"/>
  <c r="L218" i="11" s="1"/>
  <c r="L70" i="11"/>
  <c r="L72" i="11" s="1"/>
  <c r="O27" i="11"/>
  <c r="L356" i="8"/>
  <c r="L358" i="8" s="1"/>
  <c r="L355" i="8"/>
  <c r="L357" i="8" s="1"/>
  <c r="L71" i="8"/>
  <c r="L73" i="8" s="1"/>
  <c r="O103" i="8"/>
  <c r="O122" i="11"/>
  <c r="L255" i="14"/>
  <c r="L257" i="14" s="1"/>
  <c r="L174" i="8"/>
  <c r="L176" i="8" s="1"/>
  <c r="L37" i="8"/>
  <c r="O36" i="11"/>
  <c r="O315" i="14"/>
  <c r="N27" i="15" s="1"/>
  <c r="O27" i="15" s="1"/>
  <c r="H314" i="14" s="1"/>
  <c r="O310" i="14" s="1"/>
  <c r="L235" i="14"/>
  <c r="L237" i="14" s="1"/>
  <c r="L88" i="8"/>
  <c r="L90" i="8" s="1"/>
  <c r="L27" i="8"/>
  <c r="L31" i="8" s="1"/>
  <c r="L98" i="8"/>
  <c r="O36" i="8"/>
  <c r="L130" i="11"/>
  <c r="O235" i="14"/>
  <c r="F31" i="15" s="1"/>
  <c r="H31" i="15" s="1"/>
  <c r="L295" i="14"/>
  <c r="L297" i="14" s="1"/>
  <c r="L215" i="14"/>
  <c r="L217" i="14" s="1"/>
  <c r="L315" i="14"/>
  <c r="L317" i="14" s="1"/>
  <c r="L309" i="14" s="1"/>
  <c r="H308" i="14" s="1"/>
  <c r="H307" i="14" s="1"/>
  <c r="H312" i="14" s="1"/>
  <c r="L71" i="14"/>
  <c r="L73" i="14" s="1"/>
  <c r="L219" i="11"/>
  <c r="H209" i="11" s="1"/>
  <c r="N218" i="11" s="1"/>
  <c r="L41" i="8"/>
  <c r="L46" i="8" s="1"/>
  <c r="L48" i="8" s="1"/>
  <c r="L41" i="14"/>
  <c r="L52" i="14" s="1"/>
  <c r="B19" i="15" s="1"/>
  <c r="O255" i="14"/>
  <c r="F37" i="15" s="1"/>
  <c r="G37" i="15" s="1"/>
  <c r="H254" i="14" s="1"/>
  <c r="O250" i="14" s="1"/>
  <c r="O70" i="11"/>
  <c r="F25" i="12" s="1"/>
  <c r="L98" i="11"/>
  <c r="L151" i="11"/>
  <c r="I149" i="11" s="1"/>
  <c r="I148" i="11" s="1"/>
  <c r="I152" i="11" s="1"/>
  <c r="L359" i="14"/>
  <c r="H349" i="14" s="1"/>
  <c r="N358" i="14" s="1"/>
  <c r="N361" i="14" s="1"/>
  <c r="H351" i="14" s="1"/>
  <c r="L32" i="14"/>
  <c r="I21" i="14" s="1"/>
  <c r="I22" i="14" s="1"/>
  <c r="D31" i="9"/>
  <c r="I194" i="8" s="1"/>
  <c r="O191" i="8" s="1"/>
  <c r="L188" i="8" s="1"/>
  <c r="O165" i="8"/>
  <c r="O27" i="8"/>
  <c r="B25" i="9" s="1"/>
  <c r="D25" i="9" s="1"/>
  <c r="I25" i="8" s="1"/>
  <c r="O23" i="8" s="1"/>
  <c r="O21" i="9"/>
  <c r="H354" i="8" s="1"/>
  <c r="O350" i="8" s="1"/>
  <c r="L91" i="11"/>
  <c r="L37" i="11"/>
  <c r="L196" i="14"/>
  <c r="L198" i="14" s="1"/>
  <c r="O275" i="14"/>
  <c r="J31" i="15" s="1"/>
  <c r="L31" i="15" s="1"/>
  <c r="I274" i="14" s="1"/>
  <c r="O271" i="14" s="1"/>
  <c r="O97" i="11"/>
  <c r="O70" i="8"/>
  <c r="F25" i="9" s="1"/>
  <c r="G25" i="9" s="1"/>
  <c r="H68" i="8" s="1"/>
  <c r="H150" i="11"/>
  <c r="H151" i="11" s="1"/>
  <c r="L336" i="14"/>
  <c r="L338" i="14" s="1"/>
  <c r="L330" i="14" s="1"/>
  <c r="I328" i="14" s="1"/>
  <c r="I327" i="14" s="1"/>
  <c r="I332" i="14" s="1"/>
  <c r="L316" i="14"/>
  <c r="L318" i="14" s="1"/>
  <c r="L310" i="14" s="1"/>
  <c r="I308" i="14" s="1"/>
  <c r="I307" i="14" s="1"/>
  <c r="I312" i="14" s="1"/>
  <c r="L236" i="14"/>
  <c r="L238" i="14" s="1"/>
  <c r="O335" i="14"/>
  <c r="N15" i="15" s="1"/>
  <c r="P15" i="15" s="1"/>
  <c r="I334" i="14" s="1"/>
  <c r="O331" i="14" s="1"/>
  <c r="L105" i="11"/>
  <c r="L93" i="8"/>
  <c r="L166" i="8"/>
  <c r="K37" i="9"/>
  <c r="H294" i="8" s="1"/>
  <c r="O290" i="8" s="1"/>
  <c r="L288" i="8" s="1"/>
  <c r="L150" i="8"/>
  <c r="H149" i="8" s="1"/>
  <c r="L257" i="11"/>
  <c r="L296" i="14"/>
  <c r="L298" i="14" s="1"/>
  <c r="L216" i="14"/>
  <c r="L218" i="14" s="1"/>
  <c r="L276" i="14"/>
  <c r="L278" i="14" s="1"/>
  <c r="O295" i="14"/>
  <c r="J37" i="15" s="1"/>
  <c r="K37" i="15" s="1"/>
  <c r="H294" i="14" s="1"/>
  <c r="O290" i="14" s="1"/>
  <c r="O195" i="14"/>
  <c r="B31" i="15" s="1"/>
  <c r="C31" i="15" s="1"/>
  <c r="H194" i="14" s="1"/>
  <c r="O190" i="14" s="1"/>
  <c r="O171" i="8"/>
  <c r="O70" i="14"/>
  <c r="F25" i="15" s="1"/>
  <c r="H25" i="15" s="1"/>
  <c r="I68" i="14" s="1"/>
  <c r="L275" i="14"/>
  <c r="L277" i="14" s="1"/>
  <c r="L195" i="14"/>
  <c r="L199" i="14" s="1"/>
  <c r="H189" i="14" s="1"/>
  <c r="N198" i="14" s="1"/>
  <c r="O215" i="14"/>
  <c r="B37" i="15" s="1"/>
  <c r="C37" i="15" s="1"/>
  <c r="H214" i="14" s="1"/>
  <c r="O210" i="14" s="1"/>
  <c r="L70" i="14"/>
  <c r="L74" i="8"/>
  <c r="L92" i="14"/>
  <c r="H82" i="14" s="1"/>
  <c r="H83" i="14" s="1"/>
  <c r="O235" i="11"/>
  <c r="F31" i="12" s="1"/>
  <c r="L235" i="11"/>
  <c r="L236" i="11"/>
  <c r="L32" i="11"/>
  <c r="L308" i="11"/>
  <c r="L316" i="11"/>
  <c r="O315" i="11"/>
  <c r="N27" i="12" s="1"/>
  <c r="L315" i="11"/>
  <c r="U362" i="16"/>
  <c r="U361" i="16" s="1"/>
  <c r="U360" i="16" s="1"/>
  <c r="U359" i="16" s="1"/>
  <c r="U358" i="16" s="1"/>
  <c r="U357" i="16" s="1"/>
  <c r="U356" i="16" s="1"/>
  <c r="U355" i="16" s="1"/>
  <c r="U354" i="16" s="1"/>
  <c r="U353" i="16" s="1"/>
  <c r="U352" i="16" s="1"/>
  <c r="U351" i="16" s="1"/>
  <c r="U350" i="16" s="1"/>
  <c r="U349" i="16" s="1"/>
  <c r="U348" i="16" s="1"/>
  <c r="U347" i="16" s="1"/>
  <c r="U346" i="16" s="1"/>
  <c r="U345" i="16" s="1"/>
  <c r="U344" i="16" s="1"/>
  <c r="U343" i="16" s="1"/>
  <c r="U342" i="16" s="1"/>
  <c r="U341" i="16" s="1"/>
  <c r="U340" i="16" s="1"/>
  <c r="U339" i="16" s="1"/>
  <c r="U338" i="16" s="1"/>
  <c r="U337" i="16" s="1"/>
  <c r="U336" i="16" s="1"/>
  <c r="U335" i="16" s="1"/>
  <c r="U334" i="16" s="1"/>
  <c r="U333" i="16" s="1"/>
  <c r="U332" i="16" s="1"/>
  <c r="U331" i="16" s="1"/>
  <c r="U330" i="16" s="1"/>
  <c r="U329" i="16" s="1"/>
  <c r="U328" i="16" s="1"/>
  <c r="U327" i="16" s="1"/>
  <c r="U326" i="16" s="1"/>
  <c r="U325" i="16" s="1"/>
  <c r="U324" i="16" s="1"/>
  <c r="U323" i="16" s="1"/>
  <c r="U322" i="16" s="1"/>
  <c r="U321" i="16" s="1"/>
  <c r="U320" i="16" s="1"/>
  <c r="U319" i="16" s="1"/>
  <c r="U318" i="16" s="1"/>
  <c r="U317" i="16" s="1"/>
  <c r="U316" i="16" s="1"/>
  <c r="U315" i="16" s="1"/>
  <c r="U314" i="16" s="1"/>
  <c r="U313" i="16" s="1"/>
  <c r="U312" i="16" s="1"/>
  <c r="U311" i="16" s="1"/>
  <c r="U310" i="16" s="1"/>
  <c r="U309" i="16" s="1"/>
  <c r="U308" i="16" s="1"/>
  <c r="U307" i="16" s="1"/>
  <c r="U306" i="16" s="1"/>
  <c r="U305" i="16" s="1"/>
  <c r="U304" i="16" s="1"/>
  <c r="U303" i="16" s="1"/>
  <c r="U302" i="16" s="1"/>
  <c r="U301" i="16" s="1"/>
  <c r="U300" i="16" s="1"/>
  <c r="U299" i="16" s="1"/>
  <c r="U298" i="16" s="1"/>
  <c r="U297" i="16" s="1"/>
  <c r="U296" i="16" s="1"/>
  <c r="U295" i="16" s="1"/>
  <c r="U294" i="16" s="1"/>
  <c r="U293" i="16" s="1"/>
  <c r="U292" i="16" s="1"/>
  <c r="U291" i="16" s="1"/>
  <c r="U290" i="16" s="1"/>
  <c r="U289" i="16" s="1"/>
  <c r="U288" i="16" s="1"/>
  <c r="U287" i="16" s="1"/>
  <c r="U286" i="16" s="1"/>
  <c r="U285" i="16" s="1"/>
  <c r="U284" i="16" s="1"/>
  <c r="U283" i="16" s="1"/>
  <c r="U282" i="16" s="1"/>
  <c r="U281" i="16" s="1"/>
  <c r="U280" i="16" s="1"/>
  <c r="U279" i="16" s="1"/>
  <c r="U278" i="16" s="1"/>
  <c r="U277" i="16" s="1"/>
  <c r="U276" i="16" s="1"/>
  <c r="U275" i="16" s="1"/>
  <c r="U274" i="16" s="1"/>
  <c r="U273" i="16" s="1"/>
  <c r="U272" i="16" s="1"/>
  <c r="U271" i="16" s="1"/>
  <c r="U270" i="16" s="1"/>
  <c r="U269" i="16" s="1"/>
  <c r="U268" i="16" s="1"/>
  <c r="U267" i="16" s="1"/>
  <c r="U266" i="16" s="1"/>
  <c r="U265" i="16" s="1"/>
  <c r="U264" i="16" s="1"/>
  <c r="U263" i="16" s="1"/>
  <c r="U262" i="16" s="1"/>
  <c r="U261" i="16" s="1"/>
  <c r="U260" i="16" s="1"/>
  <c r="U259" i="16" s="1"/>
  <c r="U258" i="16" s="1"/>
  <c r="U257" i="16" s="1"/>
  <c r="U256" i="16" s="1"/>
  <c r="U255" i="16" s="1"/>
  <c r="U254" i="16" s="1"/>
  <c r="U253" i="16" s="1"/>
  <c r="U252" i="16" s="1"/>
  <c r="U251" i="16" s="1"/>
  <c r="U250" i="16" s="1"/>
  <c r="U249" i="16" s="1"/>
  <c r="U248" i="16" s="1"/>
  <c r="U247" i="16" s="1"/>
  <c r="U246" i="16" s="1"/>
  <c r="U245" i="16" s="1"/>
  <c r="U244" i="16" s="1"/>
  <c r="U243" i="16" s="1"/>
  <c r="U242" i="16" s="1"/>
  <c r="U241" i="16" s="1"/>
  <c r="U240" i="16" s="1"/>
  <c r="U239" i="16" s="1"/>
  <c r="U238" i="16" s="1"/>
  <c r="U237" i="16" s="1"/>
  <c r="U236" i="16" s="1"/>
  <c r="U235" i="16" s="1"/>
  <c r="U234" i="16" s="1"/>
  <c r="U233" i="16" s="1"/>
  <c r="U232" i="16" s="1"/>
  <c r="U231" i="16" s="1"/>
  <c r="U230" i="16" s="1"/>
  <c r="U229" i="16" s="1"/>
  <c r="U228" i="16" s="1"/>
  <c r="U227" i="16" s="1"/>
  <c r="U226" i="16" s="1"/>
  <c r="U225" i="16" s="1"/>
  <c r="U224" i="16" s="1"/>
  <c r="U223" i="16" s="1"/>
  <c r="U222" i="16" s="1"/>
  <c r="U221" i="16" s="1"/>
  <c r="U220" i="16" s="1"/>
  <c r="U219" i="16" s="1"/>
  <c r="U218" i="16" s="1"/>
  <c r="U217" i="16" s="1"/>
  <c r="U216" i="16" s="1"/>
  <c r="U215" i="16" s="1"/>
  <c r="U214" i="16" s="1"/>
  <c r="U213" i="16" s="1"/>
  <c r="U212" i="16" s="1"/>
  <c r="U211" i="16" s="1"/>
  <c r="U210" i="16" s="1"/>
  <c r="U209" i="16" s="1"/>
  <c r="U208" i="16" s="1"/>
  <c r="U207" i="16" s="1"/>
  <c r="U206" i="16" s="1"/>
  <c r="U205" i="16" s="1"/>
  <c r="U204" i="16" s="1"/>
  <c r="U203" i="16" s="1"/>
  <c r="U202" i="16" s="1"/>
  <c r="U201" i="16" s="1"/>
  <c r="U200" i="16" s="1"/>
  <c r="U199" i="16" s="1"/>
  <c r="U198" i="16" s="1"/>
  <c r="U197" i="16" s="1"/>
  <c r="U196" i="16" s="1"/>
  <c r="U195" i="16" s="1"/>
  <c r="U194" i="16" s="1"/>
  <c r="U193" i="16" s="1"/>
  <c r="U192" i="16" s="1"/>
  <c r="U191" i="16" s="1"/>
  <c r="U190" i="16" s="1"/>
  <c r="U189" i="16" s="1"/>
  <c r="U188" i="16" s="1"/>
  <c r="U187" i="16" s="1"/>
  <c r="U186" i="16" s="1"/>
  <c r="U185" i="16" s="1"/>
  <c r="U184" i="16" s="1"/>
  <c r="U183" i="16" s="1"/>
  <c r="U182" i="16" s="1"/>
  <c r="U181" i="16" s="1"/>
  <c r="U180" i="16" s="1"/>
  <c r="U179" i="16" s="1"/>
  <c r="U178" i="16" s="1"/>
  <c r="U177" i="16" s="1"/>
  <c r="U176" i="16" s="1"/>
  <c r="U175" i="16" s="1"/>
  <c r="U174" i="16" s="1"/>
  <c r="U173" i="16" s="1"/>
  <c r="U172" i="16" s="1"/>
  <c r="U171" i="16" s="1"/>
  <c r="U170" i="16" s="1"/>
  <c r="U169" i="16" s="1"/>
  <c r="U168" i="16" s="1"/>
  <c r="U167" i="16" s="1"/>
  <c r="U166" i="16" s="1"/>
  <c r="U165" i="16" s="1"/>
  <c r="U164" i="16" s="1"/>
  <c r="U163" i="16" s="1"/>
  <c r="U162" i="16" s="1"/>
  <c r="U161" i="16" s="1"/>
  <c r="U160" i="16" s="1"/>
  <c r="U159" i="16" s="1"/>
  <c r="U158" i="16" s="1"/>
  <c r="U157" i="16" s="1"/>
  <c r="U156" i="16" s="1"/>
  <c r="U155" i="16" s="1"/>
  <c r="U154" i="16" s="1"/>
  <c r="U153" i="16" s="1"/>
  <c r="U152" i="16" s="1"/>
  <c r="U151" i="16" s="1"/>
  <c r="U150" i="16" s="1"/>
  <c r="U149" i="16" s="1"/>
  <c r="U148" i="16" s="1"/>
  <c r="U147" i="16" s="1"/>
  <c r="U146" i="16" s="1"/>
  <c r="U145" i="16" s="1"/>
  <c r="U144" i="16" s="1"/>
  <c r="U143" i="16" s="1"/>
  <c r="U142" i="16" s="1"/>
  <c r="U141" i="16" s="1"/>
  <c r="U140" i="16" s="1"/>
  <c r="U139" i="16" s="1"/>
  <c r="U138" i="16" s="1"/>
  <c r="U137" i="16" s="1"/>
  <c r="U136" i="16" s="1"/>
  <c r="U135" i="16" s="1"/>
  <c r="U134" i="16" s="1"/>
  <c r="U133" i="16" s="1"/>
  <c r="U132" i="16" s="1"/>
  <c r="U131" i="16" s="1"/>
  <c r="U130" i="16" s="1"/>
  <c r="U129" i="16" s="1"/>
  <c r="U128" i="16" s="1"/>
  <c r="U127" i="16" s="1"/>
  <c r="U126" i="16" s="1"/>
  <c r="U125" i="16" s="1"/>
  <c r="U124" i="16" s="1"/>
  <c r="U123" i="16" s="1"/>
  <c r="U122" i="16" s="1"/>
  <c r="U121" i="16" s="1"/>
  <c r="U120" i="16" s="1"/>
  <c r="U119" i="16" s="1"/>
  <c r="U118" i="16" s="1"/>
  <c r="U117" i="16" s="1"/>
  <c r="U116" i="16" s="1"/>
  <c r="U115" i="16" s="1"/>
  <c r="U114" i="16" s="1"/>
  <c r="U113" i="16" s="1"/>
  <c r="U112" i="16" s="1"/>
  <c r="U111" i="16" s="1"/>
  <c r="U110" i="16" s="1"/>
  <c r="U109" i="16" s="1"/>
  <c r="U108" i="16" s="1"/>
  <c r="U107" i="16" s="1"/>
  <c r="U106" i="16" s="1"/>
  <c r="U105" i="16" s="1"/>
  <c r="U104" i="16" s="1"/>
  <c r="U103" i="16" s="1"/>
  <c r="U102" i="16" s="1"/>
  <c r="U101" i="16" s="1"/>
  <c r="U100" i="16" s="1"/>
  <c r="U99" i="16" s="1"/>
  <c r="U98" i="16" s="1"/>
  <c r="U97" i="16" s="1"/>
  <c r="U96" i="16" s="1"/>
  <c r="U95" i="16" s="1"/>
  <c r="U94" i="16" s="1"/>
  <c r="U93" i="16" s="1"/>
  <c r="U92" i="16" s="1"/>
  <c r="U91" i="16" s="1"/>
  <c r="U90" i="16" s="1"/>
  <c r="U89" i="16" s="1"/>
  <c r="U88" i="16" s="1"/>
  <c r="U87" i="16" s="1"/>
  <c r="U86" i="16" s="1"/>
  <c r="U85" i="16" s="1"/>
  <c r="U84" i="16" s="1"/>
  <c r="U83" i="16" s="1"/>
  <c r="U82" i="16" s="1"/>
  <c r="U81" i="16" s="1"/>
  <c r="U80" i="16" s="1"/>
  <c r="U79" i="16" s="1"/>
  <c r="U78" i="16" s="1"/>
  <c r="U77" i="16" s="1"/>
  <c r="U76" i="16" s="1"/>
  <c r="U75" i="16" s="1"/>
  <c r="U74" i="16" s="1"/>
  <c r="U73" i="16" s="1"/>
  <c r="U72" i="16" s="1"/>
  <c r="U71" i="16" s="1"/>
  <c r="U70" i="16" s="1"/>
  <c r="U69" i="16" s="1"/>
  <c r="U68" i="16" s="1"/>
  <c r="U67" i="16" s="1"/>
  <c r="U66" i="16" s="1"/>
  <c r="U65" i="16" s="1"/>
  <c r="U64" i="16" s="1"/>
  <c r="U63" i="16" s="1"/>
  <c r="U62" i="16" s="1"/>
  <c r="U61" i="16" s="1"/>
  <c r="U60" i="16" s="1"/>
  <c r="U59" i="16" s="1"/>
  <c r="U58" i="16" s="1"/>
  <c r="U57" i="16" s="1"/>
  <c r="U56" i="16" s="1"/>
  <c r="U55" i="16" s="1"/>
  <c r="U54" i="16" s="1"/>
  <c r="U53" i="16" s="1"/>
  <c r="U52" i="16" s="1"/>
  <c r="U51" i="16" s="1"/>
  <c r="U50" i="16" s="1"/>
  <c r="U49" i="16" s="1"/>
  <c r="U48" i="16" s="1"/>
  <c r="U47" i="16" s="1"/>
  <c r="U46" i="16" s="1"/>
  <c r="U45" i="16" s="1"/>
  <c r="U44" i="16" s="1"/>
  <c r="U43" i="16" s="1"/>
  <c r="U42" i="16" s="1"/>
  <c r="U41" i="16" s="1"/>
  <c r="U40" i="16" s="1"/>
  <c r="U39" i="16" s="1"/>
  <c r="U38" i="16" s="1"/>
  <c r="U37" i="16" s="1"/>
  <c r="U36" i="16" s="1"/>
  <c r="U35" i="16" s="1"/>
  <c r="U34" i="16" s="1"/>
  <c r="U33" i="16" s="1"/>
  <c r="U32" i="16" s="1"/>
  <c r="U31" i="16" s="1"/>
  <c r="U30" i="16" s="1"/>
  <c r="U29" i="16" s="1"/>
  <c r="U28" i="16" s="1"/>
  <c r="U27" i="16" s="1"/>
  <c r="U26" i="16" s="1"/>
  <c r="U25" i="16" s="1"/>
  <c r="U24" i="16" s="1"/>
  <c r="U23" i="16" s="1"/>
  <c r="U22" i="16" s="1"/>
  <c r="U21" i="16" s="1"/>
  <c r="U20" i="16" s="1"/>
  <c r="U19" i="16" s="1"/>
  <c r="U18" i="16" s="1"/>
  <c r="U17" i="16" s="1"/>
  <c r="U16" i="16" s="1"/>
  <c r="U15" i="16" s="1"/>
  <c r="U14" i="16" s="1"/>
  <c r="U13" i="16" s="1"/>
  <c r="U12" i="16" s="1"/>
  <c r="U11" i="16" s="1"/>
  <c r="U10" i="16" s="1"/>
  <c r="U9" i="16" s="1"/>
  <c r="U8" i="16" s="1"/>
  <c r="U7" i="16" s="1"/>
  <c r="U6" i="16" s="1"/>
  <c r="U5" i="16" s="1"/>
  <c r="U4" i="16" s="1"/>
  <c r="U3" i="16" s="1"/>
  <c r="X363" i="16"/>
  <c r="AC363" i="16"/>
  <c r="Z362" i="16"/>
  <c r="Z361" i="16" s="1"/>
  <c r="Z360" i="16" s="1"/>
  <c r="Z359" i="16" s="1"/>
  <c r="Z358" i="16" s="1"/>
  <c r="Z357" i="16" s="1"/>
  <c r="Z356" i="16" s="1"/>
  <c r="Z355" i="16" s="1"/>
  <c r="Z354" i="16" s="1"/>
  <c r="Z353" i="16" s="1"/>
  <c r="Z352" i="16" s="1"/>
  <c r="Z351" i="16" s="1"/>
  <c r="Z350" i="16" s="1"/>
  <c r="Z349" i="16" s="1"/>
  <c r="Z348" i="16" s="1"/>
  <c r="Z347" i="16" s="1"/>
  <c r="Z346" i="16" s="1"/>
  <c r="Z345" i="16" s="1"/>
  <c r="Z344" i="16" s="1"/>
  <c r="Z343" i="16" s="1"/>
  <c r="Z342" i="16" s="1"/>
  <c r="Z341" i="16" s="1"/>
  <c r="Z340" i="16" s="1"/>
  <c r="Z339" i="16" s="1"/>
  <c r="Z338" i="16" s="1"/>
  <c r="Z337" i="16" s="1"/>
  <c r="Z336" i="16" s="1"/>
  <c r="Z335" i="16" s="1"/>
  <c r="Z334" i="16" s="1"/>
  <c r="Z333" i="16" s="1"/>
  <c r="Z332" i="16" s="1"/>
  <c r="Z331" i="16" s="1"/>
  <c r="Z330" i="16" s="1"/>
  <c r="Z329" i="16" s="1"/>
  <c r="Z328" i="16" s="1"/>
  <c r="Z327" i="16" s="1"/>
  <c r="Z326" i="16" s="1"/>
  <c r="Z325" i="16" s="1"/>
  <c r="Z324" i="16" s="1"/>
  <c r="Z323" i="16" s="1"/>
  <c r="Z322" i="16" s="1"/>
  <c r="Z321" i="16" s="1"/>
  <c r="Z320" i="16" s="1"/>
  <c r="Z319" i="16" s="1"/>
  <c r="Z318" i="16" s="1"/>
  <c r="Z317" i="16" s="1"/>
  <c r="Z316" i="16" s="1"/>
  <c r="Z315" i="16" s="1"/>
  <c r="Z314" i="16" s="1"/>
  <c r="Z313" i="16" s="1"/>
  <c r="Z312" i="16" s="1"/>
  <c r="Z311" i="16" s="1"/>
  <c r="Z310" i="16" s="1"/>
  <c r="Z309" i="16" s="1"/>
  <c r="Z308" i="16" s="1"/>
  <c r="Z307" i="16" s="1"/>
  <c r="Z306" i="16" s="1"/>
  <c r="Z305" i="16" s="1"/>
  <c r="Z304" i="16" s="1"/>
  <c r="Z303" i="16" s="1"/>
  <c r="Z302" i="16" s="1"/>
  <c r="Z301" i="16" s="1"/>
  <c r="Z300" i="16" s="1"/>
  <c r="Z299" i="16" s="1"/>
  <c r="Z298" i="16" s="1"/>
  <c r="Z297" i="16" s="1"/>
  <c r="Z296" i="16" s="1"/>
  <c r="Z295" i="16" s="1"/>
  <c r="Z294" i="16" s="1"/>
  <c r="Z293" i="16" s="1"/>
  <c r="Z292" i="16" s="1"/>
  <c r="Z291" i="16" s="1"/>
  <c r="Z290" i="16" s="1"/>
  <c r="Z289" i="16" s="1"/>
  <c r="Z288" i="16" s="1"/>
  <c r="Z287" i="16" s="1"/>
  <c r="Z286" i="16" s="1"/>
  <c r="Z285" i="16" s="1"/>
  <c r="Z284" i="16" s="1"/>
  <c r="Z283" i="16" s="1"/>
  <c r="Z282" i="16" s="1"/>
  <c r="Z281" i="16" s="1"/>
  <c r="Z280" i="16" s="1"/>
  <c r="Z279" i="16" s="1"/>
  <c r="Z278" i="16" s="1"/>
  <c r="Z277" i="16" s="1"/>
  <c r="Z276" i="16" s="1"/>
  <c r="Z275" i="16" s="1"/>
  <c r="Z274" i="16" s="1"/>
  <c r="Z273" i="16" s="1"/>
  <c r="Z272" i="16" s="1"/>
  <c r="Z271" i="16" s="1"/>
  <c r="Z270" i="16" s="1"/>
  <c r="Z269" i="16" s="1"/>
  <c r="Z268" i="16" s="1"/>
  <c r="Z267" i="16" s="1"/>
  <c r="Z266" i="16" s="1"/>
  <c r="Z265" i="16" s="1"/>
  <c r="Z264" i="16" s="1"/>
  <c r="Z263" i="16" s="1"/>
  <c r="Z262" i="16" s="1"/>
  <c r="Z261" i="16" s="1"/>
  <c r="Z260" i="16" s="1"/>
  <c r="Z259" i="16" s="1"/>
  <c r="Z258" i="16" s="1"/>
  <c r="Z257" i="16" s="1"/>
  <c r="Z256" i="16" s="1"/>
  <c r="Z255" i="16" s="1"/>
  <c r="Z254" i="16" s="1"/>
  <c r="Z253" i="16" s="1"/>
  <c r="Z252" i="16" s="1"/>
  <c r="Z251" i="16" s="1"/>
  <c r="Z250" i="16" s="1"/>
  <c r="Z249" i="16" s="1"/>
  <c r="Z248" i="16" s="1"/>
  <c r="Z247" i="16" s="1"/>
  <c r="Z246" i="16" s="1"/>
  <c r="Z245" i="16" s="1"/>
  <c r="Z244" i="16" s="1"/>
  <c r="Z243" i="16" s="1"/>
  <c r="Z242" i="16" s="1"/>
  <c r="Z241" i="16" s="1"/>
  <c r="Z240" i="16" s="1"/>
  <c r="Z239" i="16" s="1"/>
  <c r="Z238" i="16" s="1"/>
  <c r="Z237" i="16" s="1"/>
  <c r="Z236" i="16" s="1"/>
  <c r="Z235" i="16" s="1"/>
  <c r="Z234" i="16" s="1"/>
  <c r="Z233" i="16" s="1"/>
  <c r="Z232" i="16" s="1"/>
  <c r="Z231" i="16" s="1"/>
  <c r="Z230" i="16" s="1"/>
  <c r="Z229" i="16" s="1"/>
  <c r="Z228" i="16" s="1"/>
  <c r="Z227" i="16" s="1"/>
  <c r="Z226" i="16" s="1"/>
  <c r="Z225" i="16" s="1"/>
  <c r="Z224" i="16" s="1"/>
  <c r="Z223" i="16" s="1"/>
  <c r="Z222" i="16" s="1"/>
  <c r="Z221" i="16" s="1"/>
  <c r="Z220" i="16" s="1"/>
  <c r="Z219" i="16" s="1"/>
  <c r="Z218" i="16" s="1"/>
  <c r="Z217" i="16" s="1"/>
  <c r="Z216" i="16" s="1"/>
  <c r="Z215" i="16" s="1"/>
  <c r="Z214" i="16" s="1"/>
  <c r="Z213" i="16" s="1"/>
  <c r="Z212" i="16" s="1"/>
  <c r="Z211" i="16" s="1"/>
  <c r="Z210" i="16" s="1"/>
  <c r="Z209" i="16" s="1"/>
  <c r="Z208" i="16" s="1"/>
  <c r="Z207" i="16" s="1"/>
  <c r="Z206" i="16" s="1"/>
  <c r="Z205" i="16" s="1"/>
  <c r="Z204" i="16" s="1"/>
  <c r="Z203" i="16" s="1"/>
  <c r="Z202" i="16" s="1"/>
  <c r="Z201" i="16" s="1"/>
  <c r="Z200" i="16" s="1"/>
  <c r="Z199" i="16" s="1"/>
  <c r="Z198" i="16" s="1"/>
  <c r="Z197" i="16" s="1"/>
  <c r="Z196" i="16" s="1"/>
  <c r="Z195" i="16" s="1"/>
  <c r="Z194" i="16" s="1"/>
  <c r="Z193" i="16" s="1"/>
  <c r="Z192" i="16" s="1"/>
  <c r="Z191" i="16" s="1"/>
  <c r="Z190" i="16" s="1"/>
  <c r="Z189" i="16" s="1"/>
  <c r="Z188" i="16" s="1"/>
  <c r="Z187" i="16" s="1"/>
  <c r="Z186" i="16" s="1"/>
  <c r="Z185" i="16" s="1"/>
  <c r="Z184" i="16" s="1"/>
  <c r="Z183" i="16" s="1"/>
  <c r="Z182" i="16" s="1"/>
  <c r="Z181" i="16" s="1"/>
  <c r="Z180" i="16" s="1"/>
  <c r="Z179" i="16" s="1"/>
  <c r="Z178" i="16" s="1"/>
  <c r="Z177" i="16" s="1"/>
  <c r="Z176" i="16" s="1"/>
  <c r="Z175" i="16" s="1"/>
  <c r="Z174" i="16" s="1"/>
  <c r="Z173" i="16" s="1"/>
  <c r="Z172" i="16" s="1"/>
  <c r="Z171" i="16" s="1"/>
  <c r="Z170" i="16" s="1"/>
  <c r="Z169" i="16" s="1"/>
  <c r="Z168" i="16" s="1"/>
  <c r="Z167" i="16" s="1"/>
  <c r="Z166" i="16" s="1"/>
  <c r="Z165" i="16" s="1"/>
  <c r="Z164" i="16" s="1"/>
  <c r="Z163" i="16" s="1"/>
  <c r="Z162" i="16" s="1"/>
  <c r="Z161" i="16" s="1"/>
  <c r="Z160" i="16" s="1"/>
  <c r="Z159" i="16" s="1"/>
  <c r="Z158" i="16" s="1"/>
  <c r="Z157" i="16" s="1"/>
  <c r="Z156" i="16" s="1"/>
  <c r="Z155" i="16" s="1"/>
  <c r="Z154" i="16" s="1"/>
  <c r="Z153" i="16" s="1"/>
  <c r="Z152" i="16" s="1"/>
  <c r="Z151" i="16" s="1"/>
  <c r="Z150" i="16" s="1"/>
  <c r="Z149" i="16" s="1"/>
  <c r="Z148" i="16" s="1"/>
  <c r="Z147" i="16" s="1"/>
  <c r="Z146" i="16" s="1"/>
  <c r="Z145" i="16" s="1"/>
  <c r="Z144" i="16" s="1"/>
  <c r="Z143" i="16" s="1"/>
  <c r="Z142" i="16" s="1"/>
  <c r="Z141" i="16" s="1"/>
  <c r="Z140" i="16" s="1"/>
  <c r="Z139" i="16" s="1"/>
  <c r="Z138" i="16" s="1"/>
  <c r="Z137" i="16" s="1"/>
  <c r="Z136" i="16" s="1"/>
  <c r="Z135" i="16" s="1"/>
  <c r="Z134" i="16" s="1"/>
  <c r="Z133" i="16" s="1"/>
  <c r="Z132" i="16" s="1"/>
  <c r="Z131" i="16" s="1"/>
  <c r="Z130" i="16" s="1"/>
  <c r="Z129" i="16" s="1"/>
  <c r="Z128" i="16" s="1"/>
  <c r="Z127" i="16" s="1"/>
  <c r="Z126" i="16" s="1"/>
  <c r="Z125" i="16" s="1"/>
  <c r="Z124" i="16" s="1"/>
  <c r="Z123" i="16" s="1"/>
  <c r="Z122" i="16" s="1"/>
  <c r="Z121" i="16" s="1"/>
  <c r="Z120" i="16" s="1"/>
  <c r="Z119" i="16" s="1"/>
  <c r="Z118" i="16" s="1"/>
  <c r="Z117" i="16" s="1"/>
  <c r="Z116" i="16" s="1"/>
  <c r="Z115" i="16" s="1"/>
  <c r="Z114" i="16" s="1"/>
  <c r="Z113" i="16" s="1"/>
  <c r="Z112" i="16" s="1"/>
  <c r="Z111" i="16" s="1"/>
  <c r="Z110" i="16" s="1"/>
  <c r="Z109" i="16" s="1"/>
  <c r="Z108" i="16" s="1"/>
  <c r="Z107" i="16" s="1"/>
  <c r="Z106" i="16" s="1"/>
  <c r="Z105" i="16" s="1"/>
  <c r="Z104" i="16" s="1"/>
  <c r="Z103" i="16" s="1"/>
  <c r="Z102" i="16" s="1"/>
  <c r="Z101" i="16" s="1"/>
  <c r="Z100" i="16" s="1"/>
  <c r="Z99" i="16" s="1"/>
  <c r="Z98" i="16" s="1"/>
  <c r="Z97" i="16" s="1"/>
  <c r="Z96" i="16" s="1"/>
  <c r="Z95" i="16" s="1"/>
  <c r="Z94" i="16" s="1"/>
  <c r="Z93" i="16" s="1"/>
  <c r="Z92" i="16" s="1"/>
  <c r="Z91" i="16" s="1"/>
  <c r="Z90" i="16" s="1"/>
  <c r="Z89" i="16" s="1"/>
  <c r="Z88" i="16" s="1"/>
  <c r="Z87" i="16" s="1"/>
  <c r="Z86" i="16" s="1"/>
  <c r="Z85" i="16" s="1"/>
  <c r="Z84" i="16" s="1"/>
  <c r="Z83" i="16" s="1"/>
  <c r="Z82" i="16" s="1"/>
  <c r="Z81" i="16" s="1"/>
  <c r="Z80" i="16" s="1"/>
  <c r="Z79" i="16" s="1"/>
  <c r="Z78" i="16" s="1"/>
  <c r="Z77" i="16" s="1"/>
  <c r="Z76" i="16" s="1"/>
  <c r="Z75" i="16" s="1"/>
  <c r="Z74" i="16" s="1"/>
  <c r="Z73" i="16" s="1"/>
  <c r="Z72" i="16" s="1"/>
  <c r="Z71" i="16" s="1"/>
  <c r="Z70" i="16" s="1"/>
  <c r="Z69" i="16" s="1"/>
  <c r="Z68" i="16" s="1"/>
  <c r="Z67" i="16" s="1"/>
  <c r="Z66" i="16" s="1"/>
  <c r="Z65" i="16" s="1"/>
  <c r="Z64" i="16" s="1"/>
  <c r="Z63" i="16" s="1"/>
  <c r="Z62" i="16" s="1"/>
  <c r="Z61" i="16" s="1"/>
  <c r="Z60" i="16" s="1"/>
  <c r="Z59" i="16" s="1"/>
  <c r="Z58" i="16" s="1"/>
  <c r="Z57" i="16" s="1"/>
  <c r="Z56" i="16" s="1"/>
  <c r="Z55" i="16" s="1"/>
  <c r="Z54" i="16" s="1"/>
  <c r="Z53" i="16" s="1"/>
  <c r="Z52" i="16" s="1"/>
  <c r="Z51" i="16" s="1"/>
  <c r="Z50" i="16" s="1"/>
  <c r="Z49" i="16" s="1"/>
  <c r="Z48" i="16" s="1"/>
  <c r="Z47" i="16" s="1"/>
  <c r="Z46" i="16" s="1"/>
  <c r="Z45" i="16" s="1"/>
  <c r="Z44" i="16" s="1"/>
  <c r="Z43" i="16" s="1"/>
  <c r="Z42" i="16" s="1"/>
  <c r="Z41" i="16" s="1"/>
  <c r="Z40" i="16" s="1"/>
  <c r="Z39" i="16" s="1"/>
  <c r="Z38" i="16" s="1"/>
  <c r="Z37" i="16" s="1"/>
  <c r="Z36" i="16" s="1"/>
  <c r="Z35" i="16" s="1"/>
  <c r="Z34" i="16" s="1"/>
  <c r="Z33" i="16" s="1"/>
  <c r="Z32" i="16" s="1"/>
  <c r="Z31" i="16" s="1"/>
  <c r="Z30" i="16" s="1"/>
  <c r="Z29" i="16" s="1"/>
  <c r="Z28" i="16" s="1"/>
  <c r="Z27" i="16" s="1"/>
  <c r="Z26" i="16" s="1"/>
  <c r="Z25" i="16" s="1"/>
  <c r="Z24" i="16" s="1"/>
  <c r="Z23" i="16" s="1"/>
  <c r="Z22" i="16" s="1"/>
  <c r="Z21" i="16" s="1"/>
  <c r="Z20" i="16" s="1"/>
  <c r="Z19" i="16" s="1"/>
  <c r="Z18" i="16" s="1"/>
  <c r="Z17" i="16" s="1"/>
  <c r="Z16" i="16" s="1"/>
  <c r="Z15" i="16" s="1"/>
  <c r="Z14" i="16" s="1"/>
  <c r="Z13" i="16" s="1"/>
  <c r="Z12" i="16" s="1"/>
  <c r="Z11" i="16" s="1"/>
  <c r="Z10" i="16" s="1"/>
  <c r="Z9" i="16" s="1"/>
  <c r="Z8" i="16" s="1"/>
  <c r="Z7" i="16" s="1"/>
  <c r="Z6" i="16" s="1"/>
  <c r="Z5" i="16" s="1"/>
  <c r="Z4" i="16" s="1"/>
  <c r="Z3" i="16" s="1"/>
  <c r="S362" i="16"/>
  <c r="S361" i="16" s="1"/>
  <c r="S360" i="16" s="1"/>
  <c r="S359" i="16" s="1"/>
  <c r="S358" i="16" s="1"/>
  <c r="S357" i="16" s="1"/>
  <c r="S356" i="16" s="1"/>
  <c r="S355" i="16" s="1"/>
  <c r="S354" i="16" s="1"/>
  <c r="S353" i="16" s="1"/>
  <c r="S352" i="16" s="1"/>
  <c r="S351" i="16" s="1"/>
  <c r="S350" i="16" s="1"/>
  <c r="S349" i="16" s="1"/>
  <c r="S348" i="16" s="1"/>
  <c r="S347" i="16" s="1"/>
  <c r="S346" i="16" s="1"/>
  <c r="S345" i="16" s="1"/>
  <c r="S344" i="16" s="1"/>
  <c r="S343" i="16" s="1"/>
  <c r="S342" i="16" s="1"/>
  <c r="S341" i="16" s="1"/>
  <c r="S340" i="16" s="1"/>
  <c r="S339" i="16" s="1"/>
  <c r="S338" i="16" s="1"/>
  <c r="S337" i="16" s="1"/>
  <c r="S336" i="16" s="1"/>
  <c r="S335" i="16" s="1"/>
  <c r="S334" i="16" s="1"/>
  <c r="S333" i="16" s="1"/>
  <c r="S332" i="16" s="1"/>
  <c r="S331" i="16" s="1"/>
  <c r="S330" i="16" s="1"/>
  <c r="S329" i="16" s="1"/>
  <c r="S328" i="16" s="1"/>
  <c r="S327" i="16" s="1"/>
  <c r="S326" i="16" s="1"/>
  <c r="S325" i="16" s="1"/>
  <c r="S324" i="16" s="1"/>
  <c r="S323" i="16" s="1"/>
  <c r="S322" i="16" s="1"/>
  <c r="S321" i="16" s="1"/>
  <c r="S320" i="16" s="1"/>
  <c r="S319" i="16" s="1"/>
  <c r="S318" i="16" s="1"/>
  <c r="S317" i="16" s="1"/>
  <c r="S316" i="16" s="1"/>
  <c r="S315" i="16" s="1"/>
  <c r="S314" i="16" s="1"/>
  <c r="S313" i="16" s="1"/>
  <c r="S312" i="16" s="1"/>
  <c r="S311" i="16" s="1"/>
  <c r="S310" i="16" s="1"/>
  <c r="S309" i="16" s="1"/>
  <c r="S308" i="16" s="1"/>
  <c r="S307" i="16" s="1"/>
  <c r="S306" i="16" s="1"/>
  <c r="S305" i="16" s="1"/>
  <c r="S304" i="16" s="1"/>
  <c r="S303" i="16" s="1"/>
  <c r="S302" i="16" s="1"/>
  <c r="S301" i="16" s="1"/>
  <c r="S300" i="16" s="1"/>
  <c r="S299" i="16" s="1"/>
  <c r="S298" i="16" s="1"/>
  <c r="S297" i="16" s="1"/>
  <c r="S296" i="16" s="1"/>
  <c r="S295" i="16" s="1"/>
  <c r="S294" i="16" s="1"/>
  <c r="S293" i="16" s="1"/>
  <c r="S292" i="16" s="1"/>
  <c r="S291" i="16" s="1"/>
  <c r="S290" i="16" s="1"/>
  <c r="S289" i="16" s="1"/>
  <c r="S288" i="16" s="1"/>
  <c r="S287" i="16" s="1"/>
  <c r="S286" i="16" s="1"/>
  <c r="S285" i="16" s="1"/>
  <c r="S284" i="16" s="1"/>
  <c r="S283" i="16" s="1"/>
  <c r="S282" i="16" s="1"/>
  <c r="S281" i="16" s="1"/>
  <c r="S280" i="16" s="1"/>
  <c r="S279" i="16" s="1"/>
  <c r="S278" i="16" s="1"/>
  <c r="S277" i="16" s="1"/>
  <c r="S276" i="16" s="1"/>
  <c r="S275" i="16" s="1"/>
  <c r="S274" i="16" s="1"/>
  <c r="S273" i="16" s="1"/>
  <c r="S272" i="16" s="1"/>
  <c r="S271" i="16" s="1"/>
  <c r="S270" i="16" s="1"/>
  <c r="S269" i="16" s="1"/>
  <c r="S268" i="16" s="1"/>
  <c r="S267" i="16" s="1"/>
  <c r="S266" i="16" s="1"/>
  <c r="S265" i="16" s="1"/>
  <c r="S264" i="16" s="1"/>
  <c r="S263" i="16" s="1"/>
  <c r="S262" i="16" s="1"/>
  <c r="S261" i="16" s="1"/>
  <c r="S260" i="16" s="1"/>
  <c r="S259" i="16" s="1"/>
  <c r="S258" i="16" s="1"/>
  <c r="S257" i="16" s="1"/>
  <c r="S256" i="16" s="1"/>
  <c r="S255" i="16" s="1"/>
  <c r="S254" i="16" s="1"/>
  <c r="S253" i="16" s="1"/>
  <c r="S252" i="16" s="1"/>
  <c r="S251" i="16" s="1"/>
  <c r="S250" i="16" s="1"/>
  <c r="S249" i="16" s="1"/>
  <c r="S248" i="16" s="1"/>
  <c r="S247" i="16" s="1"/>
  <c r="S246" i="16" s="1"/>
  <c r="S245" i="16" s="1"/>
  <c r="S244" i="16" s="1"/>
  <c r="S243" i="16" s="1"/>
  <c r="S242" i="16" s="1"/>
  <c r="S241" i="16" s="1"/>
  <c r="S240" i="16" s="1"/>
  <c r="S239" i="16" s="1"/>
  <c r="S238" i="16" s="1"/>
  <c r="S237" i="16" s="1"/>
  <c r="S236" i="16" s="1"/>
  <c r="S235" i="16" s="1"/>
  <c r="S234" i="16" s="1"/>
  <c r="S233" i="16" s="1"/>
  <c r="S232" i="16" s="1"/>
  <c r="S231" i="16" s="1"/>
  <c r="S230" i="16" s="1"/>
  <c r="S229" i="16" s="1"/>
  <c r="S228" i="16" s="1"/>
  <c r="S227" i="16" s="1"/>
  <c r="S226" i="16" s="1"/>
  <c r="S225" i="16" s="1"/>
  <c r="S224" i="16" s="1"/>
  <c r="S223" i="16" s="1"/>
  <c r="S222" i="16" s="1"/>
  <c r="S221" i="16" s="1"/>
  <c r="S220" i="16" s="1"/>
  <c r="S219" i="16" s="1"/>
  <c r="S218" i="16" s="1"/>
  <c r="S217" i="16" s="1"/>
  <c r="S216" i="16" s="1"/>
  <c r="S215" i="16" s="1"/>
  <c r="S214" i="16" s="1"/>
  <c r="S213" i="16" s="1"/>
  <c r="S212" i="16" s="1"/>
  <c r="S211" i="16" s="1"/>
  <c r="S210" i="16" s="1"/>
  <c r="S209" i="16" s="1"/>
  <c r="S208" i="16" s="1"/>
  <c r="S207" i="16" s="1"/>
  <c r="S206" i="16" s="1"/>
  <c r="S205" i="16" s="1"/>
  <c r="S204" i="16" s="1"/>
  <c r="S203" i="16" s="1"/>
  <c r="S202" i="16" s="1"/>
  <c r="S201" i="16" s="1"/>
  <c r="S200" i="16" s="1"/>
  <c r="S199" i="16" s="1"/>
  <c r="S198" i="16" s="1"/>
  <c r="S197" i="16" s="1"/>
  <c r="S196" i="16" s="1"/>
  <c r="S195" i="16" s="1"/>
  <c r="S194" i="16" s="1"/>
  <c r="S193" i="16" s="1"/>
  <c r="S192" i="16" s="1"/>
  <c r="S191" i="16" s="1"/>
  <c r="S190" i="16" s="1"/>
  <c r="S189" i="16" s="1"/>
  <c r="S188" i="16" s="1"/>
  <c r="S187" i="16" s="1"/>
  <c r="S186" i="16" s="1"/>
  <c r="S185" i="16" s="1"/>
  <c r="S184" i="16" s="1"/>
  <c r="S183" i="16" s="1"/>
  <c r="S182" i="16" s="1"/>
  <c r="S181" i="16" s="1"/>
  <c r="S180" i="16" s="1"/>
  <c r="S179" i="16" s="1"/>
  <c r="S178" i="16" s="1"/>
  <c r="S177" i="16" s="1"/>
  <c r="S176" i="16" s="1"/>
  <c r="S175" i="16" s="1"/>
  <c r="S174" i="16" s="1"/>
  <c r="S173" i="16" s="1"/>
  <c r="S172" i="16" s="1"/>
  <c r="S171" i="16" s="1"/>
  <c r="S170" i="16" s="1"/>
  <c r="S169" i="16" s="1"/>
  <c r="S168" i="16" s="1"/>
  <c r="S167" i="16" s="1"/>
  <c r="S166" i="16" s="1"/>
  <c r="S165" i="16" s="1"/>
  <c r="S164" i="16" s="1"/>
  <c r="S163" i="16" s="1"/>
  <c r="S162" i="16" s="1"/>
  <c r="S161" i="16" s="1"/>
  <c r="S160" i="16" s="1"/>
  <c r="S159" i="16" s="1"/>
  <c r="S158" i="16" s="1"/>
  <c r="S157" i="16" s="1"/>
  <c r="S156" i="16" s="1"/>
  <c r="S155" i="16" s="1"/>
  <c r="S154" i="16" s="1"/>
  <c r="S153" i="16" s="1"/>
  <c r="S152" i="16" s="1"/>
  <c r="S151" i="16" s="1"/>
  <c r="S150" i="16" s="1"/>
  <c r="S149" i="16" s="1"/>
  <c r="S148" i="16" s="1"/>
  <c r="S147" i="16" s="1"/>
  <c r="S146" i="16" s="1"/>
  <c r="S145" i="16" s="1"/>
  <c r="S144" i="16" s="1"/>
  <c r="S143" i="16" s="1"/>
  <c r="S142" i="16" s="1"/>
  <c r="S141" i="16" s="1"/>
  <c r="S140" i="16" s="1"/>
  <c r="S139" i="16" s="1"/>
  <c r="S138" i="16" s="1"/>
  <c r="S137" i="16" s="1"/>
  <c r="S136" i="16" s="1"/>
  <c r="S135" i="16" s="1"/>
  <c r="S134" i="16" s="1"/>
  <c r="S133" i="16" s="1"/>
  <c r="S132" i="16" s="1"/>
  <c r="S131" i="16" s="1"/>
  <c r="S130" i="16" s="1"/>
  <c r="S129" i="16" s="1"/>
  <c r="S128" i="16" s="1"/>
  <c r="S127" i="16" s="1"/>
  <c r="S126" i="16" s="1"/>
  <c r="S125" i="16" s="1"/>
  <c r="S124" i="16" s="1"/>
  <c r="S123" i="16" s="1"/>
  <c r="S122" i="16" s="1"/>
  <c r="S121" i="16" s="1"/>
  <c r="S120" i="16" s="1"/>
  <c r="S119" i="16" s="1"/>
  <c r="S118" i="16" s="1"/>
  <c r="S117" i="16" s="1"/>
  <c r="S116" i="16" s="1"/>
  <c r="S115" i="16" s="1"/>
  <c r="S114" i="16" s="1"/>
  <c r="S113" i="16" s="1"/>
  <c r="S112" i="16" s="1"/>
  <c r="S111" i="16" s="1"/>
  <c r="S110" i="16" s="1"/>
  <c r="S109" i="16" s="1"/>
  <c r="S108" i="16" s="1"/>
  <c r="S107" i="16" s="1"/>
  <c r="S106" i="16" s="1"/>
  <c r="S105" i="16" s="1"/>
  <c r="S104" i="16" s="1"/>
  <c r="S103" i="16" s="1"/>
  <c r="S102" i="16" s="1"/>
  <c r="S101" i="16" s="1"/>
  <c r="S100" i="16" s="1"/>
  <c r="S99" i="16" s="1"/>
  <c r="S98" i="16" s="1"/>
  <c r="S97" i="16" s="1"/>
  <c r="S96" i="16" s="1"/>
  <c r="S95" i="16" s="1"/>
  <c r="S94" i="16" s="1"/>
  <c r="S93" i="16" s="1"/>
  <c r="S92" i="16" s="1"/>
  <c r="S91" i="16" s="1"/>
  <c r="S90" i="16" s="1"/>
  <c r="S89" i="16" s="1"/>
  <c r="S88" i="16" s="1"/>
  <c r="S87" i="16" s="1"/>
  <c r="S86" i="16" s="1"/>
  <c r="S85" i="16" s="1"/>
  <c r="S84" i="16" s="1"/>
  <c r="S83" i="16" s="1"/>
  <c r="S82" i="16" s="1"/>
  <c r="S81" i="16" s="1"/>
  <c r="S80" i="16" s="1"/>
  <c r="S79" i="16" s="1"/>
  <c r="S78" i="16" s="1"/>
  <c r="S77" i="16" s="1"/>
  <c r="S76" i="16" s="1"/>
  <c r="S75" i="16" s="1"/>
  <c r="S74" i="16" s="1"/>
  <c r="S73" i="16" s="1"/>
  <c r="S72" i="16" s="1"/>
  <c r="S71" i="16" s="1"/>
  <c r="S70" i="16" s="1"/>
  <c r="S69" i="16" s="1"/>
  <c r="S68" i="16" s="1"/>
  <c r="S67" i="16" s="1"/>
  <c r="S66" i="16" s="1"/>
  <c r="S65" i="16" s="1"/>
  <c r="S64" i="16" s="1"/>
  <c r="S63" i="16" s="1"/>
  <c r="S62" i="16" s="1"/>
  <c r="S61" i="16" s="1"/>
  <c r="S60" i="16" s="1"/>
  <c r="S59" i="16" s="1"/>
  <c r="S58" i="16" s="1"/>
  <c r="S57" i="16" s="1"/>
  <c r="S56" i="16" s="1"/>
  <c r="S55" i="16" s="1"/>
  <c r="S54" i="16" s="1"/>
  <c r="S53" i="16" s="1"/>
  <c r="S52" i="16" s="1"/>
  <c r="S51" i="16" s="1"/>
  <c r="S50" i="16" s="1"/>
  <c r="S49" i="16" s="1"/>
  <c r="S48" i="16" s="1"/>
  <c r="S47" i="16" s="1"/>
  <c r="S46" i="16" s="1"/>
  <c r="S45" i="16" s="1"/>
  <c r="S44" i="16" s="1"/>
  <c r="S43" i="16" s="1"/>
  <c r="S42" i="16" s="1"/>
  <c r="S41" i="16" s="1"/>
  <c r="S40" i="16" s="1"/>
  <c r="S39" i="16" s="1"/>
  <c r="S38" i="16" s="1"/>
  <c r="S37" i="16" s="1"/>
  <c r="S36" i="16" s="1"/>
  <c r="S35" i="16" s="1"/>
  <c r="S34" i="16" s="1"/>
  <c r="S33" i="16" s="1"/>
  <c r="S32" i="16" s="1"/>
  <c r="S31" i="16" s="1"/>
  <c r="S30" i="16" s="1"/>
  <c r="S29" i="16" s="1"/>
  <c r="S28" i="16" s="1"/>
  <c r="S27" i="16" s="1"/>
  <c r="S26" i="16" s="1"/>
  <c r="S25" i="16" s="1"/>
  <c r="S24" i="16" s="1"/>
  <c r="S23" i="16" s="1"/>
  <c r="S22" i="16" s="1"/>
  <c r="S21" i="16" s="1"/>
  <c r="S20" i="16" s="1"/>
  <c r="S19" i="16" s="1"/>
  <c r="S18" i="16" s="1"/>
  <c r="S17" i="16" s="1"/>
  <c r="S16" i="16" s="1"/>
  <c r="S15" i="16" s="1"/>
  <c r="S14" i="16" s="1"/>
  <c r="S13" i="16" s="1"/>
  <c r="S12" i="16" s="1"/>
  <c r="S11" i="16" s="1"/>
  <c r="S10" i="16" s="1"/>
  <c r="S9" i="16" s="1"/>
  <c r="S8" i="16" s="1"/>
  <c r="S7" i="16" s="1"/>
  <c r="S6" i="16" s="1"/>
  <c r="S5" i="16" s="1"/>
  <c r="S4" i="16" s="1"/>
  <c r="S3" i="16" s="1"/>
  <c r="V363" i="16"/>
  <c r="L73" i="11"/>
  <c r="L75" i="11"/>
  <c r="I64" i="11" s="1"/>
  <c r="I65" i="11" s="1"/>
  <c r="N262" i="11"/>
  <c r="N261" i="11" s="1"/>
  <c r="H251" i="11" s="1"/>
  <c r="N259" i="11"/>
  <c r="N260" i="11" s="1"/>
  <c r="S362" i="10"/>
  <c r="S361" i="10" s="1"/>
  <c r="S360" i="10" s="1"/>
  <c r="S359" i="10" s="1"/>
  <c r="S358" i="10" s="1"/>
  <c r="S357" i="10" s="1"/>
  <c r="S356" i="10" s="1"/>
  <c r="S355" i="10" s="1"/>
  <c r="S354" i="10" s="1"/>
  <c r="S353" i="10" s="1"/>
  <c r="S352" i="10" s="1"/>
  <c r="S351" i="10" s="1"/>
  <c r="S350" i="10" s="1"/>
  <c r="S349" i="10" s="1"/>
  <c r="S348" i="10" s="1"/>
  <c r="S347" i="10" s="1"/>
  <c r="S346" i="10" s="1"/>
  <c r="S345" i="10" s="1"/>
  <c r="S344" i="10" s="1"/>
  <c r="S343" i="10" s="1"/>
  <c r="S342" i="10" s="1"/>
  <c r="S341" i="10" s="1"/>
  <c r="S340" i="10" s="1"/>
  <c r="S339" i="10" s="1"/>
  <c r="S338" i="10" s="1"/>
  <c r="S337" i="10" s="1"/>
  <c r="S336" i="10" s="1"/>
  <c r="S335" i="10" s="1"/>
  <c r="S334" i="10" s="1"/>
  <c r="S333" i="10" s="1"/>
  <c r="S332" i="10" s="1"/>
  <c r="S331" i="10" s="1"/>
  <c r="S330" i="10" s="1"/>
  <c r="S329" i="10" s="1"/>
  <c r="S328" i="10" s="1"/>
  <c r="S327" i="10" s="1"/>
  <c r="S326" i="10" s="1"/>
  <c r="S325" i="10" s="1"/>
  <c r="S324" i="10" s="1"/>
  <c r="S323" i="10" s="1"/>
  <c r="S322" i="10" s="1"/>
  <c r="S321" i="10" s="1"/>
  <c r="S320" i="10" s="1"/>
  <c r="S319" i="10" s="1"/>
  <c r="S318" i="10" s="1"/>
  <c r="S317" i="10" s="1"/>
  <c r="S316" i="10" s="1"/>
  <c r="S315" i="10" s="1"/>
  <c r="S314" i="10" s="1"/>
  <c r="S313" i="10" s="1"/>
  <c r="S312" i="10" s="1"/>
  <c r="S311" i="10" s="1"/>
  <c r="S310" i="10" s="1"/>
  <c r="S309" i="10" s="1"/>
  <c r="S308" i="10" s="1"/>
  <c r="S307" i="10" s="1"/>
  <c r="S306" i="10" s="1"/>
  <c r="S305" i="10" s="1"/>
  <c r="S304" i="10" s="1"/>
  <c r="S303" i="10" s="1"/>
  <c r="S302" i="10" s="1"/>
  <c r="S301" i="10" s="1"/>
  <c r="S300" i="10" s="1"/>
  <c r="S299" i="10" s="1"/>
  <c r="S298" i="10" s="1"/>
  <c r="S297" i="10" s="1"/>
  <c r="S296" i="10" s="1"/>
  <c r="S295" i="10" s="1"/>
  <c r="S294" i="10" s="1"/>
  <c r="S293" i="10" s="1"/>
  <c r="S292" i="10" s="1"/>
  <c r="S291" i="10" s="1"/>
  <c r="S290" i="10" s="1"/>
  <c r="S289" i="10" s="1"/>
  <c r="S288" i="10" s="1"/>
  <c r="S287" i="10" s="1"/>
  <c r="S286" i="10" s="1"/>
  <c r="S285" i="10" s="1"/>
  <c r="S284" i="10" s="1"/>
  <c r="S283" i="10" s="1"/>
  <c r="S282" i="10" s="1"/>
  <c r="S281" i="10" s="1"/>
  <c r="S280" i="10" s="1"/>
  <c r="S279" i="10" s="1"/>
  <c r="S278" i="10" s="1"/>
  <c r="S277" i="10" s="1"/>
  <c r="S276" i="10" s="1"/>
  <c r="S275" i="10" s="1"/>
  <c r="S274" i="10" s="1"/>
  <c r="S273" i="10" s="1"/>
  <c r="S272" i="10" s="1"/>
  <c r="S271" i="10" s="1"/>
  <c r="S270" i="10" s="1"/>
  <c r="S269" i="10" s="1"/>
  <c r="S268" i="10" s="1"/>
  <c r="S267" i="10" s="1"/>
  <c r="S266" i="10" s="1"/>
  <c r="S265" i="10" s="1"/>
  <c r="S264" i="10" s="1"/>
  <c r="S263" i="10" s="1"/>
  <c r="S262" i="10" s="1"/>
  <c r="S261" i="10" s="1"/>
  <c r="S260" i="10" s="1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S6" i="10" s="1"/>
  <c r="S5" i="10" s="1"/>
  <c r="S4" i="10" s="1"/>
  <c r="S3" i="10" s="1"/>
  <c r="V363" i="10"/>
  <c r="L30" i="8"/>
  <c r="L32" i="8"/>
  <c r="AC363" i="10"/>
  <c r="Z362" i="10"/>
  <c r="Z361" i="10" s="1"/>
  <c r="Z360" i="10" s="1"/>
  <c r="Z359" i="10" s="1"/>
  <c r="Z358" i="10" s="1"/>
  <c r="Z357" i="10" s="1"/>
  <c r="Z356" i="10" s="1"/>
  <c r="Z355" i="10" s="1"/>
  <c r="Z354" i="10" s="1"/>
  <c r="Z353" i="10" s="1"/>
  <c r="Z352" i="10" s="1"/>
  <c r="Z351" i="10" s="1"/>
  <c r="Z350" i="10" s="1"/>
  <c r="Z349" i="10" s="1"/>
  <c r="Z348" i="10" s="1"/>
  <c r="Z347" i="10" s="1"/>
  <c r="Z346" i="10" s="1"/>
  <c r="Z345" i="10" s="1"/>
  <c r="Z344" i="10" s="1"/>
  <c r="Z343" i="10" s="1"/>
  <c r="Z342" i="10" s="1"/>
  <c r="Z341" i="10" s="1"/>
  <c r="Z340" i="10" s="1"/>
  <c r="Z339" i="10" s="1"/>
  <c r="Z338" i="10" s="1"/>
  <c r="Z337" i="10" s="1"/>
  <c r="Z336" i="10" s="1"/>
  <c r="Z335" i="10" s="1"/>
  <c r="Z334" i="10" s="1"/>
  <c r="Z333" i="10" s="1"/>
  <c r="Z332" i="10" s="1"/>
  <c r="Z331" i="10" s="1"/>
  <c r="Z330" i="10" s="1"/>
  <c r="Z329" i="10" s="1"/>
  <c r="Z328" i="10" s="1"/>
  <c r="Z327" i="10" s="1"/>
  <c r="Z326" i="10" s="1"/>
  <c r="Z325" i="10" s="1"/>
  <c r="Z324" i="10" s="1"/>
  <c r="Z323" i="10" s="1"/>
  <c r="Z322" i="10" s="1"/>
  <c r="Z321" i="10" s="1"/>
  <c r="Z320" i="10" s="1"/>
  <c r="Z319" i="10" s="1"/>
  <c r="Z318" i="10" s="1"/>
  <c r="Z317" i="10" s="1"/>
  <c r="Z316" i="10" s="1"/>
  <c r="Z315" i="10" s="1"/>
  <c r="Z314" i="10" s="1"/>
  <c r="Z313" i="10" s="1"/>
  <c r="Z312" i="10" s="1"/>
  <c r="Z311" i="10" s="1"/>
  <c r="Z310" i="10" s="1"/>
  <c r="Z309" i="10" s="1"/>
  <c r="Z308" i="10" s="1"/>
  <c r="Z307" i="10" s="1"/>
  <c r="Z306" i="10" s="1"/>
  <c r="Z305" i="10" s="1"/>
  <c r="Z304" i="10" s="1"/>
  <c r="Z303" i="10" s="1"/>
  <c r="Z302" i="10" s="1"/>
  <c r="Z301" i="10" s="1"/>
  <c r="Z300" i="10" s="1"/>
  <c r="Z299" i="10" s="1"/>
  <c r="Z298" i="10" s="1"/>
  <c r="Z297" i="10" s="1"/>
  <c r="Z296" i="10" s="1"/>
  <c r="Z295" i="10" s="1"/>
  <c r="Z294" i="10" s="1"/>
  <c r="Z293" i="10" s="1"/>
  <c r="Z292" i="10" s="1"/>
  <c r="Z291" i="10" s="1"/>
  <c r="Z290" i="10" s="1"/>
  <c r="Z289" i="10" s="1"/>
  <c r="Z288" i="10" s="1"/>
  <c r="Z287" i="10" s="1"/>
  <c r="Z286" i="10" s="1"/>
  <c r="Z285" i="10" s="1"/>
  <c r="Z284" i="10" s="1"/>
  <c r="Z283" i="10" s="1"/>
  <c r="Z282" i="10" s="1"/>
  <c r="Z281" i="10" s="1"/>
  <c r="Z280" i="10" s="1"/>
  <c r="Z279" i="10" s="1"/>
  <c r="Z278" i="10" s="1"/>
  <c r="Z277" i="10" s="1"/>
  <c r="Z276" i="10" s="1"/>
  <c r="Z275" i="10" s="1"/>
  <c r="Z274" i="10" s="1"/>
  <c r="Z273" i="10" s="1"/>
  <c r="Z272" i="10" s="1"/>
  <c r="Z271" i="10" s="1"/>
  <c r="Z270" i="10" s="1"/>
  <c r="Z269" i="10" s="1"/>
  <c r="Z268" i="10" s="1"/>
  <c r="Z267" i="10" s="1"/>
  <c r="Z266" i="10" s="1"/>
  <c r="Z265" i="10" s="1"/>
  <c r="Z264" i="10" s="1"/>
  <c r="Z263" i="10" s="1"/>
  <c r="Z262" i="10" s="1"/>
  <c r="Z261" i="10" s="1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Z23" i="10" s="1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Z6" i="10" s="1"/>
  <c r="Z5" i="10" s="1"/>
  <c r="Z4" i="10" s="1"/>
  <c r="Z3" i="10" s="1"/>
  <c r="L277" i="8"/>
  <c r="L279" i="8"/>
  <c r="H269" i="8" s="1"/>
  <c r="L240" i="8"/>
  <c r="I229" i="8" s="1"/>
  <c r="O238" i="8" s="1"/>
  <c r="U362" i="10"/>
  <c r="U361" i="10" s="1"/>
  <c r="U360" i="10" s="1"/>
  <c r="U359" i="10" s="1"/>
  <c r="U358" i="10" s="1"/>
  <c r="U357" i="10" s="1"/>
  <c r="U356" i="10" s="1"/>
  <c r="U355" i="10" s="1"/>
  <c r="U354" i="10" s="1"/>
  <c r="U353" i="10" s="1"/>
  <c r="U352" i="10" s="1"/>
  <c r="U351" i="10" s="1"/>
  <c r="U350" i="10" s="1"/>
  <c r="U349" i="10" s="1"/>
  <c r="U348" i="10" s="1"/>
  <c r="U347" i="10" s="1"/>
  <c r="U346" i="10" s="1"/>
  <c r="U345" i="10" s="1"/>
  <c r="U344" i="10" s="1"/>
  <c r="U343" i="10" s="1"/>
  <c r="U342" i="10" s="1"/>
  <c r="U341" i="10" s="1"/>
  <c r="U340" i="10" s="1"/>
  <c r="U339" i="10" s="1"/>
  <c r="U338" i="10" s="1"/>
  <c r="U337" i="10" s="1"/>
  <c r="U336" i="10" s="1"/>
  <c r="U335" i="10" s="1"/>
  <c r="U334" i="10" s="1"/>
  <c r="U333" i="10" s="1"/>
  <c r="U332" i="10" s="1"/>
  <c r="U331" i="10" s="1"/>
  <c r="U330" i="10" s="1"/>
  <c r="U329" i="10" s="1"/>
  <c r="U328" i="10" s="1"/>
  <c r="U327" i="10" s="1"/>
  <c r="U326" i="10" s="1"/>
  <c r="U325" i="10" s="1"/>
  <c r="U324" i="10" s="1"/>
  <c r="U323" i="10" s="1"/>
  <c r="U322" i="10" s="1"/>
  <c r="U321" i="10" s="1"/>
  <c r="U320" i="10" s="1"/>
  <c r="U319" i="10" s="1"/>
  <c r="U318" i="10" s="1"/>
  <c r="U317" i="10" s="1"/>
  <c r="U316" i="10" s="1"/>
  <c r="U315" i="10" s="1"/>
  <c r="U314" i="10" s="1"/>
  <c r="U313" i="10" s="1"/>
  <c r="U312" i="10" s="1"/>
  <c r="U311" i="10" s="1"/>
  <c r="U310" i="10" s="1"/>
  <c r="U309" i="10" s="1"/>
  <c r="U308" i="10" s="1"/>
  <c r="U307" i="10" s="1"/>
  <c r="U306" i="10" s="1"/>
  <c r="U305" i="10" s="1"/>
  <c r="U304" i="10" s="1"/>
  <c r="U303" i="10" s="1"/>
  <c r="U302" i="10" s="1"/>
  <c r="U301" i="10" s="1"/>
  <c r="U300" i="10" s="1"/>
  <c r="U299" i="10" s="1"/>
  <c r="U298" i="10" s="1"/>
  <c r="U297" i="10" s="1"/>
  <c r="U296" i="10" s="1"/>
  <c r="U295" i="10" s="1"/>
  <c r="U294" i="10" s="1"/>
  <c r="U293" i="10" s="1"/>
  <c r="U292" i="10" s="1"/>
  <c r="U291" i="10" s="1"/>
  <c r="U290" i="10" s="1"/>
  <c r="U289" i="10" s="1"/>
  <c r="U288" i="10" s="1"/>
  <c r="U287" i="10" s="1"/>
  <c r="U286" i="10" s="1"/>
  <c r="U285" i="10" s="1"/>
  <c r="U284" i="10" s="1"/>
  <c r="U283" i="10" s="1"/>
  <c r="U282" i="10" s="1"/>
  <c r="U281" i="10" s="1"/>
  <c r="U280" i="10" s="1"/>
  <c r="U279" i="10" s="1"/>
  <c r="U278" i="10" s="1"/>
  <c r="U277" i="10" s="1"/>
  <c r="U276" i="10" s="1"/>
  <c r="U275" i="10" s="1"/>
  <c r="U274" i="10" s="1"/>
  <c r="U273" i="10" s="1"/>
  <c r="U272" i="10" s="1"/>
  <c r="U271" i="10" s="1"/>
  <c r="U270" i="10" s="1"/>
  <c r="U269" i="10" s="1"/>
  <c r="U268" i="10" s="1"/>
  <c r="U267" i="10" s="1"/>
  <c r="U266" i="10" s="1"/>
  <c r="U265" i="10" s="1"/>
  <c r="U264" i="10" s="1"/>
  <c r="U263" i="10" s="1"/>
  <c r="U262" i="10" s="1"/>
  <c r="U261" i="10" s="1"/>
  <c r="U260" i="10" s="1"/>
  <c r="U259" i="10" s="1"/>
  <c r="U258" i="10" s="1"/>
  <c r="U257" i="10" s="1"/>
  <c r="U256" i="10" s="1"/>
  <c r="U255" i="10" s="1"/>
  <c r="U254" i="10" s="1"/>
  <c r="U253" i="10" s="1"/>
  <c r="U252" i="10" s="1"/>
  <c r="U251" i="10" s="1"/>
  <c r="U250" i="10" s="1"/>
  <c r="U249" i="10" s="1"/>
  <c r="U248" i="10" s="1"/>
  <c r="U247" i="10" s="1"/>
  <c r="U246" i="10" s="1"/>
  <c r="U245" i="10" s="1"/>
  <c r="U244" i="10" s="1"/>
  <c r="U243" i="10" s="1"/>
  <c r="U242" i="10" s="1"/>
  <c r="U241" i="10" s="1"/>
  <c r="U240" i="10" s="1"/>
  <c r="U239" i="10" s="1"/>
  <c r="U238" i="10" s="1"/>
  <c r="U237" i="10" s="1"/>
  <c r="U236" i="10" s="1"/>
  <c r="U235" i="10" s="1"/>
  <c r="U234" i="10" s="1"/>
  <c r="U233" i="10" s="1"/>
  <c r="U232" i="10" s="1"/>
  <c r="U231" i="10" s="1"/>
  <c r="U230" i="10" s="1"/>
  <c r="U229" i="10" s="1"/>
  <c r="U228" i="10" s="1"/>
  <c r="U227" i="10" s="1"/>
  <c r="U226" i="10" s="1"/>
  <c r="U225" i="10" s="1"/>
  <c r="U224" i="10" s="1"/>
  <c r="U223" i="10" s="1"/>
  <c r="U222" i="10" s="1"/>
  <c r="U221" i="10" s="1"/>
  <c r="U220" i="10" s="1"/>
  <c r="U219" i="10" s="1"/>
  <c r="U218" i="10" s="1"/>
  <c r="U217" i="10" s="1"/>
  <c r="U216" i="10" s="1"/>
  <c r="U215" i="10" s="1"/>
  <c r="U214" i="10" s="1"/>
  <c r="U213" i="10" s="1"/>
  <c r="U212" i="10" s="1"/>
  <c r="U211" i="10" s="1"/>
  <c r="U210" i="10" s="1"/>
  <c r="U209" i="10" s="1"/>
  <c r="U208" i="10" s="1"/>
  <c r="U207" i="10" s="1"/>
  <c r="U206" i="10" s="1"/>
  <c r="U205" i="10" s="1"/>
  <c r="U204" i="10" s="1"/>
  <c r="U203" i="10" s="1"/>
  <c r="U202" i="10" s="1"/>
  <c r="U201" i="10" s="1"/>
  <c r="U200" i="10" s="1"/>
  <c r="U199" i="10" s="1"/>
  <c r="U198" i="10" s="1"/>
  <c r="U197" i="10" s="1"/>
  <c r="U196" i="10" s="1"/>
  <c r="U195" i="10" s="1"/>
  <c r="U194" i="10" s="1"/>
  <c r="U193" i="10" s="1"/>
  <c r="U192" i="10" s="1"/>
  <c r="U191" i="10" s="1"/>
  <c r="U190" i="10" s="1"/>
  <c r="U189" i="10" s="1"/>
  <c r="U188" i="10" s="1"/>
  <c r="U187" i="10" s="1"/>
  <c r="U186" i="10" s="1"/>
  <c r="U185" i="10" s="1"/>
  <c r="U184" i="10" s="1"/>
  <c r="U183" i="10" s="1"/>
  <c r="U182" i="10" s="1"/>
  <c r="U181" i="10" s="1"/>
  <c r="U180" i="10" s="1"/>
  <c r="U179" i="10" s="1"/>
  <c r="U178" i="10" s="1"/>
  <c r="U177" i="10" s="1"/>
  <c r="U176" i="10" s="1"/>
  <c r="U175" i="10" s="1"/>
  <c r="U174" i="10" s="1"/>
  <c r="U173" i="10" s="1"/>
  <c r="U172" i="10" s="1"/>
  <c r="U171" i="10" s="1"/>
  <c r="U170" i="10" s="1"/>
  <c r="U169" i="10" s="1"/>
  <c r="U168" i="10" s="1"/>
  <c r="U167" i="10" s="1"/>
  <c r="U166" i="10" s="1"/>
  <c r="U165" i="10" s="1"/>
  <c r="U164" i="10" s="1"/>
  <c r="U163" i="10" s="1"/>
  <c r="U162" i="10" s="1"/>
  <c r="U161" i="10" s="1"/>
  <c r="U160" i="10" s="1"/>
  <c r="U159" i="10" s="1"/>
  <c r="U158" i="10" s="1"/>
  <c r="U157" i="10" s="1"/>
  <c r="U156" i="10" s="1"/>
  <c r="U155" i="10" s="1"/>
  <c r="U154" i="10" s="1"/>
  <c r="U153" i="10" s="1"/>
  <c r="U152" i="10" s="1"/>
  <c r="U151" i="10" s="1"/>
  <c r="U150" i="10" s="1"/>
  <c r="U149" i="10" s="1"/>
  <c r="U148" i="10" s="1"/>
  <c r="U147" i="10" s="1"/>
  <c r="U146" i="10" s="1"/>
  <c r="U145" i="10" s="1"/>
  <c r="U144" i="10" s="1"/>
  <c r="U143" i="10" s="1"/>
  <c r="U142" i="10" s="1"/>
  <c r="U141" i="10" s="1"/>
  <c r="U140" i="10" s="1"/>
  <c r="U139" i="10" s="1"/>
  <c r="U138" i="10" s="1"/>
  <c r="U137" i="10" s="1"/>
  <c r="U136" i="10" s="1"/>
  <c r="U135" i="10" s="1"/>
  <c r="U134" i="10" s="1"/>
  <c r="U133" i="10" s="1"/>
  <c r="U132" i="10" s="1"/>
  <c r="U131" i="10" s="1"/>
  <c r="U130" i="10" s="1"/>
  <c r="U129" i="10" s="1"/>
  <c r="U128" i="10" s="1"/>
  <c r="U127" i="10" s="1"/>
  <c r="U126" i="10" s="1"/>
  <c r="U125" i="10" s="1"/>
  <c r="U124" i="10" s="1"/>
  <c r="U123" i="10" s="1"/>
  <c r="U122" i="10" s="1"/>
  <c r="U121" i="10" s="1"/>
  <c r="U120" i="10" s="1"/>
  <c r="U119" i="10" s="1"/>
  <c r="U118" i="10" s="1"/>
  <c r="U117" i="10" s="1"/>
  <c r="U116" i="10" s="1"/>
  <c r="U115" i="10" s="1"/>
  <c r="U114" i="10" s="1"/>
  <c r="U113" i="10" s="1"/>
  <c r="U112" i="10" s="1"/>
  <c r="U111" i="10" s="1"/>
  <c r="U110" i="10" s="1"/>
  <c r="U109" i="10" s="1"/>
  <c r="U108" i="10" s="1"/>
  <c r="U107" i="10" s="1"/>
  <c r="U106" i="10" s="1"/>
  <c r="U105" i="10" s="1"/>
  <c r="U104" i="10" s="1"/>
  <c r="U103" i="10" s="1"/>
  <c r="U102" i="10" s="1"/>
  <c r="U101" i="10" s="1"/>
  <c r="U100" i="10" s="1"/>
  <c r="U99" i="10" s="1"/>
  <c r="U98" i="10" s="1"/>
  <c r="U97" i="10" s="1"/>
  <c r="U96" i="10" s="1"/>
  <c r="U95" i="10" s="1"/>
  <c r="U94" i="10" s="1"/>
  <c r="U93" i="10" s="1"/>
  <c r="U92" i="10" s="1"/>
  <c r="U91" i="10" s="1"/>
  <c r="U90" i="10" s="1"/>
  <c r="U89" i="10" s="1"/>
  <c r="U88" i="10" s="1"/>
  <c r="U87" i="10" s="1"/>
  <c r="U86" i="10" s="1"/>
  <c r="U85" i="10" s="1"/>
  <c r="U84" i="10" s="1"/>
  <c r="U83" i="10" s="1"/>
  <c r="U82" i="10" s="1"/>
  <c r="U81" i="10" s="1"/>
  <c r="U80" i="10" s="1"/>
  <c r="U79" i="10" s="1"/>
  <c r="U78" i="10" s="1"/>
  <c r="U77" i="10" s="1"/>
  <c r="U76" i="10" s="1"/>
  <c r="U75" i="10" s="1"/>
  <c r="U74" i="10" s="1"/>
  <c r="U73" i="10" s="1"/>
  <c r="U72" i="10" s="1"/>
  <c r="U71" i="10" s="1"/>
  <c r="U70" i="10" s="1"/>
  <c r="U69" i="10" s="1"/>
  <c r="U68" i="10" s="1"/>
  <c r="U67" i="10" s="1"/>
  <c r="U66" i="10" s="1"/>
  <c r="U65" i="10" s="1"/>
  <c r="U64" i="10" s="1"/>
  <c r="U63" i="10" s="1"/>
  <c r="U62" i="10" s="1"/>
  <c r="U61" i="10" s="1"/>
  <c r="U60" i="10" s="1"/>
  <c r="U59" i="10" s="1"/>
  <c r="U58" i="10" s="1"/>
  <c r="U57" i="10" s="1"/>
  <c r="U56" i="10" s="1"/>
  <c r="U55" i="10" s="1"/>
  <c r="U54" i="10" s="1"/>
  <c r="U53" i="10" s="1"/>
  <c r="U52" i="10" s="1"/>
  <c r="U51" i="10" s="1"/>
  <c r="U50" i="10" s="1"/>
  <c r="U49" i="10" s="1"/>
  <c r="U48" i="10" s="1"/>
  <c r="U47" i="10" s="1"/>
  <c r="U46" i="10" s="1"/>
  <c r="U45" i="10" s="1"/>
  <c r="U44" i="10" s="1"/>
  <c r="U43" i="10" s="1"/>
  <c r="U42" i="10" s="1"/>
  <c r="U41" i="10" s="1"/>
  <c r="U40" i="10" s="1"/>
  <c r="U39" i="10" s="1"/>
  <c r="U38" i="10" s="1"/>
  <c r="U37" i="10" s="1"/>
  <c r="U36" i="10" s="1"/>
  <c r="U35" i="10" s="1"/>
  <c r="U34" i="10" s="1"/>
  <c r="U33" i="10" s="1"/>
  <c r="U32" i="10" s="1"/>
  <c r="U31" i="10" s="1"/>
  <c r="U30" i="10" s="1"/>
  <c r="U29" i="10" s="1"/>
  <c r="U28" i="10" s="1"/>
  <c r="U27" i="10" s="1"/>
  <c r="U26" i="10" s="1"/>
  <c r="U25" i="10" s="1"/>
  <c r="U24" i="10" s="1"/>
  <c r="U23" i="10" s="1"/>
  <c r="U22" i="10" s="1"/>
  <c r="U21" i="10" s="1"/>
  <c r="U20" i="10" s="1"/>
  <c r="U19" i="10" s="1"/>
  <c r="U18" i="10" s="1"/>
  <c r="U17" i="10" s="1"/>
  <c r="U16" i="10" s="1"/>
  <c r="U15" i="10" s="1"/>
  <c r="U14" i="10" s="1"/>
  <c r="U13" i="10" s="1"/>
  <c r="U12" i="10" s="1"/>
  <c r="U11" i="10" s="1"/>
  <c r="U10" i="10" s="1"/>
  <c r="U9" i="10" s="1"/>
  <c r="U8" i="10" s="1"/>
  <c r="U7" i="10" s="1"/>
  <c r="U6" i="10" s="1"/>
  <c r="U5" i="10" s="1"/>
  <c r="U4" i="10" s="1"/>
  <c r="U3" i="10" s="1"/>
  <c r="X363" i="10"/>
  <c r="L260" i="8"/>
  <c r="I249" i="8" s="1"/>
  <c r="O258" i="8" s="1"/>
  <c r="S2" i="1" l="1"/>
  <c r="H148" i="8"/>
  <c r="H152" i="8" s="1"/>
  <c r="R2" i="1"/>
  <c r="G31" i="9"/>
  <c r="P9" i="9"/>
  <c r="I173" i="8" s="1"/>
  <c r="O170" i="8" s="1"/>
  <c r="L167" i="8" s="1"/>
  <c r="L168" i="8" s="1"/>
  <c r="H167" i="8" s="1"/>
  <c r="H166" i="8" s="1"/>
  <c r="H171" i="8" s="1"/>
  <c r="I21" i="8"/>
  <c r="I22" i="8" s="1"/>
  <c r="AA25" i="8"/>
  <c r="AA21" i="8" s="1"/>
  <c r="AA20" i="8" s="1"/>
  <c r="I82" i="8"/>
  <c r="I83" i="8" s="1"/>
  <c r="AA86" i="8"/>
  <c r="AA82" i="8" s="1"/>
  <c r="AA81" i="8" s="1"/>
  <c r="H209" i="8"/>
  <c r="N218" i="8" s="1"/>
  <c r="N219" i="8" s="1"/>
  <c r="N220" i="8" s="1"/>
  <c r="H210" i="8" s="1"/>
  <c r="Z213" i="8"/>
  <c r="Z209" i="8" s="1"/>
  <c r="Z208" i="8" s="1"/>
  <c r="H64" i="8"/>
  <c r="H65" i="8" s="1"/>
  <c r="Z68" i="8"/>
  <c r="Z64" i="8" s="1"/>
  <c r="Z63" i="8" s="1"/>
  <c r="H21" i="8"/>
  <c r="H22" i="8" s="1"/>
  <c r="Z25" i="8"/>
  <c r="Z21" i="8" s="1"/>
  <c r="Z20" i="8" s="1"/>
  <c r="I209" i="8"/>
  <c r="O218" i="8" s="1"/>
  <c r="O222" i="8" s="1"/>
  <c r="O221" i="8" s="1"/>
  <c r="I211" i="8" s="1"/>
  <c r="AA213" i="8"/>
  <c r="AA209" i="8" s="1"/>
  <c r="AA208" i="8" s="1"/>
  <c r="N278" i="8"/>
  <c r="L93" i="14"/>
  <c r="I82" i="14" s="1"/>
  <c r="I83" i="14" s="1"/>
  <c r="L175" i="8"/>
  <c r="L179" i="8" s="1"/>
  <c r="L339" i="8"/>
  <c r="H329" i="8" s="1"/>
  <c r="N338" i="8" s="1"/>
  <c r="N339" i="8" s="1"/>
  <c r="N340" i="8" s="1"/>
  <c r="H330" i="8" s="1"/>
  <c r="L239" i="8"/>
  <c r="H229" i="8" s="1"/>
  <c r="N238" i="8" s="1"/>
  <c r="N239" i="8" s="1"/>
  <c r="N240" i="8" s="1"/>
  <c r="H230" i="8" s="1"/>
  <c r="I21" i="11"/>
  <c r="I22" i="11" s="1"/>
  <c r="B25" i="12"/>
  <c r="D25" i="12" s="1"/>
  <c r="I25" i="11" s="1"/>
  <c r="O23" i="11" s="1"/>
  <c r="L340" i="8"/>
  <c r="I329" i="8" s="1"/>
  <c r="O338" i="8" s="1"/>
  <c r="O341" i="8" s="1"/>
  <c r="I331" i="8" s="1"/>
  <c r="L113" i="14"/>
  <c r="F19" i="15" s="1"/>
  <c r="H19" i="15" s="1"/>
  <c r="L107" i="14"/>
  <c r="L109" i="14" s="1"/>
  <c r="P15" i="9"/>
  <c r="I334" i="8" s="1"/>
  <c r="O331" i="8" s="1"/>
  <c r="L181" i="14"/>
  <c r="N9" i="15" s="1"/>
  <c r="P9" i="15" s="1"/>
  <c r="I173" i="14" s="1"/>
  <c r="O170" i="14" s="1"/>
  <c r="L174" i="14"/>
  <c r="L176" i="14" s="1"/>
  <c r="L113" i="8"/>
  <c r="F11" i="9" s="1"/>
  <c r="L107" i="8"/>
  <c r="L111" i="8" s="1"/>
  <c r="L31" i="14"/>
  <c r="H21" i="14" s="1"/>
  <c r="H22" i="14" s="1"/>
  <c r="H37" i="9"/>
  <c r="I254" i="8" s="1"/>
  <c r="O251" i="8" s="1"/>
  <c r="L248" i="8" s="1"/>
  <c r="L250" i="8" s="1"/>
  <c r="I248" i="8" s="1"/>
  <c r="I247" i="8" s="1"/>
  <c r="I252" i="8" s="1"/>
  <c r="L259" i="8"/>
  <c r="H249" i="8" s="1"/>
  <c r="N258" i="8" s="1"/>
  <c r="N262" i="8" s="1"/>
  <c r="N261" i="8" s="1"/>
  <c r="H251" i="8" s="1"/>
  <c r="K25" i="15"/>
  <c r="H86" i="14" s="1"/>
  <c r="O83" i="14" s="1"/>
  <c r="L81" i="14" s="1"/>
  <c r="L82" i="14" s="1"/>
  <c r="H81" i="14" s="1"/>
  <c r="H80" i="14" s="1"/>
  <c r="H84" i="14" s="1"/>
  <c r="D25" i="15"/>
  <c r="I25" i="14" s="1"/>
  <c r="O23" i="14" s="1"/>
  <c r="L20" i="14" s="1"/>
  <c r="L22" i="14" s="1"/>
  <c r="I20" i="14" s="1"/>
  <c r="I19" i="14" s="1"/>
  <c r="I23" i="14" s="1"/>
  <c r="L320" i="8"/>
  <c r="I309" i="8" s="1"/>
  <c r="O318" i="8" s="1"/>
  <c r="O322" i="8" s="1"/>
  <c r="O321" i="8" s="1"/>
  <c r="P27" i="9"/>
  <c r="I314" i="8" s="1"/>
  <c r="O311" i="8" s="1"/>
  <c r="L308" i="8" s="1"/>
  <c r="L309" i="8" s="1"/>
  <c r="H308" i="8" s="1"/>
  <c r="H307" i="8" s="1"/>
  <c r="H312" i="8" s="1"/>
  <c r="L319" i="8"/>
  <c r="H309" i="8" s="1"/>
  <c r="N318" i="8" s="1"/>
  <c r="L299" i="8"/>
  <c r="H289" i="8" s="1"/>
  <c r="N298" i="8" s="1"/>
  <c r="N302" i="8" s="1"/>
  <c r="N301" i="8" s="1"/>
  <c r="H291" i="8" s="1"/>
  <c r="L300" i="8"/>
  <c r="I289" i="8" s="1"/>
  <c r="O298" i="8" s="1"/>
  <c r="O299" i="8" s="1"/>
  <c r="O300" i="8" s="1"/>
  <c r="I290" i="8" s="1"/>
  <c r="L217" i="8"/>
  <c r="L290" i="8"/>
  <c r="I288" i="8" s="1"/>
  <c r="I287" i="8" s="1"/>
  <c r="I292" i="8" s="1"/>
  <c r="L280" i="8"/>
  <c r="I269" i="8" s="1"/>
  <c r="D37" i="9"/>
  <c r="I214" i="8" s="1"/>
  <c r="O211" i="8" s="1"/>
  <c r="L208" i="8" s="1"/>
  <c r="L210" i="8" s="1"/>
  <c r="I208" i="8" s="1"/>
  <c r="I207" i="8" s="1"/>
  <c r="I212" i="8" s="1"/>
  <c r="L199" i="8"/>
  <c r="L200" i="8"/>
  <c r="L190" i="8"/>
  <c r="I188" i="8" s="1"/>
  <c r="I187" i="8" s="1"/>
  <c r="I192" i="8" s="1"/>
  <c r="L31" i="9"/>
  <c r="I274" i="8" s="1"/>
  <c r="O271" i="8" s="1"/>
  <c r="L268" i="8" s="1"/>
  <c r="L270" i="8" s="1"/>
  <c r="I268" i="8" s="1"/>
  <c r="I267" i="8" s="1"/>
  <c r="I272" i="8" s="1"/>
  <c r="L360" i="11"/>
  <c r="I349" i="11" s="1"/>
  <c r="O358" i="11" s="1"/>
  <c r="O361" i="11" s="1"/>
  <c r="I351" i="11" s="1"/>
  <c r="L179" i="14"/>
  <c r="I168" i="14" s="1"/>
  <c r="O178" i="14" s="1"/>
  <c r="P21" i="12"/>
  <c r="I354" i="11" s="1"/>
  <c r="O351" i="11" s="1"/>
  <c r="L280" i="11"/>
  <c r="I269" i="11" s="1"/>
  <c r="O278" i="11" s="1"/>
  <c r="O279" i="11" s="1"/>
  <c r="O280" i="11" s="1"/>
  <c r="I270" i="11" s="1"/>
  <c r="K25" i="9"/>
  <c r="H86" i="8" s="1"/>
  <c r="O83" i="8" s="1"/>
  <c r="L81" i="8" s="1"/>
  <c r="L82" i="8" s="1"/>
  <c r="H81" i="8" s="1"/>
  <c r="H80" i="8" s="1"/>
  <c r="H84" i="8" s="1"/>
  <c r="J19" i="9"/>
  <c r="K19" i="9" s="1"/>
  <c r="L25" i="12"/>
  <c r="I86" i="11" s="1"/>
  <c r="O84" i="11" s="1"/>
  <c r="L81" i="11" s="1"/>
  <c r="L82" i="11" s="1"/>
  <c r="H81" i="11" s="1"/>
  <c r="H80" i="11" s="1"/>
  <c r="H84" i="11" s="1"/>
  <c r="L132" i="8"/>
  <c r="L136" i="8" s="1"/>
  <c r="I133" i="8" s="1"/>
  <c r="L178" i="11"/>
  <c r="H168" i="11" s="1"/>
  <c r="N178" i="11" s="1"/>
  <c r="L337" i="11"/>
  <c r="L329" i="11" s="1"/>
  <c r="H328" i="11" s="1"/>
  <c r="H327" i="11" s="1"/>
  <c r="H332" i="11" s="1"/>
  <c r="P21" i="15"/>
  <c r="I354" i="14" s="1"/>
  <c r="O351" i="14" s="1"/>
  <c r="L360" i="14"/>
  <c r="I349" i="14" s="1"/>
  <c r="O358" i="14" s="1"/>
  <c r="O362" i="14" s="1"/>
  <c r="L131" i="8"/>
  <c r="L135" i="8" s="1"/>
  <c r="H134" i="8" s="1"/>
  <c r="L46" i="11"/>
  <c r="L48" i="11" s="1"/>
  <c r="L138" i="14"/>
  <c r="J19" i="15" s="1"/>
  <c r="L350" i="14"/>
  <c r="I348" i="14" s="1"/>
  <c r="I347" i="14" s="1"/>
  <c r="I352" i="14" s="1"/>
  <c r="L131" i="11"/>
  <c r="L133" i="11" s="1"/>
  <c r="L132" i="11"/>
  <c r="L136" i="11" s="1"/>
  <c r="I133" i="11" s="1"/>
  <c r="K37" i="12"/>
  <c r="H294" i="11" s="1"/>
  <c r="O290" i="11" s="1"/>
  <c r="L288" i="11" s="1"/>
  <c r="L289" i="11" s="1"/>
  <c r="H288" i="11" s="1"/>
  <c r="H287" i="11" s="1"/>
  <c r="H292" i="11" s="1"/>
  <c r="L132" i="14"/>
  <c r="L134" i="14" s="1"/>
  <c r="P15" i="12"/>
  <c r="I334" i="11" s="1"/>
  <c r="O331" i="11" s="1"/>
  <c r="H37" i="12"/>
  <c r="I254" i="11" s="1"/>
  <c r="O251" i="11" s="1"/>
  <c r="L248" i="11" s="1"/>
  <c r="L249" i="11" s="1"/>
  <c r="H248" i="11" s="1"/>
  <c r="H247" i="11" s="1"/>
  <c r="H252" i="11" s="1"/>
  <c r="L260" i="11"/>
  <c r="I249" i="11" s="1"/>
  <c r="O258" i="11" s="1"/>
  <c r="O259" i="11" s="1"/>
  <c r="O260" i="11" s="1"/>
  <c r="L92" i="11"/>
  <c r="H82" i="11" s="1"/>
  <c r="H83" i="11" s="1"/>
  <c r="N342" i="11"/>
  <c r="N339" i="11"/>
  <c r="N340" i="11" s="1"/>
  <c r="H330" i="11" s="1"/>
  <c r="O341" i="11"/>
  <c r="I331" i="11" s="1"/>
  <c r="O339" i="11"/>
  <c r="O340" i="11" s="1"/>
  <c r="I330" i="11" s="1"/>
  <c r="L338" i="11"/>
  <c r="L330" i="11" s="1"/>
  <c r="I328" i="11" s="1"/>
  <c r="I327" i="11" s="1"/>
  <c r="I332" i="11" s="1"/>
  <c r="B19" i="12"/>
  <c r="C19" i="12" s="1"/>
  <c r="L113" i="11"/>
  <c r="F11" i="12" s="1"/>
  <c r="L45" i="11"/>
  <c r="L47" i="11" s="1"/>
  <c r="L106" i="11"/>
  <c r="L110" i="11" s="1"/>
  <c r="L45" i="8"/>
  <c r="L47" i="8" s="1"/>
  <c r="L169" i="11"/>
  <c r="I167" i="11" s="1"/>
  <c r="I166" i="11" s="1"/>
  <c r="I171" i="11" s="1"/>
  <c r="L179" i="11"/>
  <c r="L46" i="14"/>
  <c r="L48" i="14" s="1"/>
  <c r="L199" i="11"/>
  <c r="H189" i="11" s="1"/>
  <c r="N198" i="11" s="1"/>
  <c r="N202" i="11" s="1"/>
  <c r="C37" i="12"/>
  <c r="H214" i="11" s="1"/>
  <c r="O210" i="11" s="1"/>
  <c r="L208" i="11" s="1"/>
  <c r="L209" i="11" s="1"/>
  <c r="H208" i="11" s="1"/>
  <c r="H207" i="11" s="1"/>
  <c r="H212" i="11" s="1"/>
  <c r="L258" i="14"/>
  <c r="L359" i="11"/>
  <c r="H349" i="11" s="1"/>
  <c r="N358" i="11" s="1"/>
  <c r="N359" i="11" s="1"/>
  <c r="N360" i="11" s="1"/>
  <c r="H350" i="11" s="1"/>
  <c r="C31" i="12"/>
  <c r="H194" i="11" s="1"/>
  <c r="O190" i="11" s="1"/>
  <c r="L188" i="11" s="1"/>
  <c r="P27" i="15"/>
  <c r="I314" i="14" s="1"/>
  <c r="O311" i="14" s="1"/>
  <c r="D31" i="15"/>
  <c r="I194" i="14" s="1"/>
  <c r="O191" i="14" s="1"/>
  <c r="L188" i="14" s="1"/>
  <c r="L190" i="14" s="1"/>
  <c r="I188" i="14" s="1"/>
  <c r="I187" i="14" s="1"/>
  <c r="I192" i="14" s="1"/>
  <c r="O202" i="11"/>
  <c r="O201" i="11" s="1"/>
  <c r="I191" i="11" s="1"/>
  <c r="L200" i="14"/>
  <c r="I189" i="14" s="1"/>
  <c r="O198" i="14" s="1"/>
  <c r="O202" i="14" s="1"/>
  <c r="L135" i="14"/>
  <c r="H134" i="14" s="1"/>
  <c r="L319" i="14"/>
  <c r="H309" i="14" s="1"/>
  <c r="N318" i="14" s="1"/>
  <c r="N321" i="14" s="1"/>
  <c r="H311" i="14" s="1"/>
  <c r="L259" i="14"/>
  <c r="H249" i="14" s="1"/>
  <c r="N258" i="14" s="1"/>
  <c r="N262" i="14" s="1"/>
  <c r="L269" i="11"/>
  <c r="H268" i="11" s="1"/>
  <c r="H267" i="11" s="1"/>
  <c r="H272" i="11" s="1"/>
  <c r="L360" i="8"/>
  <c r="I349" i="8" s="1"/>
  <c r="O358" i="8" s="1"/>
  <c r="O362" i="8" s="1"/>
  <c r="L279" i="11"/>
  <c r="H269" i="11" s="1"/>
  <c r="N278" i="11" s="1"/>
  <c r="N279" i="11" s="1"/>
  <c r="N280" i="11" s="1"/>
  <c r="H270" i="11" s="1"/>
  <c r="L110" i="14"/>
  <c r="H109" i="14" s="1"/>
  <c r="L52" i="8"/>
  <c r="B19" i="9" s="1"/>
  <c r="D19" i="9" s="1"/>
  <c r="C25" i="9"/>
  <c r="H25" i="8" s="1"/>
  <c r="O22" i="8" s="1"/>
  <c r="L20" i="8" s="1"/>
  <c r="L22" i="8" s="1"/>
  <c r="I20" i="8" s="1"/>
  <c r="L110" i="8"/>
  <c r="H37" i="15"/>
  <c r="I254" i="14" s="1"/>
  <c r="O251" i="14" s="1"/>
  <c r="L248" i="14" s="1"/>
  <c r="L249" i="14" s="1"/>
  <c r="H248" i="14" s="1"/>
  <c r="H247" i="14" s="1"/>
  <c r="H252" i="14" s="1"/>
  <c r="L349" i="8"/>
  <c r="H348" i="8" s="1"/>
  <c r="H347" i="8" s="1"/>
  <c r="H352" i="8" s="1"/>
  <c r="L339" i="14"/>
  <c r="H329" i="14" s="1"/>
  <c r="N338" i="14" s="1"/>
  <c r="N341" i="14" s="1"/>
  <c r="H331" i="14" s="1"/>
  <c r="L300" i="11"/>
  <c r="I289" i="11" s="1"/>
  <c r="O298" i="11" s="1"/>
  <c r="O299" i="11" s="1"/>
  <c r="O300" i="11" s="1"/>
  <c r="I290" i="11" s="1"/>
  <c r="L280" i="14"/>
  <c r="I269" i="14" s="1"/>
  <c r="O278" i="14" s="1"/>
  <c r="L74" i="11"/>
  <c r="L75" i="8"/>
  <c r="L359" i="8"/>
  <c r="H349" i="8" s="1"/>
  <c r="N358" i="8" s="1"/>
  <c r="N362" i="8" s="1"/>
  <c r="L300" i="14"/>
  <c r="I289" i="14" s="1"/>
  <c r="O298" i="14" s="1"/>
  <c r="O302" i="14" s="1"/>
  <c r="L31" i="11"/>
  <c r="O15" i="15"/>
  <c r="H334" i="14" s="1"/>
  <c r="O330" i="14" s="1"/>
  <c r="L220" i="11"/>
  <c r="I209" i="11" s="1"/>
  <c r="O218" i="11" s="1"/>
  <c r="O222" i="11" s="1"/>
  <c r="O221" i="11" s="1"/>
  <c r="I211" i="11" s="1"/>
  <c r="L350" i="8"/>
  <c r="I348" i="8" s="1"/>
  <c r="I347" i="8" s="1"/>
  <c r="I352" i="8" s="1"/>
  <c r="N301" i="11"/>
  <c r="H291" i="11" s="1"/>
  <c r="N299" i="11"/>
  <c r="N300" i="11" s="1"/>
  <c r="H290" i="11" s="1"/>
  <c r="H25" i="9"/>
  <c r="I68" i="8" s="1"/>
  <c r="O66" i="8" s="1"/>
  <c r="L178" i="8"/>
  <c r="G31" i="15"/>
  <c r="H234" i="14" s="1"/>
  <c r="O230" i="14" s="1"/>
  <c r="D37" i="15"/>
  <c r="I214" i="14" s="1"/>
  <c r="O211" i="14" s="1"/>
  <c r="L208" i="14" s="1"/>
  <c r="L210" i="14" s="1"/>
  <c r="I208" i="14" s="1"/>
  <c r="I207" i="14" s="1"/>
  <c r="I212" i="14" s="1"/>
  <c r="L29" i="8"/>
  <c r="L219" i="14"/>
  <c r="H209" i="14" s="1"/>
  <c r="N218" i="14" s="1"/>
  <c r="N222" i="14" s="1"/>
  <c r="N359" i="14"/>
  <c r="N360" i="14" s="1"/>
  <c r="H350" i="14" s="1"/>
  <c r="L239" i="14"/>
  <c r="H229" i="14" s="1"/>
  <c r="N238" i="14" s="1"/>
  <c r="L92" i="8"/>
  <c r="C19" i="15"/>
  <c r="D19" i="15"/>
  <c r="L289" i="8"/>
  <c r="H288" i="8" s="1"/>
  <c r="H287" i="8" s="1"/>
  <c r="H292" i="8" s="1"/>
  <c r="L340" i="14"/>
  <c r="I329" i="14" s="1"/>
  <c r="O338" i="14" s="1"/>
  <c r="O342" i="14" s="1"/>
  <c r="L75" i="14"/>
  <c r="I64" i="14" s="1"/>
  <c r="I65" i="14" s="1"/>
  <c r="L45" i="14"/>
  <c r="L49" i="14" s="1"/>
  <c r="H48" i="14" s="1"/>
  <c r="L299" i="14"/>
  <c r="H289" i="14" s="1"/>
  <c r="N298" i="14" s="1"/>
  <c r="G25" i="15"/>
  <c r="H68" i="14" s="1"/>
  <c r="N362" i="14"/>
  <c r="K31" i="15"/>
  <c r="H274" i="14" s="1"/>
  <c r="O270" i="14" s="1"/>
  <c r="L268" i="14" s="1"/>
  <c r="N222" i="11"/>
  <c r="N221" i="11" s="1"/>
  <c r="H211" i="11" s="1"/>
  <c r="N219" i="11"/>
  <c r="N220" i="11" s="1"/>
  <c r="H25" i="12"/>
  <c r="I68" i="11" s="1"/>
  <c r="G25" i="12"/>
  <c r="H68" i="11" s="1"/>
  <c r="L111" i="11"/>
  <c r="I108" i="11" s="1"/>
  <c r="J11" i="12"/>
  <c r="J19" i="12"/>
  <c r="K11" i="9"/>
  <c r="L189" i="8"/>
  <c r="H188" i="8" s="1"/>
  <c r="H187" i="8" s="1"/>
  <c r="H192" i="8" s="1"/>
  <c r="L37" i="15"/>
  <c r="I294" i="14" s="1"/>
  <c r="O291" i="14" s="1"/>
  <c r="L288" i="14" s="1"/>
  <c r="L289" i="14" s="1"/>
  <c r="H288" i="14" s="1"/>
  <c r="H287" i="14" s="1"/>
  <c r="H292" i="14" s="1"/>
  <c r="L50" i="8"/>
  <c r="L270" i="11"/>
  <c r="I268" i="11" s="1"/>
  <c r="I267" i="11" s="1"/>
  <c r="I272" i="11" s="1"/>
  <c r="B11" i="15"/>
  <c r="L320" i="14"/>
  <c r="I309" i="14" s="1"/>
  <c r="O318" i="14" s="1"/>
  <c r="L279" i="14"/>
  <c r="H269" i="14" s="1"/>
  <c r="N278" i="14" s="1"/>
  <c r="L168" i="11"/>
  <c r="H167" i="11" s="1"/>
  <c r="H166" i="11" s="1"/>
  <c r="H171" i="11" s="1"/>
  <c r="L240" i="14"/>
  <c r="I229" i="14" s="1"/>
  <c r="O238" i="14" s="1"/>
  <c r="L197" i="14"/>
  <c r="L220" i="14"/>
  <c r="I209" i="14" s="1"/>
  <c r="O218" i="14" s="1"/>
  <c r="L72" i="14"/>
  <c r="L74" i="14"/>
  <c r="H64" i="14" s="1"/>
  <c r="H65" i="14" s="1"/>
  <c r="O27" i="12"/>
  <c r="H314" i="11" s="1"/>
  <c r="O310" i="11" s="1"/>
  <c r="P27" i="12"/>
  <c r="I314" i="11" s="1"/>
  <c r="O311" i="11" s="1"/>
  <c r="L238" i="11"/>
  <c r="L240" i="11"/>
  <c r="I229" i="11" s="1"/>
  <c r="O238" i="11" s="1"/>
  <c r="H31" i="12"/>
  <c r="G31" i="12"/>
  <c r="L317" i="11"/>
  <c r="L309" i="11" s="1"/>
  <c r="H308" i="11" s="1"/>
  <c r="H307" i="11" s="1"/>
  <c r="H312" i="11" s="1"/>
  <c r="L319" i="11"/>
  <c r="H309" i="11" s="1"/>
  <c r="N318" i="11" s="1"/>
  <c r="L318" i="11"/>
  <c r="L310" i="11" s="1"/>
  <c r="I308" i="11" s="1"/>
  <c r="I307" i="11" s="1"/>
  <c r="I312" i="11" s="1"/>
  <c r="L320" i="11"/>
  <c r="I309" i="11" s="1"/>
  <c r="O318" i="11" s="1"/>
  <c r="L237" i="11"/>
  <c r="L239" i="11"/>
  <c r="H229" i="11" s="1"/>
  <c r="N238" i="11" s="1"/>
  <c r="Y363" i="16"/>
  <c r="V362" i="16"/>
  <c r="V361" i="16" s="1"/>
  <c r="V360" i="16" s="1"/>
  <c r="V359" i="16" s="1"/>
  <c r="V358" i="16" s="1"/>
  <c r="V357" i="16" s="1"/>
  <c r="V356" i="16" s="1"/>
  <c r="V355" i="16" s="1"/>
  <c r="V354" i="16" s="1"/>
  <c r="V353" i="16" s="1"/>
  <c r="V352" i="16" s="1"/>
  <c r="V351" i="16" s="1"/>
  <c r="V350" i="16" s="1"/>
  <c r="V349" i="16" s="1"/>
  <c r="V348" i="16" s="1"/>
  <c r="V347" i="16" s="1"/>
  <c r="V346" i="16" s="1"/>
  <c r="V345" i="16" s="1"/>
  <c r="V344" i="16" s="1"/>
  <c r="V343" i="16" s="1"/>
  <c r="V342" i="16" s="1"/>
  <c r="V341" i="16" s="1"/>
  <c r="V340" i="16" s="1"/>
  <c r="V339" i="16" s="1"/>
  <c r="V338" i="16" s="1"/>
  <c r="V337" i="16" s="1"/>
  <c r="V336" i="16" s="1"/>
  <c r="V335" i="16" s="1"/>
  <c r="V334" i="16" s="1"/>
  <c r="V333" i="16" s="1"/>
  <c r="V332" i="16" s="1"/>
  <c r="V331" i="16" s="1"/>
  <c r="V330" i="16" s="1"/>
  <c r="V329" i="16" s="1"/>
  <c r="V328" i="16" s="1"/>
  <c r="V327" i="16" s="1"/>
  <c r="V326" i="16" s="1"/>
  <c r="V325" i="16" s="1"/>
  <c r="V324" i="16" s="1"/>
  <c r="V323" i="16" s="1"/>
  <c r="V322" i="16" s="1"/>
  <c r="V321" i="16" s="1"/>
  <c r="V320" i="16" s="1"/>
  <c r="V319" i="16" s="1"/>
  <c r="V318" i="16" s="1"/>
  <c r="V317" i="16" s="1"/>
  <c r="V316" i="16" s="1"/>
  <c r="V315" i="16" s="1"/>
  <c r="V314" i="16" s="1"/>
  <c r="V313" i="16" s="1"/>
  <c r="V312" i="16" s="1"/>
  <c r="V311" i="16" s="1"/>
  <c r="V310" i="16" s="1"/>
  <c r="V309" i="16" s="1"/>
  <c r="V308" i="16" s="1"/>
  <c r="V307" i="16" s="1"/>
  <c r="V306" i="16" s="1"/>
  <c r="V305" i="16" s="1"/>
  <c r="V304" i="16" s="1"/>
  <c r="V303" i="16" s="1"/>
  <c r="V302" i="16" s="1"/>
  <c r="V301" i="16" s="1"/>
  <c r="V300" i="16" s="1"/>
  <c r="V299" i="16" s="1"/>
  <c r="V298" i="16" s="1"/>
  <c r="V297" i="16" s="1"/>
  <c r="V296" i="16" s="1"/>
  <c r="V295" i="16" s="1"/>
  <c r="V294" i="16" s="1"/>
  <c r="V293" i="16" s="1"/>
  <c r="V292" i="16" s="1"/>
  <c r="V291" i="16" s="1"/>
  <c r="V290" i="16" s="1"/>
  <c r="V289" i="16" s="1"/>
  <c r="V288" i="16" s="1"/>
  <c r="V287" i="16" s="1"/>
  <c r="V286" i="16" s="1"/>
  <c r="V285" i="16" s="1"/>
  <c r="V284" i="16" s="1"/>
  <c r="V283" i="16" s="1"/>
  <c r="V282" i="16" s="1"/>
  <c r="V281" i="16" s="1"/>
  <c r="V280" i="16" s="1"/>
  <c r="V279" i="16" s="1"/>
  <c r="V278" i="16" s="1"/>
  <c r="V277" i="16" s="1"/>
  <c r="V276" i="16" s="1"/>
  <c r="V275" i="16" s="1"/>
  <c r="V274" i="16" s="1"/>
  <c r="V273" i="16" s="1"/>
  <c r="V272" i="16" s="1"/>
  <c r="V271" i="16" s="1"/>
  <c r="V270" i="16" s="1"/>
  <c r="V269" i="16" s="1"/>
  <c r="V268" i="16" s="1"/>
  <c r="V267" i="16" s="1"/>
  <c r="V266" i="16" s="1"/>
  <c r="V265" i="16" s="1"/>
  <c r="V264" i="16" s="1"/>
  <c r="V263" i="16" s="1"/>
  <c r="V262" i="16" s="1"/>
  <c r="V261" i="16" s="1"/>
  <c r="V260" i="16" s="1"/>
  <c r="V259" i="16" s="1"/>
  <c r="V258" i="16" s="1"/>
  <c r="V257" i="16" s="1"/>
  <c r="V256" i="16" s="1"/>
  <c r="V255" i="16" s="1"/>
  <c r="V254" i="16" s="1"/>
  <c r="V253" i="16" s="1"/>
  <c r="V252" i="16" s="1"/>
  <c r="V251" i="16" s="1"/>
  <c r="V250" i="16" s="1"/>
  <c r="V249" i="16" s="1"/>
  <c r="V248" i="16" s="1"/>
  <c r="V247" i="16" s="1"/>
  <c r="V246" i="16" s="1"/>
  <c r="V245" i="16" s="1"/>
  <c r="V244" i="16" s="1"/>
  <c r="V243" i="16" s="1"/>
  <c r="V242" i="16" s="1"/>
  <c r="V241" i="16" s="1"/>
  <c r="V240" i="16" s="1"/>
  <c r="V239" i="16" s="1"/>
  <c r="V238" i="16" s="1"/>
  <c r="V237" i="16" s="1"/>
  <c r="V236" i="16" s="1"/>
  <c r="V235" i="16" s="1"/>
  <c r="V234" i="16" s="1"/>
  <c r="V233" i="16" s="1"/>
  <c r="V232" i="16" s="1"/>
  <c r="V231" i="16" s="1"/>
  <c r="V230" i="16" s="1"/>
  <c r="V229" i="16" s="1"/>
  <c r="V228" i="16" s="1"/>
  <c r="V227" i="16" s="1"/>
  <c r="V226" i="16" s="1"/>
  <c r="V225" i="16" s="1"/>
  <c r="V224" i="16" s="1"/>
  <c r="V223" i="16" s="1"/>
  <c r="V222" i="16" s="1"/>
  <c r="V221" i="16" s="1"/>
  <c r="V220" i="16" s="1"/>
  <c r="V219" i="16" s="1"/>
  <c r="V218" i="16" s="1"/>
  <c r="V217" i="16" s="1"/>
  <c r="V216" i="16" s="1"/>
  <c r="V215" i="16" s="1"/>
  <c r="V214" i="16" s="1"/>
  <c r="V213" i="16" s="1"/>
  <c r="V212" i="16" s="1"/>
  <c r="V211" i="16" s="1"/>
  <c r="V210" i="16" s="1"/>
  <c r="V209" i="16" s="1"/>
  <c r="V208" i="16" s="1"/>
  <c r="V207" i="16" s="1"/>
  <c r="V206" i="16" s="1"/>
  <c r="V205" i="16" s="1"/>
  <c r="V204" i="16" s="1"/>
  <c r="V203" i="16" s="1"/>
  <c r="V202" i="16" s="1"/>
  <c r="V201" i="16" s="1"/>
  <c r="V200" i="16" s="1"/>
  <c r="V199" i="16" s="1"/>
  <c r="V198" i="16" s="1"/>
  <c r="V197" i="16" s="1"/>
  <c r="V196" i="16" s="1"/>
  <c r="V195" i="16" s="1"/>
  <c r="V194" i="16" s="1"/>
  <c r="V193" i="16" s="1"/>
  <c r="V192" i="16" s="1"/>
  <c r="V191" i="16" s="1"/>
  <c r="V190" i="16" s="1"/>
  <c r="V189" i="16" s="1"/>
  <c r="V188" i="16" s="1"/>
  <c r="V187" i="16" s="1"/>
  <c r="V186" i="16" s="1"/>
  <c r="V185" i="16" s="1"/>
  <c r="V184" i="16" s="1"/>
  <c r="V183" i="16" s="1"/>
  <c r="V182" i="16" s="1"/>
  <c r="V181" i="16" s="1"/>
  <c r="V180" i="16" s="1"/>
  <c r="V179" i="16" s="1"/>
  <c r="V178" i="16" s="1"/>
  <c r="V177" i="16" s="1"/>
  <c r="V176" i="16" s="1"/>
  <c r="V175" i="16" s="1"/>
  <c r="V174" i="16" s="1"/>
  <c r="V173" i="16" s="1"/>
  <c r="V172" i="16" s="1"/>
  <c r="V171" i="16" s="1"/>
  <c r="V170" i="16" s="1"/>
  <c r="V169" i="16" s="1"/>
  <c r="V168" i="16" s="1"/>
  <c r="V167" i="16" s="1"/>
  <c r="V166" i="16" s="1"/>
  <c r="V165" i="16" s="1"/>
  <c r="V164" i="16" s="1"/>
  <c r="V163" i="16" s="1"/>
  <c r="V162" i="16" s="1"/>
  <c r="V161" i="16" s="1"/>
  <c r="V160" i="16" s="1"/>
  <c r="V159" i="16" s="1"/>
  <c r="V158" i="16" s="1"/>
  <c r="V157" i="16" s="1"/>
  <c r="V156" i="16" s="1"/>
  <c r="V155" i="16" s="1"/>
  <c r="V154" i="16" s="1"/>
  <c r="V153" i="16" s="1"/>
  <c r="V152" i="16" s="1"/>
  <c r="V151" i="16" s="1"/>
  <c r="V150" i="16" s="1"/>
  <c r="V149" i="16" s="1"/>
  <c r="V148" i="16" s="1"/>
  <c r="V147" i="16" s="1"/>
  <c r="V146" i="16" s="1"/>
  <c r="V145" i="16" s="1"/>
  <c r="V144" i="16" s="1"/>
  <c r="V143" i="16" s="1"/>
  <c r="V142" i="16" s="1"/>
  <c r="V141" i="16" s="1"/>
  <c r="V140" i="16" s="1"/>
  <c r="V139" i="16" s="1"/>
  <c r="V138" i="16" s="1"/>
  <c r="V137" i="16" s="1"/>
  <c r="V136" i="16" s="1"/>
  <c r="V135" i="16" s="1"/>
  <c r="V134" i="16" s="1"/>
  <c r="V133" i="16" s="1"/>
  <c r="V132" i="16" s="1"/>
  <c r="V131" i="16" s="1"/>
  <c r="V130" i="16" s="1"/>
  <c r="V129" i="16" s="1"/>
  <c r="V128" i="16" s="1"/>
  <c r="V127" i="16" s="1"/>
  <c r="V126" i="16" s="1"/>
  <c r="V125" i="16" s="1"/>
  <c r="V124" i="16" s="1"/>
  <c r="V123" i="16" s="1"/>
  <c r="V122" i="16" s="1"/>
  <c r="V121" i="16" s="1"/>
  <c r="V120" i="16" s="1"/>
  <c r="V119" i="16" s="1"/>
  <c r="V118" i="16" s="1"/>
  <c r="V117" i="16" s="1"/>
  <c r="V116" i="16" s="1"/>
  <c r="V115" i="16" s="1"/>
  <c r="V114" i="16" s="1"/>
  <c r="V113" i="16" s="1"/>
  <c r="V112" i="16" s="1"/>
  <c r="V111" i="16" s="1"/>
  <c r="V110" i="16" s="1"/>
  <c r="V109" i="16" s="1"/>
  <c r="V108" i="16" s="1"/>
  <c r="V107" i="16" s="1"/>
  <c r="V106" i="16" s="1"/>
  <c r="V105" i="16" s="1"/>
  <c r="V104" i="16" s="1"/>
  <c r="V103" i="16" s="1"/>
  <c r="V102" i="16" s="1"/>
  <c r="V101" i="16" s="1"/>
  <c r="V100" i="16" s="1"/>
  <c r="V99" i="16" s="1"/>
  <c r="V98" i="16" s="1"/>
  <c r="V97" i="16" s="1"/>
  <c r="V96" i="16" s="1"/>
  <c r="V95" i="16" s="1"/>
  <c r="V94" i="16" s="1"/>
  <c r="V93" i="16" s="1"/>
  <c r="V92" i="16" s="1"/>
  <c r="V91" i="16" s="1"/>
  <c r="V90" i="16" s="1"/>
  <c r="V89" i="16" s="1"/>
  <c r="V88" i="16" s="1"/>
  <c r="V87" i="16" s="1"/>
  <c r="V86" i="16" s="1"/>
  <c r="V85" i="16" s="1"/>
  <c r="V84" i="16" s="1"/>
  <c r="V83" i="16" s="1"/>
  <c r="V82" i="16" s="1"/>
  <c r="V81" i="16" s="1"/>
  <c r="V80" i="16" s="1"/>
  <c r="V79" i="16" s="1"/>
  <c r="V78" i="16" s="1"/>
  <c r="V77" i="16" s="1"/>
  <c r="V76" i="16" s="1"/>
  <c r="V75" i="16" s="1"/>
  <c r="V74" i="16" s="1"/>
  <c r="V73" i="16" s="1"/>
  <c r="V72" i="16" s="1"/>
  <c r="V71" i="16" s="1"/>
  <c r="V70" i="16" s="1"/>
  <c r="V69" i="16" s="1"/>
  <c r="V68" i="16" s="1"/>
  <c r="V67" i="16" s="1"/>
  <c r="V66" i="16" s="1"/>
  <c r="V65" i="16" s="1"/>
  <c r="V64" i="16" s="1"/>
  <c r="V63" i="16" s="1"/>
  <c r="V62" i="16" s="1"/>
  <c r="V61" i="16" s="1"/>
  <c r="V60" i="16" s="1"/>
  <c r="V59" i="16" s="1"/>
  <c r="V58" i="16" s="1"/>
  <c r="V57" i="16" s="1"/>
  <c r="V56" i="16" s="1"/>
  <c r="V55" i="16" s="1"/>
  <c r="V54" i="16" s="1"/>
  <c r="V53" i="16" s="1"/>
  <c r="V52" i="16" s="1"/>
  <c r="V51" i="16" s="1"/>
  <c r="V50" i="16" s="1"/>
  <c r="V49" i="16" s="1"/>
  <c r="V48" i="16" s="1"/>
  <c r="V47" i="16" s="1"/>
  <c r="V46" i="16" s="1"/>
  <c r="V45" i="16" s="1"/>
  <c r="V44" i="16" s="1"/>
  <c r="V43" i="16" s="1"/>
  <c r="V42" i="16" s="1"/>
  <c r="V41" i="16" s="1"/>
  <c r="V40" i="16" s="1"/>
  <c r="V39" i="16" s="1"/>
  <c r="V38" i="16" s="1"/>
  <c r="V37" i="16" s="1"/>
  <c r="V36" i="16" s="1"/>
  <c r="V35" i="16" s="1"/>
  <c r="V34" i="16" s="1"/>
  <c r="V33" i="16" s="1"/>
  <c r="V32" i="16" s="1"/>
  <c r="V31" i="16" s="1"/>
  <c r="V30" i="16" s="1"/>
  <c r="V29" i="16" s="1"/>
  <c r="V28" i="16" s="1"/>
  <c r="V27" i="16" s="1"/>
  <c r="V26" i="16" s="1"/>
  <c r="V25" i="16" s="1"/>
  <c r="V24" i="16" s="1"/>
  <c r="V23" i="16" s="1"/>
  <c r="V22" i="16" s="1"/>
  <c r="V21" i="16" s="1"/>
  <c r="V20" i="16" s="1"/>
  <c r="V19" i="16" s="1"/>
  <c r="V18" i="16" s="1"/>
  <c r="V17" i="16" s="1"/>
  <c r="V16" i="16" s="1"/>
  <c r="V15" i="16" s="1"/>
  <c r="V14" i="16" s="1"/>
  <c r="V13" i="16" s="1"/>
  <c r="V12" i="16" s="1"/>
  <c r="V11" i="16" s="1"/>
  <c r="V10" i="16" s="1"/>
  <c r="V9" i="16" s="1"/>
  <c r="V8" i="16" s="1"/>
  <c r="V7" i="16" s="1"/>
  <c r="V6" i="16" s="1"/>
  <c r="V5" i="16" s="1"/>
  <c r="V4" i="16" s="1"/>
  <c r="V3" i="16" s="1"/>
  <c r="I234" i="14"/>
  <c r="O231" i="14" s="1"/>
  <c r="O66" i="14"/>
  <c r="AC362" i="16"/>
  <c r="AC361" i="16" s="1"/>
  <c r="AC360" i="16" s="1"/>
  <c r="AC359" i="16" s="1"/>
  <c r="AC358" i="16" s="1"/>
  <c r="AC357" i="16" s="1"/>
  <c r="AC356" i="16" s="1"/>
  <c r="AC355" i="16" s="1"/>
  <c r="AC354" i="16" s="1"/>
  <c r="AC353" i="16" s="1"/>
  <c r="AC352" i="16" s="1"/>
  <c r="AC351" i="16" s="1"/>
  <c r="AC350" i="16" s="1"/>
  <c r="AC349" i="16" s="1"/>
  <c r="AC348" i="16" s="1"/>
  <c r="AC347" i="16" s="1"/>
  <c r="AC346" i="16" s="1"/>
  <c r="AC345" i="16" s="1"/>
  <c r="AC344" i="16" s="1"/>
  <c r="AC343" i="16" s="1"/>
  <c r="AC342" i="16" s="1"/>
  <c r="AC341" i="16" s="1"/>
  <c r="AC340" i="16" s="1"/>
  <c r="AC339" i="16" s="1"/>
  <c r="AC338" i="16" s="1"/>
  <c r="AC337" i="16" s="1"/>
  <c r="AC336" i="16" s="1"/>
  <c r="AC335" i="16" s="1"/>
  <c r="AC334" i="16" s="1"/>
  <c r="AC333" i="16" s="1"/>
  <c r="AC332" i="16" s="1"/>
  <c r="AC331" i="16" s="1"/>
  <c r="AC330" i="16" s="1"/>
  <c r="AC329" i="16" s="1"/>
  <c r="AC328" i="16" s="1"/>
  <c r="AC327" i="16" s="1"/>
  <c r="AC326" i="16" s="1"/>
  <c r="AC325" i="16" s="1"/>
  <c r="AC324" i="16" s="1"/>
  <c r="AC323" i="16" s="1"/>
  <c r="AC322" i="16" s="1"/>
  <c r="AC321" i="16" s="1"/>
  <c r="AC320" i="16" s="1"/>
  <c r="AC319" i="16" s="1"/>
  <c r="AC318" i="16" s="1"/>
  <c r="AC317" i="16" s="1"/>
  <c r="AC316" i="16" s="1"/>
  <c r="AC315" i="16" s="1"/>
  <c r="AC314" i="16" s="1"/>
  <c r="AC313" i="16" s="1"/>
  <c r="AC312" i="16" s="1"/>
  <c r="AC311" i="16" s="1"/>
  <c r="AC310" i="16" s="1"/>
  <c r="AC309" i="16" s="1"/>
  <c r="AC308" i="16" s="1"/>
  <c r="AC307" i="16" s="1"/>
  <c r="AC306" i="16" s="1"/>
  <c r="AC305" i="16" s="1"/>
  <c r="AC304" i="16" s="1"/>
  <c r="AC303" i="16" s="1"/>
  <c r="AC302" i="16" s="1"/>
  <c r="AC301" i="16" s="1"/>
  <c r="AC300" i="16" s="1"/>
  <c r="AC299" i="16" s="1"/>
  <c r="AC298" i="16" s="1"/>
  <c r="AC297" i="16" s="1"/>
  <c r="AC296" i="16" s="1"/>
  <c r="AC295" i="16" s="1"/>
  <c r="AC294" i="16" s="1"/>
  <c r="AC293" i="16" s="1"/>
  <c r="AC292" i="16" s="1"/>
  <c r="AC291" i="16" s="1"/>
  <c r="AC290" i="16" s="1"/>
  <c r="AC289" i="16" s="1"/>
  <c r="AC288" i="16" s="1"/>
  <c r="AC287" i="16" s="1"/>
  <c r="AC286" i="16" s="1"/>
  <c r="AC285" i="16" s="1"/>
  <c r="AC284" i="16" s="1"/>
  <c r="AC283" i="16" s="1"/>
  <c r="AC282" i="16" s="1"/>
  <c r="AC281" i="16" s="1"/>
  <c r="AC280" i="16" s="1"/>
  <c r="AC279" i="16" s="1"/>
  <c r="AC278" i="16" s="1"/>
  <c r="AC277" i="16" s="1"/>
  <c r="AC276" i="16" s="1"/>
  <c r="AC275" i="16" s="1"/>
  <c r="AC274" i="16" s="1"/>
  <c r="AC273" i="16" s="1"/>
  <c r="AC272" i="16" s="1"/>
  <c r="AC271" i="16" s="1"/>
  <c r="AC270" i="16" s="1"/>
  <c r="AC269" i="16" s="1"/>
  <c r="AC268" i="16" s="1"/>
  <c r="AC267" i="16" s="1"/>
  <c r="AC266" i="16" s="1"/>
  <c r="AC265" i="16" s="1"/>
  <c r="AC264" i="16" s="1"/>
  <c r="AC263" i="16" s="1"/>
  <c r="AC262" i="16" s="1"/>
  <c r="AC261" i="16" s="1"/>
  <c r="AC260" i="16" s="1"/>
  <c r="AC259" i="16" s="1"/>
  <c r="AC258" i="16" s="1"/>
  <c r="AC257" i="16" s="1"/>
  <c r="AC256" i="16" s="1"/>
  <c r="AC255" i="16" s="1"/>
  <c r="AC254" i="16" s="1"/>
  <c r="AC253" i="16" s="1"/>
  <c r="AC252" i="16" s="1"/>
  <c r="AC251" i="16" s="1"/>
  <c r="AC250" i="16" s="1"/>
  <c r="AC249" i="16" s="1"/>
  <c r="AC248" i="16" s="1"/>
  <c r="AC247" i="16" s="1"/>
  <c r="AC246" i="16" s="1"/>
  <c r="AC245" i="16" s="1"/>
  <c r="AC244" i="16" s="1"/>
  <c r="AC243" i="16" s="1"/>
  <c r="AC242" i="16" s="1"/>
  <c r="AC241" i="16" s="1"/>
  <c r="AC240" i="16" s="1"/>
  <c r="AC239" i="16" s="1"/>
  <c r="AC238" i="16" s="1"/>
  <c r="AC237" i="16" s="1"/>
  <c r="AC236" i="16" s="1"/>
  <c r="AC235" i="16" s="1"/>
  <c r="AC234" i="16" s="1"/>
  <c r="AC233" i="16" s="1"/>
  <c r="AC232" i="16" s="1"/>
  <c r="AC231" i="16" s="1"/>
  <c r="AC230" i="16" s="1"/>
  <c r="AC229" i="16" s="1"/>
  <c r="AC228" i="16" s="1"/>
  <c r="AC227" i="16" s="1"/>
  <c r="AC226" i="16" s="1"/>
  <c r="AC225" i="16" s="1"/>
  <c r="AC224" i="16" s="1"/>
  <c r="AC223" i="16" s="1"/>
  <c r="AC222" i="16" s="1"/>
  <c r="AC221" i="16" s="1"/>
  <c r="AC220" i="16" s="1"/>
  <c r="AC219" i="16" s="1"/>
  <c r="AC218" i="16" s="1"/>
  <c r="AC217" i="16" s="1"/>
  <c r="AC216" i="16" s="1"/>
  <c r="AC215" i="16" s="1"/>
  <c r="AC214" i="16" s="1"/>
  <c r="AC213" i="16" s="1"/>
  <c r="AC212" i="16" s="1"/>
  <c r="AC211" i="16" s="1"/>
  <c r="AC210" i="16" s="1"/>
  <c r="AC209" i="16" s="1"/>
  <c r="AC208" i="16" s="1"/>
  <c r="AC207" i="16" s="1"/>
  <c r="AC206" i="16" s="1"/>
  <c r="AC205" i="16" s="1"/>
  <c r="AC204" i="16" s="1"/>
  <c r="AC203" i="16" s="1"/>
  <c r="AC202" i="16" s="1"/>
  <c r="AC201" i="16" s="1"/>
  <c r="AC200" i="16" s="1"/>
  <c r="AC199" i="16" s="1"/>
  <c r="AC198" i="16" s="1"/>
  <c r="AC197" i="16" s="1"/>
  <c r="AC196" i="16" s="1"/>
  <c r="AC195" i="16" s="1"/>
  <c r="AC194" i="16" s="1"/>
  <c r="AC193" i="16" s="1"/>
  <c r="AC192" i="16" s="1"/>
  <c r="AC191" i="16" s="1"/>
  <c r="AC190" i="16" s="1"/>
  <c r="AC189" i="16" s="1"/>
  <c r="AC188" i="16" s="1"/>
  <c r="AC187" i="16" s="1"/>
  <c r="AC186" i="16" s="1"/>
  <c r="AC185" i="16" s="1"/>
  <c r="AC184" i="16" s="1"/>
  <c r="AC183" i="16" s="1"/>
  <c r="AC182" i="16" s="1"/>
  <c r="AC181" i="16" s="1"/>
  <c r="AC180" i="16" s="1"/>
  <c r="AC179" i="16" s="1"/>
  <c r="AC178" i="16" s="1"/>
  <c r="AC177" i="16" s="1"/>
  <c r="AC176" i="16" s="1"/>
  <c r="AC175" i="16" s="1"/>
  <c r="AC174" i="16" s="1"/>
  <c r="AC173" i="16" s="1"/>
  <c r="AC172" i="16" s="1"/>
  <c r="AC171" i="16" s="1"/>
  <c r="AC170" i="16" s="1"/>
  <c r="AC169" i="16" s="1"/>
  <c r="AC168" i="16" s="1"/>
  <c r="AC167" i="16" s="1"/>
  <c r="AC166" i="16" s="1"/>
  <c r="AC165" i="16" s="1"/>
  <c r="AC164" i="16" s="1"/>
  <c r="AC163" i="16" s="1"/>
  <c r="AC162" i="16" s="1"/>
  <c r="AC161" i="16" s="1"/>
  <c r="AC160" i="16" s="1"/>
  <c r="AC159" i="16" s="1"/>
  <c r="AC158" i="16" s="1"/>
  <c r="AC157" i="16" s="1"/>
  <c r="AC156" i="16" s="1"/>
  <c r="AC155" i="16" s="1"/>
  <c r="AC154" i="16" s="1"/>
  <c r="AC153" i="16" s="1"/>
  <c r="AC152" i="16" s="1"/>
  <c r="AC151" i="16" s="1"/>
  <c r="AC150" i="16" s="1"/>
  <c r="AC149" i="16" s="1"/>
  <c r="AC148" i="16" s="1"/>
  <c r="AC147" i="16" s="1"/>
  <c r="AC146" i="16" s="1"/>
  <c r="AC145" i="16" s="1"/>
  <c r="AC144" i="16" s="1"/>
  <c r="AC143" i="16" s="1"/>
  <c r="AC142" i="16" s="1"/>
  <c r="AC141" i="16" s="1"/>
  <c r="AC140" i="16" s="1"/>
  <c r="AC139" i="16" s="1"/>
  <c r="AC138" i="16" s="1"/>
  <c r="AC137" i="16" s="1"/>
  <c r="AC136" i="16" s="1"/>
  <c r="AC135" i="16" s="1"/>
  <c r="AC134" i="16" s="1"/>
  <c r="AC133" i="16" s="1"/>
  <c r="AC132" i="16" s="1"/>
  <c r="AC131" i="16" s="1"/>
  <c r="AC130" i="16" s="1"/>
  <c r="AC129" i="16" s="1"/>
  <c r="AC128" i="16" s="1"/>
  <c r="AC127" i="16" s="1"/>
  <c r="AC126" i="16" s="1"/>
  <c r="AC125" i="16" s="1"/>
  <c r="AC124" i="16" s="1"/>
  <c r="AC123" i="16" s="1"/>
  <c r="AC122" i="16" s="1"/>
  <c r="AC121" i="16" s="1"/>
  <c r="AC120" i="16" s="1"/>
  <c r="AC119" i="16" s="1"/>
  <c r="AC118" i="16" s="1"/>
  <c r="AC117" i="16" s="1"/>
  <c r="AC116" i="16" s="1"/>
  <c r="AC115" i="16" s="1"/>
  <c r="AC114" i="16" s="1"/>
  <c r="AC113" i="16" s="1"/>
  <c r="AC112" i="16" s="1"/>
  <c r="AC111" i="16" s="1"/>
  <c r="AC110" i="16" s="1"/>
  <c r="AC109" i="16" s="1"/>
  <c r="AC108" i="16" s="1"/>
  <c r="AC107" i="16" s="1"/>
  <c r="AC106" i="16" s="1"/>
  <c r="AC105" i="16" s="1"/>
  <c r="AC104" i="16" s="1"/>
  <c r="AC103" i="16" s="1"/>
  <c r="AC102" i="16" s="1"/>
  <c r="AC101" i="16" s="1"/>
  <c r="AC100" i="16" s="1"/>
  <c r="AC99" i="16" s="1"/>
  <c r="AC98" i="16" s="1"/>
  <c r="AC97" i="16" s="1"/>
  <c r="AC96" i="16" s="1"/>
  <c r="AC95" i="16" s="1"/>
  <c r="AC94" i="16" s="1"/>
  <c r="AC93" i="16" s="1"/>
  <c r="AC92" i="16" s="1"/>
  <c r="AC91" i="16" s="1"/>
  <c r="AC90" i="16" s="1"/>
  <c r="AC89" i="16" s="1"/>
  <c r="AC88" i="16" s="1"/>
  <c r="AC87" i="16" s="1"/>
  <c r="AC86" i="16" s="1"/>
  <c r="AC85" i="16" s="1"/>
  <c r="AC84" i="16" s="1"/>
  <c r="AC83" i="16" s="1"/>
  <c r="AC82" i="16" s="1"/>
  <c r="AC81" i="16" s="1"/>
  <c r="AC80" i="16" s="1"/>
  <c r="AC79" i="16" s="1"/>
  <c r="AC78" i="16" s="1"/>
  <c r="AC77" i="16" s="1"/>
  <c r="AC76" i="16" s="1"/>
  <c r="AC75" i="16" s="1"/>
  <c r="AC74" i="16" s="1"/>
  <c r="AC73" i="16" s="1"/>
  <c r="AC72" i="16" s="1"/>
  <c r="AC71" i="16" s="1"/>
  <c r="AC70" i="16" s="1"/>
  <c r="AC69" i="16" s="1"/>
  <c r="AC68" i="16" s="1"/>
  <c r="AC67" i="16" s="1"/>
  <c r="AC66" i="16" s="1"/>
  <c r="AC65" i="16" s="1"/>
  <c r="AC64" i="16" s="1"/>
  <c r="AC63" i="16" s="1"/>
  <c r="AC62" i="16" s="1"/>
  <c r="AC61" i="16" s="1"/>
  <c r="AC60" i="16" s="1"/>
  <c r="AC59" i="16" s="1"/>
  <c r="AC58" i="16" s="1"/>
  <c r="AC57" i="16" s="1"/>
  <c r="AC56" i="16" s="1"/>
  <c r="AC55" i="16" s="1"/>
  <c r="AC54" i="16" s="1"/>
  <c r="AC53" i="16" s="1"/>
  <c r="AC52" i="16" s="1"/>
  <c r="AC51" i="16" s="1"/>
  <c r="AC50" i="16" s="1"/>
  <c r="AC49" i="16" s="1"/>
  <c r="AC48" i="16" s="1"/>
  <c r="AC47" i="16" s="1"/>
  <c r="AC46" i="16" s="1"/>
  <c r="AC45" i="16" s="1"/>
  <c r="AC44" i="16" s="1"/>
  <c r="AC43" i="16" s="1"/>
  <c r="AC42" i="16" s="1"/>
  <c r="AC41" i="16" s="1"/>
  <c r="AC40" i="16" s="1"/>
  <c r="AC39" i="16" s="1"/>
  <c r="AC38" i="16" s="1"/>
  <c r="AC37" i="16" s="1"/>
  <c r="AC36" i="16" s="1"/>
  <c r="AC35" i="16" s="1"/>
  <c r="AC34" i="16" s="1"/>
  <c r="AC33" i="16" s="1"/>
  <c r="AC32" i="16" s="1"/>
  <c r="AC31" i="16" s="1"/>
  <c r="AC30" i="16" s="1"/>
  <c r="AC29" i="16" s="1"/>
  <c r="AC28" i="16" s="1"/>
  <c r="AC27" i="16" s="1"/>
  <c r="AC26" i="16" s="1"/>
  <c r="AC25" i="16" s="1"/>
  <c r="AC24" i="16" s="1"/>
  <c r="AC23" i="16" s="1"/>
  <c r="AC22" i="16" s="1"/>
  <c r="AC21" i="16" s="1"/>
  <c r="AC20" i="16" s="1"/>
  <c r="AC19" i="16" s="1"/>
  <c r="AC18" i="16" s="1"/>
  <c r="AC17" i="16" s="1"/>
  <c r="AC16" i="16" s="1"/>
  <c r="AC15" i="16" s="1"/>
  <c r="AC14" i="16" s="1"/>
  <c r="AC13" i="16" s="1"/>
  <c r="AC12" i="16" s="1"/>
  <c r="AC11" i="16" s="1"/>
  <c r="AC10" i="16" s="1"/>
  <c r="AC9" i="16" s="1"/>
  <c r="AC8" i="16" s="1"/>
  <c r="AC7" i="16" s="1"/>
  <c r="AC6" i="16" s="1"/>
  <c r="AC5" i="16" s="1"/>
  <c r="AC4" i="16" s="1"/>
  <c r="AC3" i="16" s="1"/>
  <c r="AF363" i="16"/>
  <c r="O262" i="14"/>
  <c r="O261" i="14" s="1"/>
  <c r="I251" i="14" s="1"/>
  <c r="O259" i="14"/>
  <c r="O260" i="14" s="1"/>
  <c r="I250" i="14" s="1"/>
  <c r="N202" i="14"/>
  <c r="N201" i="14" s="1"/>
  <c r="H191" i="14" s="1"/>
  <c r="N199" i="14"/>
  <c r="N200" i="14" s="1"/>
  <c r="H190" i="14" s="1"/>
  <c r="AA363" i="16"/>
  <c r="X362" i="16"/>
  <c r="X361" i="16" s="1"/>
  <c r="X360" i="16" s="1"/>
  <c r="X359" i="16" s="1"/>
  <c r="X358" i="16" s="1"/>
  <c r="X357" i="16" s="1"/>
  <c r="X356" i="16" s="1"/>
  <c r="X355" i="16" s="1"/>
  <c r="X354" i="16" s="1"/>
  <c r="X353" i="16" s="1"/>
  <c r="X352" i="16" s="1"/>
  <c r="X351" i="16" s="1"/>
  <c r="X350" i="16" s="1"/>
  <c r="X349" i="16" s="1"/>
  <c r="X348" i="16" s="1"/>
  <c r="X347" i="16" s="1"/>
  <c r="X346" i="16" s="1"/>
  <c r="X345" i="16" s="1"/>
  <c r="X344" i="16" s="1"/>
  <c r="X343" i="16" s="1"/>
  <c r="X342" i="16" s="1"/>
  <c r="X341" i="16" s="1"/>
  <c r="X340" i="16" s="1"/>
  <c r="X339" i="16" s="1"/>
  <c r="X338" i="16" s="1"/>
  <c r="X337" i="16" s="1"/>
  <c r="X336" i="16" s="1"/>
  <c r="X335" i="16" s="1"/>
  <c r="X334" i="16" s="1"/>
  <c r="X333" i="16" s="1"/>
  <c r="X332" i="16" s="1"/>
  <c r="X331" i="16" s="1"/>
  <c r="X330" i="16" s="1"/>
  <c r="X329" i="16" s="1"/>
  <c r="X328" i="16" s="1"/>
  <c r="X327" i="16" s="1"/>
  <c r="X326" i="16" s="1"/>
  <c r="X325" i="16" s="1"/>
  <c r="X324" i="16" s="1"/>
  <c r="X323" i="16" s="1"/>
  <c r="X322" i="16" s="1"/>
  <c r="X321" i="16" s="1"/>
  <c r="X320" i="16" s="1"/>
  <c r="X319" i="16" s="1"/>
  <c r="X318" i="16" s="1"/>
  <c r="X317" i="16" s="1"/>
  <c r="X316" i="16" s="1"/>
  <c r="X315" i="16" s="1"/>
  <c r="X314" i="16" s="1"/>
  <c r="X313" i="16" s="1"/>
  <c r="X312" i="16" s="1"/>
  <c r="X311" i="16" s="1"/>
  <c r="X310" i="16" s="1"/>
  <c r="X309" i="16" s="1"/>
  <c r="X308" i="16" s="1"/>
  <c r="X307" i="16" s="1"/>
  <c r="X306" i="16" s="1"/>
  <c r="X305" i="16" s="1"/>
  <c r="X304" i="16" s="1"/>
  <c r="X303" i="16" s="1"/>
  <c r="X302" i="16" s="1"/>
  <c r="X301" i="16" s="1"/>
  <c r="X300" i="16" s="1"/>
  <c r="X299" i="16" s="1"/>
  <c r="X298" i="16" s="1"/>
  <c r="X297" i="16" s="1"/>
  <c r="X296" i="16" s="1"/>
  <c r="X295" i="16" s="1"/>
  <c r="X294" i="16" s="1"/>
  <c r="X293" i="16" s="1"/>
  <c r="X292" i="16" s="1"/>
  <c r="X291" i="16" s="1"/>
  <c r="X290" i="16" s="1"/>
  <c r="X289" i="16" s="1"/>
  <c r="X288" i="16" s="1"/>
  <c r="X287" i="16" s="1"/>
  <c r="X286" i="16" s="1"/>
  <c r="X285" i="16" s="1"/>
  <c r="X284" i="16" s="1"/>
  <c r="X283" i="16" s="1"/>
  <c r="X282" i="16" s="1"/>
  <c r="X281" i="16" s="1"/>
  <c r="X280" i="16" s="1"/>
  <c r="X279" i="16" s="1"/>
  <c r="X278" i="16" s="1"/>
  <c r="X277" i="16" s="1"/>
  <c r="X276" i="16" s="1"/>
  <c r="X275" i="16" s="1"/>
  <c r="X274" i="16" s="1"/>
  <c r="X273" i="16" s="1"/>
  <c r="X272" i="16" s="1"/>
  <c r="X271" i="16" s="1"/>
  <c r="X270" i="16" s="1"/>
  <c r="X269" i="16" s="1"/>
  <c r="X268" i="16" s="1"/>
  <c r="X267" i="16" s="1"/>
  <c r="X266" i="16" s="1"/>
  <c r="X265" i="16" s="1"/>
  <c r="X264" i="16" s="1"/>
  <c r="X263" i="16" s="1"/>
  <c r="X262" i="16" s="1"/>
  <c r="X261" i="16" s="1"/>
  <c r="X260" i="16" s="1"/>
  <c r="X259" i="16" s="1"/>
  <c r="X258" i="16" s="1"/>
  <c r="X257" i="16" s="1"/>
  <c r="X256" i="16" s="1"/>
  <c r="X255" i="16" s="1"/>
  <c r="X254" i="16" s="1"/>
  <c r="X253" i="16" s="1"/>
  <c r="X252" i="16" s="1"/>
  <c r="X251" i="16" s="1"/>
  <c r="X250" i="16" s="1"/>
  <c r="X249" i="16" s="1"/>
  <c r="X248" i="16" s="1"/>
  <c r="X247" i="16" s="1"/>
  <c r="X246" i="16" s="1"/>
  <c r="X245" i="16" s="1"/>
  <c r="X244" i="16" s="1"/>
  <c r="X243" i="16" s="1"/>
  <c r="X242" i="16" s="1"/>
  <c r="X241" i="16" s="1"/>
  <c r="X240" i="16" s="1"/>
  <c r="X239" i="16" s="1"/>
  <c r="X238" i="16" s="1"/>
  <c r="X237" i="16" s="1"/>
  <c r="X236" i="16" s="1"/>
  <c r="X235" i="16" s="1"/>
  <c r="X234" i="16" s="1"/>
  <c r="X233" i="16" s="1"/>
  <c r="X232" i="16" s="1"/>
  <c r="X231" i="16" s="1"/>
  <c r="X230" i="16" s="1"/>
  <c r="X229" i="16" s="1"/>
  <c r="X228" i="16" s="1"/>
  <c r="X227" i="16" s="1"/>
  <c r="X226" i="16" s="1"/>
  <c r="X225" i="16" s="1"/>
  <c r="X224" i="16" s="1"/>
  <c r="X223" i="16" s="1"/>
  <c r="X222" i="16" s="1"/>
  <c r="X221" i="16" s="1"/>
  <c r="X220" i="16" s="1"/>
  <c r="X219" i="16" s="1"/>
  <c r="X218" i="16" s="1"/>
  <c r="X217" i="16" s="1"/>
  <c r="X216" i="16" s="1"/>
  <c r="X215" i="16" s="1"/>
  <c r="X214" i="16" s="1"/>
  <c r="X213" i="16" s="1"/>
  <c r="X212" i="16" s="1"/>
  <c r="X211" i="16" s="1"/>
  <c r="X210" i="16" s="1"/>
  <c r="X209" i="16" s="1"/>
  <c r="X208" i="16" s="1"/>
  <c r="X207" i="16" s="1"/>
  <c r="X206" i="16" s="1"/>
  <c r="X205" i="16" s="1"/>
  <c r="X204" i="16" s="1"/>
  <c r="X203" i="16" s="1"/>
  <c r="X202" i="16" s="1"/>
  <c r="X201" i="16" s="1"/>
  <c r="X200" i="16" s="1"/>
  <c r="X199" i="16" s="1"/>
  <c r="X198" i="16" s="1"/>
  <c r="X197" i="16" s="1"/>
  <c r="X196" i="16" s="1"/>
  <c r="X195" i="16" s="1"/>
  <c r="X194" i="16" s="1"/>
  <c r="X193" i="16" s="1"/>
  <c r="X192" i="16" s="1"/>
  <c r="X191" i="16" s="1"/>
  <c r="X190" i="16" s="1"/>
  <c r="X189" i="16" s="1"/>
  <c r="X188" i="16" s="1"/>
  <c r="X187" i="16" s="1"/>
  <c r="X186" i="16" s="1"/>
  <c r="X185" i="16" s="1"/>
  <c r="X184" i="16" s="1"/>
  <c r="X183" i="16" s="1"/>
  <c r="X182" i="16" s="1"/>
  <c r="X181" i="16" s="1"/>
  <c r="X180" i="16" s="1"/>
  <c r="X179" i="16" s="1"/>
  <c r="X178" i="16" s="1"/>
  <c r="X177" i="16" s="1"/>
  <c r="X176" i="16" s="1"/>
  <c r="X175" i="16" s="1"/>
  <c r="X174" i="16" s="1"/>
  <c r="X173" i="16" s="1"/>
  <c r="X172" i="16" s="1"/>
  <c r="X171" i="16" s="1"/>
  <c r="X170" i="16" s="1"/>
  <c r="X169" i="16" s="1"/>
  <c r="X168" i="16" s="1"/>
  <c r="X167" i="16" s="1"/>
  <c r="X166" i="16" s="1"/>
  <c r="X165" i="16" s="1"/>
  <c r="X164" i="16" s="1"/>
  <c r="X163" i="16" s="1"/>
  <c r="X162" i="16" s="1"/>
  <c r="X161" i="16" s="1"/>
  <c r="X160" i="16" s="1"/>
  <c r="X159" i="16" s="1"/>
  <c r="X158" i="16" s="1"/>
  <c r="X157" i="16" s="1"/>
  <c r="X156" i="16" s="1"/>
  <c r="X155" i="16" s="1"/>
  <c r="X154" i="16" s="1"/>
  <c r="X153" i="16" s="1"/>
  <c r="X152" i="16" s="1"/>
  <c r="X151" i="16" s="1"/>
  <c r="X150" i="16" s="1"/>
  <c r="X149" i="16" s="1"/>
  <c r="X148" i="16" s="1"/>
  <c r="X147" i="16" s="1"/>
  <c r="X146" i="16" s="1"/>
  <c r="X145" i="16" s="1"/>
  <c r="X144" i="16" s="1"/>
  <c r="X143" i="16" s="1"/>
  <c r="X142" i="16" s="1"/>
  <c r="X141" i="16" s="1"/>
  <c r="X140" i="16" s="1"/>
  <c r="X139" i="16" s="1"/>
  <c r="X138" i="16" s="1"/>
  <c r="X137" i="16" s="1"/>
  <c r="X136" i="16" s="1"/>
  <c r="X135" i="16" s="1"/>
  <c r="X134" i="16" s="1"/>
  <c r="X133" i="16" s="1"/>
  <c r="X132" i="16" s="1"/>
  <c r="X131" i="16" s="1"/>
  <c r="X130" i="16" s="1"/>
  <c r="X129" i="16" s="1"/>
  <c r="X128" i="16" s="1"/>
  <c r="X127" i="16" s="1"/>
  <c r="X126" i="16" s="1"/>
  <c r="X125" i="16" s="1"/>
  <c r="X124" i="16" s="1"/>
  <c r="X123" i="16" s="1"/>
  <c r="X122" i="16" s="1"/>
  <c r="X121" i="16" s="1"/>
  <c r="X120" i="16" s="1"/>
  <c r="X119" i="16" s="1"/>
  <c r="X118" i="16" s="1"/>
  <c r="X117" i="16" s="1"/>
  <c r="X116" i="16" s="1"/>
  <c r="X115" i="16" s="1"/>
  <c r="X114" i="16" s="1"/>
  <c r="X113" i="16" s="1"/>
  <c r="X112" i="16" s="1"/>
  <c r="X111" i="16" s="1"/>
  <c r="X110" i="16" s="1"/>
  <c r="X109" i="16" s="1"/>
  <c r="X108" i="16" s="1"/>
  <c r="X107" i="16" s="1"/>
  <c r="X106" i="16" s="1"/>
  <c r="X105" i="16" s="1"/>
  <c r="X104" i="16" s="1"/>
  <c r="X103" i="16" s="1"/>
  <c r="X102" i="16" s="1"/>
  <c r="X101" i="16" s="1"/>
  <c r="X100" i="16" s="1"/>
  <c r="X99" i="16" s="1"/>
  <c r="X98" i="16" s="1"/>
  <c r="X97" i="16" s="1"/>
  <c r="X96" i="16" s="1"/>
  <c r="X95" i="16" s="1"/>
  <c r="X94" i="16" s="1"/>
  <c r="X93" i="16" s="1"/>
  <c r="X92" i="16" s="1"/>
  <c r="X91" i="16" s="1"/>
  <c r="X90" i="16" s="1"/>
  <c r="X89" i="16" s="1"/>
  <c r="X88" i="16" s="1"/>
  <c r="X87" i="16" s="1"/>
  <c r="X86" i="16" s="1"/>
  <c r="X85" i="16" s="1"/>
  <c r="X84" i="16" s="1"/>
  <c r="X83" i="16" s="1"/>
  <c r="X82" i="16" s="1"/>
  <c r="X81" i="16" s="1"/>
  <c r="X80" i="16" s="1"/>
  <c r="X79" i="16" s="1"/>
  <c r="X78" i="16" s="1"/>
  <c r="X77" i="16" s="1"/>
  <c r="X76" i="16" s="1"/>
  <c r="X75" i="16" s="1"/>
  <c r="X74" i="16" s="1"/>
  <c r="X73" i="16" s="1"/>
  <c r="X72" i="16" s="1"/>
  <c r="X71" i="16" s="1"/>
  <c r="X70" i="16" s="1"/>
  <c r="X69" i="16" s="1"/>
  <c r="X68" i="16" s="1"/>
  <c r="X67" i="16" s="1"/>
  <c r="X66" i="16" s="1"/>
  <c r="X65" i="16" s="1"/>
  <c r="X64" i="16" s="1"/>
  <c r="X63" i="16" s="1"/>
  <c r="X62" i="16" s="1"/>
  <c r="X61" i="16" s="1"/>
  <c r="X60" i="16" s="1"/>
  <c r="X59" i="16" s="1"/>
  <c r="X58" i="16" s="1"/>
  <c r="X57" i="16" s="1"/>
  <c r="X56" i="16" s="1"/>
  <c r="X55" i="16" s="1"/>
  <c r="X54" i="16" s="1"/>
  <c r="X53" i="16" s="1"/>
  <c r="X52" i="16" s="1"/>
  <c r="X51" i="16" s="1"/>
  <c r="X50" i="16" s="1"/>
  <c r="X49" i="16" s="1"/>
  <c r="X48" i="16" s="1"/>
  <c r="X47" i="16" s="1"/>
  <c r="X46" i="16" s="1"/>
  <c r="X45" i="16" s="1"/>
  <c r="X44" i="16" s="1"/>
  <c r="X43" i="16" s="1"/>
  <c r="X42" i="16" s="1"/>
  <c r="X41" i="16" s="1"/>
  <c r="X40" i="16" s="1"/>
  <c r="X39" i="16" s="1"/>
  <c r="X38" i="16" s="1"/>
  <c r="X37" i="16" s="1"/>
  <c r="X36" i="16" s="1"/>
  <c r="X35" i="16" s="1"/>
  <c r="X34" i="16" s="1"/>
  <c r="X33" i="16" s="1"/>
  <c r="X32" i="16" s="1"/>
  <c r="X31" i="16" s="1"/>
  <c r="X30" i="16" s="1"/>
  <c r="X29" i="16" s="1"/>
  <c r="X28" i="16" s="1"/>
  <c r="X27" i="16" s="1"/>
  <c r="X26" i="16" s="1"/>
  <c r="X25" i="16" s="1"/>
  <c r="X24" i="16" s="1"/>
  <c r="X23" i="16" s="1"/>
  <c r="X22" i="16" s="1"/>
  <c r="X21" i="16" s="1"/>
  <c r="X20" i="16" s="1"/>
  <c r="X19" i="16" s="1"/>
  <c r="X18" i="16" s="1"/>
  <c r="X17" i="16" s="1"/>
  <c r="X16" i="16" s="1"/>
  <c r="X15" i="16" s="1"/>
  <c r="X14" i="16" s="1"/>
  <c r="X13" i="16" s="1"/>
  <c r="X12" i="16" s="1"/>
  <c r="X11" i="16" s="1"/>
  <c r="X10" i="16" s="1"/>
  <c r="X9" i="16" s="1"/>
  <c r="X8" i="16" s="1"/>
  <c r="X7" i="16" s="1"/>
  <c r="X6" i="16" s="1"/>
  <c r="X5" i="16" s="1"/>
  <c r="X4" i="16" s="1"/>
  <c r="X3" i="16" s="1"/>
  <c r="D11" i="12"/>
  <c r="C11" i="12"/>
  <c r="AA363" i="10"/>
  <c r="X362" i="10"/>
  <c r="X361" i="10" s="1"/>
  <c r="X360" i="10" s="1"/>
  <c r="X359" i="10" s="1"/>
  <c r="X358" i="10" s="1"/>
  <c r="X357" i="10" s="1"/>
  <c r="X356" i="10" s="1"/>
  <c r="X355" i="10" s="1"/>
  <c r="X354" i="10" s="1"/>
  <c r="X353" i="10" s="1"/>
  <c r="X352" i="10" s="1"/>
  <c r="X351" i="10" s="1"/>
  <c r="X350" i="10" s="1"/>
  <c r="X349" i="10" s="1"/>
  <c r="X348" i="10" s="1"/>
  <c r="X347" i="10" s="1"/>
  <c r="X346" i="10" s="1"/>
  <c r="X345" i="10" s="1"/>
  <c r="X344" i="10" s="1"/>
  <c r="X343" i="10" s="1"/>
  <c r="X342" i="10" s="1"/>
  <c r="X341" i="10" s="1"/>
  <c r="X340" i="10" s="1"/>
  <c r="X339" i="10" s="1"/>
  <c r="X338" i="10" s="1"/>
  <c r="X337" i="10" s="1"/>
  <c r="X336" i="10" s="1"/>
  <c r="X335" i="10" s="1"/>
  <c r="X334" i="10" s="1"/>
  <c r="X333" i="10" s="1"/>
  <c r="X332" i="10" s="1"/>
  <c r="X331" i="10" s="1"/>
  <c r="X330" i="10" s="1"/>
  <c r="X329" i="10" s="1"/>
  <c r="X328" i="10" s="1"/>
  <c r="X327" i="10" s="1"/>
  <c r="X326" i="10" s="1"/>
  <c r="X325" i="10" s="1"/>
  <c r="X324" i="10" s="1"/>
  <c r="X323" i="10" s="1"/>
  <c r="X322" i="10" s="1"/>
  <c r="X321" i="10" s="1"/>
  <c r="X320" i="10" s="1"/>
  <c r="X319" i="10" s="1"/>
  <c r="X318" i="10" s="1"/>
  <c r="X317" i="10" s="1"/>
  <c r="X316" i="10" s="1"/>
  <c r="X315" i="10" s="1"/>
  <c r="X314" i="10" s="1"/>
  <c r="X313" i="10" s="1"/>
  <c r="X312" i="10" s="1"/>
  <c r="X311" i="10" s="1"/>
  <c r="X310" i="10" s="1"/>
  <c r="X309" i="10" s="1"/>
  <c r="X308" i="10" s="1"/>
  <c r="X307" i="10" s="1"/>
  <c r="X306" i="10" s="1"/>
  <c r="X305" i="10" s="1"/>
  <c r="X304" i="10" s="1"/>
  <c r="X303" i="10" s="1"/>
  <c r="X302" i="10" s="1"/>
  <c r="X301" i="10" s="1"/>
  <c r="X300" i="10" s="1"/>
  <c r="X299" i="10" s="1"/>
  <c r="X298" i="10" s="1"/>
  <c r="X297" i="10" s="1"/>
  <c r="X296" i="10" s="1"/>
  <c r="X295" i="10" s="1"/>
  <c r="X294" i="10" s="1"/>
  <c r="X293" i="10" s="1"/>
  <c r="X292" i="10" s="1"/>
  <c r="X291" i="10" s="1"/>
  <c r="X290" i="10" s="1"/>
  <c r="X289" i="10" s="1"/>
  <c r="X288" i="10" s="1"/>
  <c r="X287" i="10" s="1"/>
  <c r="X286" i="10" s="1"/>
  <c r="X285" i="10" s="1"/>
  <c r="X284" i="10" s="1"/>
  <c r="X283" i="10" s="1"/>
  <c r="X282" i="10" s="1"/>
  <c r="X281" i="10" s="1"/>
  <c r="X280" i="10" s="1"/>
  <c r="X279" i="10" s="1"/>
  <c r="X278" i="10" s="1"/>
  <c r="X277" i="10" s="1"/>
  <c r="X276" i="10" s="1"/>
  <c r="X275" i="10" s="1"/>
  <c r="X274" i="10" s="1"/>
  <c r="X273" i="10" s="1"/>
  <c r="X272" i="10" s="1"/>
  <c r="X271" i="10" s="1"/>
  <c r="X270" i="10" s="1"/>
  <c r="X269" i="10" s="1"/>
  <c r="X268" i="10" s="1"/>
  <c r="X267" i="10" s="1"/>
  <c r="X266" i="10" s="1"/>
  <c r="X265" i="10" s="1"/>
  <c r="X264" i="10" s="1"/>
  <c r="X263" i="10" s="1"/>
  <c r="X262" i="10" s="1"/>
  <c r="X261" i="10" s="1"/>
  <c r="X260" i="10" s="1"/>
  <c r="X259" i="10" s="1"/>
  <c r="X258" i="10" s="1"/>
  <c r="X257" i="10" s="1"/>
  <c r="X256" i="10" s="1"/>
  <c r="X255" i="10" s="1"/>
  <c r="X254" i="10" s="1"/>
  <c r="X253" i="10" s="1"/>
  <c r="X252" i="10" s="1"/>
  <c r="X251" i="10" s="1"/>
  <c r="X250" i="10" s="1"/>
  <c r="X249" i="10" s="1"/>
  <c r="X248" i="10" s="1"/>
  <c r="X247" i="10" s="1"/>
  <c r="X246" i="10" s="1"/>
  <c r="X245" i="10" s="1"/>
  <c r="X244" i="10" s="1"/>
  <c r="X243" i="10" s="1"/>
  <c r="X242" i="10" s="1"/>
  <c r="X241" i="10" s="1"/>
  <c r="X240" i="10" s="1"/>
  <c r="X239" i="10" s="1"/>
  <c r="X238" i="10" s="1"/>
  <c r="X237" i="10" s="1"/>
  <c r="X236" i="10" s="1"/>
  <c r="X235" i="10" s="1"/>
  <c r="X234" i="10" s="1"/>
  <c r="X233" i="10" s="1"/>
  <c r="X232" i="10" s="1"/>
  <c r="X231" i="10" s="1"/>
  <c r="X230" i="10" s="1"/>
  <c r="X229" i="10" s="1"/>
  <c r="X228" i="10" s="1"/>
  <c r="X227" i="10" s="1"/>
  <c r="X226" i="10" s="1"/>
  <c r="X225" i="10" s="1"/>
  <c r="X224" i="10" s="1"/>
  <c r="X223" i="10" s="1"/>
  <c r="X222" i="10" s="1"/>
  <c r="X221" i="10" s="1"/>
  <c r="X220" i="10" s="1"/>
  <c r="X219" i="10" s="1"/>
  <c r="X218" i="10" s="1"/>
  <c r="X217" i="10" s="1"/>
  <c r="X216" i="10" s="1"/>
  <c r="X215" i="10" s="1"/>
  <c r="X214" i="10" s="1"/>
  <c r="X213" i="10" s="1"/>
  <c r="X212" i="10" s="1"/>
  <c r="X211" i="10" s="1"/>
  <c r="X210" i="10" s="1"/>
  <c r="X209" i="10" s="1"/>
  <c r="X208" i="10" s="1"/>
  <c r="X207" i="10" s="1"/>
  <c r="X206" i="10" s="1"/>
  <c r="X205" i="10" s="1"/>
  <c r="X204" i="10" s="1"/>
  <c r="X203" i="10" s="1"/>
  <c r="X202" i="10" s="1"/>
  <c r="X201" i="10" s="1"/>
  <c r="X200" i="10" s="1"/>
  <c r="X199" i="10" s="1"/>
  <c r="X198" i="10" s="1"/>
  <c r="X197" i="10" s="1"/>
  <c r="X196" i="10" s="1"/>
  <c r="X195" i="10" s="1"/>
  <c r="X194" i="10" s="1"/>
  <c r="X193" i="10" s="1"/>
  <c r="X192" i="10" s="1"/>
  <c r="X191" i="10" s="1"/>
  <c r="X190" i="10" s="1"/>
  <c r="X189" i="10" s="1"/>
  <c r="X188" i="10" s="1"/>
  <c r="X187" i="10" s="1"/>
  <c r="X186" i="10" s="1"/>
  <c r="X185" i="10" s="1"/>
  <c r="X184" i="10" s="1"/>
  <c r="X183" i="10" s="1"/>
  <c r="X182" i="10" s="1"/>
  <c r="X181" i="10" s="1"/>
  <c r="X180" i="10" s="1"/>
  <c r="X179" i="10" s="1"/>
  <c r="X178" i="10" s="1"/>
  <c r="X177" i="10" s="1"/>
  <c r="X176" i="10" s="1"/>
  <c r="X175" i="10" s="1"/>
  <c r="X174" i="10" s="1"/>
  <c r="X173" i="10" s="1"/>
  <c r="X172" i="10" s="1"/>
  <c r="X171" i="10" s="1"/>
  <c r="X170" i="10" s="1"/>
  <c r="X169" i="10" s="1"/>
  <c r="X168" i="10" s="1"/>
  <c r="X167" i="10" s="1"/>
  <c r="X166" i="10" s="1"/>
  <c r="X165" i="10" s="1"/>
  <c r="X164" i="10" s="1"/>
  <c r="X163" i="10" s="1"/>
  <c r="X162" i="10" s="1"/>
  <c r="X161" i="10" s="1"/>
  <c r="X160" i="10" s="1"/>
  <c r="X159" i="10" s="1"/>
  <c r="X158" i="10" s="1"/>
  <c r="X157" i="10" s="1"/>
  <c r="X156" i="10" s="1"/>
  <c r="X155" i="10" s="1"/>
  <c r="X154" i="10" s="1"/>
  <c r="X153" i="10" s="1"/>
  <c r="X152" i="10" s="1"/>
  <c r="X151" i="10" s="1"/>
  <c r="X150" i="10" s="1"/>
  <c r="X149" i="10" s="1"/>
  <c r="X148" i="10" s="1"/>
  <c r="X147" i="10" s="1"/>
  <c r="X146" i="10" s="1"/>
  <c r="X145" i="10" s="1"/>
  <c r="X144" i="10" s="1"/>
  <c r="X143" i="10" s="1"/>
  <c r="X142" i="10" s="1"/>
  <c r="X141" i="10" s="1"/>
  <c r="X140" i="10" s="1"/>
  <c r="X139" i="10" s="1"/>
  <c r="X138" i="10" s="1"/>
  <c r="X137" i="10" s="1"/>
  <c r="X136" i="10" s="1"/>
  <c r="X135" i="10" s="1"/>
  <c r="X134" i="10" s="1"/>
  <c r="X133" i="10" s="1"/>
  <c r="X132" i="10" s="1"/>
  <c r="X131" i="10" s="1"/>
  <c r="X130" i="10" s="1"/>
  <c r="X129" i="10" s="1"/>
  <c r="X128" i="10" s="1"/>
  <c r="X127" i="10" s="1"/>
  <c r="X126" i="10" s="1"/>
  <c r="X125" i="10" s="1"/>
  <c r="X124" i="10" s="1"/>
  <c r="X123" i="10" s="1"/>
  <c r="X122" i="10" s="1"/>
  <c r="X121" i="10" s="1"/>
  <c r="X120" i="10" s="1"/>
  <c r="X119" i="10" s="1"/>
  <c r="X118" i="10" s="1"/>
  <c r="X117" i="10" s="1"/>
  <c r="X116" i="10" s="1"/>
  <c r="X115" i="10" s="1"/>
  <c r="X114" i="10" s="1"/>
  <c r="X113" i="10" s="1"/>
  <c r="X112" i="10" s="1"/>
  <c r="X111" i="10" s="1"/>
  <c r="X110" i="10" s="1"/>
  <c r="X109" i="10" s="1"/>
  <c r="X108" i="10" s="1"/>
  <c r="X107" i="10" s="1"/>
  <c r="X106" i="10" s="1"/>
  <c r="X105" i="10" s="1"/>
  <c r="X104" i="10" s="1"/>
  <c r="X103" i="10" s="1"/>
  <c r="X102" i="10" s="1"/>
  <c r="X101" i="10" s="1"/>
  <c r="X100" i="10" s="1"/>
  <c r="X99" i="10" s="1"/>
  <c r="X98" i="10" s="1"/>
  <c r="X97" i="10" s="1"/>
  <c r="X96" i="10" s="1"/>
  <c r="X95" i="10" s="1"/>
  <c r="X94" i="10" s="1"/>
  <c r="X93" i="10" s="1"/>
  <c r="X92" i="10" s="1"/>
  <c r="X91" i="10" s="1"/>
  <c r="X90" i="10" s="1"/>
  <c r="X89" i="10" s="1"/>
  <c r="X88" i="10" s="1"/>
  <c r="X87" i="10" s="1"/>
  <c r="X86" i="10" s="1"/>
  <c r="X85" i="10" s="1"/>
  <c r="X84" i="10" s="1"/>
  <c r="X83" i="10" s="1"/>
  <c r="X82" i="10" s="1"/>
  <c r="X81" i="10" s="1"/>
  <c r="X80" i="10" s="1"/>
  <c r="X79" i="10" s="1"/>
  <c r="X78" i="10" s="1"/>
  <c r="X77" i="10" s="1"/>
  <c r="X76" i="10" s="1"/>
  <c r="X75" i="10" s="1"/>
  <c r="X74" i="10" s="1"/>
  <c r="X73" i="10" s="1"/>
  <c r="X72" i="10" s="1"/>
  <c r="X71" i="10" s="1"/>
  <c r="X70" i="10" s="1"/>
  <c r="X69" i="10" s="1"/>
  <c r="X68" i="10" s="1"/>
  <c r="X67" i="10" s="1"/>
  <c r="X66" i="10" s="1"/>
  <c r="X65" i="10" s="1"/>
  <c r="X64" i="10" s="1"/>
  <c r="X63" i="10" s="1"/>
  <c r="X62" i="10" s="1"/>
  <c r="X61" i="10" s="1"/>
  <c r="X60" i="10" s="1"/>
  <c r="X59" i="10" s="1"/>
  <c r="X58" i="10" s="1"/>
  <c r="X57" i="10" s="1"/>
  <c r="X56" i="10" s="1"/>
  <c r="X55" i="10" s="1"/>
  <c r="X54" i="10" s="1"/>
  <c r="X53" i="10" s="1"/>
  <c r="X52" i="10" s="1"/>
  <c r="X51" i="10" s="1"/>
  <c r="X50" i="10" s="1"/>
  <c r="X49" i="10" s="1"/>
  <c r="X48" i="10" s="1"/>
  <c r="X47" i="10" s="1"/>
  <c r="X46" i="10" s="1"/>
  <c r="X45" i="10" s="1"/>
  <c r="X44" i="10" s="1"/>
  <c r="X43" i="10" s="1"/>
  <c r="X42" i="10" s="1"/>
  <c r="X41" i="10" s="1"/>
  <c r="X40" i="10" s="1"/>
  <c r="X39" i="10" s="1"/>
  <c r="X38" i="10" s="1"/>
  <c r="X37" i="10" s="1"/>
  <c r="X36" i="10" s="1"/>
  <c r="X35" i="10" s="1"/>
  <c r="X34" i="10" s="1"/>
  <c r="X33" i="10" s="1"/>
  <c r="X32" i="10" s="1"/>
  <c r="X31" i="10" s="1"/>
  <c r="X30" i="10" s="1"/>
  <c r="X29" i="10" s="1"/>
  <c r="X28" i="10" s="1"/>
  <c r="X27" i="10" s="1"/>
  <c r="X26" i="10" s="1"/>
  <c r="X25" i="10" s="1"/>
  <c r="X24" i="10" s="1"/>
  <c r="X23" i="10" s="1"/>
  <c r="X22" i="10" s="1"/>
  <c r="X21" i="10" s="1"/>
  <c r="X20" i="10" s="1"/>
  <c r="X19" i="10" s="1"/>
  <c r="X18" i="10" s="1"/>
  <c r="X17" i="10" s="1"/>
  <c r="X16" i="10" s="1"/>
  <c r="X15" i="10" s="1"/>
  <c r="X14" i="10" s="1"/>
  <c r="X13" i="10" s="1"/>
  <c r="X12" i="10" s="1"/>
  <c r="X11" i="10" s="1"/>
  <c r="X10" i="10" s="1"/>
  <c r="X9" i="10" s="1"/>
  <c r="X8" i="10" s="1"/>
  <c r="X7" i="10" s="1"/>
  <c r="X6" i="10" s="1"/>
  <c r="X5" i="10" s="1"/>
  <c r="X4" i="10" s="1"/>
  <c r="X3" i="10" s="1"/>
  <c r="O242" i="8"/>
  <c r="O241" i="8" s="1"/>
  <c r="I231" i="8" s="1"/>
  <c r="O239" i="8"/>
  <c r="O240" i="8" s="1"/>
  <c r="I230" i="8" s="1"/>
  <c r="AC362" i="10"/>
  <c r="AC361" i="10" s="1"/>
  <c r="AC360" i="10" s="1"/>
  <c r="AC359" i="10" s="1"/>
  <c r="AC358" i="10" s="1"/>
  <c r="AC357" i="10" s="1"/>
  <c r="AC356" i="10" s="1"/>
  <c r="AC355" i="10" s="1"/>
  <c r="AC354" i="10" s="1"/>
  <c r="AC353" i="10" s="1"/>
  <c r="AC352" i="10" s="1"/>
  <c r="AC351" i="10" s="1"/>
  <c r="AC350" i="10" s="1"/>
  <c r="AC349" i="10" s="1"/>
  <c r="AC348" i="10" s="1"/>
  <c r="AC347" i="10" s="1"/>
  <c r="AC346" i="10" s="1"/>
  <c r="AC345" i="10" s="1"/>
  <c r="AC344" i="10" s="1"/>
  <c r="AC343" i="10" s="1"/>
  <c r="AC342" i="10" s="1"/>
  <c r="AC341" i="10" s="1"/>
  <c r="AC340" i="10" s="1"/>
  <c r="AC339" i="10" s="1"/>
  <c r="AC338" i="10" s="1"/>
  <c r="AC337" i="10" s="1"/>
  <c r="AC336" i="10" s="1"/>
  <c r="AC335" i="10" s="1"/>
  <c r="AC334" i="10" s="1"/>
  <c r="AC333" i="10" s="1"/>
  <c r="AC332" i="10" s="1"/>
  <c r="AC331" i="10" s="1"/>
  <c r="AC330" i="10" s="1"/>
  <c r="AC329" i="10" s="1"/>
  <c r="AC328" i="10" s="1"/>
  <c r="AC327" i="10" s="1"/>
  <c r="AC326" i="10" s="1"/>
  <c r="AC325" i="10" s="1"/>
  <c r="AC324" i="10" s="1"/>
  <c r="AC323" i="10" s="1"/>
  <c r="AC322" i="10" s="1"/>
  <c r="AC321" i="10" s="1"/>
  <c r="AC320" i="10" s="1"/>
  <c r="AC319" i="10" s="1"/>
  <c r="AC318" i="10" s="1"/>
  <c r="AC317" i="10" s="1"/>
  <c r="AC316" i="10" s="1"/>
  <c r="AC315" i="10" s="1"/>
  <c r="AC314" i="10" s="1"/>
  <c r="AC313" i="10" s="1"/>
  <c r="AC312" i="10" s="1"/>
  <c r="AC311" i="10" s="1"/>
  <c r="AC310" i="10" s="1"/>
  <c r="AC309" i="10" s="1"/>
  <c r="AC308" i="10" s="1"/>
  <c r="AC307" i="10" s="1"/>
  <c r="AC306" i="10" s="1"/>
  <c r="AC305" i="10" s="1"/>
  <c r="AC304" i="10" s="1"/>
  <c r="AC303" i="10" s="1"/>
  <c r="AC302" i="10" s="1"/>
  <c r="AC301" i="10" s="1"/>
  <c r="AC300" i="10" s="1"/>
  <c r="AC299" i="10" s="1"/>
  <c r="AC298" i="10" s="1"/>
  <c r="AC297" i="10" s="1"/>
  <c r="AC296" i="10" s="1"/>
  <c r="AC295" i="10" s="1"/>
  <c r="AC294" i="10" s="1"/>
  <c r="AC293" i="10" s="1"/>
  <c r="AC292" i="10" s="1"/>
  <c r="AC291" i="10" s="1"/>
  <c r="AC290" i="10" s="1"/>
  <c r="AC289" i="10" s="1"/>
  <c r="AC288" i="10" s="1"/>
  <c r="AC287" i="10" s="1"/>
  <c r="AC286" i="10" s="1"/>
  <c r="AC285" i="10" s="1"/>
  <c r="AC284" i="10" s="1"/>
  <c r="AC283" i="10" s="1"/>
  <c r="AC282" i="10" s="1"/>
  <c r="AC281" i="10" s="1"/>
  <c r="AC280" i="10" s="1"/>
  <c r="AC279" i="10" s="1"/>
  <c r="AC278" i="10" s="1"/>
  <c r="AC277" i="10" s="1"/>
  <c r="AC276" i="10" s="1"/>
  <c r="AC275" i="10" s="1"/>
  <c r="AC274" i="10" s="1"/>
  <c r="AC273" i="10" s="1"/>
  <c r="AC272" i="10" s="1"/>
  <c r="AC271" i="10" s="1"/>
  <c r="AC270" i="10" s="1"/>
  <c r="AC269" i="10" s="1"/>
  <c r="AC268" i="10" s="1"/>
  <c r="AC267" i="10" s="1"/>
  <c r="AC266" i="10" s="1"/>
  <c r="AC265" i="10" s="1"/>
  <c r="AC264" i="10" s="1"/>
  <c r="AC263" i="10" s="1"/>
  <c r="AC262" i="10" s="1"/>
  <c r="AC261" i="10" s="1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AC246" i="10" s="1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AC23" i="10" s="1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AC6" i="10" s="1"/>
  <c r="AC5" i="10" s="1"/>
  <c r="AC4" i="10" s="1"/>
  <c r="AC3" i="10" s="1"/>
  <c r="AF363" i="10"/>
  <c r="Y363" i="10"/>
  <c r="V362" i="10"/>
  <c r="V361" i="10" s="1"/>
  <c r="V360" i="10" s="1"/>
  <c r="V359" i="10" s="1"/>
  <c r="V358" i="10" s="1"/>
  <c r="V357" i="10" s="1"/>
  <c r="V356" i="10" s="1"/>
  <c r="V355" i="10" s="1"/>
  <c r="V354" i="10" s="1"/>
  <c r="V353" i="10" s="1"/>
  <c r="V352" i="10" s="1"/>
  <c r="V351" i="10" s="1"/>
  <c r="V350" i="10" s="1"/>
  <c r="V349" i="10" s="1"/>
  <c r="V348" i="10" s="1"/>
  <c r="V347" i="10" s="1"/>
  <c r="V346" i="10" s="1"/>
  <c r="V345" i="10" s="1"/>
  <c r="V344" i="10" s="1"/>
  <c r="V343" i="10" s="1"/>
  <c r="V342" i="10" s="1"/>
  <c r="V341" i="10" s="1"/>
  <c r="V340" i="10" s="1"/>
  <c r="V339" i="10" s="1"/>
  <c r="V338" i="10" s="1"/>
  <c r="V337" i="10" s="1"/>
  <c r="V336" i="10" s="1"/>
  <c r="V335" i="10" s="1"/>
  <c r="V334" i="10" s="1"/>
  <c r="V333" i="10" s="1"/>
  <c r="V332" i="10" s="1"/>
  <c r="V331" i="10" s="1"/>
  <c r="V330" i="10" s="1"/>
  <c r="V329" i="10" s="1"/>
  <c r="V328" i="10" s="1"/>
  <c r="V327" i="10" s="1"/>
  <c r="V326" i="10" s="1"/>
  <c r="V325" i="10" s="1"/>
  <c r="V324" i="10" s="1"/>
  <c r="V323" i="10" s="1"/>
  <c r="V322" i="10" s="1"/>
  <c r="V321" i="10" s="1"/>
  <c r="V320" i="10" s="1"/>
  <c r="V319" i="10" s="1"/>
  <c r="V318" i="10" s="1"/>
  <c r="V317" i="10" s="1"/>
  <c r="V316" i="10" s="1"/>
  <c r="V315" i="10" s="1"/>
  <c r="V314" i="10" s="1"/>
  <c r="V313" i="10" s="1"/>
  <c r="V312" i="10" s="1"/>
  <c r="V311" i="10" s="1"/>
  <c r="V310" i="10" s="1"/>
  <c r="V309" i="10" s="1"/>
  <c r="V308" i="10" s="1"/>
  <c r="V307" i="10" s="1"/>
  <c r="V306" i="10" s="1"/>
  <c r="V305" i="10" s="1"/>
  <c r="V304" i="10" s="1"/>
  <c r="V303" i="10" s="1"/>
  <c r="V302" i="10" s="1"/>
  <c r="V301" i="10" s="1"/>
  <c r="V300" i="10" s="1"/>
  <c r="V299" i="10" s="1"/>
  <c r="V298" i="10" s="1"/>
  <c r="V297" i="10" s="1"/>
  <c r="V296" i="10" s="1"/>
  <c r="V295" i="10" s="1"/>
  <c r="V294" i="10" s="1"/>
  <c r="V293" i="10" s="1"/>
  <c r="V292" i="10" s="1"/>
  <c r="V291" i="10" s="1"/>
  <c r="V290" i="10" s="1"/>
  <c r="V289" i="10" s="1"/>
  <c r="V288" i="10" s="1"/>
  <c r="V287" i="10" s="1"/>
  <c r="V286" i="10" s="1"/>
  <c r="V285" i="10" s="1"/>
  <c r="V284" i="10" s="1"/>
  <c r="V283" i="10" s="1"/>
  <c r="V282" i="10" s="1"/>
  <c r="V281" i="10" s="1"/>
  <c r="V280" i="10" s="1"/>
  <c r="V279" i="10" s="1"/>
  <c r="V278" i="10" s="1"/>
  <c r="V277" i="10" s="1"/>
  <c r="V276" i="10" s="1"/>
  <c r="V275" i="10" s="1"/>
  <c r="V274" i="10" s="1"/>
  <c r="V273" i="10" s="1"/>
  <c r="V272" i="10" s="1"/>
  <c r="V271" i="10" s="1"/>
  <c r="V270" i="10" s="1"/>
  <c r="V269" i="10" s="1"/>
  <c r="V268" i="10" s="1"/>
  <c r="V267" i="10" s="1"/>
  <c r="V266" i="10" s="1"/>
  <c r="V265" i="10" s="1"/>
  <c r="V264" i="10" s="1"/>
  <c r="V263" i="10" s="1"/>
  <c r="V262" i="10" s="1"/>
  <c r="V261" i="10" s="1"/>
  <c r="V260" i="10" s="1"/>
  <c r="V259" i="10" s="1"/>
  <c r="V258" i="10" s="1"/>
  <c r="V257" i="10" s="1"/>
  <c r="V256" i="10" s="1"/>
  <c r="V255" i="10" s="1"/>
  <c r="V254" i="10" s="1"/>
  <c r="V253" i="10" s="1"/>
  <c r="V252" i="10" s="1"/>
  <c r="V251" i="10" s="1"/>
  <c r="V250" i="10" s="1"/>
  <c r="V249" i="10" s="1"/>
  <c r="V248" i="10" s="1"/>
  <c r="V247" i="10" s="1"/>
  <c r="V246" i="10" s="1"/>
  <c r="V245" i="10" s="1"/>
  <c r="V244" i="10" s="1"/>
  <c r="V243" i="10" s="1"/>
  <c r="V242" i="10" s="1"/>
  <c r="V241" i="10" s="1"/>
  <c r="V240" i="10" s="1"/>
  <c r="V239" i="10" s="1"/>
  <c r="V238" i="10" s="1"/>
  <c r="V237" i="10" s="1"/>
  <c r="V236" i="10" s="1"/>
  <c r="V235" i="10" s="1"/>
  <c r="V234" i="10" s="1"/>
  <c r="V233" i="10" s="1"/>
  <c r="V232" i="10" s="1"/>
  <c r="V231" i="10" s="1"/>
  <c r="V230" i="10" s="1"/>
  <c r="V229" i="10" s="1"/>
  <c r="V228" i="10" s="1"/>
  <c r="V227" i="10" s="1"/>
  <c r="V226" i="10" s="1"/>
  <c r="V225" i="10" s="1"/>
  <c r="V224" i="10" s="1"/>
  <c r="V223" i="10" s="1"/>
  <c r="V222" i="10" s="1"/>
  <c r="V221" i="10" s="1"/>
  <c r="V220" i="10" s="1"/>
  <c r="V219" i="10" s="1"/>
  <c r="V218" i="10" s="1"/>
  <c r="V217" i="10" s="1"/>
  <c r="V216" i="10" s="1"/>
  <c r="V215" i="10" s="1"/>
  <c r="V214" i="10" s="1"/>
  <c r="V213" i="10" s="1"/>
  <c r="V212" i="10" s="1"/>
  <c r="V211" i="10" s="1"/>
  <c r="V210" i="10" s="1"/>
  <c r="V209" i="10" s="1"/>
  <c r="V208" i="10" s="1"/>
  <c r="V207" i="10" s="1"/>
  <c r="V206" i="10" s="1"/>
  <c r="V205" i="10" s="1"/>
  <c r="V204" i="10" s="1"/>
  <c r="V203" i="10" s="1"/>
  <c r="V202" i="10" s="1"/>
  <c r="V201" i="10" s="1"/>
  <c r="V200" i="10" s="1"/>
  <c r="V199" i="10" s="1"/>
  <c r="V198" i="10" s="1"/>
  <c r="V197" i="10" s="1"/>
  <c r="V196" i="10" s="1"/>
  <c r="V195" i="10" s="1"/>
  <c r="V194" i="10" s="1"/>
  <c r="V193" i="10" s="1"/>
  <c r="V192" i="10" s="1"/>
  <c r="V191" i="10" s="1"/>
  <c r="V190" i="10" s="1"/>
  <c r="V189" i="10" s="1"/>
  <c r="V188" i="10" s="1"/>
  <c r="V187" i="10" s="1"/>
  <c r="V186" i="10" s="1"/>
  <c r="V185" i="10" s="1"/>
  <c r="V184" i="10" s="1"/>
  <c r="V183" i="10" s="1"/>
  <c r="V182" i="10" s="1"/>
  <c r="V181" i="10" s="1"/>
  <c r="V180" i="10" s="1"/>
  <c r="V179" i="10" s="1"/>
  <c r="V178" i="10" s="1"/>
  <c r="V177" i="10" s="1"/>
  <c r="V176" i="10" s="1"/>
  <c r="V175" i="10" s="1"/>
  <c r="V174" i="10" s="1"/>
  <c r="V173" i="10" s="1"/>
  <c r="V172" i="10" s="1"/>
  <c r="V171" i="10" s="1"/>
  <c r="V170" i="10" s="1"/>
  <c r="V169" i="10" s="1"/>
  <c r="V168" i="10" s="1"/>
  <c r="V167" i="10" s="1"/>
  <c r="V166" i="10" s="1"/>
  <c r="V165" i="10" s="1"/>
  <c r="V164" i="10" s="1"/>
  <c r="V163" i="10" s="1"/>
  <c r="V162" i="10" s="1"/>
  <c r="V161" i="10" s="1"/>
  <c r="V160" i="10" s="1"/>
  <c r="V159" i="10" s="1"/>
  <c r="V158" i="10" s="1"/>
  <c r="V157" i="10" s="1"/>
  <c r="V156" i="10" s="1"/>
  <c r="V155" i="10" s="1"/>
  <c r="V154" i="10" s="1"/>
  <c r="V153" i="10" s="1"/>
  <c r="V152" i="10" s="1"/>
  <c r="V151" i="10" s="1"/>
  <c r="V150" i="10" s="1"/>
  <c r="V149" i="10" s="1"/>
  <c r="V148" i="10" s="1"/>
  <c r="V147" i="10" s="1"/>
  <c r="V146" i="10" s="1"/>
  <c r="V145" i="10" s="1"/>
  <c r="V144" i="10" s="1"/>
  <c r="V143" i="10" s="1"/>
  <c r="V142" i="10" s="1"/>
  <c r="V141" i="10" s="1"/>
  <c r="V140" i="10" s="1"/>
  <c r="V139" i="10" s="1"/>
  <c r="V138" i="10" s="1"/>
  <c r="V137" i="10" s="1"/>
  <c r="V136" i="10" s="1"/>
  <c r="V135" i="10" s="1"/>
  <c r="V134" i="10" s="1"/>
  <c r="V133" i="10" s="1"/>
  <c r="V132" i="10" s="1"/>
  <c r="V131" i="10" s="1"/>
  <c r="V130" i="10" s="1"/>
  <c r="V129" i="10" s="1"/>
  <c r="V128" i="10" s="1"/>
  <c r="V127" i="10" s="1"/>
  <c r="V126" i="10" s="1"/>
  <c r="V125" i="10" s="1"/>
  <c r="V124" i="10" s="1"/>
  <c r="V123" i="10" s="1"/>
  <c r="V122" i="10" s="1"/>
  <c r="V121" i="10" s="1"/>
  <c r="V120" i="10" s="1"/>
  <c r="V119" i="10" s="1"/>
  <c r="V118" i="10" s="1"/>
  <c r="V117" i="10" s="1"/>
  <c r="V116" i="10" s="1"/>
  <c r="V115" i="10" s="1"/>
  <c r="V114" i="10" s="1"/>
  <c r="V113" i="10" s="1"/>
  <c r="V112" i="10" s="1"/>
  <c r="V111" i="10" s="1"/>
  <c r="V110" i="10" s="1"/>
  <c r="V109" i="10" s="1"/>
  <c r="V108" i="10" s="1"/>
  <c r="V107" i="10" s="1"/>
  <c r="V106" i="10" s="1"/>
  <c r="V105" i="10" s="1"/>
  <c r="V104" i="10" s="1"/>
  <c r="V103" i="10" s="1"/>
  <c r="V102" i="10" s="1"/>
  <c r="V101" i="10" s="1"/>
  <c r="V100" i="10" s="1"/>
  <c r="V99" i="10" s="1"/>
  <c r="V98" i="10" s="1"/>
  <c r="V97" i="10" s="1"/>
  <c r="V96" i="10" s="1"/>
  <c r="V95" i="10" s="1"/>
  <c r="V94" i="10" s="1"/>
  <c r="V93" i="10" s="1"/>
  <c r="V92" i="10" s="1"/>
  <c r="V91" i="10" s="1"/>
  <c r="V90" i="10" s="1"/>
  <c r="V89" i="10" s="1"/>
  <c r="V88" i="10" s="1"/>
  <c r="V87" i="10" s="1"/>
  <c r="V86" i="10" s="1"/>
  <c r="V85" i="10" s="1"/>
  <c r="V84" i="10" s="1"/>
  <c r="V83" i="10" s="1"/>
  <c r="V82" i="10" s="1"/>
  <c r="V81" i="10" s="1"/>
  <c r="V80" i="10" s="1"/>
  <c r="V79" i="10" s="1"/>
  <c r="V78" i="10" s="1"/>
  <c r="V77" i="10" s="1"/>
  <c r="V76" i="10" s="1"/>
  <c r="V75" i="10" s="1"/>
  <c r="V74" i="10" s="1"/>
  <c r="V73" i="10" s="1"/>
  <c r="V72" i="10" s="1"/>
  <c r="V71" i="10" s="1"/>
  <c r="V70" i="10" s="1"/>
  <c r="V69" i="10" s="1"/>
  <c r="V68" i="10" s="1"/>
  <c r="V67" i="10" s="1"/>
  <c r="V66" i="10" s="1"/>
  <c r="V65" i="10" s="1"/>
  <c r="V64" i="10" s="1"/>
  <c r="V63" i="10" s="1"/>
  <c r="V62" i="10" s="1"/>
  <c r="V61" i="10" s="1"/>
  <c r="V60" i="10" s="1"/>
  <c r="V59" i="10" s="1"/>
  <c r="V58" i="10" s="1"/>
  <c r="V57" i="10" s="1"/>
  <c r="V56" i="10" s="1"/>
  <c r="V55" i="10" s="1"/>
  <c r="V54" i="10" s="1"/>
  <c r="V53" i="10" s="1"/>
  <c r="V52" i="10" s="1"/>
  <c r="V51" i="10" s="1"/>
  <c r="V50" i="10" s="1"/>
  <c r="V49" i="10" s="1"/>
  <c r="V48" i="10" s="1"/>
  <c r="V47" i="10" s="1"/>
  <c r="V46" i="10" s="1"/>
  <c r="V45" i="10" s="1"/>
  <c r="V44" i="10" s="1"/>
  <c r="V43" i="10" s="1"/>
  <c r="V42" i="10" s="1"/>
  <c r="V41" i="10" s="1"/>
  <c r="V40" i="10" s="1"/>
  <c r="V39" i="10" s="1"/>
  <c r="V38" i="10" s="1"/>
  <c r="V37" i="10" s="1"/>
  <c r="V36" i="10" s="1"/>
  <c r="V35" i="10" s="1"/>
  <c r="V34" i="10" s="1"/>
  <c r="V33" i="10" s="1"/>
  <c r="V32" i="10" s="1"/>
  <c r="V31" i="10" s="1"/>
  <c r="V30" i="10" s="1"/>
  <c r="V29" i="10" s="1"/>
  <c r="V28" i="10" s="1"/>
  <c r="V27" i="10" s="1"/>
  <c r="V26" i="10" s="1"/>
  <c r="V25" i="10" s="1"/>
  <c r="V24" i="10" s="1"/>
  <c r="V23" i="10" s="1"/>
  <c r="V22" i="10" s="1"/>
  <c r="V21" i="10" s="1"/>
  <c r="V20" i="10" s="1"/>
  <c r="V19" i="10" s="1"/>
  <c r="V18" i="10" s="1"/>
  <c r="V17" i="10" s="1"/>
  <c r="V16" i="10" s="1"/>
  <c r="V15" i="10" s="1"/>
  <c r="V14" i="10" s="1"/>
  <c r="V13" i="10" s="1"/>
  <c r="V12" i="10" s="1"/>
  <c r="V11" i="10" s="1"/>
  <c r="V10" i="10" s="1"/>
  <c r="V9" i="10" s="1"/>
  <c r="V8" i="10" s="1"/>
  <c r="V7" i="10" s="1"/>
  <c r="V6" i="10" s="1"/>
  <c r="V5" i="10" s="1"/>
  <c r="V4" i="10" s="1"/>
  <c r="V3" i="10" s="1"/>
  <c r="H234" i="8"/>
  <c r="O230" i="8" s="1"/>
  <c r="O65" i="8"/>
  <c r="O262" i="8"/>
  <c r="O261" i="8" s="1"/>
  <c r="I251" i="8" s="1"/>
  <c r="O259" i="8"/>
  <c r="O260" i="8" s="1"/>
  <c r="I250" i="8" s="1"/>
  <c r="I234" i="8"/>
  <c r="O231" i="8" s="1"/>
  <c r="I168" i="8" l="1"/>
  <c r="O178" i="8" s="1"/>
  <c r="O182" i="8" s="1"/>
  <c r="O181" i="8" s="1"/>
  <c r="I170" i="8" s="1"/>
  <c r="AA172" i="8"/>
  <c r="AA168" i="8" s="1"/>
  <c r="AA167" i="8" s="1"/>
  <c r="H168" i="8"/>
  <c r="N178" i="8" s="1"/>
  <c r="N179" i="8" s="1"/>
  <c r="N180" i="8" s="1"/>
  <c r="H169" i="8" s="1"/>
  <c r="Z172" i="8"/>
  <c r="Z168" i="8" s="1"/>
  <c r="Z167" i="8" s="1"/>
  <c r="N322" i="8"/>
  <c r="N321" i="8" s="1"/>
  <c r="H311" i="8" s="1"/>
  <c r="L310" i="8"/>
  <c r="I308" i="8" s="1"/>
  <c r="I307" i="8" s="1"/>
  <c r="I312" i="8" s="1"/>
  <c r="I19" i="8"/>
  <c r="I23" i="8" s="1"/>
  <c r="N222" i="8"/>
  <c r="N221" i="8" s="1"/>
  <c r="H211" i="8" s="1"/>
  <c r="H108" i="8"/>
  <c r="Z105" i="8"/>
  <c r="Z104" i="8"/>
  <c r="Z107" i="8"/>
  <c r="Z106" i="8"/>
  <c r="I108" i="8"/>
  <c r="AA104" i="8"/>
  <c r="AA107" i="8"/>
  <c r="AA106" i="8"/>
  <c r="AA105" i="8"/>
  <c r="O219" i="8"/>
  <c r="O220" i="8" s="1"/>
  <c r="I210" i="8" s="1"/>
  <c r="H82" i="8"/>
  <c r="H83" i="8" s="1"/>
  <c r="Z86" i="8"/>
  <c r="Z82" i="8" s="1"/>
  <c r="Z81" i="8" s="1"/>
  <c r="I64" i="8"/>
  <c r="I65" i="8" s="1"/>
  <c r="AA68" i="8"/>
  <c r="AA64" i="8" s="1"/>
  <c r="AA63" i="8" s="1"/>
  <c r="I189" i="8"/>
  <c r="O198" i="8" s="1"/>
  <c r="O202" i="8" s="1"/>
  <c r="O201" i="8" s="1"/>
  <c r="I191" i="8" s="1"/>
  <c r="AA193" i="8"/>
  <c r="AA189" i="8" s="1"/>
  <c r="AA188" i="8" s="1"/>
  <c r="N341" i="8"/>
  <c r="H331" i="8" s="1"/>
  <c r="N342" i="8"/>
  <c r="H189" i="8"/>
  <c r="N198" i="8" s="1"/>
  <c r="N202" i="8" s="1"/>
  <c r="N201" i="8" s="1"/>
  <c r="H191" i="8" s="1"/>
  <c r="Z193" i="8"/>
  <c r="Z189" i="8" s="1"/>
  <c r="Z188" i="8" s="1"/>
  <c r="N282" i="8"/>
  <c r="N281" i="8" s="1"/>
  <c r="H271" i="8" s="1"/>
  <c r="N279" i="8"/>
  <c r="N280" i="8" s="1"/>
  <c r="H270" i="8" s="1"/>
  <c r="O278" i="8"/>
  <c r="O282" i="8" s="1"/>
  <c r="O281" i="8" s="1"/>
  <c r="I271" i="8" s="1"/>
  <c r="N242" i="8"/>
  <c r="N241" i="8" s="1"/>
  <c r="H231" i="8" s="1"/>
  <c r="O342" i="8"/>
  <c r="G19" i="15"/>
  <c r="F19" i="9"/>
  <c r="G19" i="9" s="1"/>
  <c r="L177" i="8"/>
  <c r="L169" i="8" s="1"/>
  <c r="I167" i="8" s="1"/>
  <c r="I166" i="8" s="1"/>
  <c r="I171" i="8" s="1"/>
  <c r="I48" i="8"/>
  <c r="AA46" i="8"/>
  <c r="AA45" i="8"/>
  <c r="AA44" i="8"/>
  <c r="AA43" i="8"/>
  <c r="O339" i="8"/>
  <c r="O340" i="8" s="1"/>
  <c r="I330" i="8" s="1"/>
  <c r="L111" i="14"/>
  <c r="I108" i="14" s="1"/>
  <c r="C25" i="12"/>
  <c r="H25" i="11" s="1"/>
  <c r="O22" i="11" s="1"/>
  <c r="L20" i="11" s="1"/>
  <c r="L21" i="11" s="1"/>
  <c r="H20" i="11" s="1"/>
  <c r="H19" i="11" s="1"/>
  <c r="H23" i="11" s="1"/>
  <c r="F11" i="15"/>
  <c r="G11" i="15" s="1"/>
  <c r="H21" i="11"/>
  <c r="H22" i="11" s="1"/>
  <c r="O9" i="15"/>
  <c r="H173" i="14" s="1"/>
  <c r="O169" i="14" s="1"/>
  <c r="L167" i="14" s="1"/>
  <c r="L169" i="14" s="1"/>
  <c r="I167" i="14" s="1"/>
  <c r="I166" i="14" s="1"/>
  <c r="I171" i="14" s="1"/>
  <c r="L178" i="14"/>
  <c r="H168" i="14" s="1"/>
  <c r="N178" i="14" s="1"/>
  <c r="I109" i="8"/>
  <c r="L109" i="8"/>
  <c r="N259" i="8"/>
  <c r="N260" i="8" s="1"/>
  <c r="H250" i="8" s="1"/>
  <c r="I311" i="8"/>
  <c r="O319" i="8"/>
  <c r="O320" i="8" s="1"/>
  <c r="I310" i="8" s="1"/>
  <c r="H130" i="8"/>
  <c r="O126" i="8" s="1"/>
  <c r="N319" i="8"/>
  <c r="N320" i="8" s="1"/>
  <c r="H310" i="8" s="1"/>
  <c r="L83" i="14"/>
  <c r="I81" i="14" s="1"/>
  <c r="I80" i="14" s="1"/>
  <c r="I84" i="14" s="1"/>
  <c r="N299" i="8"/>
  <c r="N300" i="8" s="1"/>
  <c r="H290" i="8" s="1"/>
  <c r="L21" i="14"/>
  <c r="H20" i="14" s="1"/>
  <c r="H19" i="14" s="1"/>
  <c r="H23" i="14" s="1"/>
  <c r="O302" i="8"/>
  <c r="O301" i="8" s="1"/>
  <c r="I291" i="8" s="1"/>
  <c r="L209" i="8"/>
  <c r="H208" i="8" s="1"/>
  <c r="H207" i="8" s="1"/>
  <c r="H212" i="8" s="1"/>
  <c r="L269" i="8"/>
  <c r="H268" i="8" s="1"/>
  <c r="H267" i="8" s="1"/>
  <c r="H272" i="8" s="1"/>
  <c r="O282" i="11"/>
  <c r="O281" i="11" s="1"/>
  <c r="I271" i="11" s="1"/>
  <c r="O359" i="11"/>
  <c r="O360" i="11" s="1"/>
  <c r="I350" i="11" s="1"/>
  <c r="O362" i="11"/>
  <c r="L83" i="8"/>
  <c r="I81" i="8" s="1"/>
  <c r="I80" i="8" s="1"/>
  <c r="I84" i="8" s="1"/>
  <c r="I134" i="8"/>
  <c r="I125" i="8" s="1"/>
  <c r="O137" i="8" s="1"/>
  <c r="L19" i="9"/>
  <c r="I130" i="8" s="1"/>
  <c r="O127" i="8" s="1"/>
  <c r="L134" i="8"/>
  <c r="H133" i="8"/>
  <c r="H125" i="8" s="1"/>
  <c r="N137" i="8" s="1"/>
  <c r="N141" i="8" s="1"/>
  <c r="N140" i="8" s="1"/>
  <c r="H127" i="8" s="1"/>
  <c r="L83" i="11"/>
  <c r="I81" i="11" s="1"/>
  <c r="I80" i="11" s="1"/>
  <c r="I84" i="11" s="1"/>
  <c r="L250" i="11"/>
  <c r="I248" i="11" s="1"/>
  <c r="I247" i="11" s="1"/>
  <c r="I252" i="11" s="1"/>
  <c r="L50" i="11"/>
  <c r="L133" i="8"/>
  <c r="J11" i="15"/>
  <c r="K11" i="15" s="1"/>
  <c r="L135" i="11"/>
  <c r="H134" i="11" s="1"/>
  <c r="L49" i="8"/>
  <c r="O179" i="14"/>
  <c r="O180" i="14" s="1"/>
  <c r="I169" i="14" s="1"/>
  <c r="O182" i="14"/>
  <c r="O181" i="14" s="1"/>
  <c r="I170" i="14" s="1"/>
  <c r="N182" i="11"/>
  <c r="N181" i="11" s="1"/>
  <c r="H170" i="11" s="1"/>
  <c r="N179" i="11"/>
  <c r="N180" i="11" s="1"/>
  <c r="I168" i="11"/>
  <c r="O178" i="11" s="1"/>
  <c r="O359" i="14"/>
  <c r="O360" i="14" s="1"/>
  <c r="I350" i="14" s="1"/>
  <c r="O361" i="14"/>
  <c r="I351" i="14" s="1"/>
  <c r="L228" i="14"/>
  <c r="L230" i="14" s="1"/>
  <c r="I228" i="14" s="1"/>
  <c r="I227" i="14" s="1"/>
  <c r="I232" i="14" s="1"/>
  <c r="I134" i="11"/>
  <c r="L189" i="14"/>
  <c r="H188" i="14" s="1"/>
  <c r="H187" i="14" s="1"/>
  <c r="H192" i="14" s="1"/>
  <c r="L290" i="11"/>
  <c r="I288" i="11" s="1"/>
  <c r="I287" i="11" s="1"/>
  <c r="I292" i="11" s="1"/>
  <c r="O262" i="11"/>
  <c r="O261" i="11" s="1"/>
  <c r="I251" i="11" s="1"/>
  <c r="L134" i="11"/>
  <c r="L269" i="14"/>
  <c r="H268" i="14" s="1"/>
  <c r="H267" i="14" s="1"/>
  <c r="H272" i="14" s="1"/>
  <c r="L270" i="14"/>
  <c r="I268" i="14" s="1"/>
  <c r="I267" i="14" s="1"/>
  <c r="I272" i="14" s="1"/>
  <c r="L136" i="14"/>
  <c r="I134" i="14" s="1"/>
  <c r="L290" i="14"/>
  <c r="I288" i="14" s="1"/>
  <c r="I287" i="14" s="1"/>
  <c r="I292" i="14" s="1"/>
  <c r="L250" i="14"/>
  <c r="I248" i="14" s="1"/>
  <c r="I247" i="14" s="1"/>
  <c r="I252" i="14" s="1"/>
  <c r="L209" i="14"/>
  <c r="H208" i="14" s="1"/>
  <c r="H207" i="14" s="1"/>
  <c r="H212" i="14" s="1"/>
  <c r="H64" i="11"/>
  <c r="H65" i="11" s="1"/>
  <c r="F19" i="12"/>
  <c r="H19" i="12" s="1"/>
  <c r="D19" i="12"/>
  <c r="I44" i="11" s="1"/>
  <c r="O41" i="11" s="1"/>
  <c r="L108" i="11"/>
  <c r="L49" i="11"/>
  <c r="L50" i="14"/>
  <c r="I48" i="14" s="1"/>
  <c r="N201" i="11"/>
  <c r="H191" i="11" s="1"/>
  <c r="N361" i="11"/>
  <c r="H351" i="11" s="1"/>
  <c r="L189" i="11"/>
  <c r="H188" i="11" s="1"/>
  <c r="H187" i="11" s="1"/>
  <c r="H192" i="11" s="1"/>
  <c r="L190" i="11"/>
  <c r="I188" i="11" s="1"/>
  <c r="I187" i="11" s="1"/>
  <c r="I192" i="11" s="1"/>
  <c r="L210" i="11"/>
  <c r="I208" i="11" s="1"/>
  <c r="I207" i="11" s="1"/>
  <c r="I212" i="11" s="1"/>
  <c r="N199" i="11"/>
  <c r="N200" i="11" s="1"/>
  <c r="N261" i="14"/>
  <c r="H251" i="14" s="1"/>
  <c r="O359" i="8"/>
  <c r="O360" i="8" s="1"/>
  <c r="I350" i="8" s="1"/>
  <c r="O361" i="8"/>
  <c r="I351" i="8" s="1"/>
  <c r="N362" i="11"/>
  <c r="O201" i="14"/>
  <c r="I191" i="14" s="1"/>
  <c r="N319" i="14"/>
  <c r="N320" i="14" s="1"/>
  <c r="H310" i="14" s="1"/>
  <c r="O199" i="14"/>
  <c r="O200" i="14" s="1"/>
  <c r="I190" i="14" s="1"/>
  <c r="N339" i="14"/>
  <c r="N340" i="14" s="1"/>
  <c r="H330" i="14" s="1"/>
  <c r="N322" i="14"/>
  <c r="N259" i="14"/>
  <c r="N260" i="14" s="1"/>
  <c r="H250" i="14" s="1"/>
  <c r="H108" i="14"/>
  <c r="H100" i="14" s="1"/>
  <c r="N112" i="14" s="1"/>
  <c r="N116" i="14" s="1"/>
  <c r="H133" i="14"/>
  <c r="H125" i="14" s="1"/>
  <c r="N137" i="14" s="1"/>
  <c r="N138" i="14" s="1"/>
  <c r="N139" i="14" s="1"/>
  <c r="H126" i="14" s="1"/>
  <c r="N282" i="11"/>
  <c r="N281" i="11" s="1"/>
  <c r="H271" i="11" s="1"/>
  <c r="O282" i="14"/>
  <c r="O281" i="14" s="1"/>
  <c r="I271" i="14" s="1"/>
  <c r="N342" i="14"/>
  <c r="N359" i="8"/>
  <c r="N360" i="8" s="1"/>
  <c r="H350" i="8" s="1"/>
  <c r="O301" i="14"/>
  <c r="I291" i="14" s="1"/>
  <c r="O65" i="14"/>
  <c r="L63" i="14" s="1"/>
  <c r="H109" i="8"/>
  <c r="O302" i="11"/>
  <c r="O301" i="11" s="1"/>
  <c r="I291" i="11" s="1"/>
  <c r="H44" i="11"/>
  <c r="O40" i="11" s="1"/>
  <c r="I125" i="11"/>
  <c r="O137" i="11" s="1"/>
  <c r="O138" i="11" s="1"/>
  <c r="O139" i="11" s="1"/>
  <c r="C19" i="9"/>
  <c r="L228" i="8"/>
  <c r="L230" i="8" s="1"/>
  <c r="I228" i="8" s="1"/>
  <c r="I227" i="8" s="1"/>
  <c r="I232" i="8" s="1"/>
  <c r="B11" i="9"/>
  <c r="C11" i="9" s="1"/>
  <c r="O279" i="14"/>
  <c r="O280" i="14" s="1"/>
  <c r="I270" i="14" s="1"/>
  <c r="O299" i="14"/>
  <c r="O300" i="14" s="1"/>
  <c r="I290" i="14" s="1"/>
  <c r="N302" i="14"/>
  <c r="N301" i="14" s="1"/>
  <c r="H291" i="14" s="1"/>
  <c r="N299" i="14"/>
  <c r="N300" i="14" s="1"/>
  <c r="H290" i="14" s="1"/>
  <c r="N242" i="14"/>
  <c r="N241" i="14" s="1"/>
  <c r="H231" i="14" s="1"/>
  <c r="N361" i="8"/>
  <c r="H351" i="8" s="1"/>
  <c r="N239" i="14"/>
  <c r="N240" i="14" s="1"/>
  <c r="H230" i="14" s="1"/>
  <c r="O219" i="11"/>
  <c r="O220" i="11" s="1"/>
  <c r="N279" i="14"/>
  <c r="N280" i="14" s="1"/>
  <c r="H270" i="14" s="1"/>
  <c r="N221" i="14"/>
  <c r="H211" i="14" s="1"/>
  <c r="N219" i="14"/>
  <c r="N220" i="14" s="1"/>
  <c r="H210" i="14" s="1"/>
  <c r="H47" i="14"/>
  <c r="H39" i="14" s="1"/>
  <c r="N51" i="14" s="1"/>
  <c r="N55" i="14" s="1"/>
  <c r="O341" i="14"/>
  <c r="I331" i="14" s="1"/>
  <c r="I109" i="11"/>
  <c r="I100" i="11" s="1"/>
  <c r="O112" i="11" s="1"/>
  <c r="O339" i="14"/>
  <c r="O340" i="14" s="1"/>
  <c r="I330" i="14" s="1"/>
  <c r="L47" i="14"/>
  <c r="O222" i="14"/>
  <c r="O221" i="14" s="1"/>
  <c r="I211" i="14" s="1"/>
  <c r="N282" i="14"/>
  <c r="N281" i="14" s="1"/>
  <c r="H271" i="14" s="1"/>
  <c r="I47" i="8"/>
  <c r="I39" i="8" s="1"/>
  <c r="O51" i="8" s="1"/>
  <c r="O55" i="8" s="1"/>
  <c r="C11" i="15"/>
  <c r="H44" i="14" s="1"/>
  <c r="O40" i="14" s="1"/>
  <c r="D11" i="15"/>
  <c r="I44" i="14" s="1"/>
  <c r="O41" i="14" s="1"/>
  <c r="L19" i="12"/>
  <c r="K19" i="12"/>
  <c r="O219" i="14"/>
  <c r="O220" i="14" s="1"/>
  <c r="I210" i="14" s="1"/>
  <c r="K11" i="12"/>
  <c r="L11" i="12"/>
  <c r="O321" i="14"/>
  <c r="I311" i="14" s="1"/>
  <c r="O319" i="14"/>
  <c r="O320" i="14" s="1"/>
  <c r="I310" i="14" s="1"/>
  <c r="O322" i="14"/>
  <c r="O242" i="14"/>
  <c r="O241" i="14" s="1"/>
  <c r="I231" i="14" s="1"/>
  <c r="O239" i="14"/>
  <c r="O240" i="14" s="1"/>
  <c r="I230" i="14" s="1"/>
  <c r="L19" i="15"/>
  <c r="K19" i="15"/>
  <c r="L21" i="8"/>
  <c r="H20" i="8" s="1"/>
  <c r="L249" i="8"/>
  <c r="H248" i="8" s="1"/>
  <c r="H247" i="8" s="1"/>
  <c r="H252" i="8" s="1"/>
  <c r="H11" i="9"/>
  <c r="G11" i="9"/>
  <c r="I234" i="11"/>
  <c r="O231" i="11" s="1"/>
  <c r="O66" i="11"/>
  <c r="N242" i="11"/>
  <c r="N241" i="11" s="1"/>
  <c r="H231" i="11" s="1"/>
  <c r="N239" i="11"/>
  <c r="N240" i="11" s="1"/>
  <c r="G11" i="12"/>
  <c r="H11" i="12"/>
  <c r="O321" i="11"/>
  <c r="I311" i="11" s="1"/>
  <c r="O319" i="11"/>
  <c r="O320" i="11" s="1"/>
  <c r="I310" i="11" s="1"/>
  <c r="O322" i="11"/>
  <c r="N319" i="11"/>
  <c r="N320" i="11" s="1"/>
  <c r="H310" i="11" s="1"/>
  <c r="N322" i="11"/>
  <c r="N321" i="11"/>
  <c r="H311" i="11" s="1"/>
  <c r="O65" i="11"/>
  <c r="H234" i="11"/>
  <c r="O230" i="11" s="1"/>
  <c r="O242" i="11"/>
  <c r="O241" i="11" s="1"/>
  <c r="I231" i="11" s="1"/>
  <c r="O239" i="11"/>
  <c r="O240" i="11" s="1"/>
  <c r="H109" i="11"/>
  <c r="H108" i="11"/>
  <c r="L63" i="8"/>
  <c r="L64" i="8" s="1"/>
  <c r="H63" i="8" s="1"/>
  <c r="H62" i="8" s="1"/>
  <c r="H66" i="8" s="1"/>
  <c r="AA362" i="16"/>
  <c r="AA361" i="16" s="1"/>
  <c r="AA360" i="16" s="1"/>
  <c r="AA359" i="16" s="1"/>
  <c r="AA358" i="16" s="1"/>
  <c r="AA357" i="16" s="1"/>
  <c r="AA356" i="16" s="1"/>
  <c r="AA355" i="16" s="1"/>
  <c r="AA354" i="16" s="1"/>
  <c r="AA353" i="16" s="1"/>
  <c r="AA352" i="16" s="1"/>
  <c r="AA351" i="16" s="1"/>
  <c r="AA350" i="16" s="1"/>
  <c r="AA349" i="16" s="1"/>
  <c r="AA348" i="16" s="1"/>
  <c r="AA347" i="16" s="1"/>
  <c r="AA346" i="16" s="1"/>
  <c r="AA345" i="16" s="1"/>
  <c r="AA344" i="16" s="1"/>
  <c r="AA343" i="16" s="1"/>
  <c r="AA342" i="16" s="1"/>
  <c r="AA341" i="16" s="1"/>
  <c r="AA340" i="16" s="1"/>
  <c r="AA339" i="16" s="1"/>
  <c r="AA338" i="16" s="1"/>
  <c r="AA337" i="16" s="1"/>
  <c r="AA336" i="16" s="1"/>
  <c r="AA335" i="16" s="1"/>
  <c r="AA334" i="16" s="1"/>
  <c r="AA333" i="16" s="1"/>
  <c r="AA332" i="16" s="1"/>
  <c r="AA331" i="16" s="1"/>
  <c r="AA330" i="16" s="1"/>
  <c r="AA329" i="16" s="1"/>
  <c r="AA328" i="16" s="1"/>
  <c r="AA327" i="16" s="1"/>
  <c r="AA326" i="16" s="1"/>
  <c r="AA325" i="16" s="1"/>
  <c r="AA324" i="16" s="1"/>
  <c r="AA323" i="16" s="1"/>
  <c r="AA322" i="16" s="1"/>
  <c r="AA321" i="16" s="1"/>
  <c r="AA320" i="16" s="1"/>
  <c r="AA319" i="16" s="1"/>
  <c r="AA318" i="16" s="1"/>
  <c r="AA317" i="16" s="1"/>
  <c r="AA316" i="16" s="1"/>
  <c r="AA315" i="16" s="1"/>
  <c r="AA314" i="16" s="1"/>
  <c r="AA313" i="16" s="1"/>
  <c r="AA312" i="16" s="1"/>
  <c r="AA311" i="16" s="1"/>
  <c r="AA310" i="16" s="1"/>
  <c r="AA309" i="16" s="1"/>
  <c r="AA308" i="16" s="1"/>
  <c r="AA307" i="16" s="1"/>
  <c r="AA306" i="16" s="1"/>
  <c r="AA305" i="16" s="1"/>
  <c r="AA304" i="16" s="1"/>
  <c r="AA303" i="16" s="1"/>
  <c r="AA302" i="16" s="1"/>
  <c r="AA301" i="16" s="1"/>
  <c r="AA300" i="16" s="1"/>
  <c r="AA299" i="16" s="1"/>
  <c r="AA298" i="16" s="1"/>
  <c r="AA297" i="16" s="1"/>
  <c r="AA296" i="16" s="1"/>
  <c r="AA295" i="16" s="1"/>
  <c r="AA294" i="16" s="1"/>
  <c r="AA293" i="16" s="1"/>
  <c r="AA292" i="16" s="1"/>
  <c r="AA291" i="16" s="1"/>
  <c r="AA290" i="16" s="1"/>
  <c r="AA289" i="16" s="1"/>
  <c r="AA288" i="16" s="1"/>
  <c r="AA287" i="16" s="1"/>
  <c r="AA286" i="16" s="1"/>
  <c r="AA285" i="16" s="1"/>
  <c r="AA284" i="16" s="1"/>
  <c r="AA283" i="16" s="1"/>
  <c r="AA282" i="16" s="1"/>
  <c r="AA281" i="16" s="1"/>
  <c r="AA280" i="16" s="1"/>
  <c r="AA279" i="16" s="1"/>
  <c r="AA278" i="16" s="1"/>
  <c r="AA277" i="16" s="1"/>
  <c r="AA276" i="16" s="1"/>
  <c r="AA275" i="16" s="1"/>
  <c r="AA274" i="16" s="1"/>
  <c r="AA273" i="16" s="1"/>
  <c r="AA272" i="16" s="1"/>
  <c r="AA271" i="16" s="1"/>
  <c r="AA270" i="16" s="1"/>
  <c r="AA269" i="16" s="1"/>
  <c r="AA268" i="16" s="1"/>
  <c r="AA267" i="16" s="1"/>
  <c r="AA266" i="16" s="1"/>
  <c r="AA265" i="16" s="1"/>
  <c r="AA264" i="16" s="1"/>
  <c r="AA263" i="16" s="1"/>
  <c r="AA262" i="16" s="1"/>
  <c r="AA261" i="16" s="1"/>
  <c r="AA260" i="16" s="1"/>
  <c r="AA259" i="16" s="1"/>
  <c r="AA258" i="16" s="1"/>
  <c r="AA257" i="16" s="1"/>
  <c r="AA256" i="16" s="1"/>
  <c r="AA255" i="16" s="1"/>
  <c r="AA254" i="16" s="1"/>
  <c r="AA253" i="16" s="1"/>
  <c r="AA252" i="16" s="1"/>
  <c r="AA251" i="16" s="1"/>
  <c r="AA250" i="16" s="1"/>
  <c r="AA249" i="16" s="1"/>
  <c r="AA248" i="16" s="1"/>
  <c r="AA247" i="16" s="1"/>
  <c r="AA246" i="16" s="1"/>
  <c r="AA245" i="16" s="1"/>
  <c r="AA244" i="16" s="1"/>
  <c r="AA243" i="16" s="1"/>
  <c r="AA242" i="16" s="1"/>
  <c r="AA241" i="16" s="1"/>
  <c r="AA240" i="16" s="1"/>
  <c r="AA239" i="16" s="1"/>
  <c r="AA238" i="16" s="1"/>
  <c r="AA237" i="16" s="1"/>
  <c r="AA236" i="16" s="1"/>
  <c r="AA235" i="16" s="1"/>
  <c r="AA234" i="16" s="1"/>
  <c r="AA233" i="16" s="1"/>
  <c r="AA232" i="16" s="1"/>
  <c r="AA231" i="16" s="1"/>
  <c r="AA230" i="16" s="1"/>
  <c r="AA229" i="16" s="1"/>
  <c r="AA228" i="16" s="1"/>
  <c r="AA227" i="16" s="1"/>
  <c r="AA226" i="16" s="1"/>
  <c r="AA225" i="16" s="1"/>
  <c r="AA224" i="16" s="1"/>
  <c r="AA223" i="16" s="1"/>
  <c r="AA222" i="16" s="1"/>
  <c r="AA221" i="16" s="1"/>
  <c r="AA220" i="16" s="1"/>
  <c r="AA219" i="16" s="1"/>
  <c r="AA218" i="16" s="1"/>
  <c r="AA217" i="16" s="1"/>
  <c r="AA216" i="16" s="1"/>
  <c r="AA215" i="16" s="1"/>
  <c r="AA214" i="16" s="1"/>
  <c r="AA213" i="16" s="1"/>
  <c r="AA212" i="16" s="1"/>
  <c r="AA211" i="16" s="1"/>
  <c r="AA210" i="16" s="1"/>
  <c r="AA209" i="16" s="1"/>
  <c r="AA208" i="16" s="1"/>
  <c r="AA207" i="16" s="1"/>
  <c r="AA206" i="16" s="1"/>
  <c r="AA205" i="16" s="1"/>
  <c r="AA204" i="16" s="1"/>
  <c r="AA203" i="16" s="1"/>
  <c r="AA202" i="16" s="1"/>
  <c r="AA201" i="16" s="1"/>
  <c r="AA200" i="16" s="1"/>
  <c r="AA199" i="16" s="1"/>
  <c r="AA198" i="16" s="1"/>
  <c r="AA197" i="16" s="1"/>
  <c r="AA196" i="16" s="1"/>
  <c r="AA195" i="16" s="1"/>
  <c r="AA194" i="16" s="1"/>
  <c r="AA193" i="16" s="1"/>
  <c r="AA192" i="16" s="1"/>
  <c r="AA191" i="16" s="1"/>
  <c r="AA190" i="16" s="1"/>
  <c r="AA189" i="16" s="1"/>
  <c r="AA188" i="16" s="1"/>
  <c r="AA187" i="16" s="1"/>
  <c r="AA186" i="16" s="1"/>
  <c r="AA185" i="16" s="1"/>
  <c r="AA184" i="16" s="1"/>
  <c r="AA183" i="16" s="1"/>
  <c r="AA182" i="16" s="1"/>
  <c r="AA181" i="16" s="1"/>
  <c r="AA180" i="16" s="1"/>
  <c r="AA179" i="16" s="1"/>
  <c r="AA178" i="16" s="1"/>
  <c r="AA177" i="16" s="1"/>
  <c r="AA176" i="16" s="1"/>
  <c r="AA175" i="16" s="1"/>
  <c r="AA174" i="16" s="1"/>
  <c r="AA173" i="16" s="1"/>
  <c r="AA172" i="16" s="1"/>
  <c r="AA171" i="16" s="1"/>
  <c r="AA170" i="16" s="1"/>
  <c r="AA169" i="16" s="1"/>
  <c r="AA168" i="16" s="1"/>
  <c r="AA167" i="16" s="1"/>
  <c r="AA166" i="16" s="1"/>
  <c r="AA165" i="16" s="1"/>
  <c r="AA164" i="16" s="1"/>
  <c r="AA163" i="16" s="1"/>
  <c r="AA162" i="16" s="1"/>
  <c r="AA161" i="16" s="1"/>
  <c r="AA160" i="16" s="1"/>
  <c r="AA159" i="16" s="1"/>
  <c r="AA158" i="16" s="1"/>
  <c r="AA157" i="16" s="1"/>
  <c r="AA156" i="16" s="1"/>
  <c r="AA155" i="16" s="1"/>
  <c r="AA154" i="16" s="1"/>
  <c r="AA153" i="16" s="1"/>
  <c r="AA152" i="16" s="1"/>
  <c r="AA151" i="16" s="1"/>
  <c r="AA150" i="16" s="1"/>
  <c r="AA149" i="16" s="1"/>
  <c r="AA148" i="16" s="1"/>
  <c r="AA147" i="16" s="1"/>
  <c r="AA146" i="16" s="1"/>
  <c r="AA145" i="16" s="1"/>
  <c r="AA144" i="16" s="1"/>
  <c r="AA143" i="16" s="1"/>
  <c r="AA142" i="16" s="1"/>
  <c r="AA141" i="16" s="1"/>
  <c r="AA140" i="16" s="1"/>
  <c r="AA139" i="16" s="1"/>
  <c r="AA138" i="16" s="1"/>
  <c r="AA137" i="16" s="1"/>
  <c r="AA136" i="16" s="1"/>
  <c r="AA135" i="16" s="1"/>
  <c r="AA134" i="16" s="1"/>
  <c r="AA133" i="16" s="1"/>
  <c r="AA132" i="16" s="1"/>
  <c r="AA131" i="16" s="1"/>
  <c r="AA130" i="16" s="1"/>
  <c r="AA129" i="16" s="1"/>
  <c r="AA128" i="16" s="1"/>
  <c r="AA127" i="16" s="1"/>
  <c r="AA126" i="16" s="1"/>
  <c r="AA125" i="16" s="1"/>
  <c r="AA124" i="16" s="1"/>
  <c r="AA123" i="16" s="1"/>
  <c r="AA122" i="16" s="1"/>
  <c r="AA121" i="16" s="1"/>
  <c r="AA120" i="16" s="1"/>
  <c r="AA119" i="16" s="1"/>
  <c r="AA118" i="16" s="1"/>
  <c r="AA117" i="16" s="1"/>
  <c r="AA116" i="16" s="1"/>
  <c r="AA115" i="16" s="1"/>
  <c r="AA114" i="16" s="1"/>
  <c r="AA113" i="16" s="1"/>
  <c r="AA112" i="16" s="1"/>
  <c r="AA111" i="16" s="1"/>
  <c r="AA110" i="16" s="1"/>
  <c r="AA109" i="16" s="1"/>
  <c r="AA108" i="16" s="1"/>
  <c r="AA107" i="16" s="1"/>
  <c r="AA106" i="16" s="1"/>
  <c r="AA105" i="16" s="1"/>
  <c r="AA104" i="16" s="1"/>
  <c r="AA103" i="16" s="1"/>
  <c r="AA102" i="16" s="1"/>
  <c r="AA101" i="16" s="1"/>
  <c r="AA100" i="16" s="1"/>
  <c r="AA99" i="16" s="1"/>
  <c r="AA98" i="16" s="1"/>
  <c r="AA97" i="16" s="1"/>
  <c r="AA96" i="16" s="1"/>
  <c r="AA95" i="16" s="1"/>
  <c r="AA94" i="16" s="1"/>
  <c r="AA93" i="16" s="1"/>
  <c r="AA92" i="16" s="1"/>
  <c r="AA91" i="16" s="1"/>
  <c r="AA90" i="16" s="1"/>
  <c r="AA89" i="16" s="1"/>
  <c r="AA88" i="16" s="1"/>
  <c r="AA87" i="16" s="1"/>
  <c r="AA86" i="16" s="1"/>
  <c r="AA85" i="16" s="1"/>
  <c r="AA84" i="16" s="1"/>
  <c r="AA83" i="16" s="1"/>
  <c r="AA82" i="16" s="1"/>
  <c r="AA81" i="16" s="1"/>
  <c r="AA80" i="16" s="1"/>
  <c r="AA79" i="16" s="1"/>
  <c r="AA78" i="16" s="1"/>
  <c r="AA77" i="16" s="1"/>
  <c r="AA76" i="16" s="1"/>
  <c r="AA75" i="16" s="1"/>
  <c r="AA74" i="16" s="1"/>
  <c r="AA73" i="16" s="1"/>
  <c r="AA72" i="16" s="1"/>
  <c r="AA71" i="16" s="1"/>
  <c r="AA70" i="16" s="1"/>
  <c r="AA69" i="16" s="1"/>
  <c r="AA68" i="16" s="1"/>
  <c r="AA67" i="16" s="1"/>
  <c r="AA66" i="16" s="1"/>
  <c r="AA65" i="16" s="1"/>
  <c r="AA64" i="16" s="1"/>
  <c r="AA63" i="16" s="1"/>
  <c r="AA62" i="16" s="1"/>
  <c r="AA61" i="16" s="1"/>
  <c r="AA60" i="16" s="1"/>
  <c r="AA59" i="16" s="1"/>
  <c r="AA58" i="16" s="1"/>
  <c r="AA57" i="16" s="1"/>
  <c r="AA56" i="16" s="1"/>
  <c r="AA55" i="16" s="1"/>
  <c r="AA54" i="16" s="1"/>
  <c r="AA53" i="16" s="1"/>
  <c r="AA52" i="16" s="1"/>
  <c r="AA51" i="16" s="1"/>
  <c r="AA50" i="16" s="1"/>
  <c r="AA49" i="16" s="1"/>
  <c r="AA48" i="16" s="1"/>
  <c r="AA47" i="16" s="1"/>
  <c r="AA46" i="16" s="1"/>
  <c r="AA45" i="16" s="1"/>
  <c r="AA44" i="16" s="1"/>
  <c r="AA43" i="16" s="1"/>
  <c r="AA42" i="16" s="1"/>
  <c r="AA41" i="16" s="1"/>
  <c r="AA40" i="16" s="1"/>
  <c r="AA39" i="16" s="1"/>
  <c r="AA38" i="16" s="1"/>
  <c r="AA37" i="16" s="1"/>
  <c r="AA36" i="16" s="1"/>
  <c r="AA35" i="16" s="1"/>
  <c r="AA34" i="16" s="1"/>
  <c r="AA33" i="16" s="1"/>
  <c r="AA32" i="16" s="1"/>
  <c r="AA31" i="16" s="1"/>
  <c r="AA30" i="16" s="1"/>
  <c r="AA29" i="16" s="1"/>
  <c r="AA28" i="16" s="1"/>
  <c r="AA27" i="16" s="1"/>
  <c r="AA26" i="16" s="1"/>
  <c r="AA25" i="16" s="1"/>
  <c r="AA24" i="16" s="1"/>
  <c r="AA23" i="16" s="1"/>
  <c r="AA22" i="16" s="1"/>
  <c r="AA21" i="16" s="1"/>
  <c r="AA20" i="16" s="1"/>
  <c r="AA19" i="16" s="1"/>
  <c r="AA18" i="16" s="1"/>
  <c r="AA17" i="16" s="1"/>
  <c r="AA16" i="16" s="1"/>
  <c r="AA15" i="16" s="1"/>
  <c r="AA14" i="16" s="1"/>
  <c r="AA13" i="16" s="1"/>
  <c r="AA12" i="16" s="1"/>
  <c r="AA11" i="16" s="1"/>
  <c r="AA10" i="16" s="1"/>
  <c r="AA9" i="16" s="1"/>
  <c r="AA8" i="16" s="1"/>
  <c r="AA7" i="16" s="1"/>
  <c r="AA6" i="16" s="1"/>
  <c r="AA5" i="16" s="1"/>
  <c r="AA4" i="16" s="1"/>
  <c r="AA3" i="16" s="1"/>
  <c r="AD363" i="16"/>
  <c r="AI363" i="16"/>
  <c r="AI362" i="16" s="1"/>
  <c r="AI361" i="16" s="1"/>
  <c r="AI360" i="16" s="1"/>
  <c r="AI359" i="16" s="1"/>
  <c r="AI358" i="16" s="1"/>
  <c r="AI357" i="16" s="1"/>
  <c r="AI356" i="16" s="1"/>
  <c r="AI355" i="16" s="1"/>
  <c r="AI354" i="16" s="1"/>
  <c r="AI353" i="16" s="1"/>
  <c r="AI352" i="16" s="1"/>
  <c r="AI351" i="16" s="1"/>
  <c r="AI350" i="16" s="1"/>
  <c r="AI349" i="16" s="1"/>
  <c r="AI348" i="16" s="1"/>
  <c r="AI347" i="16" s="1"/>
  <c r="AI346" i="16" s="1"/>
  <c r="AI345" i="16" s="1"/>
  <c r="AI344" i="16" s="1"/>
  <c r="AI343" i="16" s="1"/>
  <c r="AI342" i="16" s="1"/>
  <c r="AI341" i="16" s="1"/>
  <c r="AI340" i="16" s="1"/>
  <c r="AI339" i="16" s="1"/>
  <c r="AI338" i="16" s="1"/>
  <c r="AI337" i="16" s="1"/>
  <c r="AI336" i="16" s="1"/>
  <c r="AI335" i="16" s="1"/>
  <c r="AI334" i="16" s="1"/>
  <c r="AI333" i="16" s="1"/>
  <c r="AI332" i="16" s="1"/>
  <c r="AI331" i="16" s="1"/>
  <c r="AI330" i="16" s="1"/>
  <c r="AI329" i="16" s="1"/>
  <c r="AI328" i="16" s="1"/>
  <c r="AI327" i="16" s="1"/>
  <c r="AI326" i="16" s="1"/>
  <c r="AI325" i="16" s="1"/>
  <c r="AI324" i="16" s="1"/>
  <c r="AI323" i="16" s="1"/>
  <c r="AI322" i="16" s="1"/>
  <c r="AI321" i="16" s="1"/>
  <c r="AI320" i="16" s="1"/>
  <c r="AI319" i="16" s="1"/>
  <c r="AI318" i="16" s="1"/>
  <c r="AI317" i="16" s="1"/>
  <c r="AI316" i="16" s="1"/>
  <c r="AI315" i="16" s="1"/>
  <c r="AI314" i="16" s="1"/>
  <c r="AI313" i="16" s="1"/>
  <c r="AI312" i="16" s="1"/>
  <c r="AI311" i="16" s="1"/>
  <c r="AI310" i="16" s="1"/>
  <c r="AI309" i="16" s="1"/>
  <c r="AI308" i="16" s="1"/>
  <c r="AI307" i="16" s="1"/>
  <c r="AI306" i="16" s="1"/>
  <c r="AI305" i="16" s="1"/>
  <c r="AI304" i="16" s="1"/>
  <c r="AI303" i="16" s="1"/>
  <c r="AI302" i="16" s="1"/>
  <c r="AI301" i="16" s="1"/>
  <c r="AI300" i="16" s="1"/>
  <c r="AI299" i="16" s="1"/>
  <c r="AI298" i="16" s="1"/>
  <c r="AI297" i="16" s="1"/>
  <c r="AI296" i="16" s="1"/>
  <c r="AI295" i="16" s="1"/>
  <c r="AI294" i="16" s="1"/>
  <c r="AI293" i="16" s="1"/>
  <c r="AI292" i="16" s="1"/>
  <c r="AI291" i="16" s="1"/>
  <c r="AI290" i="16" s="1"/>
  <c r="AI289" i="16" s="1"/>
  <c r="AI288" i="16" s="1"/>
  <c r="AI287" i="16" s="1"/>
  <c r="AI286" i="16" s="1"/>
  <c r="AI285" i="16" s="1"/>
  <c r="AI284" i="16" s="1"/>
  <c r="AI283" i="16" s="1"/>
  <c r="AI282" i="16" s="1"/>
  <c r="AI281" i="16" s="1"/>
  <c r="AI280" i="16" s="1"/>
  <c r="AI279" i="16" s="1"/>
  <c r="AI278" i="16" s="1"/>
  <c r="AI277" i="16" s="1"/>
  <c r="AI276" i="16" s="1"/>
  <c r="AI275" i="16" s="1"/>
  <c r="AI274" i="16" s="1"/>
  <c r="AI273" i="16" s="1"/>
  <c r="AI272" i="16" s="1"/>
  <c r="AI271" i="16" s="1"/>
  <c r="AI270" i="16" s="1"/>
  <c r="AI269" i="16" s="1"/>
  <c r="AI268" i="16" s="1"/>
  <c r="AI267" i="16" s="1"/>
  <c r="AI266" i="16" s="1"/>
  <c r="AI265" i="16" s="1"/>
  <c r="AI264" i="16" s="1"/>
  <c r="AI263" i="16" s="1"/>
  <c r="AI262" i="16" s="1"/>
  <c r="AI261" i="16" s="1"/>
  <c r="AI260" i="16" s="1"/>
  <c r="AI259" i="16" s="1"/>
  <c r="AI258" i="16" s="1"/>
  <c r="AI257" i="16" s="1"/>
  <c r="AI256" i="16" s="1"/>
  <c r="AI255" i="16" s="1"/>
  <c r="AI254" i="16" s="1"/>
  <c r="AI253" i="16" s="1"/>
  <c r="AI252" i="16" s="1"/>
  <c r="AI251" i="16" s="1"/>
  <c r="AI250" i="16" s="1"/>
  <c r="AI249" i="16" s="1"/>
  <c r="AI248" i="16" s="1"/>
  <c r="AI247" i="16" s="1"/>
  <c r="AI246" i="16" s="1"/>
  <c r="AI245" i="16" s="1"/>
  <c r="AI244" i="16" s="1"/>
  <c r="AI243" i="16" s="1"/>
  <c r="AI242" i="16" s="1"/>
  <c r="AI241" i="16" s="1"/>
  <c r="AI240" i="16" s="1"/>
  <c r="AI239" i="16" s="1"/>
  <c r="AI238" i="16" s="1"/>
  <c r="AI237" i="16" s="1"/>
  <c r="AI236" i="16" s="1"/>
  <c r="AI235" i="16" s="1"/>
  <c r="AI234" i="16" s="1"/>
  <c r="AI233" i="16" s="1"/>
  <c r="AI232" i="16" s="1"/>
  <c r="AI231" i="16" s="1"/>
  <c r="AI230" i="16" s="1"/>
  <c r="AI229" i="16" s="1"/>
  <c r="AI228" i="16" s="1"/>
  <c r="AI227" i="16" s="1"/>
  <c r="AI226" i="16" s="1"/>
  <c r="AI225" i="16" s="1"/>
  <c r="AI224" i="16" s="1"/>
  <c r="AI223" i="16" s="1"/>
  <c r="AI222" i="16" s="1"/>
  <c r="AI221" i="16" s="1"/>
  <c r="AI220" i="16" s="1"/>
  <c r="AI219" i="16" s="1"/>
  <c r="AI218" i="16" s="1"/>
  <c r="AI217" i="16" s="1"/>
  <c r="AI216" i="16" s="1"/>
  <c r="AI215" i="16" s="1"/>
  <c r="AI214" i="16" s="1"/>
  <c r="AI213" i="16" s="1"/>
  <c r="AI212" i="16" s="1"/>
  <c r="AI211" i="16" s="1"/>
  <c r="AI210" i="16" s="1"/>
  <c r="AI209" i="16" s="1"/>
  <c r="AI208" i="16" s="1"/>
  <c r="AI207" i="16" s="1"/>
  <c r="AI206" i="16" s="1"/>
  <c r="AI205" i="16" s="1"/>
  <c r="AI204" i="16" s="1"/>
  <c r="AI203" i="16" s="1"/>
  <c r="AI202" i="16" s="1"/>
  <c r="AI201" i="16" s="1"/>
  <c r="AI200" i="16" s="1"/>
  <c r="AI199" i="16" s="1"/>
  <c r="AI198" i="16" s="1"/>
  <c r="AI197" i="16" s="1"/>
  <c r="AI196" i="16" s="1"/>
  <c r="AI195" i="16" s="1"/>
  <c r="AI194" i="16" s="1"/>
  <c r="AI193" i="16" s="1"/>
  <c r="AI192" i="16" s="1"/>
  <c r="AI191" i="16" s="1"/>
  <c r="AI190" i="16" s="1"/>
  <c r="AI189" i="16" s="1"/>
  <c r="AI188" i="16" s="1"/>
  <c r="AI187" i="16" s="1"/>
  <c r="AI186" i="16" s="1"/>
  <c r="AI185" i="16" s="1"/>
  <c r="AI184" i="16" s="1"/>
  <c r="AI183" i="16" s="1"/>
  <c r="AI182" i="16" s="1"/>
  <c r="AI181" i="16" s="1"/>
  <c r="AI180" i="16" s="1"/>
  <c r="AI179" i="16" s="1"/>
  <c r="AI178" i="16" s="1"/>
  <c r="AI177" i="16" s="1"/>
  <c r="AI176" i="16" s="1"/>
  <c r="AI175" i="16" s="1"/>
  <c r="AI174" i="16" s="1"/>
  <c r="AI173" i="16" s="1"/>
  <c r="AI172" i="16" s="1"/>
  <c r="AI171" i="16" s="1"/>
  <c r="AI170" i="16" s="1"/>
  <c r="AI169" i="16" s="1"/>
  <c r="AI168" i="16" s="1"/>
  <c r="AI167" i="16" s="1"/>
  <c r="AI166" i="16" s="1"/>
  <c r="AI165" i="16" s="1"/>
  <c r="AI164" i="16" s="1"/>
  <c r="AI163" i="16" s="1"/>
  <c r="AI162" i="16" s="1"/>
  <c r="AI161" i="16" s="1"/>
  <c r="AI160" i="16" s="1"/>
  <c r="AI159" i="16" s="1"/>
  <c r="AI158" i="16" s="1"/>
  <c r="AI157" i="16" s="1"/>
  <c r="AI156" i="16" s="1"/>
  <c r="AI155" i="16" s="1"/>
  <c r="AI154" i="16" s="1"/>
  <c r="AI153" i="16" s="1"/>
  <c r="AI152" i="16" s="1"/>
  <c r="AI151" i="16" s="1"/>
  <c r="AI150" i="16" s="1"/>
  <c r="AI149" i="16" s="1"/>
  <c r="AI148" i="16" s="1"/>
  <c r="AI147" i="16" s="1"/>
  <c r="AI146" i="16" s="1"/>
  <c r="AI145" i="16" s="1"/>
  <c r="AI144" i="16" s="1"/>
  <c r="AI143" i="16" s="1"/>
  <c r="AI142" i="16" s="1"/>
  <c r="AI141" i="16" s="1"/>
  <c r="AI140" i="16" s="1"/>
  <c r="AI139" i="16" s="1"/>
  <c r="AI138" i="16" s="1"/>
  <c r="AI137" i="16" s="1"/>
  <c r="AI136" i="16" s="1"/>
  <c r="AI135" i="16" s="1"/>
  <c r="AI134" i="16" s="1"/>
  <c r="AI133" i="16" s="1"/>
  <c r="AI132" i="16" s="1"/>
  <c r="AI131" i="16" s="1"/>
  <c r="AI130" i="16" s="1"/>
  <c r="AI129" i="16" s="1"/>
  <c r="AI128" i="16" s="1"/>
  <c r="AI127" i="16" s="1"/>
  <c r="AI126" i="16" s="1"/>
  <c r="AI125" i="16" s="1"/>
  <c r="AI124" i="16" s="1"/>
  <c r="AI123" i="16" s="1"/>
  <c r="AI122" i="16" s="1"/>
  <c r="AI121" i="16" s="1"/>
  <c r="AI120" i="16" s="1"/>
  <c r="AI119" i="16" s="1"/>
  <c r="AI118" i="16" s="1"/>
  <c r="AI117" i="16" s="1"/>
  <c r="AI116" i="16" s="1"/>
  <c r="AI115" i="16" s="1"/>
  <c r="AI114" i="16" s="1"/>
  <c r="AI113" i="16" s="1"/>
  <c r="AI112" i="16" s="1"/>
  <c r="AI111" i="16" s="1"/>
  <c r="AI110" i="16" s="1"/>
  <c r="AI109" i="16" s="1"/>
  <c r="AI108" i="16" s="1"/>
  <c r="AI107" i="16" s="1"/>
  <c r="AI106" i="16" s="1"/>
  <c r="AI105" i="16" s="1"/>
  <c r="AI104" i="16" s="1"/>
  <c r="AI103" i="16" s="1"/>
  <c r="AI102" i="16" s="1"/>
  <c r="AI101" i="16" s="1"/>
  <c r="AI100" i="16" s="1"/>
  <c r="AI99" i="16" s="1"/>
  <c r="AI98" i="16" s="1"/>
  <c r="AI97" i="16" s="1"/>
  <c r="AI96" i="16" s="1"/>
  <c r="AI95" i="16" s="1"/>
  <c r="AI94" i="16" s="1"/>
  <c r="AI93" i="16" s="1"/>
  <c r="AI92" i="16" s="1"/>
  <c r="AI91" i="16" s="1"/>
  <c r="AI90" i="16" s="1"/>
  <c r="AI89" i="16" s="1"/>
  <c r="AI88" i="16" s="1"/>
  <c r="AI87" i="16" s="1"/>
  <c r="AI86" i="16" s="1"/>
  <c r="AI85" i="16" s="1"/>
  <c r="AI84" i="16" s="1"/>
  <c r="AI83" i="16" s="1"/>
  <c r="AI82" i="16" s="1"/>
  <c r="AI81" i="16" s="1"/>
  <c r="AI80" i="16" s="1"/>
  <c r="AI79" i="16" s="1"/>
  <c r="AI78" i="16" s="1"/>
  <c r="AI77" i="16" s="1"/>
  <c r="AI76" i="16" s="1"/>
  <c r="AI75" i="16" s="1"/>
  <c r="AI74" i="16" s="1"/>
  <c r="AI73" i="16" s="1"/>
  <c r="AI72" i="16" s="1"/>
  <c r="AI71" i="16" s="1"/>
  <c r="AI70" i="16" s="1"/>
  <c r="AI69" i="16" s="1"/>
  <c r="AI68" i="16" s="1"/>
  <c r="AI67" i="16" s="1"/>
  <c r="AI66" i="16" s="1"/>
  <c r="AI65" i="16" s="1"/>
  <c r="AI64" i="16" s="1"/>
  <c r="AI63" i="16" s="1"/>
  <c r="AI62" i="16" s="1"/>
  <c r="AI61" i="16" s="1"/>
  <c r="AI60" i="16" s="1"/>
  <c r="AI59" i="16" s="1"/>
  <c r="AI58" i="16" s="1"/>
  <c r="AI57" i="16" s="1"/>
  <c r="AI56" i="16" s="1"/>
  <c r="AI55" i="16" s="1"/>
  <c r="AI54" i="16" s="1"/>
  <c r="AI53" i="16" s="1"/>
  <c r="AI52" i="16" s="1"/>
  <c r="AI51" i="16" s="1"/>
  <c r="AI50" i="16" s="1"/>
  <c r="AI49" i="16" s="1"/>
  <c r="AI48" i="16" s="1"/>
  <c r="AI47" i="16" s="1"/>
  <c r="AI46" i="16" s="1"/>
  <c r="AI45" i="16" s="1"/>
  <c r="AI44" i="16" s="1"/>
  <c r="AI43" i="16" s="1"/>
  <c r="AI42" i="16" s="1"/>
  <c r="AI41" i="16" s="1"/>
  <c r="AI40" i="16" s="1"/>
  <c r="AI39" i="16" s="1"/>
  <c r="AI38" i="16" s="1"/>
  <c r="AI37" i="16" s="1"/>
  <c r="AI36" i="16" s="1"/>
  <c r="AI35" i="16" s="1"/>
  <c r="AI34" i="16" s="1"/>
  <c r="AI33" i="16" s="1"/>
  <c r="AI32" i="16" s="1"/>
  <c r="AI31" i="16" s="1"/>
  <c r="AI30" i="16" s="1"/>
  <c r="AI29" i="16" s="1"/>
  <c r="AI28" i="16" s="1"/>
  <c r="AI27" i="16" s="1"/>
  <c r="AI26" i="16" s="1"/>
  <c r="AI25" i="16" s="1"/>
  <c r="AI24" i="16" s="1"/>
  <c r="AI23" i="16" s="1"/>
  <c r="AI22" i="16" s="1"/>
  <c r="AI21" i="16" s="1"/>
  <c r="AI20" i="16" s="1"/>
  <c r="AI19" i="16" s="1"/>
  <c r="AI18" i="16" s="1"/>
  <c r="AI17" i="16" s="1"/>
  <c r="AI16" i="16" s="1"/>
  <c r="AI15" i="16" s="1"/>
  <c r="AI14" i="16" s="1"/>
  <c r="AI13" i="16" s="1"/>
  <c r="AI12" i="16" s="1"/>
  <c r="AI11" i="16" s="1"/>
  <c r="AI10" i="16" s="1"/>
  <c r="AI9" i="16" s="1"/>
  <c r="AI8" i="16" s="1"/>
  <c r="AI7" i="16" s="1"/>
  <c r="AI6" i="16" s="1"/>
  <c r="AI5" i="16" s="1"/>
  <c r="AI4" i="16" s="1"/>
  <c r="AI3" i="16" s="1"/>
  <c r="AF362" i="16"/>
  <c r="AF361" i="16" s="1"/>
  <c r="AF360" i="16" s="1"/>
  <c r="AF359" i="16" s="1"/>
  <c r="AF358" i="16" s="1"/>
  <c r="AF357" i="16" s="1"/>
  <c r="AF356" i="16" s="1"/>
  <c r="AF355" i="16" s="1"/>
  <c r="AF354" i="16" s="1"/>
  <c r="AF353" i="16" s="1"/>
  <c r="AF352" i="16" s="1"/>
  <c r="AF351" i="16" s="1"/>
  <c r="AF350" i="16" s="1"/>
  <c r="AF349" i="16" s="1"/>
  <c r="AF348" i="16" s="1"/>
  <c r="AF347" i="16" s="1"/>
  <c r="AF346" i="16" s="1"/>
  <c r="AF345" i="16" s="1"/>
  <c r="AF344" i="16" s="1"/>
  <c r="AF343" i="16" s="1"/>
  <c r="AF342" i="16" s="1"/>
  <c r="AF341" i="16" s="1"/>
  <c r="AF340" i="16" s="1"/>
  <c r="AF339" i="16" s="1"/>
  <c r="AF338" i="16" s="1"/>
  <c r="AF337" i="16" s="1"/>
  <c r="AF336" i="16" s="1"/>
  <c r="AF335" i="16" s="1"/>
  <c r="AF334" i="16" s="1"/>
  <c r="AF333" i="16" s="1"/>
  <c r="AF332" i="16" s="1"/>
  <c r="AF331" i="16" s="1"/>
  <c r="AF330" i="16" s="1"/>
  <c r="AF329" i="16" s="1"/>
  <c r="AF328" i="16" s="1"/>
  <c r="AF327" i="16" s="1"/>
  <c r="AF326" i="16" s="1"/>
  <c r="AF325" i="16" s="1"/>
  <c r="AF324" i="16" s="1"/>
  <c r="AF323" i="16" s="1"/>
  <c r="AF322" i="16" s="1"/>
  <c r="AF321" i="16" s="1"/>
  <c r="AF320" i="16" s="1"/>
  <c r="AF319" i="16" s="1"/>
  <c r="AF318" i="16" s="1"/>
  <c r="AF317" i="16" s="1"/>
  <c r="AF316" i="16" s="1"/>
  <c r="AF315" i="16" s="1"/>
  <c r="AF314" i="16" s="1"/>
  <c r="AF313" i="16" s="1"/>
  <c r="AF312" i="16" s="1"/>
  <c r="AF311" i="16" s="1"/>
  <c r="AF310" i="16" s="1"/>
  <c r="AF309" i="16" s="1"/>
  <c r="AF308" i="16" s="1"/>
  <c r="AF307" i="16" s="1"/>
  <c r="AF306" i="16" s="1"/>
  <c r="AF305" i="16" s="1"/>
  <c r="AF304" i="16" s="1"/>
  <c r="AF303" i="16" s="1"/>
  <c r="AF302" i="16" s="1"/>
  <c r="AF301" i="16" s="1"/>
  <c r="AF300" i="16" s="1"/>
  <c r="AF299" i="16" s="1"/>
  <c r="AF298" i="16" s="1"/>
  <c r="AF297" i="16" s="1"/>
  <c r="AF296" i="16" s="1"/>
  <c r="AF295" i="16" s="1"/>
  <c r="AF294" i="16" s="1"/>
  <c r="AF293" i="16" s="1"/>
  <c r="AF292" i="16" s="1"/>
  <c r="AF291" i="16" s="1"/>
  <c r="AF290" i="16" s="1"/>
  <c r="AF289" i="16" s="1"/>
  <c r="AF288" i="16" s="1"/>
  <c r="AF287" i="16" s="1"/>
  <c r="AF286" i="16" s="1"/>
  <c r="AF285" i="16" s="1"/>
  <c r="AF284" i="16" s="1"/>
  <c r="AF283" i="16" s="1"/>
  <c r="AF282" i="16" s="1"/>
  <c r="AF281" i="16" s="1"/>
  <c r="AF280" i="16" s="1"/>
  <c r="AF279" i="16" s="1"/>
  <c r="AF278" i="16" s="1"/>
  <c r="AF277" i="16" s="1"/>
  <c r="AF276" i="16" s="1"/>
  <c r="AF275" i="16" s="1"/>
  <c r="AF274" i="16" s="1"/>
  <c r="AF273" i="16" s="1"/>
  <c r="AF272" i="16" s="1"/>
  <c r="AF271" i="16" s="1"/>
  <c r="AF270" i="16" s="1"/>
  <c r="AF269" i="16" s="1"/>
  <c r="AF268" i="16" s="1"/>
  <c r="AF267" i="16" s="1"/>
  <c r="AF266" i="16" s="1"/>
  <c r="AF265" i="16" s="1"/>
  <c r="AF264" i="16" s="1"/>
  <c r="AF263" i="16" s="1"/>
  <c r="AF262" i="16" s="1"/>
  <c r="AF261" i="16" s="1"/>
  <c r="AF260" i="16" s="1"/>
  <c r="AF259" i="16" s="1"/>
  <c r="AF258" i="16" s="1"/>
  <c r="AF257" i="16" s="1"/>
  <c r="AF256" i="16" s="1"/>
  <c r="AF255" i="16" s="1"/>
  <c r="AF254" i="16" s="1"/>
  <c r="AF253" i="16" s="1"/>
  <c r="AF252" i="16" s="1"/>
  <c r="AF251" i="16" s="1"/>
  <c r="AF250" i="16" s="1"/>
  <c r="AF249" i="16" s="1"/>
  <c r="AF248" i="16" s="1"/>
  <c r="AF247" i="16" s="1"/>
  <c r="AF246" i="16" s="1"/>
  <c r="AF245" i="16" s="1"/>
  <c r="AF244" i="16" s="1"/>
  <c r="AF243" i="16" s="1"/>
  <c r="AF242" i="16" s="1"/>
  <c r="AF241" i="16" s="1"/>
  <c r="AF240" i="16" s="1"/>
  <c r="AF239" i="16" s="1"/>
  <c r="AF238" i="16" s="1"/>
  <c r="AF237" i="16" s="1"/>
  <c r="AF236" i="16" s="1"/>
  <c r="AF235" i="16" s="1"/>
  <c r="AF234" i="16" s="1"/>
  <c r="AF233" i="16" s="1"/>
  <c r="AF232" i="16" s="1"/>
  <c r="AF231" i="16" s="1"/>
  <c r="AF230" i="16" s="1"/>
  <c r="AF229" i="16" s="1"/>
  <c r="AF228" i="16" s="1"/>
  <c r="AF227" i="16" s="1"/>
  <c r="AF226" i="16" s="1"/>
  <c r="AF225" i="16" s="1"/>
  <c r="AF224" i="16" s="1"/>
  <c r="AF223" i="16" s="1"/>
  <c r="AF222" i="16" s="1"/>
  <c r="AF221" i="16" s="1"/>
  <c r="AF220" i="16" s="1"/>
  <c r="AF219" i="16" s="1"/>
  <c r="AF218" i="16" s="1"/>
  <c r="AF217" i="16" s="1"/>
  <c r="AF216" i="16" s="1"/>
  <c r="AF215" i="16" s="1"/>
  <c r="AF214" i="16" s="1"/>
  <c r="AF213" i="16" s="1"/>
  <c r="AF212" i="16" s="1"/>
  <c r="AF211" i="16" s="1"/>
  <c r="AF210" i="16" s="1"/>
  <c r="AF209" i="16" s="1"/>
  <c r="AF208" i="16" s="1"/>
  <c r="AF207" i="16" s="1"/>
  <c r="AF206" i="16" s="1"/>
  <c r="AF205" i="16" s="1"/>
  <c r="AF204" i="16" s="1"/>
  <c r="AF203" i="16" s="1"/>
  <c r="AF202" i="16" s="1"/>
  <c r="AF201" i="16" s="1"/>
  <c r="AF200" i="16" s="1"/>
  <c r="AF199" i="16" s="1"/>
  <c r="AF198" i="16" s="1"/>
  <c r="AF197" i="16" s="1"/>
  <c r="AF196" i="16" s="1"/>
  <c r="AF195" i="16" s="1"/>
  <c r="AF194" i="16" s="1"/>
  <c r="AF193" i="16" s="1"/>
  <c r="AF192" i="16" s="1"/>
  <c r="AF191" i="16" s="1"/>
  <c r="AF190" i="16" s="1"/>
  <c r="AF189" i="16" s="1"/>
  <c r="AF188" i="16" s="1"/>
  <c r="AF187" i="16" s="1"/>
  <c r="AF186" i="16" s="1"/>
  <c r="AF185" i="16" s="1"/>
  <c r="AF184" i="16" s="1"/>
  <c r="AF183" i="16" s="1"/>
  <c r="AF182" i="16" s="1"/>
  <c r="AF181" i="16" s="1"/>
  <c r="AF180" i="16" s="1"/>
  <c r="AF179" i="16" s="1"/>
  <c r="AF178" i="16" s="1"/>
  <c r="AF177" i="16" s="1"/>
  <c r="AF176" i="16" s="1"/>
  <c r="AF175" i="16" s="1"/>
  <c r="AF174" i="16" s="1"/>
  <c r="AF173" i="16" s="1"/>
  <c r="AF172" i="16" s="1"/>
  <c r="AF171" i="16" s="1"/>
  <c r="AF170" i="16" s="1"/>
  <c r="AF169" i="16" s="1"/>
  <c r="AF168" i="16" s="1"/>
  <c r="AF167" i="16" s="1"/>
  <c r="AF166" i="16" s="1"/>
  <c r="AF165" i="16" s="1"/>
  <c r="AF164" i="16" s="1"/>
  <c r="AF163" i="16" s="1"/>
  <c r="AF162" i="16" s="1"/>
  <c r="AF161" i="16" s="1"/>
  <c r="AF160" i="16" s="1"/>
  <c r="AF159" i="16" s="1"/>
  <c r="AF158" i="16" s="1"/>
  <c r="AF157" i="16" s="1"/>
  <c r="AF156" i="16" s="1"/>
  <c r="AF155" i="16" s="1"/>
  <c r="AF154" i="16" s="1"/>
  <c r="AF153" i="16" s="1"/>
  <c r="AF152" i="16" s="1"/>
  <c r="AF151" i="16" s="1"/>
  <c r="AF150" i="16" s="1"/>
  <c r="AF149" i="16" s="1"/>
  <c r="AF148" i="16" s="1"/>
  <c r="AF147" i="16" s="1"/>
  <c r="AF146" i="16" s="1"/>
  <c r="AF145" i="16" s="1"/>
  <c r="AF144" i="16" s="1"/>
  <c r="AF143" i="16" s="1"/>
  <c r="AF142" i="16" s="1"/>
  <c r="AF141" i="16" s="1"/>
  <c r="AF140" i="16" s="1"/>
  <c r="AF139" i="16" s="1"/>
  <c r="AF138" i="16" s="1"/>
  <c r="AF137" i="16" s="1"/>
  <c r="AF136" i="16" s="1"/>
  <c r="AF135" i="16" s="1"/>
  <c r="AF134" i="16" s="1"/>
  <c r="AF133" i="16" s="1"/>
  <c r="AF132" i="16" s="1"/>
  <c r="AF131" i="16" s="1"/>
  <c r="AF130" i="16" s="1"/>
  <c r="AF129" i="16" s="1"/>
  <c r="AF128" i="16" s="1"/>
  <c r="AF127" i="16" s="1"/>
  <c r="AF126" i="16" s="1"/>
  <c r="AF125" i="16" s="1"/>
  <c r="AF124" i="16" s="1"/>
  <c r="AF123" i="16" s="1"/>
  <c r="AF122" i="16" s="1"/>
  <c r="AF121" i="16" s="1"/>
  <c r="AF120" i="16" s="1"/>
  <c r="AF119" i="16" s="1"/>
  <c r="AF118" i="16" s="1"/>
  <c r="AF117" i="16" s="1"/>
  <c r="AF116" i="16" s="1"/>
  <c r="AF115" i="16" s="1"/>
  <c r="AF114" i="16" s="1"/>
  <c r="AF113" i="16" s="1"/>
  <c r="AF112" i="16" s="1"/>
  <c r="AF111" i="16" s="1"/>
  <c r="AF110" i="16" s="1"/>
  <c r="AF109" i="16" s="1"/>
  <c r="AF108" i="16" s="1"/>
  <c r="AF107" i="16" s="1"/>
  <c r="AF106" i="16" s="1"/>
  <c r="AF105" i="16" s="1"/>
  <c r="AF104" i="16" s="1"/>
  <c r="AF103" i="16" s="1"/>
  <c r="AF102" i="16" s="1"/>
  <c r="AF101" i="16" s="1"/>
  <c r="AF100" i="16" s="1"/>
  <c r="AF99" i="16" s="1"/>
  <c r="AF98" i="16" s="1"/>
  <c r="AF97" i="16" s="1"/>
  <c r="AF96" i="16" s="1"/>
  <c r="AF95" i="16" s="1"/>
  <c r="AF94" i="16" s="1"/>
  <c r="AF93" i="16" s="1"/>
  <c r="AF92" i="16" s="1"/>
  <c r="AF91" i="16" s="1"/>
  <c r="AF90" i="16" s="1"/>
  <c r="AF89" i="16" s="1"/>
  <c r="AF88" i="16" s="1"/>
  <c r="AF87" i="16" s="1"/>
  <c r="AF86" i="16" s="1"/>
  <c r="AF85" i="16" s="1"/>
  <c r="AF84" i="16" s="1"/>
  <c r="AF83" i="16" s="1"/>
  <c r="AF82" i="16" s="1"/>
  <c r="AF81" i="16" s="1"/>
  <c r="AF80" i="16" s="1"/>
  <c r="AF79" i="16" s="1"/>
  <c r="AF78" i="16" s="1"/>
  <c r="AF77" i="16" s="1"/>
  <c r="AF76" i="16" s="1"/>
  <c r="AF75" i="16" s="1"/>
  <c r="AF74" i="16" s="1"/>
  <c r="AF73" i="16" s="1"/>
  <c r="AF72" i="16" s="1"/>
  <c r="AF71" i="16" s="1"/>
  <c r="AF70" i="16" s="1"/>
  <c r="AF69" i="16" s="1"/>
  <c r="AF68" i="16" s="1"/>
  <c r="AF67" i="16" s="1"/>
  <c r="AF66" i="16" s="1"/>
  <c r="AF65" i="16" s="1"/>
  <c r="AF64" i="16" s="1"/>
  <c r="AF63" i="16" s="1"/>
  <c r="AF62" i="16" s="1"/>
  <c r="AF61" i="16" s="1"/>
  <c r="AF60" i="16" s="1"/>
  <c r="AF59" i="16" s="1"/>
  <c r="AF58" i="16" s="1"/>
  <c r="AF57" i="16" s="1"/>
  <c r="AF56" i="16" s="1"/>
  <c r="AF55" i="16" s="1"/>
  <c r="AF54" i="16" s="1"/>
  <c r="AF53" i="16" s="1"/>
  <c r="AF52" i="16" s="1"/>
  <c r="AF51" i="16" s="1"/>
  <c r="AF50" i="16" s="1"/>
  <c r="AF49" i="16" s="1"/>
  <c r="AF48" i="16" s="1"/>
  <c r="AF47" i="16" s="1"/>
  <c r="AF46" i="16" s="1"/>
  <c r="AF45" i="16" s="1"/>
  <c r="AF44" i="16" s="1"/>
  <c r="AF43" i="16" s="1"/>
  <c r="AF42" i="16" s="1"/>
  <c r="AF41" i="16" s="1"/>
  <c r="AF40" i="16" s="1"/>
  <c r="AF39" i="16" s="1"/>
  <c r="AF38" i="16" s="1"/>
  <c r="AF37" i="16" s="1"/>
  <c r="AF36" i="16" s="1"/>
  <c r="AF35" i="16" s="1"/>
  <c r="AF34" i="16" s="1"/>
  <c r="AF33" i="16" s="1"/>
  <c r="AF32" i="16" s="1"/>
  <c r="AF31" i="16" s="1"/>
  <c r="AF30" i="16" s="1"/>
  <c r="AF29" i="16" s="1"/>
  <c r="AF28" i="16" s="1"/>
  <c r="AF27" i="16" s="1"/>
  <c r="AF26" i="16" s="1"/>
  <c r="AF25" i="16" s="1"/>
  <c r="AF24" i="16" s="1"/>
  <c r="AF23" i="16" s="1"/>
  <c r="AF22" i="16" s="1"/>
  <c r="AF21" i="16" s="1"/>
  <c r="AF20" i="16" s="1"/>
  <c r="AF19" i="16" s="1"/>
  <c r="AF18" i="16" s="1"/>
  <c r="AF17" i="16" s="1"/>
  <c r="AF16" i="16" s="1"/>
  <c r="AF15" i="16" s="1"/>
  <c r="AF14" i="16" s="1"/>
  <c r="AF13" i="16" s="1"/>
  <c r="AF12" i="16" s="1"/>
  <c r="AF11" i="16" s="1"/>
  <c r="AF10" i="16" s="1"/>
  <c r="AF9" i="16" s="1"/>
  <c r="AF8" i="16" s="1"/>
  <c r="AF7" i="16" s="1"/>
  <c r="AF6" i="16" s="1"/>
  <c r="AF5" i="16" s="1"/>
  <c r="AF4" i="16" s="1"/>
  <c r="AF3" i="16" s="1"/>
  <c r="Y362" i="16"/>
  <c r="Y361" i="16" s="1"/>
  <c r="Y360" i="16" s="1"/>
  <c r="Y359" i="16" s="1"/>
  <c r="Y358" i="16" s="1"/>
  <c r="Y357" i="16" s="1"/>
  <c r="Y356" i="16" s="1"/>
  <c r="Y355" i="16" s="1"/>
  <c r="Y354" i="16" s="1"/>
  <c r="Y353" i="16" s="1"/>
  <c r="Y352" i="16" s="1"/>
  <c r="Y351" i="16" s="1"/>
  <c r="Y350" i="16" s="1"/>
  <c r="Y349" i="16" s="1"/>
  <c r="Y348" i="16" s="1"/>
  <c r="Y347" i="16" s="1"/>
  <c r="Y346" i="16" s="1"/>
  <c r="Y345" i="16" s="1"/>
  <c r="Y344" i="16" s="1"/>
  <c r="Y343" i="16" s="1"/>
  <c r="Y342" i="16" s="1"/>
  <c r="Y341" i="16" s="1"/>
  <c r="Y340" i="16" s="1"/>
  <c r="Y339" i="16" s="1"/>
  <c r="Y338" i="16" s="1"/>
  <c r="Y337" i="16" s="1"/>
  <c r="Y336" i="16" s="1"/>
  <c r="Y335" i="16" s="1"/>
  <c r="Y334" i="16" s="1"/>
  <c r="Y333" i="16" s="1"/>
  <c r="Y332" i="16" s="1"/>
  <c r="Y331" i="16" s="1"/>
  <c r="Y330" i="16" s="1"/>
  <c r="Y329" i="16" s="1"/>
  <c r="Y328" i="16" s="1"/>
  <c r="Y327" i="16" s="1"/>
  <c r="Y326" i="16" s="1"/>
  <c r="Y325" i="16" s="1"/>
  <c r="Y324" i="16" s="1"/>
  <c r="Y323" i="16" s="1"/>
  <c r="Y322" i="16" s="1"/>
  <c r="Y321" i="16" s="1"/>
  <c r="Y320" i="16" s="1"/>
  <c r="Y319" i="16" s="1"/>
  <c r="Y318" i="16" s="1"/>
  <c r="Y317" i="16" s="1"/>
  <c r="Y316" i="16" s="1"/>
  <c r="Y315" i="16" s="1"/>
  <c r="Y314" i="16" s="1"/>
  <c r="Y313" i="16" s="1"/>
  <c r="Y312" i="16" s="1"/>
  <c r="Y311" i="16" s="1"/>
  <c r="Y310" i="16" s="1"/>
  <c r="Y309" i="16" s="1"/>
  <c r="Y308" i="16" s="1"/>
  <c r="Y307" i="16" s="1"/>
  <c r="Y306" i="16" s="1"/>
  <c r="Y305" i="16" s="1"/>
  <c r="Y304" i="16" s="1"/>
  <c r="Y303" i="16" s="1"/>
  <c r="Y302" i="16" s="1"/>
  <c r="Y301" i="16" s="1"/>
  <c r="Y300" i="16" s="1"/>
  <c r="Y299" i="16" s="1"/>
  <c r="Y298" i="16" s="1"/>
  <c r="Y297" i="16" s="1"/>
  <c r="Y296" i="16" s="1"/>
  <c r="Y295" i="16" s="1"/>
  <c r="Y294" i="16" s="1"/>
  <c r="Y293" i="16" s="1"/>
  <c r="Y292" i="16" s="1"/>
  <c r="Y291" i="16" s="1"/>
  <c r="Y290" i="16" s="1"/>
  <c r="Y289" i="16" s="1"/>
  <c r="Y288" i="16" s="1"/>
  <c r="Y287" i="16" s="1"/>
  <c r="Y286" i="16" s="1"/>
  <c r="Y285" i="16" s="1"/>
  <c r="Y284" i="16" s="1"/>
  <c r="Y283" i="16" s="1"/>
  <c r="Y282" i="16" s="1"/>
  <c r="Y281" i="16" s="1"/>
  <c r="Y280" i="16" s="1"/>
  <c r="Y279" i="16" s="1"/>
  <c r="Y278" i="16" s="1"/>
  <c r="Y277" i="16" s="1"/>
  <c r="Y276" i="16" s="1"/>
  <c r="Y275" i="16" s="1"/>
  <c r="Y274" i="16" s="1"/>
  <c r="Y273" i="16" s="1"/>
  <c r="Y272" i="16" s="1"/>
  <c r="Y271" i="16" s="1"/>
  <c r="Y270" i="16" s="1"/>
  <c r="Y269" i="16" s="1"/>
  <c r="Y268" i="16" s="1"/>
  <c r="Y267" i="16" s="1"/>
  <c r="Y266" i="16" s="1"/>
  <c r="Y265" i="16" s="1"/>
  <c r="Y264" i="16" s="1"/>
  <c r="Y263" i="16" s="1"/>
  <c r="Y262" i="16" s="1"/>
  <c r="Y261" i="16" s="1"/>
  <c r="Y260" i="16" s="1"/>
  <c r="Y259" i="16" s="1"/>
  <c r="Y258" i="16" s="1"/>
  <c r="Y257" i="16" s="1"/>
  <c r="Y256" i="16" s="1"/>
  <c r="Y255" i="16" s="1"/>
  <c r="Y254" i="16" s="1"/>
  <c r="Y253" i="16" s="1"/>
  <c r="Y252" i="16" s="1"/>
  <c r="Y251" i="16" s="1"/>
  <c r="Y250" i="16" s="1"/>
  <c r="Y249" i="16" s="1"/>
  <c r="Y248" i="16" s="1"/>
  <c r="Y247" i="16" s="1"/>
  <c r="Y246" i="16" s="1"/>
  <c r="Y245" i="16" s="1"/>
  <c r="Y244" i="16" s="1"/>
  <c r="Y243" i="16" s="1"/>
  <c r="Y242" i="16" s="1"/>
  <c r="Y241" i="16" s="1"/>
  <c r="Y240" i="16" s="1"/>
  <c r="Y239" i="16" s="1"/>
  <c r="Y238" i="16" s="1"/>
  <c r="Y237" i="16" s="1"/>
  <c r="Y236" i="16" s="1"/>
  <c r="Y235" i="16" s="1"/>
  <c r="Y234" i="16" s="1"/>
  <c r="Y233" i="16" s="1"/>
  <c r="Y232" i="16" s="1"/>
  <c r="Y231" i="16" s="1"/>
  <c r="Y230" i="16" s="1"/>
  <c r="Y229" i="16" s="1"/>
  <c r="Y228" i="16" s="1"/>
  <c r="Y227" i="16" s="1"/>
  <c r="Y226" i="16" s="1"/>
  <c r="Y225" i="16" s="1"/>
  <c r="Y224" i="16" s="1"/>
  <c r="Y223" i="16" s="1"/>
  <c r="Y222" i="16" s="1"/>
  <c r="Y221" i="16" s="1"/>
  <c r="Y220" i="16" s="1"/>
  <c r="Y219" i="16" s="1"/>
  <c r="Y218" i="16" s="1"/>
  <c r="Y217" i="16" s="1"/>
  <c r="Y216" i="16" s="1"/>
  <c r="Y215" i="16" s="1"/>
  <c r="Y214" i="16" s="1"/>
  <c r="Y213" i="16" s="1"/>
  <c r="Y212" i="16" s="1"/>
  <c r="Y211" i="16" s="1"/>
  <c r="Y210" i="16" s="1"/>
  <c r="Y209" i="16" s="1"/>
  <c r="Y208" i="16" s="1"/>
  <c r="Y207" i="16" s="1"/>
  <c r="Y206" i="16" s="1"/>
  <c r="Y205" i="16" s="1"/>
  <c r="Y204" i="16" s="1"/>
  <c r="Y203" i="16" s="1"/>
  <c r="Y202" i="16" s="1"/>
  <c r="Y201" i="16" s="1"/>
  <c r="Y200" i="16" s="1"/>
  <c r="Y199" i="16" s="1"/>
  <c r="Y198" i="16" s="1"/>
  <c r="Y197" i="16" s="1"/>
  <c r="Y196" i="16" s="1"/>
  <c r="Y195" i="16" s="1"/>
  <c r="Y194" i="16" s="1"/>
  <c r="Y193" i="16" s="1"/>
  <c r="Y192" i="16" s="1"/>
  <c r="Y191" i="16" s="1"/>
  <c r="Y190" i="16" s="1"/>
  <c r="Y189" i="16" s="1"/>
  <c r="Y188" i="16" s="1"/>
  <c r="Y187" i="16" s="1"/>
  <c r="Y186" i="16" s="1"/>
  <c r="Y185" i="16" s="1"/>
  <c r="Y184" i="16" s="1"/>
  <c r="Y183" i="16" s="1"/>
  <c r="Y182" i="16" s="1"/>
  <c r="Y181" i="16" s="1"/>
  <c r="Y180" i="16" s="1"/>
  <c r="Y179" i="16" s="1"/>
  <c r="Y178" i="16" s="1"/>
  <c r="Y177" i="16" s="1"/>
  <c r="Y176" i="16" s="1"/>
  <c r="Y175" i="16" s="1"/>
  <c r="Y174" i="16" s="1"/>
  <c r="Y173" i="16" s="1"/>
  <c r="Y172" i="16" s="1"/>
  <c r="Y171" i="16" s="1"/>
  <c r="Y170" i="16" s="1"/>
  <c r="Y169" i="16" s="1"/>
  <c r="Y168" i="16" s="1"/>
  <c r="Y167" i="16" s="1"/>
  <c r="Y166" i="16" s="1"/>
  <c r="Y165" i="16" s="1"/>
  <c r="Y164" i="16" s="1"/>
  <c r="Y163" i="16" s="1"/>
  <c r="Y162" i="16" s="1"/>
  <c r="Y161" i="16" s="1"/>
  <c r="Y160" i="16" s="1"/>
  <c r="Y159" i="16" s="1"/>
  <c r="Y158" i="16" s="1"/>
  <c r="Y157" i="16" s="1"/>
  <c r="Y156" i="16" s="1"/>
  <c r="Y155" i="16" s="1"/>
  <c r="Y154" i="16" s="1"/>
  <c r="Y153" i="16" s="1"/>
  <c r="Y152" i="16" s="1"/>
  <c r="Y151" i="16" s="1"/>
  <c r="Y150" i="16" s="1"/>
  <c r="Y149" i="16" s="1"/>
  <c r="Y148" i="16" s="1"/>
  <c r="Y147" i="16" s="1"/>
  <c r="Y146" i="16" s="1"/>
  <c r="Y145" i="16" s="1"/>
  <c r="Y144" i="16" s="1"/>
  <c r="Y143" i="16" s="1"/>
  <c r="Y142" i="16" s="1"/>
  <c r="Y141" i="16" s="1"/>
  <c r="Y140" i="16" s="1"/>
  <c r="Y139" i="16" s="1"/>
  <c r="Y138" i="16" s="1"/>
  <c r="Y137" i="16" s="1"/>
  <c r="Y136" i="16" s="1"/>
  <c r="Y135" i="16" s="1"/>
  <c r="Y134" i="16" s="1"/>
  <c r="Y133" i="16" s="1"/>
  <c r="Y132" i="16" s="1"/>
  <c r="Y131" i="16" s="1"/>
  <c r="Y130" i="16" s="1"/>
  <c r="Y129" i="16" s="1"/>
  <c r="Y128" i="16" s="1"/>
  <c r="Y127" i="16" s="1"/>
  <c r="Y126" i="16" s="1"/>
  <c r="Y125" i="16" s="1"/>
  <c r="Y124" i="16" s="1"/>
  <c r="Y123" i="16" s="1"/>
  <c r="Y122" i="16" s="1"/>
  <c r="Y121" i="16" s="1"/>
  <c r="Y120" i="16" s="1"/>
  <c r="Y119" i="16" s="1"/>
  <c r="Y118" i="16" s="1"/>
  <c r="Y117" i="16" s="1"/>
  <c r="Y116" i="16" s="1"/>
  <c r="Y115" i="16" s="1"/>
  <c r="Y114" i="16" s="1"/>
  <c r="Y113" i="16" s="1"/>
  <c r="Y112" i="16" s="1"/>
  <c r="Y111" i="16" s="1"/>
  <c r="Y110" i="16" s="1"/>
  <c r="Y109" i="16" s="1"/>
  <c r="Y108" i="16" s="1"/>
  <c r="Y107" i="16" s="1"/>
  <c r="Y106" i="16" s="1"/>
  <c r="Y105" i="16" s="1"/>
  <c r="Y104" i="16" s="1"/>
  <c r="Y103" i="16" s="1"/>
  <c r="Y102" i="16" s="1"/>
  <c r="Y101" i="16" s="1"/>
  <c r="Y100" i="16" s="1"/>
  <c r="Y99" i="16" s="1"/>
  <c r="Y98" i="16" s="1"/>
  <c r="Y97" i="16" s="1"/>
  <c r="Y96" i="16" s="1"/>
  <c r="Y95" i="16" s="1"/>
  <c r="Y94" i="16" s="1"/>
  <c r="Y93" i="16" s="1"/>
  <c r="Y92" i="16" s="1"/>
  <c r="Y91" i="16" s="1"/>
  <c r="Y90" i="16" s="1"/>
  <c r="Y89" i="16" s="1"/>
  <c r="Y88" i="16" s="1"/>
  <c r="Y87" i="16" s="1"/>
  <c r="Y86" i="16" s="1"/>
  <c r="Y85" i="16" s="1"/>
  <c r="Y84" i="16" s="1"/>
  <c r="Y83" i="16" s="1"/>
  <c r="Y82" i="16" s="1"/>
  <c r="Y81" i="16" s="1"/>
  <c r="Y80" i="16" s="1"/>
  <c r="Y79" i="16" s="1"/>
  <c r="Y78" i="16" s="1"/>
  <c r="Y77" i="16" s="1"/>
  <c r="Y76" i="16" s="1"/>
  <c r="Y75" i="16" s="1"/>
  <c r="Y74" i="16" s="1"/>
  <c r="Y73" i="16" s="1"/>
  <c r="Y72" i="16" s="1"/>
  <c r="Y71" i="16" s="1"/>
  <c r="Y70" i="16" s="1"/>
  <c r="Y69" i="16" s="1"/>
  <c r="Y68" i="16" s="1"/>
  <c r="Y67" i="16" s="1"/>
  <c r="Y66" i="16" s="1"/>
  <c r="Y65" i="16" s="1"/>
  <c r="Y64" i="16" s="1"/>
  <c r="Y63" i="16" s="1"/>
  <c r="Y62" i="16" s="1"/>
  <c r="Y61" i="16" s="1"/>
  <c r="Y60" i="16" s="1"/>
  <c r="Y59" i="16" s="1"/>
  <c r="Y58" i="16" s="1"/>
  <c r="Y57" i="16" s="1"/>
  <c r="Y56" i="16" s="1"/>
  <c r="Y55" i="16" s="1"/>
  <c r="Y54" i="16" s="1"/>
  <c r="Y53" i="16" s="1"/>
  <c r="Y52" i="16" s="1"/>
  <c r="Y51" i="16" s="1"/>
  <c r="Y50" i="16" s="1"/>
  <c r="Y49" i="16" s="1"/>
  <c r="Y48" i="16" s="1"/>
  <c r="Y47" i="16" s="1"/>
  <c r="Y46" i="16" s="1"/>
  <c r="Y45" i="16" s="1"/>
  <c r="Y44" i="16" s="1"/>
  <c r="Y43" i="16" s="1"/>
  <c r="Y42" i="16" s="1"/>
  <c r="Y41" i="16" s="1"/>
  <c r="Y40" i="16" s="1"/>
  <c r="Y39" i="16" s="1"/>
  <c r="Y38" i="16" s="1"/>
  <c r="Y37" i="16" s="1"/>
  <c r="Y36" i="16" s="1"/>
  <c r="Y35" i="16" s="1"/>
  <c r="Y34" i="16" s="1"/>
  <c r="Y33" i="16" s="1"/>
  <c r="Y32" i="16" s="1"/>
  <c r="Y31" i="16" s="1"/>
  <c r="Y30" i="16" s="1"/>
  <c r="Y29" i="16" s="1"/>
  <c r="Y28" i="16" s="1"/>
  <c r="Y27" i="16" s="1"/>
  <c r="Y26" i="16" s="1"/>
  <c r="Y25" i="16" s="1"/>
  <c r="Y24" i="16" s="1"/>
  <c r="Y23" i="16" s="1"/>
  <c r="Y22" i="16" s="1"/>
  <c r="Y21" i="16" s="1"/>
  <c r="Y20" i="16" s="1"/>
  <c r="Y19" i="16" s="1"/>
  <c r="Y18" i="16" s="1"/>
  <c r="Y17" i="16" s="1"/>
  <c r="Y16" i="16" s="1"/>
  <c r="Y15" i="16" s="1"/>
  <c r="Y14" i="16" s="1"/>
  <c r="Y13" i="16" s="1"/>
  <c r="Y12" i="16" s="1"/>
  <c r="Y11" i="16" s="1"/>
  <c r="Y10" i="16" s="1"/>
  <c r="Y9" i="16" s="1"/>
  <c r="Y8" i="16" s="1"/>
  <c r="Y7" i="16" s="1"/>
  <c r="Y6" i="16" s="1"/>
  <c r="Y5" i="16" s="1"/>
  <c r="Y4" i="16" s="1"/>
  <c r="Y3" i="16" s="1"/>
  <c r="AB363" i="16"/>
  <c r="Y362" i="10"/>
  <c r="Y361" i="10" s="1"/>
  <c r="Y360" i="10" s="1"/>
  <c r="Y359" i="10" s="1"/>
  <c r="Y358" i="10" s="1"/>
  <c r="Y357" i="10" s="1"/>
  <c r="Y356" i="10" s="1"/>
  <c r="Y355" i="10" s="1"/>
  <c r="Y354" i="10" s="1"/>
  <c r="Y353" i="10" s="1"/>
  <c r="Y352" i="10" s="1"/>
  <c r="Y351" i="10" s="1"/>
  <c r="Y350" i="10" s="1"/>
  <c r="Y349" i="10" s="1"/>
  <c r="Y348" i="10" s="1"/>
  <c r="Y347" i="10" s="1"/>
  <c r="Y346" i="10" s="1"/>
  <c r="Y345" i="10" s="1"/>
  <c r="Y344" i="10" s="1"/>
  <c r="Y343" i="10" s="1"/>
  <c r="Y342" i="10" s="1"/>
  <c r="Y341" i="10" s="1"/>
  <c r="Y340" i="10" s="1"/>
  <c r="Y339" i="10" s="1"/>
  <c r="Y338" i="10" s="1"/>
  <c r="Y337" i="10" s="1"/>
  <c r="Y336" i="10" s="1"/>
  <c r="Y335" i="10" s="1"/>
  <c r="Y334" i="10" s="1"/>
  <c r="Y333" i="10" s="1"/>
  <c r="Y332" i="10" s="1"/>
  <c r="Y331" i="10" s="1"/>
  <c r="Y330" i="10" s="1"/>
  <c r="Y329" i="10" s="1"/>
  <c r="Y328" i="10" s="1"/>
  <c r="Y327" i="10" s="1"/>
  <c r="Y326" i="10" s="1"/>
  <c r="Y325" i="10" s="1"/>
  <c r="Y324" i="10" s="1"/>
  <c r="Y323" i="10" s="1"/>
  <c r="Y322" i="10" s="1"/>
  <c r="Y321" i="10" s="1"/>
  <c r="Y320" i="10" s="1"/>
  <c r="Y319" i="10" s="1"/>
  <c r="Y318" i="10" s="1"/>
  <c r="Y317" i="10" s="1"/>
  <c r="Y316" i="10" s="1"/>
  <c r="Y315" i="10" s="1"/>
  <c r="Y314" i="10" s="1"/>
  <c r="Y313" i="10" s="1"/>
  <c r="Y312" i="10" s="1"/>
  <c r="Y311" i="10" s="1"/>
  <c r="Y310" i="10" s="1"/>
  <c r="Y309" i="10" s="1"/>
  <c r="Y308" i="10" s="1"/>
  <c r="Y307" i="10" s="1"/>
  <c r="Y306" i="10" s="1"/>
  <c r="Y305" i="10" s="1"/>
  <c r="Y304" i="10" s="1"/>
  <c r="Y303" i="10" s="1"/>
  <c r="Y302" i="10" s="1"/>
  <c r="Y301" i="10" s="1"/>
  <c r="Y300" i="10" s="1"/>
  <c r="Y299" i="10" s="1"/>
  <c r="Y298" i="10" s="1"/>
  <c r="Y297" i="10" s="1"/>
  <c r="Y296" i="10" s="1"/>
  <c r="Y295" i="10" s="1"/>
  <c r="Y294" i="10" s="1"/>
  <c r="Y293" i="10" s="1"/>
  <c r="Y292" i="10" s="1"/>
  <c r="Y291" i="10" s="1"/>
  <c r="Y290" i="10" s="1"/>
  <c r="Y289" i="10" s="1"/>
  <c r="Y288" i="10" s="1"/>
  <c r="Y287" i="10" s="1"/>
  <c r="Y286" i="10" s="1"/>
  <c r="Y285" i="10" s="1"/>
  <c r="Y284" i="10" s="1"/>
  <c r="Y283" i="10" s="1"/>
  <c r="Y282" i="10" s="1"/>
  <c r="Y281" i="10" s="1"/>
  <c r="Y280" i="10" s="1"/>
  <c r="Y279" i="10" s="1"/>
  <c r="Y278" i="10" s="1"/>
  <c r="Y277" i="10" s="1"/>
  <c r="Y276" i="10" s="1"/>
  <c r="Y275" i="10" s="1"/>
  <c r="Y274" i="10" s="1"/>
  <c r="Y273" i="10" s="1"/>
  <c r="Y272" i="10" s="1"/>
  <c r="Y271" i="10" s="1"/>
  <c r="Y270" i="10" s="1"/>
  <c r="Y269" i="10" s="1"/>
  <c r="Y268" i="10" s="1"/>
  <c r="Y267" i="10" s="1"/>
  <c r="Y266" i="10" s="1"/>
  <c r="Y265" i="10" s="1"/>
  <c r="Y264" i="10" s="1"/>
  <c r="Y263" i="10" s="1"/>
  <c r="Y262" i="10" s="1"/>
  <c r="Y261" i="10" s="1"/>
  <c r="Y260" i="10" s="1"/>
  <c r="Y259" i="10" s="1"/>
  <c r="Y258" i="10" s="1"/>
  <c r="Y257" i="10" s="1"/>
  <c r="Y256" i="10" s="1"/>
  <c r="Y255" i="10" s="1"/>
  <c r="Y254" i="10" s="1"/>
  <c r="Y253" i="10" s="1"/>
  <c r="Y252" i="10" s="1"/>
  <c r="Y251" i="10" s="1"/>
  <c r="Y250" i="10" s="1"/>
  <c r="Y249" i="10" s="1"/>
  <c r="Y248" i="10" s="1"/>
  <c r="Y247" i="10" s="1"/>
  <c r="Y246" i="10" s="1"/>
  <c r="Y245" i="10" s="1"/>
  <c r="Y244" i="10" s="1"/>
  <c r="Y243" i="10" s="1"/>
  <c r="Y242" i="10" s="1"/>
  <c r="Y241" i="10" s="1"/>
  <c r="Y240" i="10" s="1"/>
  <c r="Y239" i="10" s="1"/>
  <c r="Y238" i="10" s="1"/>
  <c r="Y237" i="10" s="1"/>
  <c r="Y236" i="10" s="1"/>
  <c r="Y235" i="10" s="1"/>
  <c r="Y234" i="10" s="1"/>
  <c r="Y233" i="10" s="1"/>
  <c r="Y232" i="10" s="1"/>
  <c r="Y231" i="10" s="1"/>
  <c r="Y230" i="10" s="1"/>
  <c r="Y229" i="10" s="1"/>
  <c r="Y228" i="10" s="1"/>
  <c r="Y227" i="10" s="1"/>
  <c r="Y226" i="10" s="1"/>
  <c r="Y225" i="10" s="1"/>
  <c r="Y224" i="10" s="1"/>
  <c r="Y223" i="10" s="1"/>
  <c r="Y222" i="10" s="1"/>
  <c r="Y221" i="10" s="1"/>
  <c r="Y220" i="10" s="1"/>
  <c r="Y219" i="10" s="1"/>
  <c r="Y218" i="10" s="1"/>
  <c r="Y217" i="10" s="1"/>
  <c r="Y216" i="10" s="1"/>
  <c r="Y215" i="10" s="1"/>
  <c r="Y214" i="10" s="1"/>
  <c r="Y213" i="10" s="1"/>
  <c r="Y212" i="10" s="1"/>
  <c r="Y211" i="10" s="1"/>
  <c r="Y210" i="10" s="1"/>
  <c r="Y209" i="10" s="1"/>
  <c r="Y208" i="10" s="1"/>
  <c r="Y207" i="10" s="1"/>
  <c r="Y206" i="10" s="1"/>
  <c r="Y205" i="10" s="1"/>
  <c r="Y204" i="10" s="1"/>
  <c r="Y203" i="10" s="1"/>
  <c r="Y202" i="10" s="1"/>
  <c r="Y201" i="10" s="1"/>
  <c r="Y200" i="10" s="1"/>
  <c r="Y199" i="10" s="1"/>
  <c r="Y198" i="10" s="1"/>
  <c r="Y197" i="10" s="1"/>
  <c r="Y196" i="10" s="1"/>
  <c r="Y195" i="10" s="1"/>
  <c r="Y194" i="10" s="1"/>
  <c r="Y193" i="10" s="1"/>
  <c r="Y192" i="10" s="1"/>
  <c r="Y191" i="10" s="1"/>
  <c r="Y190" i="10" s="1"/>
  <c r="Y189" i="10" s="1"/>
  <c r="Y188" i="10" s="1"/>
  <c r="Y187" i="10" s="1"/>
  <c r="Y186" i="10" s="1"/>
  <c r="Y185" i="10" s="1"/>
  <c r="Y184" i="10" s="1"/>
  <c r="Y183" i="10" s="1"/>
  <c r="Y182" i="10" s="1"/>
  <c r="Y181" i="10" s="1"/>
  <c r="Y180" i="10" s="1"/>
  <c r="Y179" i="10" s="1"/>
  <c r="Y178" i="10" s="1"/>
  <c r="Y177" i="10" s="1"/>
  <c r="Y176" i="10" s="1"/>
  <c r="Y175" i="10" s="1"/>
  <c r="Y174" i="10" s="1"/>
  <c r="Y173" i="10" s="1"/>
  <c r="Y172" i="10" s="1"/>
  <c r="Y171" i="10" s="1"/>
  <c r="Y170" i="10" s="1"/>
  <c r="Y169" i="10" s="1"/>
  <c r="Y168" i="10" s="1"/>
  <c r="Y167" i="10" s="1"/>
  <c r="Y166" i="10" s="1"/>
  <c r="Y165" i="10" s="1"/>
  <c r="Y164" i="10" s="1"/>
  <c r="Y163" i="10" s="1"/>
  <c r="Y162" i="10" s="1"/>
  <c r="Y161" i="10" s="1"/>
  <c r="Y160" i="10" s="1"/>
  <c r="Y159" i="10" s="1"/>
  <c r="Y158" i="10" s="1"/>
  <c r="Y157" i="10" s="1"/>
  <c r="Y156" i="10" s="1"/>
  <c r="Y155" i="10" s="1"/>
  <c r="Y154" i="10" s="1"/>
  <c r="Y153" i="10" s="1"/>
  <c r="Y152" i="10" s="1"/>
  <c r="Y151" i="10" s="1"/>
  <c r="Y150" i="10" s="1"/>
  <c r="Y149" i="10" s="1"/>
  <c r="Y148" i="10" s="1"/>
  <c r="Y147" i="10" s="1"/>
  <c r="Y146" i="10" s="1"/>
  <c r="Y145" i="10" s="1"/>
  <c r="Y144" i="10" s="1"/>
  <c r="Y143" i="10" s="1"/>
  <c r="Y142" i="10" s="1"/>
  <c r="Y141" i="10" s="1"/>
  <c r="Y140" i="10" s="1"/>
  <c r="Y139" i="10" s="1"/>
  <c r="Y138" i="10" s="1"/>
  <c r="Y137" i="10" s="1"/>
  <c r="Y136" i="10" s="1"/>
  <c r="Y135" i="10" s="1"/>
  <c r="Y134" i="10" s="1"/>
  <c r="Y133" i="10" s="1"/>
  <c r="Y132" i="10" s="1"/>
  <c r="Y131" i="10" s="1"/>
  <c r="Y130" i="10" s="1"/>
  <c r="Y129" i="10" s="1"/>
  <c r="Y128" i="10" s="1"/>
  <c r="Y127" i="10" s="1"/>
  <c r="Y126" i="10" s="1"/>
  <c r="Y125" i="10" s="1"/>
  <c r="Y124" i="10" s="1"/>
  <c r="Y123" i="10" s="1"/>
  <c r="Y122" i="10" s="1"/>
  <c r="Y121" i="10" s="1"/>
  <c r="Y120" i="10" s="1"/>
  <c r="Y119" i="10" s="1"/>
  <c r="Y118" i="10" s="1"/>
  <c r="Y117" i="10" s="1"/>
  <c r="Y116" i="10" s="1"/>
  <c r="Y115" i="10" s="1"/>
  <c r="Y114" i="10" s="1"/>
  <c r="Y113" i="10" s="1"/>
  <c r="Y112" i="10" s="1"/>
  <c r="Y111" i="10" s="1"/>
  <c r="Y110" i="10" s="1"/>
  <c r="Y109" i="10" s="1"/>
  <c r="Y108" i="10" s="1"/>
  <c r="Y107" i="10" s="1"/>
  <c r="Y106" i="10" s="1"/>
  <c r="Y105" i="10" s="1"/>
  <c r="Y104" i="10" s="1"/>
  <c r="Y103" i="10" s="1"/>
  <c r="Y102" i="10" s="1"/>
  <c r="Y101" i="10" s="1"/>
  <c r="Y100" i="10" s="1"/>
  <c r="Y99" i="10" s="1"/>
  <c r="Y98" i="10" s="1"/>
  <c r="Y97" i="10" s="1"/>
  <c r="Y96" i="10" s="1"/>
  <c r="Y95" i="10" s="1"/>
  <c r="Y94" i="10" s="1"/>
  <c r="Y93" i="10" s="1"/>
  <c r="Y92" i="10" s="1"/>
  <c r="Y91" i="10" s="1"/>
  <c r="Y90" i="10" s="1"/>
  <c r="Y89" i="10" s="1"/>
  <c r="Y88" i="10" s="1"/>
  <c r="Y87" i="10" s="1"/>
  <c r="Y86" i="10" s="1"/>
  <c r="Y85" i="10" s="1"/>
  <c r="Y84" i="10" s="1"/>
  <c r="Y83" i="10" s="1"/>
  <c r="Y82" i="10" s="1"/>
  <c r="Y81" i="10" s="1"/>
  <c r="Y80" i="10" s="1"/>
  <c r="Y79" i="10" s="1"/>
  <c r="Y78" i="10" s="1"/>
  <c r="Y77" i="10" s="1"/>
  <c r="Y76" i="10" s="1"/>
  <c r="Y75" i="10" s="1"/>
  <c r="Y74" i="10" s="1"/>
  <c r="Y73" i="10" s="1"/>
  <c r="Y72" i="10" s="1"/>
  <c r="Y71" i="10" s="1"/>
  <c r="Y70" i="10" s="1"/>
  <c r="Y69" i="10" s="1"/>
  <c r="Y68" i="10" s="1"/>
  <c r="Y67" i="10" s="1"/>
  <c r="Y66" i="10" s="1"/>
  <c r="Y65" i="10" s="1"/>
  <c r="Y64" i="10" s="1"/>
  <c r="Y63" i="10" s="1"/>
  <c r="Y62" i="10" s="1"/>
  <c r="Y61" i="10" s="1"/>
  <c r="Y60" i="10" s="1"/>
  <c r="Y59" i="10" s="1"/>
  <c r="Y58" i="10" s="1"/>
  <c r="Y57" i="10" s="1"/>
  <c r="Y56" i="10" s="1"/>
  <c r="Y55" i="10" s="1"/>
  <c r="Y54" i="10" s="1"/>
  <c r="Y53" i="10" s="1"/>
  <c r="Y52" i="10" s="1"/>
  <c r="Y51" i="10" s="1"/>
  <c r="Y50" i="10" s="1"/>
  <c r="Y49" i="10" s="1"/>
  <c r="Y48" i="10" s="1"/>
  <c r="Y47" i="10" s="1"/>
  <c r="Y46" i="10" s="1"/>
  <c r="Y45" i="10" s="1"/>
  <c r="Y44" i="10" s="1"/>
  <c r="Y43" i="10" s="1"/>
  <c r="Y42" i="10" s="1"/>
  <c r="Y41" i="10" s="1"/>
  <c r="Y40" i="10" s="1"/>
  <c r="Y39" i="10" s="1"/>
  <c r="Y38" i="10" s="1"/>
  <c r="Y37" i="10" s="1"/>
  <c r="Y36" i="10" s="1"/>
  <c r="Y35" i="10" s="1"/>
  <c r="Y34" i="10" s="1"/>
  <c r="Y33" i="10" s="1"/>
  <c r="Y32" i="10" s="1"/>
  <c r="Y31" i="10" s="1"/>
  <c r="Y30" i="10" s="1"/>
  <c r="Y29" i="10" s="1"/>
  <c r="Y28" i="10" s="1"/>
  <c r="Y27" i="10" s="1"/>
  <c r="Y26" i="10" s="1"/>
  <c r="Y25" i="10" s="1"/>
  <c r="Y24" i="10" s="1"/>
  <c r="Y23" i="10" s="1"/>
  <c r="Y22" i="10" s="1"/>
  <c r="Y21" i="10" s="1"/>
  <c r="Y20" i="10" s="1"/>
  <c r="Y19" i="10" s="1"/>
  <c r="Y18" i="10" s="1"/>
  <c r="Y17" i="10" s="1"/>
  <c r="Y16" i="10" s="1"/>
  <c r="Y15" i="10" s="1"/>
  <c r="Y14" i="10" s="1"/>
  <c r="Y13" i="10" s="1"/>
  <c r="Y12" i="10" s="1"/>
  <c r="Y11" i="10" s="1"/>
  <c r="Y10" i="10" s="1"/>
  <c r="Y9" i="10" s="1"/>
  <c r="Y8" i="10" s="1"/>
  <c r="Y7" i="10" s="1"/>
  <c r="Y6" i="10" s="1"/>
  <c r="Y5" i="10" s="1"/>
  <c r="Y4" i="10" s="1"/>
  <c r="Y3" i="10" s="1"/>
  <c r="AB363" i="10"/>
  <c r="AA362" i="10"/>
  <c r="AA361" i="10" s="1"/>
  <c r="AA360" i="10" s="1"/>
  <c r="AA359" i="10" s="1"/>
  <c r="AA358" i="10" s="1"/>
  <c r="AA357" i="10" s="1"/>
  <c r="AA356" i="10" s="1"/>
  <c r="AA355" i="10" s="1"/>
  <c r="AA354" i="10" s="1"/>
  <c r="AA353" i="10" s="1"/>
  <c r="AA352" i="10" s="1"/>
  <c r="AA351" i="10" s="1"/>
  <c r="AA350" i="10" s="1"/>
  <c r="AA349" i="10" s="1"/>
  <c r="AA348" i="10" s="1"/>
  <c r="AA347" i="10" s="1"/>
  <c r="AA346" i="10" s="1"/>
  <c r="AA345" i="10" s="1"/>
  <c r="AA344" i="10" s="1"/>
  <c r="AA343" i="10" s="1"/>
  <c r="AA342" i="10" s="1"/>
  <c r="AA341" i="10" s="1"/>
  <c r="AA340" i="10" s="1"/>
  <c r="AA339" i="10" s="1"/>
  <c r="AA338" i="10" s="1"/>
  <c r="AA337" i="10" s="1"/>
  <c r="AA336" i="10" s="1"/>
  <c r="AA335" i="10" s="1"/>
  <c r="AA334" i="10" s="1"/>
  <c r="AA333" i="10" s="1"/>
  <c r="AA332" i="10" s="1"/>
  <c r="AA331" i="10" s="1"/>
  <c r="AA330" i="10" s="1"/>
  <c r="AA329" i="10" s="1"/>
  <c r="AA328" i="10" s="1"/>
  <c r="AA327" i="10" s="1"/>
  <c r="AA326" i="10" s="1"/>
  <c r="AA325" i="10" s="1"/>
  <c r="AA324" i="10" s="1"/>
  <c r="AA323" i="10" s="1"/>
  <c r="AA322" i="10" s="1"/>
  <c r="AA321" i="10" s="1"/>
  <c r="AA320" i="10" s="1"/>
  <c r="AA319" i="10" s="1"/>
  <c r="AA318" i="10" s="1"/>
  <c r="AA317" i="10" s="1"/>
  <c r="AA316" i="10" s="1"/>
  <c r="AA315" i="10" s="1"/>
  <c r="AA314" i="10" s="1"/>
  <c r="AA313" i="10" s="1"/>
  <c r="AA312" i="10" s="1"/>
  <c r="AA311" i="10" s="1"/>
  <c r="AA310" i="10" s="1"/>
  <c r="AA309" i="10" s="1"/>
  <c r="AA308" i="10" s="1"/>
  <c r="AA307" i="10" s="1"/>
  <c r="AA306" i="10" s="1"/>
  <c r="AA305" i="10" s="1"/>
  <c r="AA304" i="10" s="1"/>
  <c r="AA303" i="10" s="1"/>
  <c r="AA302" i="10" s="1"/>
  <c r="AA301" i="10" s="1"/>
  <c r="AA300" i="10" s="1"/>
  <c r="AA299" i="10" s="1"/>
  <c r="AA298" i="10" s="1"/>
  <c r="AA297" i="10" s="1"/>
  <c r="AA296" i="10" s="1"/>
  <c r="AA295" i="10" s="1"/>
  <c r="AA294" i="10" s="1"/>
  <c r="AA293" i="10" s="1"/>
  <c r="AA292" i="10" s="1"/>
  <c r="AA291" i="10" s="1"/>
  <c r="AA290" i="10" s="1"/>
  <c r="AA289" i="10" s="1"/>
  <c r="AA288" i="10" s="1"/>
  <c r="AA287" i="10" s="1"/>
  <c r="AA286" i="10" s="1"/>
  <c r="AA285" i="10" s="1"/>
  <c r="AA284" i="10" s="1"/>
  <c r="AA283" i="10" s="1"/>
  <c r="AA282" i="10" s="1"/>
  <c r="AA281" i="10" s="1"/>
  <c r="AA280" i="10" s="1"/>
  <c r="AA279" i="10" s="1"/>
  <c r="AA278" i="10" s="1"/>
  <c r="AA277" i="10" s="1"/>
  <c r="AA276" i="10" s="1"/>
  <c r="AA275" i="10" s="1"/>
  <c r="AA274" i="10" s="1"/>
  <c r="AA273" i="10" s="1"/>
  <c r="AA272" i="10" s="1"/>
  <c r="AA271" i="10" s="1"/>
  <c r="AA270" i="10" s="1"/>
  <c r="AA269" i="10" s="1"/>
  <c r="AA268" i="10" s="1"/>
  <c r="AA267" i="10" s="1"/>
  <c r="AA266" i="10" s="1"/>
  <c r="AA265" i="10" s="1"/>
  <c r="AA264" i="10" s="1"/>
  <c r="AA263" i="10" s="1"/>
  <c r="AA262" i="10" s="1"/>
  <c r="AA261" i="10" s="1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AA249" i="10" s="1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AA23" i="10" s="1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AA6" i="10" s="1"/>
  <c r="AA5" i="10" s="1"/>
  <c r="AA4" i="10" s="1"/>
  <c r="AA3" i="10" s="1"/>
  <c r="AD363" i="10"/>
  <c r="AI363" i="10"/>
  <c r="AI362" i="10" s="1"/>
  <c r="AI361" i="10" s="1"/>
  <c r="AI360" i="10" s="1"/>
  <c r="AI359" i="10" s="1"/>
  <c r="AI358" i="10" s="1"/>
  <c r="AI357" i="10" s="1"/>
  <c r="AI356" i="10" s="1"/>
  <c r="AI355" i="10" s="1"/>
  <c r="AI354" i="10" s="1"/>
  <c r="AI353" i="10" s="1"/>
  <c r="AI352" i="10" s="1"/>
  <c r="AI351" i="10" s="1"/>
  <c r="AI350" i="10" s="1"/>
  <c r="AI349" i="10" s="1"/>
  <c r="AI348" i="10" s="1"/>
  <c r="AI347" i="10" s="1"/>
  <c r="AI346" i="10" s="1"/>
  <c r="AI345" i="10" s="1"/>
  <c r="AI344" i="10" s="1"/>
  <c r="AI343" i="10" s="1"/>
  <c r="AI342" i="10" s="1"/>
  <c r="AI341" i="10" s="1"/>
  <c r="AI340" i="10" s="1"/>
  <c r="AI339" i="10" s="1"/>
  <c r="AI338" i="10" s="1"/>
  <c r="AI337" i="10" s="1"/>
  <c r="AI336" i="10" s="1"/>
  <c r="AI335" i="10" s="1"/>
  <c r="AI334" i="10" s="1"/>
  <c r="AI333" i="10" s="1"/>
  <c r="AI332" i="10" s="1"/>
  <c r="AI331" i="10" s="1"/>
  <c r="AI330" i="10" s="1"/>
  <c r="AI329" i="10" s="1"/>
  <c r="AI328" i="10" s="1"/>
  <c r="AI327" i="10" s="1"/>
  <c r="AI326" i="10" s="1"/>
  <c r="AI325" i="10" s="1"/>
  <c r="AI324" i="10" s="1"/>
  <c r="AI323" i="10" s="1"/>
  <c r="AI322" i="10" s="1"/>
  <c r="AI321" i="10" s="1"/>
  <c r="AI320" i="10" s="1"/>
  <c r="AI319" i="10" s="1"/>
  <c r="AI318" i="10" s="1"/>
  <c r="AI317" i="10" s="1"/>
  <c r="AI316" i="10" s="1"/>
  <c r="AI315" i="10" s="1"/>
  <c r="AI314" i="10" s="1"/>
  <c r="AI313" i="10" s="1"/>
  <c r="AI312" i="10" s="1"/>
  <c r="AI311" i="10" s="1"/>
  <c r="AI310" i="10" s="1"/>
  <c r="AI309" i="10" s="1"/>
  <c r="AI308" i="10" s="1"/>
  <c r="AI307" i="10" s="1"/>
  <c r="AI306" i="10" s="1"/>
  <c r="AI305" i="10" s="1"/>
  <c r="AI304" i="10" s="1"/>
  <c r="AI303" i="10" s="1"/>
  <c r="AI302" i="10" s="1"/>
  <c r="AI301" i="10" s="1"/>
  <c r="AI300" i="10" s="1"/>
  <c r="AI299" i="10" s="1"/>
  <c r="AI298" i="10" s="1"/>
  <c r="AI297" i="10" s="1"/>
  <c r="AI296" i="10" s="1"/>
  <c r="AI295" i="10" s="1"/>
  <c r="AI294" i="10" s="1"/>
  <c r="AI293" i="10" s="1"/>
  <c r="AI292" i="10" s="1"/>
  <c r="AI291" i="10" s="1"/>
  <c r="AI290" i="10" s="1"/>
  <c r="AI289" i="10" s="1"/>
  <c r="AI288" i="10" s="1"/>
  <c r="AI287" i="10" s="1"/>
  <c r="AI286" i="10" s="1"/>
  <c r="AI285" i="10" s="1"/>
  <c r="AI284" i="10" s="1"/>
  <c r="AI283" i="10" s="1"/>
  <c r="AI282" i="10" s="1"/>
  <c r="AI281" i="10" s="1"/>
  <c r="AI280" i="10" s="1"/>
  <c r="AI279" i="10" s="1"/>
  <c r="AI278" i="10" s="1"/>
  <c r="AI277" i="10" s="1"/>
  <c r="AI276" i="10" s="1"/>
  <c r="AI275" i="10" s="1"/>
  <c r="AI274" i="10" s="1"/>
  <c r="AI273" i="10" s="1"/>
  <c r="AI272" i="10" s="1"/>
  <c r="AI271" i="10" s="1"/>
  <c r="AI270" i="10" s="1"/>
  <c r="AI269" i="10" s="1"/>
  <c r="AI268" i="10" s="1"/>
  <c r="AI267" i="10" s="1"/>
  <c r="AI266" i="10" s="1"/>
  <c r="AI265" i="10" s="1"/>
  <c r="AI264" i="10" s="1"/>
  <c r="AI263" i="10" s="1"/>
  <c r="AI262" i="10" s="1"/>
  <c r="AI261" i="10" s="1"/>
  <c r="AI260" i="10" s="1"/>
  <c r="AI259" i="10" s="1"/>
  <c r="AI258" i="10" s="1"/>
  <c r="AI257" i="10" s="1"/>
  <c r="AI256" i="10" s="1"/>
  <c r="AI255" i="10" s="1"/>
  <c r="AI254" i="10" s="1"/>
  <c r="AI253" i="10" s="1"/>
  <c r="AI252" i="10" s="1"/>
  <c r="AI251" i="10" s="1"/>
  <c r="AI250" i="10" s="1"/>
  <c r="AI249" i="10" s="1"/>
  <c r="AI248" i="10" s="1"/>
  <c r="AI247" i="10" s="1"/>
  <c r="AI246" i="10" s="1"/>
  <c r="AI245" i="10" s="1"/>
  <c r="AI244" i="10" s="1"/>
  <c r="AI243" i="10" s="1"/>
  <c r="AI242" i="10" s="1"/>
  <c r="AI241" i="10" s="1"/>
  <c r="AI240" i="10" s="1"/>
  <c r="AI239" i="10" s="1"/>
  <c r="AI238" i="10" s="1"/>
  <c r="AI237" i="10" s="1"/>
  <c r="AI236" i="10" s="1"/>
  <c r="AI235" i="10" s="1"/>
  <c r="AI234" i="10" s="1"/>
  <c r="AI233" i="10" s="1"/>
  <c r="AI232" i="10" s="1"/>
  <c r="AI231" i="10" s="1"/>
  <c r="AI230" i="10" s="1"/>
  <c r="AI229" i="10" s="1"/>
  <c r="AI228" i="10" s="1"/>
  <c r="AI227" i="10" s="1"/>
  <c r="AI226" i="10" s="1"/>
  <c r="AI225" i="10" s="1"/>
  <c r="AI224" i="10" s="1"/>
  <c r="AI223" i="10" s="1"/>
  <c r="AI222" i="10" s="1"/>
  <c r="AI221" i="10" s="1"/>
  <c r="AI220" i="10" s="1"/>
  <c r="AI219" i="10" s="1"/>
  <c r="AI218" i="10" s="1"/>
  <c r="AI217" i="10" s="1"/>
  <c r="AI216" i="10" s="1"/>
  <c r="AI215" i="10" s="1"/>
  <c r="AI214" i="10" s="1"/>
  <c r="AI213" i="10" s="1"/>
  <c r="AI212" i="10" s="1"/>
  <c r="AI211" i="10" s="1"/>
  <c r="AI210" i="10" s="1"/>
  <c r="AI209" i="10" s="1"/>
  <c r="AI208" i="10" s="1"/>
  <c r="AI207" i="10" s="1"/>
  <c r="AI206" i="10" s="1"/>
  <c r="AI205" i="10" s="1"/>
  <c r="AI204" i="10" s="1"/>
  <c r="AI203" i="10" s="1"/>
  <c r="AI202" i="10" s="1"/>
  <c r="AI201" i="10" s="1"/>
  <c r="AI200" i="10" s="1"/>
  <c r="AI199" i="10" s="1"/>
  <c r="AI198" i="10" s="1"/>
  <c r="AI197" i="10" s="1"/>
  <c r="AI196" i="10" s="1"/>
  <c r="AI195" i="10" s="1"/>
  <c r="AI194" i="10" s="1"/>
  <c r="AI193" i="10" s="1"/>
  <c r="AI192" i="10" s="1"/>
  <c r="AI191" i="10" s="1"/>
  <c r="AI190" i="10" s="1"/>
  <c r="AI189" i="10" s="1"/>
  <c r="AI188" i="10" s="1"/>
  <c r="AI187" i="10" s="1"/>
  <c r="AI186" i="10" s="1"/>
  <c r="AI185" i="10" s="1"/>
  <c r="AI184" i="10" s="1"/>
  <c r="AI183" i="10" s="1"/>
  <c r="AI182" i="10" s="1"/>
  <c r="AI181" i="10" s="1"/>
  <c r="AI180" i="10" s="1"/>
  <c r="AI179" i="10" s="1"/>
  <c r="AI178" i="10" s="1"/>
  <c r="AI177" i="10" s="1"/>
  <c r="AI176" i="10" s="1"/>
  <c r="AI175" i="10" s="1"/>
  <c r="AI174" i="10" s="1"/>
  <c r="AI173" i="10" s="1"/>
  <c r="AI172" i="10" s="1"/>
  <c r="AI171" i="10" s="1"/>
  <c r="AI170" i="10" s="1"/>
  <c r="AI169" i="10" s="1"/>
  <c r="AI168" i="10" s="1"/>
  <c r="AI167" i="10" s="1"/>
  <c r="AI166" i="10" s="1"/>
  <c r="AI165" i="10" s="1"/>
  <c r="AI164" i="10" s="1"/>
  <c r="AI163" i="10" s="1"/>
  <c r="AI162" i="10" s="1"/>
  <c r="AI161" i="10" s="1"/>
  <c r="AI160" i="10" s="1"/>
  <c r="AI159" i="10" s="1"/>
  <c r="AI158" i="10" s="1"/>
  <c r="AI157" i="10" s="1"/>
  <c r="AI156" i="10" s="1"/>
  <c r="AI155" i="10" s="1"/>
  <c r="AI154" i="10" s="1"/>
  <c r="AI153" i="10" s="1"/>
  <c r="AI152" i="10" s="1"/>
  <c r="AI151" i="10" s="1"/>
  <c r="AI150" i="10" s="1"/>
  <c r="AI149" i="10" s="1"/>
  <c r="AI148" i="10" s="1"/>
  <c r="AI147" i="10" s="1"/>
  <c r="AI146" i="10" s="1"/>
  <c r="AI145" i="10" s="1"/>
  <c r="AI144" i="10" s="1"/>
  <c r="AI143" i="10" s="1"/>
  <c r="AI142" i="10" s="1"/>
  <c r="AI141" i="10" s="1"/>
  <c r="AI140" i="10" s="1"/>
  <c r="AI139" i="10" s="1"/>
  <c r="AI138" i="10" s="1"/>
  <c r="AI137" i="10" s="1"/>
  <c r="AI136" i="10" s="1"/>
  <c r="AI135" i="10" s="1"/>
  <c r="AI134" i="10" s="1"/>
  <c r="AI133" i="10" s="1"/>
  <c r="AI132" i="10" s="1"/>
  <c r="AI131" i="10" s="1"/>
  <c r="AI130" i="10" s="1"/>
  <c r="AI129" i="10" s="1"/>
  <c r="AI128" i="10" s="1"/>
  <c r="AI127" i="10" s="1"/>
  <c r="AI126" i="10" s="1"/>
  <c r="AI125" i="10" s="1"/>
  <c r="AI124" i="10" s="1"/>
  <c r="AI123" i="10" s="1"/>
  <c r="AI122" i="10" s="1"/>
  <c r="AI121" i="10" s="1"/>
  <c r="AI120" i="10" s="1"/>
  <c r="AI119" i="10" s="1"/>
  <c r="AI118" i="10" s="1"/>
  <c r="AI117" i="10" s="1"/>
  <c r="AI116" i="10" s="1"/>
  <c r="AI115" i="10" s="1"/>
  <c r="AI114" i="10" s="1"/>
  <c r="AI113" i="10" s="1"/>
  <c r="AI112" i="10" s="1"/>
  <c r="AI111" i="10" s="1"/>
  <c r="AI110" i="10" s="1"/>
  <c r="AI109" i="10" s="1"/>
  <c r="AI108" i="10" s="1"/>
  <c r="AI107" i="10" s="1"/>
  <c r="AI106" i="10" s="1"/>
  <c r="AI105" i="10" s="1"/>
  <c r="AI104" i="10" s="1"/>
  <c r="AI103" i="10" s="1"/>
  <c r="AI102" i="10" s="1"/>
  <c r="AI101" i="10" s="1"/>
  <c r="AI100" i="10" s="1"/>
  <c r="AI99" i="10" s="1"/>
  <c r="AI98" i="10" s="1"/>
  <c r="AI97" i="10" s="1"/>
  <c r="AI96" i="10" s="1"/>
  <c r="AI95" i="10" s="1"/>
  <c r="AI94" i="10" s="1"/>
  <c r="AI93" i="10" s="1"/>
  <c r="AI92" i="10" s="1"/>
  <c r="AI91" i="10" s="1"/>
  <c r="AI90" i="10" s="1"/>
  <c r="AI89" i="10" s="1"/>
  <c r="AI88" i="10" s="1"/>
  <c r="AI87" i="10" s="1"/>
  <c r="AI86" i="10" s="1"/>
  <c r="AI85" i="10" s="1"/>
  <c r="AI84" i="10" s="1"/>
  <c r="AI83" i="10" s="1"/>
  <c r="AI82" i="10" s="1"/>
  <c r="AI81" i="10" s="1"/>
  <c r="AI80" i="10" s="1"/>
  <c r="AI79" i="10" s="1"/>
  <c r="AI78" i="10" s="1"/>
  <c r="AI77" i="10" s="1"/>
  <c r="AI76" i="10" s="1"/>
  <c r="AI75" i="10" s="1"/>
  <c r="AI74" i="10" s="1"/>
  <c r="AI73" i="10" s="1"/>
  <c r="AI72" i="10" s="1"/>
  <c r="AI71" i="10" s="1"/>
  <c r="AI70" i="10" s="1"/>
  <c r="AI69" i="10" s="1"/>
  <c r="AI68" i="10" s="1"/>
  <c r="AI67" i="10" s="1"/>
  <c r="AI66" i="10" s="1"/>
  <c r="AI65" i="10" s="1"/>
  <c r="AI64" i="10" s="1"/>
  <c r="AI63" i="10" s="1"/>
  <c r="AI62" i="10" s="1"/>
  <c r="AI61" i="10" s="1"/>
  <c r="AI60" i="10" s="1"/>
  <c r="AI59" i="10" s="1"/>
  <c r="AI58" i="10" s="1"/>
  <c r="AI57" i="10" s="1"/>
  <c r="AI56" i="10" s="1"/>
  <c r="AI55" i="10" s="1"/>
  <c r="AI54" i="10" s="1"/>
  <c r="AI53" i="10" s="1"/>
  <c r="AI52" i="10" s="1"/>
  <c r="AI51" i="10" s="1"/>
  <c r="AI50" i="10" s="1"/>
  <c r="AI49" i="10" s="1"/>
  <c r="AI48" i="10" s="1"/>
  <c r="AI47" i="10" s="1"/>
  <c r="AI46" i="10" s="1"/>
  <c r="AI45" i="10" s="1"/>
  <c r="AI44" i="10" s="1"/>
  <c r="AI43" i="10" s="1"/>
  <c r="AI42" i="10" s="1"/>
  <c r="AI41" i="10" s="1"/>
  <c r="AI40" i="10" s="1"/>
  <c r="AI39" i="10" s="1"/>
  <c r="AI38" i="10" s="1"/>
  <c r="AI37" i="10" s="1"/>
  <c r="AI36" i="10" s="1"/>
  <c r="AI35" i="10" s="1"/>
  <c r="AI34" i="10" s="1"/>
  <c r="AI33" i="10" s="1"/>
  <c r="AI32" i="10" s="1"/>
  <c r="AI31" i="10" s="1"/>
  <c r="AI30" i="10" s="1"/>
  <c r="AI29" i="10" s="1"/>
  <c r="AI28" i="10" s="1"/>
  <c r="AI27" i="10" s="1"/>
  <c r="AI26" i="10" s="1"/>
  <c r="AI25" i="10" s="1"/>
  <c r="AI24" i="10" s="1"/>
  <c r="AI23" i="10" s="1"/>
  <c r="AI22" i="10" s="1"/>
  <c r="AI21" i="10" s="1"/>
  <c r="AI20" i="10" s="1"/>
  <c r="AI19" i="10" s="1"/>
  <c r="AI18" i="10" s="1"/>
  <c r="AI17" i="10" s="1"/>
  <c r="AI16" i="10" s="1"/>
  <c r="AI15" i="10" s="1"/>
  <c r="AI14" i="10" s="1"/>
  <c r="AI13" i="10" s="1"/>
  <c r="AI12" i="10" s="1"/>
  <c r="AI11" i="10" s="1"/>
  <c r="AI10" i="10" s="1"/>
  <c r="AI9" i="10" s="1"/>
  <c r="AI8" i="10" s="1"/>
  <c r="AI7" i="10" s="1"/>
  <c r="AI6" i="10" s="1"/>
  <c r="AI5" i="10" s="1"/>
  <c r="AI4" i="10" s="1"/>
  <c r="AI3" i="10" s="1"/>
  <c r="AF362" i="10"/>
  <c r="AF361" i="10" s="1"/>
  <c r="AF360" i="10" s="1"/>
  <c r="AF359" i="10" s="1"/>
  <c r="AF358" i="10" s="1"/>
  <c r="AF357" i="10" s="1"/>
  <c r="AF356" i="10" s="1"/>
  <c r="AF355" i="10" s="1"/>
  <c r="AF354" i="10" s="1"/>
  <c r="AF353" i="10" s="1"/>
  <c r="AF352" i="10" s="1"/>
  <c r="AF351" i="10" s="1"/>
  <c r="AF350" i="10" s="1"/>
  <c r="AF349" i="10" s="1"/>
  <c r="AF348" i="10" s="1"/>
  <c r="AF347" i="10" s="1"/>
  <c r="AF346" i="10" s="1"/>
  <c r="AF345" i="10" s="1"/>
  <c r="AF344" i="10" s="1"/>
  <c r="AF343" i="10" s="1"/>
  <c r="AF342" i="10" s="1"/>
  <c r="AF341" i="10" s="1"/>
  <c r="AF340" i="10" s="1"/>
  <c r="AF339" i="10" s="1"/>
  <c r="AF338" i="10" s="1"/>
  <c r="AF337" i="10" s="1"/>
  <c r="AF336" i="10" s="1"/>
  <c r="AF335" i="10" s="1"/>
  <c r="AF334" i="10" s="1"/>
  <c r="AF333" i="10" s="1"/>
  <c r="AF332" i="10" s="1"/>
  <c r="AF331" i="10" s="1"/>
  <c r="AF330" i="10" s="1"/>
  <c r="AF329" i="10" s="1"/>
  <c r="AF328" i="10" s="1"/>
  <c r="AF327" i="10" s="1"/>
  <c r="AF326" i="10" s="1"/>
  <c r="AF325" i="10" s="1"/>
  <c r="AF324" i="10" s="1"/>
  <c r="AF323" i="10" s="1"/>
  <c r="AF322" i="10" s="1"/>
  <c r="AF321" i="10" s="1"/>
  <c r="AF320" i="10" s="1"/>
  <c r="AF319" i="10" s="1"/>
  <c r="AF318" i="10" s="1"/>
  <c r="AF317" i="10" s="1"/>
  <c r="AF316" i="10" s="1"/>
  <c r="AF315" i="10" s="1"/>
  <c r="AF314" i="10" s="1"/>
  <c r="AF313" i="10" s="1"/>
  <c r="AF312" i="10" s="1"/>
  <c r="AF311" i="10" s="1"/>
  <c r="AF310" i="10" s="1"/>
  <c r="AF309" i="10" s="1"/>
  <c r="AF308" i="10" s="1"/>
  <c r="AF307" i="10" s="1"/>
  <c r="AF306" i="10" s="1"/>
  <c r="AF305" i="10" s="1"/>
  <c r="AF304" i="10" s="1"/>
  <c r="AF303" i="10" s="1"/>
  <c r="AF302" i="10" s="1"/>
  <c r="AF301" i="10" s="1"/>
  <c r="AF300" i="10" s="1"/>
  <c r="AF299" i="10" s="1"/>
  <c r="AF298" i="10" s="1"/>
  <c r="AF297" i="10" s="1"/>
  <c r="AF296" i="10" s="1"/>
  <c r="AF295" i="10" s="1"/>
  <c r="AF294" i="10" s="1"/>
  <c r="AF293" i="10" s="1"/>
  <c r="AF292" i="10" s="1"/>
  <c r="AF291" i="10" s="1"/>
  <c r="AF290" i="10" s="1"/>
  <c r="AF289" i="10" s="1"/>
  <c r="AF288" i="10" s="1"/>
  <c r="AF287" i="10" s="1"/>
  <c r="AF286" i="10" s="1"/>
  <c r="AF285" i="10" s="1"/>
  <c r="AF284" i="10" s="1"/>
  <c r="AF283" i="10" s="1"/>
  <c r="AF282" i="10" s="1"/>
  <c r="AF281" i="10" s="1"/>
  <c r="AF280" i="10" s="1"/>
  <c r="AF279" i="10" s="1"/>
  <c r="AF278" i="10" s="1"/>
  <c r="AF277" i="10" s="1"/>
  <c r="AF276" i="10" s="1"/>
  <c r="AF275" i="10" s="1"/>
  <c r="AF274" i="10" s="1"/>
  <c r="AF273" i="10" s="1"/>
  <c r="AF272" i="10" s="1"/>
  <c r="AF271" i="10" s="1"/>
  <c r="AF270" i="10" s="1"/>
  <c r="AF269" i="10" s="1"/>
  <c r="AF268" i="10" s="1"/>
  <c r="AF267" i="10" s="1"/>
  <c r="AF266" i="10" s="1"/>
  <c r="AF265" i="10" s="1"/>
  <c r="AF264" i="10" s="1"/>
  <c r="AF263" i="10" s="1"/>
  <c r="AF262" i="10" s="1"/>
  <c r="AF261" i="10" s="1"/>
  <c r="AF260" i="10" s="1"/>
  <c r="AF259" i="10" s="1"/>
  <c r="AF258" i="10" s="1"/>
  <c r="AF257" i="10" s="1"/>
  <c r="AF256" i="10" s="1"/>
  <c r="AF255" i="10" s="1"/>
  <c r="AF254" i="10" s="1"/>
  <c r="AF253" i="10" s="1"/>
  <c r="AF252" i="10" s="1"/>
  <c r="AF251" i="10" s="1"/>
  <c r="AF250" i="10" s="1"/>
  <c r="AF249" i="10" s="1"/>
  <c r="AF248" i="10" s="1"/>
  <c r="AF247" i="10" s="1"/>
  <c r="AF246" i="10" s="1"/>
  <c r="AF245" i="10" s="1"/>
  <c r="AF244" i="10" s="1"/>
  <c r="AF243" i="10" s="1"/>
  <c r="AF242" i="10" s="1"/>
  <c r="AF241" i="10" s="1"/>
  <c r="AF240" i="10" s="1"/>
  <c r="AF239" i="10" s="1"/>
  <c r="AF238" i="10" s="1"/>
  <c r="AF237" i="10" s="1"/>
  <c r="AF236" i="10" s="1"/>
  <c r="AF235" i="10" s="1"/>
  <c r="AF234" i="10" s="1"/>
  <c r="AF233" i="10" s="1"/>
  <c r="AF232" i="10" s="1"/>
  <c r="AF231" i="10" s="1"/>
  <c r="AF230" i="10" s="1"/>
  <c r="AF229" i="10" s="1"/>
  <c r="AF228" i="10" s="1"/>
  <c r="AF227" i="10" s="1"/>
  <c r="AF226" i="10" s="1"/>
  <c r="AF225" i="10" s="1"/>
  <c r="AF224" i="10" s="1"/>
  <c r="AF223" i="10" s="1"/>
  <c r="AF222" i="10" s="1"/>
  <c r="AF221" i="10" s="1"/>
  <c r="AF220" i="10" s="1"/>
  <c r="AF219" i="10" s="1"/>
  <c r="AF218" i="10" s="1"/>
  <c r="AF217" i="10" s="1"/>
  <c r="AF216" i="10" s="1"/>
  <c r="AF215" i="10" s="1"/>
  <c r="AF214" i="10" s="1"/>
  <c r="AF213" i="10" s="1"/>
  <c r="AF212" i="10" s="1"/>
  <c r="AF211" i="10" s="1"/>
  <c r="AF210" i="10" s="1"/>
  <c r="AF209" i="10" s="1"/>
  <c r="AF208" i="10" s="1"/>
  <c r="AF207" i="10" s="1"/>
  <c r="AF206" i="10" s="1"/>
  <c r="AF205" i="10" s="1"/>
  <c r="AF204" i="10" s="1"/>
  <c r="AF203" i="10" s="1"/>
  <c r="AF202" i="10" s="1"/>
  <c r="AF201" i="10" s="1"/>
  <c r="AF200" i="10" s="1"/>
  <c r="AF199" i="10" s="1"/>
  <c r="AF198" i="10" s="1"/>
  <c r="AF197" i="10" s="1"/>
  <c r="AF196" i="10" s="1"/>
  <c r="AF195" i="10" s="1"/>
  <c r="AF194" i="10" s="1"/>
  <c r="AF193" i="10" s="1"/>
  <c r="AF192" i="10" s="1"/>
  <c r="AF191" i="10" s="1"/>
  <c r="AF190" i="10" s="1"/>
  <c r="AF189" i="10" s="1"/>
  <c r="AF188" i="10" s="1"/>
  <c r="AF187" i="10" s="1"/>
  <c r="AF186" i="10" s="1"/>
  <c r="AF185" i="10" s="1"/>
  <c r="AF184" i="10" s="1"/>
  <c r="AF183" i="10" s="1"/>
  <c r="AF182" i="10" s="1"/>
  <c r="AF181" i="10" s="1"/>
  <c r="AF180" i="10" s="1"/>
  <c r="AF179" i="10" s="1"/>
  <c r="AF178" i="10" s="1"/>
  <c r="AF177" i="10" s="1"/>
  <c r="AF176" i="10" s="1"/>
  <c r="AF175" i="10" s="1"/>
  <c r="AF174" i="10" s="1"/>
  <c r="AF173" i="10" s="1"/>
  <c r="AF172" i="10" s="1"/>
  <c r="AF171" i="10" s="1"/>
  <c r="AF170" i="10" s="1"/>
  <c r="AF169" i="10" s="1"/>
  <c r="AF168" i="10" s="1"/>
  <c r="AF167" i="10" s="1"/>
  <c r="AF166" i="10" s="1"/>
  <c r="AF165" i="10" s="1"/>
  <c r="AF164" i="10" s="1"/>
  <c r="AF163" i="10" s="1"/>
  <c r="AF162" i="10" s="1"/>
  <c r="AF161" i="10" s="1"/>
  <c r="AF160" i="10" s="1"/>
  <c r="AF159" i="10" s="1"/>
  <c r="AF158" i="10" s="1"/>
  <c r="AF157" i="10" s="1"/>
  <c r="AF156" i="10" s="1"/>
  <c r="AF155" i="10" s="1"/>
  <c r="AF154" i="10" s="1"/>
  <c r="AF153" i="10" s="1"/>
  <c r="AF152" i="10" s="1"/>
  <c r="AF151" i="10" s="1"/>
  <c r="AF150" i="10" s="1"/>
  <c r="AF149" i="10" s="1"/>
  <c r="AF148" i="10" s="1"/>
  <c r="AF147" i="10" s="1"/>
  <c r="AF146" i="10" s="1"/>
  <c r="AF145" i="10" s="1"/>
  <c r="AF144" i="10" s="1"/>
  <c r="AF143" i="10" s="1"/>
  <c r="AF142" i="10" s="1"/>
  <c r="AF141" i="10" s="1"/>
  <c r="AF140" i="10" s="1"/>
  <c r="AF139" i="10" s="1"/>
  <c r="AF138" i="10" s="1"/>
  <c r="AF137" i="10" s="1"/>
  <c r="AF136" i="10" s="1"/>
  <c r="AF135" i="10" s="1"/>
  <c r="AF134" i="10" s="1"/>
  <c r="AF133" i="10" s="1"/>
  <c r="AF132" i="10" s="1"/>
  <c r="AF131" i="10" s="1"/>
  <c r="AF130" i="10" s="1"/>
  <c r="AF129" i="10" s="1"/>
  <c r="AF128" i="10" s="1"/>
  <c r="AF127" i="10" s="1"/>
  <c r="AF126" i="10" s="1"/>
  <c r="AF125" i="10" s="1"/>
  <c r="AF124" i="10" s="1"/>
  <c r="AF123" i="10" s="1"/>
  <c r="AF122" i="10" s="1"/>
  <c r="AF121" i="10" s="1"/>
  <c r="AF120" i="10" s="1"/>
  <c r="AF119" i="10" s="1"/>
  <c r="AF118" i="10" s="1"/>
  <c r="AF117" i="10" s="1"/>
  <c r="AF116" i="10" s="1"/>
  <c r="AF115" i="10" s="1"/>
  <c r="AF114" i="10" s="1"/>
  <c r="AF113" i="10" s="1"/>
  <c r="AF112" i="10" s="1"/>
  <c r="AF111" i="10" s="1"/>
  <c r="AF110" i="10" s="1"/>
  <c r="AF109" i="10" s="1"/>
  <c r="AF108" i="10" s="1"/>
  <c r="AF107" i="10" s="1"/>
  <c r="AF106" i="10" s="1"/>
  <c r="AF105" i="10" s="1"/>
  <c r="AF104" i="10" s="1"/>
  <c r="AF103" i="10" s="1"/>
  <c r="AF102" i="10" s="1"/>
  <c r="AF101" i="10" s="1"/>
  <c r="AF100" i="10" s="1"/>
  <c r="AF99" i="10" s="1"/>
  <c r="AF98" i="10" s="1"/>
  <c r="AF97" i="10" s="1"/>
  <c r="AF96" i="10" s="1"/>
  <c r="AF95" i="10" s="1"/>
  <c r="AF94" i="10" s="1"/>
  <c r="AF93" i="10" s="1"/>
  <c r="AF92" i="10" s="1"/>
  <c r="AF91" i="10" s="1"/>
  <c r="AF90" i="10" s="1"/>
  <c r="AF89" i="10" s="1"/>
  <c r="AF88" i="10" s="1"/>
  <c r="AF87" i="10" s="1"/>
  <c r="AF86" i="10" s="1"/>
  <c r="AF85" i="10" s="1"/>
  <c r="AF84" i="10" s="1"/>
  <c r="AF83" i="10" s="1"/>
  <c r="AF82" i="10" s="1"/>
  <c r="AF81" i="10" s="1"/>
  <c r="AF80" i="10" s="1"/>
  <c r="AF79" i="10" s="1"/>
  <c r="AF78" i="10" s="1"/>
  <c r="AF77" i="10" s="1"/>
  <c r="AF76" i="10" s="1"/>
  <c r="AF75" i="10" s="1"/>
  <c r="AF74" i="10" s="1"/>
  <c r="AF73" i="10" s="1"/>
  <c r="AF72" i="10" s="1"/>
  <c r="AF71" i="10" s="1"/>
  <c r="AF70" i="10" s="1"/>
  <c r="AF69" i="10" s="1"/>
  <c r="AF68" i="10" s="1"/>
  <c r="AF67" i="10" s="1"/>
  <c r="AF66" i="10" s="1"/>
  <c r="AF65" i="10" s="1"/>
  <c r="AF64" i="10" s="1"/>
  <c r="AF63" i="10" s="1"/>
  <c r="AF62" i="10" s="1"/>
  <c r="AF61" i="10" s="1"/>
  <c r="AF60" i="10" s="1"/>
  <c r="AF59" i="10" s="1"/>
  <c r="AF58" i="10" s="1"/>
  <c r="AF57" i="10" s="1"/>
  <c r="AF56" i="10" s="1"/>
  <c r="AF55" i="10" s="1"/>
  <c r="AF54" i="10" s="1"/>
  <c r="AF53" i="10" s="1"/>
  <c r="AF52" i="10" s="1"/>
  <c r="AF51" i="10" s="1"/>
  <c r="AF50" i="10" s="1"/>
  <c r="AF49" i="10" s="1"/>
  <c r="AF48" i="10" s="1"/>
  <c r="AF47" i="10" s="1"/>
  <c r="AF46" i="10" s="1"/>
  <c r="AF45" i="10" s="1"/>
  <c r="AF44" i="10" s="1"/>
  <c r="AF43" i="10" s="1"/>
  <c r="AF42" i="10" s="1"/>
  <c r="AF41" i="10" s="1"/>
  <c r="AF40" i="10" s="1"/>
  <c r="AF39" i="10" s="1"/>
  <c r="AF38" i="10" s="1"/>
  <c r="AF37" i="10" s="1"/>
  <c r="AF36" i="10" s="1"/>
  <c r="AF35" i="10" s="1"/>
  <c r="AF34" i="10" s="1"/>
  <c r="AF33" i="10" s="1"/>
  <c r="AF32" i="10" s="1"/>
  <c r="AF31" i="10" s="1"/>
  <c r="AF30" i="10" s="1"/>
  <c r="AF29" i="10" s="1"/>
  <c r="AF28" i="10" s="1"/>
  <c r="AF27" i="10" s="1"/>
  <c r="AF26" i="10" s="1"/>
  <c r="AF25" i="10" s="1"/>
  <c r="AF24" i="10" s="1"/>
  <c r="AF23" i="10" s="1"/>
  <c r="AF22" i="10" s="1"/>
  <c r="AF21" i="10" s="1"/>
  <c r="AF20" i="10" s="1"/>
  <c r="AF19" i="10" s="1"/>
  <c r="AF18" i="10" s="1"/>
  <c r="AF17" i="10" s="1"/>
  <c r="AF16" i="10" s="1"/>
  <c r="AF15" i="10" s="1"/>
  <c r="AF14" i="10" s="1"/>
  <c r="AF13" i="10" s="1"/>
  <c r="AF12" i="10" s="1"/>
  <c r="AF11" i="10" s="1"/>
  <c r="AF10" i="10" s="1"/>
  <c r="AF9" i="10" s="1"/>
  <c r="AF8" i="10" s="1"/>
  <c r="AF7" i="10" s="1"/>
  <c r="AF6" i="10" s="1"/>
  <c r="AF5" i="10" s="1"/>
  <c r="AF4" i="10" s="1"/>
  <c r="AF3" i="10" s="1"/>
  <c r="O179" i="8" l="1"/>
  <c r="O180" i="8" s="1"/>
  <c r="I169" i="8" s="1"/>
  <c r="H105" i="14"/>
  <c r="O101" i="14" s="1"/>
  <c r="H19" i="9"/>
  <c r="H44" i="8"/>
  <c r="O40" i="8" s="1"/>
  <c r="H100" i="8"/>
  <c r="N112" i="8" s="1"/>
  <c r="N113" i="8" s="1"/>
  <c r="N114" i="8" s="1"/>
  <c r="H101" i="8" s="1"/>
  <c r="H19" i="8"/>
  <c r="H23" i="8" s="1"/>
  <c r="F2" i="1"/>
  <c r="F5" i="1" s="1"/>
  <c r="I100" i="8"/>
  <c r="O112" i="8" s="1"/>
  <c r="O113" i="8" s="1"/>
  <c r="O114" i="8" s="1"/>
  <c r="I101" i="8" s="1"/>
  <c r="AA100" i="8"/>
  <c r="AA99" i="8" s="1"/>
  <c r="Z100" i="8"/>
  <c r="Z99" i="8" s="1"/>
  <c r="O279" i="8"/>
  <c r="O280" i="8" s="1"/>
  <c r="I270" i="8" s="1"/>
  <c r="O199" i="8"/>
  <c r="O200" i="8" s="1"/>
  <c r="I190" i="8" s="1"/>
  <c r="N199" i="8"/>
  <c r="N200" i="8" s="1"/>
  <c r="H190" i="8" s="1"/>
  <c r="H130" i="11"/>
  <c r="O126" i="11" s="1"/>
  <c r="AA39" i="8"/>
  <c r="AA38" i="8" s="1"/>
  <c r="I109" i="14"/>
  <c r="I100" i="14" s="1"/>
  <c r="O112" i="14" s="1"/>
  <c r="O116" i="14" s="1"/>
  <c r="O115" i="14" s="1"/>
  <c r="I102" i="14" s="1"/>
  <c r="H48" i="11"/>
  <c r="Z46" i="11"/>
  <c r="Z45" i="11"/>
  <c r="Z44" i="11"/>
  <c r="Z43" i="11"/>
  <c r="I48" i="11"/>
  <c r="AA46" i="11"/>
  <c r="AA44" i="11"/>
  <c r="AA45" i="11"/>
  <c r="AA43" i="11"/>
  <c r="L22" i="11"/>
  <c r="I20" i="11" s="1"/>
  <c r="H47" i="8"/>
  <c r="Z46" i="8"/>
  <c r="Z45" i="8"/>
  <c r="Z44" i="8"/>
  <c r="Z43" i="8"/>
  <c r="H11" i="15"/>
  <c r="I105" i="14" s="1"/>
  <c r="O102" i="14" s="1"/>
  <c r="L124" i="8"/>
  <c r="L125" i="8" s="1"/>
  <c r="H124" i="8" s="1"/>
  <c r="H123" i="8" s="1"/>
  <c r="H128" i="8" s="1"/>
  <c r="I130" i="11"/>
  <c r="O127" i="11" s="1"/>
  <c r="O141" i="8"/>
  <c r="O140" i="8" s="1"/>
  <c r="I127" i="8" s="1"/>
  <c r="O138" i="8"/>
  <c r="O139" i="8" s="1"/>
  <c r="I126" i="8" s="1"/>
  <c r="H130" i="14"/>
  <c r="O126" i="14" s="1"/>
  <c r="H105" i="8"/>
  <c r="O101" i="8" s="1"/>
  <c r="I105" i="8"/>
  <c r="O102" i="8" s="1"/>
  <c r="N138" i="8"/>
  <c r="N139" i="8" s="1"/>
  <c r="H126" i="8" s="1"/>
  <c r="L11" i="15"/>
  <c r="I130" i="14" s="1"/>
  <c r="O127" i="14" s="1"/>
  <c r="L229" i="14"/>
  <c r="H228" i="14" s="1"/>
  <c r="H227" i="14" s="1"/>
  <c r="H232" i="14" s="1"/>
  <c r="L168" i="14"/>
  <c r="H167" i="14" s="1"/>
  <c r="H166" i="14" s="1"/>
  <c r="H171" i="14" s="1"/>
  <c r="I47" i="11"/>
  <c r="L38" i="11"/>
  <c r="L39" i="11" s="1"/>
  <c r="H48" i="8"/>
  <c r="H133" i="11"/>
  <c r="H125" i="11" s="1"/>
  <c r="N137" i="11" s="1"/>
  <c r="N141" i="11" s="1"/>
  <c r="N140" i="11" s="1"/>
  <c r="H127" i="11" s="1"/>
  <c r="N182" i="14"/>
  <c r="N181" i="14" s="1"/>
  <c r="H170" i="14" s="1"/>
  <c r="N179" i="14"/>
  <c r="N180" i="14" s="1"/>
  <c r="H169" i="14" s="1"/>
  <c r="O182" i="11"/>
  <c r="O181" i="11" s="1"/>
  <c r="I170" i="11" s="1"/>
  <c r="O179" i="11"/>
  <c r="O180" i="11" s="1"/>
  <c r="N182" i="8"/>
  <c r="N181" i="8" s="1"/>
  <c r="H170" i="8" s="1"/>
  <c r="G19" i="12"/>
  <c r="H105" i="11" s="1"/>
  <c r="O101" i="11" s="1"/>
  <c r="I133" i="14"/>
  <c r="I125" i="14" s="1"/>
  <c r="O137" i="14" s="1"/>
  <c r="O141" i="14" s="1"/>
  <c r="N115" i="14"/>
  <c r="H102" i="14" s="1"/>
  <c r="L65" i="14"/>
  <c r="I63" i="14" s="1"/>
  <c r="I62" i="14" s="1"/>
  <c r="I66" i="14" s="1"/>
  <c r="L64" i="14"/>
  <c r="H63" i="14" s="1"/>
  <c r="H62" i="14" s="1"/>
  <c r="H66" i="14" s="1"/>
  <c r="L38" i="14"/>
  <c r="L40" i="14" s="1"/>
  <c r="I38" i="14" s="1"/>
  <c r="I37" i="14" s="1"/>
  <c r="I42" i="14" s="1"/>
  <c r="L229" i="8"/>
  <c r="H228" i="8" s="1"/>
  <c r="H227" i="8" s="1"/>
  <c r="H232" i="8" s="1"/>
  <c r="L228" i="11"/>
  <c r="L229" i="11" s="1"/>
  <c r="H228" i="11" s="1"/>
  <c r="H227" i="11" s="1"/>
  <c r="H232" i="11" s="1"/>
  <c r="H47" i="11"/>
  <c r="I47" i="14"/>
  <c r="I39" i="14" s="1"/>
  <c r="O51" i="14" s="1"/>
  <c r="O52" i="14" s="1"/>
  <c r="O53" i="14" s="1"/>
  <c r="I40" i="14" s="1"/>
  <c r="N113" i="14"/>
  <c r="N114" i="14" s="1"/>
  <c r="H101" i="14" s="1"/>
  <c r="N141" i="14"/>
  <c r="N140" i="14" s="1"/>
  <c r="H127" i="14" s="1"/>
  <c r="O141" i="11"/>
  <c r="O140" i="11" s="1"/>
  <c r="I127" i="11" s="1"/>
  <c r="I105" i="11"/>
  <c r="O102" i="11" s="1"/>
  <c r="O116" i="11"/>
  <c r="O115" i="11" s="1"/>
  <c r="I102" i="11" s="1"/>
  <c r="O113" i="11"/>
  <c r="O114" i="11" s="1"/>
  <c r="H100" i="11"/>
  <c r="N112" i="11" s="1"/>
  <c r="N116" i="11" s="1"/>
  <c r="N115" i="11" s="1"/>
  <c r="H102" i="11" s="1"/>
  <c r="D11" i="9"/>
  <c r="I44" i="8" s="1"/>
  <c r="O41" i="8" s="1"/>
  <c r="N52" i="14"/>
  <c r="N53" i="14" s="1"/>
  <c r="H40" i="14" s="1"/>
  <c r="N54" i="14"/>
  <c r="H41" i="14" s="1"/>
  <c r="O52" i="8"/>
  <c r="O53" i="8" s="1"/>
  <c r="I40" i="8" s="1"/>
  <c r="O54" i="8"/>
  <c r="I41" i="8" s="1"/>
  <c r="L65" i="8"/>
  <c r="I63" i="8" s="1"/>
  <c r="I62" i="8" s="1"/>
  <c r="I66" i="8" s="1"/>
  <c r="L63" i="11"/>
  <c r="L64" i="11" s="1"/>
  <c r="H63" i="11" s="1"/>
  <c r="H62" i="11" s="1"/>
  <c r="H66" i="11" s="1"/>
  <c r="AE363" i="16"/>
  <c r="AB362" i="16"/>
  <c r="AB361" i="16" s="1"/>
  <c r="AB360" i="16" s="1"/>
  <c r="AB359" i="16" s="1"/>
  <c r="AB358" i="16" s="1"/>
  <c r="AB357" i="16" s="1"/>
  <c r="AB356" i="16" s="1"/>
  <c r="AB355" i="16" s="1"/>
  <c r="AB354" i="16" s="1"/>
  <c r="AB353" i="16" s="1"/>
  <c r="AB352" i="16" s="1"/>
  <c r="AB351" i="16" s="1"/>
  <c r="AB350" i="16" s="1"/>
  <c r="AB349" i="16" s="1"/>
  <c r="AB348" i="16" s="1"/>
  <c r="AB347" i="16" s="1"/>
  <c r="AB346" i="16" s="1"/>
  <c r="AB345" i="16" s="1"/>
  <c r="AB344" i="16" s="1"/>
  <c r="AB343" i="16" s="1"/>
  <c r="AB342" i="16" s="1"/>
  <c r="AB341" i="16" s="1"/>
  <c r="AB340" i="16" s="1"/>
  <c r="AB339" i="16" s="1"/>
  <c r="AB338" i="16" s="1"/>
  <c r="AB337" i="16" s="1"/>
  <c r="AB336" i="16" s="1"/>
  <c r="AB335" i="16" s="1"/>
  <c r="AB334" i="16" s="1"/>
  <c r="AB333" i="16" s="1"/>
  <c r="AB332" i="16" s="1"/>
  <c r="AB331" i="16" s="1"/>
  <c r="AB330" i="16" s="1"/>
  <c r="AB329" i="16" s="1"/>
  <c r="AB328" i="16" s="1"/>
  <c r="AB327" i="16" s="1"/>
  <c r="AB326" i="16" s="1"/>
  <c r="AB325" i="16" s="1"/>
  <c r="AB324" i="16" s="1"/>
  <c r="AB323" i="16" s="1"/>
  <c r="AB322" i="16" s="1"/>
  <c r="AB321" i="16" s="1"/>
  <c r="AB320" i="16" s="1"/>
  <c r="AB319" i="16" s="1"/>
  <c r="AB318" i="16" s="1"/>
  <c r="AB317" i="16" s="1"/>
  <c r="AB316" i="16" s="1"/>
  <c r="AB315" i="16" s="1"/>
  <c r="AB314" i="16" s="1"/>
  <c r="AB313" i="16" s="1"/>
  <c r="AB312" i="16" s="1"/>
  <c r="AB311" i="16" s="1"/>
  <c r="AB310" i="16" s="1"/>
  <c r="AB309" i="16" s="1"/>
  <c r="AB308" i="16" s="1"/>
  <c r="AB307" i="16" s="1"/>
  <c r="AB306" i="16" s="1"/>
  <c r="AB305" i="16" s="1"/>
  <c r="AB304" i="16" s="1"/>
  <c r="AB303" i="16" s="1"/>
  <c r="AB302" i="16" s="1"/>
  <c r="AB301" i="16" s="1"/>
  <c r="AB300" i="16" s="1"/>
  <c r="AB299" i="16" s="1"/>
  <c r="AB298" i="16" s="1"/>
  <c r="AB297" i="16" s="1"/>
  <c r="AB296" i="16" s="1"/>
  <c r="AB295" i="16" s="1"/>
  <c r="AB294" i="16" s="1"/>
  <c r="AB293" i="16" s="1"/>
  <c r="AB292" i="16" s="1"/>
  <c r="AB291" i="16" s="1"/>
  <c r="AB290" i="16" s="1"/>
  <c r="AB289" i="16" s="1"/>
  <c r="AB288" i="16" s="1"/>
  <c r="AB287" i="16" s="1"/>
  <c r="AB286" i="16" s="1"/>
  <c r="AB285" i="16" s="1"/>
  <c r="AB284" i="16" s="1"/>
  <c r="AB283" i="16" s="1"/>
  <c r="AB282" i="16" s="1"/>
  <c r="AB281" i="16" s="1"/>
  <c r="AB280" i="16" s="1"/>
  <c r="AB279" i="16" s="1"/>
  <c r="AB278" i="16" s="1"/>
  <c r="AB277" i="16" s="1"/>
  <c r="AB276" i="16" s="1"/>
  <c r="AB275" i="16" s="1"/>
  <c r="AB274" i="16" s="1"/>
  <c r="AB273" i="16" s="1"/>
  <c r="AB272" i="16" s="1"/>
  <c r="AB271" i="16" s="1"/>
  <c r="AB270" i="16" s="1"/>
  <c r="AB269" i="16" s="1"/>
  <c r="AB268" i="16" s="1"/>
  <c r="AB267" i="16" s="1"/>
  <c r="AB266" i="16" s="1"/>
  <c r="AB265" i="16" s="1"/>
  <c r="AB264" i="16" s="1"/>
  <c r="AB263" i="16" s="1"/>
  <c r="AB262" i="16" s="1"/>
  <c r="AB261" i="16" s="1"/>
  <c r="AB260" i="16" s="1"/>
  <c r="AB259" i="16" s="1"/>
  <c r="AB258" i="16" s="1"/>
  <c r="AB257" i="16" s="1"/>
  <c r="AB256" i="16" s="1"/>
  <c r="AB255" i="16" s="1"/>
  <c r="AB254" i="16" s="1"/>
  <c r="AB253" i="16" s="1"/>
  <c r="AB252" i="16" s="1"/>
  <c r="AB251" i="16" s="1"/>
  <c r="AB250" i="16" s="1"/>
  <c r="AB249" i="16" s="1"/>
  <c r="AB248" i="16" s="1"/>
  <c r="AB247" i="16" s="1"/>
  <c r="AB246" i="16" s="1"/>
  <c r="AB245" i="16" s="1"/>
  <c r="AB244" i="16" s="1"/>
  <c r="AB243" i="16" s="1"/>
  <c r="AB242" i="16" s="1"/>
  <c r="AB241" i="16" s="1"/>
  <c r="AB240" i="16" s="1"/>
  <c r="AB239" i="16" s="1"/>
  <c r="AB238" i="16" s="1"/>
  <c r="AB237" i="16" s="1"/>
  <c r="AB236" i="16" s="1"/>
  <c r="AB235" i="16" s="1"/>
  <c r="AB234" i="16" s="1"/>
  <c r="AB233" i="16" s="1"/>
  <c r="AB232" i="16" s="1"/>
  <c r="AB231" i="16" s="1"/>
  <c r="AB230" i="16" s="1"/>
  <c r="AB229" i="16" s="1"/>
  <c r="AB228" i="16" s="1"/>
  <c r="AB227" i="16" s="1"/>
  <c r="AB226" i="16" s="1"/>
  <c r="AB225" i="16" s="1"/>
  <c r="AB224" i="16" s="1"/>
  <c r="AB223" i="16" s="1"/>
  <c r="AB222" i="16" s="1"/>
  <c r="AB221" i="16" s="1"/>
  <c r="AB220" i="16" s="1"/>
  <c r="AB219" i="16" s="1"/>
  <c r="AB218" i="16" s="1"/>
  <c r="AB217" i="16" s="1"/>
  <c r="AB216" i="16" s="1"/>
  <c r="AB215" i="16" s="1"/>
  <c r="AB214" i="16" s="1"/>
  <c r="AB213" i="16" s="1"/>
  <c r="AB212" i="16" s="1"/>
  <c r="AB211" i="16" s="1"/>
  <c r="AB210" i="16" s="1"/>
  <c r="AB209" i="16" s="1"/>
  <c r="AB208" i="16" s="1"/>
  <c r="AB207" i="16" s="1"/>
  <c r="AB206" i="16" s="1"/>
  <c r="AB205" i="16" s="1"/>
  <c r="AB204" i="16" s="1"/>
  <c r="AB203" i="16" s="1"/>
  <c r="AB202" i="16" s="1"/>
  <c r="AB201" i="16" s="1"/>
  <c r="AB200" i="16" s="1"/>
  <c r="AB199" i="16" s="1"/>
  <c r="AB198" i="16" s="1"/>
  <c r="AB197" i="16" s="1"/>
  <c r="AB196" i="16" s="1"/>
  <c r="AB195" i="16" s="1"/>
  <c r="AB194" i="16" s="1"/>
  <c r="AB193" i="16" s="1"/>
  <c r="AB192" i="16" s="1"/>
  <c r="AB191" i="16" s="1"/>
  <c r="AB190" i="16" s="1"/>
  <c r="AB189" i="16" s="1"/>
  <c r="AB188" i="16" s="1"/>
  <c r="AB187" i="16" s="1"/>
  <c r="AB186" i="16" s="1"/>
  <c r="AB185" i="16" s="1"/>
  <c r="AB184" i="16" s="1"/>
  <c r="AB183" i="16" s="1"/>
  <c r="AB182" i="16" s="1"/>
  <c r="AB181" i="16" s="1"/>
  <c r="AB180" i="16" s="1"/>
  <c r="AB179" i="16" s="1"/>
  <c r="AB178" i="16" s="1"/>
  <c r="AB177" i="16" s="1"/>
  <c r="AB176" i="16" s="1"/>
  <c r="AB175" i="16" s="1"/>
  <c r="AB174" i="16" s="1"/>
  <c r="AB173" i="16" s="1"/>
  <c r="AB172" i="16" s="1"/>
  <c r="AB171" i="16" s="1"/>
  <c r="AB170" i="16" s="1"/>
  <c r="AB169" i="16" s="1"/>
  <c r="AB168" i="16" s="1"/>
  <c r="AB167" i="16" s="1"/>
  <c r="AB166" i="16" s="1"/>
  <c r="AB165" i="16" s="1"/>
  <c r="AB164" i="16" s="1"/>
  <c r="AB163" i="16" s="1"/>
  <c r="AB162" i="16" s="1"/>
  <c r="AB161" i="16" s="1"/>
  <c r="AB160" i="16" s="1"/>
  <c r="AB159" i="16" s="1"/>
  <c r="AB158" i="16" s="1"/>
  <c r="AB157" i="16" s="1"/>
  <c r="AB156" i="16" s="1"/>
  <c r="AB155" i="16" s="1"/>
  <c r="AB154" i="16" s="1"/>
  <c r="AB153" i="16" s="1"/>
  <c r="AB152" i="16" s="1"/>
  <c r="AB151" i="16" s="1"/>
  <c r="AB150" i="16" s="1"/>
  <c r="AB149" i="16" s="1"/>
  <c r="AB148" i="16" s="1"/>
  <c r="AB147" i="16" s="1"/>
  <c r="AB146" i="16" s="1"/>
  <c r="AB145" i="16" s="1"/>
  <c r="AB144" i="16" s="1"/>
  <c r="AB143" i="16" s="1"/>
  <c r="AB142" i="16" s="1"/>
  <c r="AB141" i="16" s="1"/>
  <c r="AB140" i="16" s="1"/>
  <c r="AB139" i="16" s="1"/>
  <c r="AB138" i="16" s="1"/>
  <c r="AB137" i="16" s="1"/>
  <c r="AB136" i="16" s="1"/>
  <c r="AB135" i="16" s="1"/>
  <c r="AB134" i="16" s="1"/>
  <c r="AB133" i="16" s="1"/>
  <c r="AB132" i="16" s="1"/>
  <c r="AB131" i="16" s="1"/>
  <c r="AB130" i="16" s="1"/>
  <c r="AB129" i="16" s="1"/>
  <c r="AB128" i="16" s="1"/>
  <c r="AB127" i="16" s="1"/>
  <c r="AB126" i="16" s="1"/>
  <c r="AB125" i="16" s="1"/>
  <c r="AB124" i="16" s="1"/>
  <c r="AB123" i="16" s="1"/>
  <c r="AB122" i="16" s="1"/>
  <c r="AB121" i="16" s="1"/>
  <c r="AB120" i="16" s="1"/>
  <c r="AB119" i="16" s="1"/>
  <c r="AB118" i="16" s="1"/>
  <c r="AB117" i="16" s="1"/>
  <c r="AB116" i="16" s="1"/>
  <c r="AB115" i="16" s="1"/>
  <c r="AB114" i="16" s="1"/>
  <c r="AB113" i="16" s="1"/>
  <c r="AB112" i="16" s="1"/>
  <c r="AB111" i="16" s="1"/>
  <c r="AB110" i="16" s="1"/>
  <c r="AB109" i="16" s="1"/>
  <c r="AB108" i="16" s="1"/>
  <c r="AB107" i="16" s="1"/>
  <c r="AB106" i="16" s="1"/>
  <c r="AB105" i="16" s="1"/>
  <c r="AB104" i="16" s="1"/>
  <c r="AB103" i="16" s="1"/>
  <c r="AB102" i="16" s="1"/>
  <c r="AB101" i="16" s="1"/>
  <c r="AB100" i="16" s="1"/>
  <c r="AB99" i="16" s="1"/>
  <c r="AB98" i="16" s="1"/>
  <c r="AB97" i="16" s="1"/>
  <c r="AB96" i="16" s="1"/>
  <c r="AB95" i="16" s="1"/>
  <c r="AB94" i="16" s="1"/>
  <c r="AB93" i="16" s="1"/>
  <c r="AB92" i="16" s="1"/>
  <c r="AB91" i="16" s="1"/>
  <c r="AB90" i="16" s="1"/>
  <c r="AB89" i="16" s="1"/>
  <c r="AB88" i="16" s="1"/>
  <c r="AB87" i="16" s="1"/>
  <c r="AB86" i="16" s="1"/>
  <c r="AB85" i="16" s="1"/>
  <c r="AB84" i="16" s="1"/>
  <c r="AB83" i="16" s="1"/>
  <c r="AB82" i="16" s="1"/>
  <c r="AB81" i="16" s="1"/>
  <c r="AB80" i="16" s="1"/>
  <c r="AB79" i="16" s="1"/>
  <c r="AB78" i="16" s="1"/>
  <c r="AB77" i="16" s="1"/>
  <c r="AB76" i="16" s="1"/>
  <c r="AB75" i="16" s="1"/>
  <c r="AB74" i="16" s="1"/>
  <c r="AB73" i="16" s="1"/>
  <c r="AB72" i="16" s="1"/>
  <c r="AB71" i="16" s="1"/>
  <c r="AB70" i="16" s="1"/>
  <c r="AB69" i="16" s="1"/>
  <c r="AB68" i="16" s="1"/>
  <c r="AB67" i="16" s="1"/>
  <c r="AB66" i="16" s="1"/>
  <c r="AB65" i="16" s="1"/>
  <c r="AB64" i="16" s="1"/>
  <c r="AB63" i="16" s="1"/>
  <c r="AB62" i="16" s="1"/>
  <c r="AB61" i="16" s="1"/>
  <c r="AB60" i="16" s="1"/>
  <c r="AB59" i="16" s="1"/>
  <c r="AB58" i="16" s="1"/>
  <c r="AB57" i="16" s="1"/>
  <c r="AB56" i="16" s="1"/>
  <c r="AB55" i="16" s="1"/>
  <c r="AB54" i="16" s="1"/>
  <c r="AB53" i="16" s="1"/>
  <c r="AB52" i="16" s="1"/>
  <c r="AB51" i="16" s="1"/>
  <c r="AB50" i="16" s="1"/>
  <c r="AB49" i="16" s="1"/>
  <c r="AB48" i="16" s="1"/>
  <c r="AB47" i="16" s="1"/>
  <c r="AB46" i="16" s="1"/>
  <c r="AB45" i="16" s="1"/>
  <c r="AB44" i="16" s="1"/>
  <c r="AB43" i="16" s="1"/>
  <c r="AB42" i="16" s="1"/>
  <c r="AB41" i="16" s="1"/>
  <c r="AB40" i="16" s="1"/>
  <c r="AB39" i="16" s="1"/>
  <c r="AB38" i="16" s="1"/>
  <c r="AB37" i="16" s="1"/>
  <c r="AB36" i="16" s="1"/>
  <c r="AB35" i="16" s="1"/>
  <c r="AB34" i="16" s="1"/>
  <c r="AB33" i="16" s="1"/>
  <c r="AB32" i="16" s="1"/>
  <c r="AB31" i="16" s="1"/>
  <c r="AB30" i="16" s="1"/>
  <c r="AB29" i="16" s="1"/>
  <c r="AB28" i="16" s="1"/>
  <c r="AB27" i="16" s="1"/>
  <c r="AB26" i="16" s="1"/>
  <c r="AB25" i="16" s="1"/>
  <c r="AB24" i="16" s="1"/>
  <c r="AB23" i="16" s="1"/>
  <c r="AB22" i="16" s="1"/>
  <c r="AB21" i="16" s="1"/>
  <c r="AB20" i="16" s="1"/>
  <c r="AB19" i="16" s="1"/>
  <c r="AB18" i="16" s="1"/>
  <c r="AB17" i="16" s="1"/>
  <c r="AB16" i="16" s="1"/>
  <c r="AB15" i="16" s="1"/>
  <c r="AB14" i="16" s="1"/>
  <c r="AB13" i="16" s="1"/>
  <c r="AB12" i="16" s="1"/>
  <c r="AB11" i="16" s="1"/>
  <c r="AB10" i="16" s="1"/>
  <c r="AB9" i="16" s="1"/>
  <c r="AB8" i="16" s="1"/>
  <c r="AB7" i="16" s="1"/>
  <c r="AB6" i="16" s="1"/>
  <c r="AB5" i="16" s="1"/>
  <c r="AB4" i="16" s="1"/>
  <c r="AB3" i="16" s="1"/>
  <c r="AG363" i="16"/>
  <c r="AD362" i="16"/>
  <c r="AD361" i="16" s="1"/>
  <c r="AD360" i="16" s="1"/>
  <c r="AD359" i="16" s="1"/>
  <c r="AD358" i="16" s="1"/>
  <c r="AD357" i="16" s="1"/>
  <c r="AD356" i="16" s="1"/>
  <c r="AD355" i="16" s="1"/>
  <c r="AD354" i="16" s="1"/>
  <c r="AD353" i="16" s="1"/>
  <c r="AD352" i="16" s="1"/>
  <c r="AD351" i="16" s="1"/>
  <c r="AD350" i="16" s="1"/>
  <c r="AD349" i="16" s="1"/>
  <c r="AD348" i="16" s="1"/>
  <c r="AD347" i="16" s="1"/>
  <c r="AD346" i="16" s="1"/>
  <c r="AD345" i="16" s="1"/>
  <c r="AD344" i="16" s="1"/>
  <c r="AD343" i="16" s="1"/>
  <c r="AD342" i="16" s="1"/>
  <c r="AD341" i="16" s="1"/>
  <c r="AD340" i="16" s="1"/>
  <c r="AD339" i="16" s="1"/>
  <c r="AD338" i="16" s="1"/>
  <c r="AD337" i="16" s="1"/>
  <c r="AD336" i="16" s="1"/>
  <c r="AD335" i="16" s="1"/>
  <c r="AD334" i="16" s="1"/>
  <c r="AD333" i="16" s="1"/>
  <c r="AD332" i="16" s="1"/>
  <c r="AD331" i="16" s="1"/>
  <c r="AD330" i="16" s="1"/>
  <c r="AD329" i="16" s="1"/>
  <c r="AD328" i="16" s="1"/>
  <c r="AD327" i="16" s="1"/>
  <c r="AD326" i="16" s="1"/>
  <c r="AD325" i="16" s="1"/>
  <c r="AD324" i="16" s="1"/>
  <c r="AD323" i="16" s="1"/>
  <c r="AD322" i="16" s="1"/>
  <c r="AD321" i="16" s="1"/>
  <c r="AD320" i="16" s="1"/>
  <c r="AD319" i="16" s="1"/>
  <c r="AD318" i="16" s="1"/>
  <c r="AD317" i="16" s="1"/>
  <c r="AD316" i="16" s="1"/>
  <c r="AD315" i="16" s="1"/>
  <c r="AD314" i="16" s="1"/>
  <c r="AD313" i="16" s="1"/>
  <c r="AD312" i="16" s="1"/>
  <c r="AD311" i="16" s="1"/>
  <c r="AD310" i="16" s="1"/>
  <c r="AD309" i="16" s="1"/>
  <c r="AD308" i="16" s="1"/>
  <c r="AD307" i="16" s="1"/>
  <c r="AD306" i="16" s="1"/>
  <c r="AD305" i="16" s="1"/>
  <c r="AD304" i="16" s="1"/>
  <c r="AD303" i="16" s="1"/>
  <c r="AD302" i="16" s="1"/>
  <c r="AD301" i="16" s="1"/>
  <c r="AD300" i="16" s="1"/>
  <c r="AD299" i="16" s="1"/>
  <c r="AD298" i="16" s="1"/>
  <c r="AD297" i="16" s="1"/>
  <c r="AD296" i="16" s="1"/>
  <c r="AD295" i="16" s="1"/>
  <c r="AD294" i="16" s="1"/>
  <c r="AD293" i="16" s="1"/>
  <c r="AD292" i="16" s="1"/>
  <c r="AD291" i="16" s="1"/>
  <c r="AD290" i="16" s="1"/>
  <c r="AD289" i="16" s="1"/>
  <c r="AD288" i="16" s="1"/>
  <c r="AD287" i="16" s="1"/>
  <c r="AD286" i="16" s="1"/>
  <c r="AD285" i="16" s="1"/>
  <c r="AD284" i="16" s="1"/>
  <c r="AD283" i="16" s="1"/>
  <c r="AD282" i="16" s="1"/>
  <c r="AD281" i="16" s="1"/>
  <c r="AD280" i="16" s="1"/>
  <c r="AD279" i="16" s="1"/>
  <c r="AD278" i="16" s="1"/>
  <c r="AD277" i="16" s="1"/>
  <c r="AD276" i="16" s="1"/>
  <c r="AD275" i="16" s="1"/>
  <c r="AD274" i="16" s="1"/>
  <c r="AD273" i="16" s="1"/>
  <c r="AD272" i="16" s="1"/>
  <c r="AD271" i="16" s="1"/>
  <c r="AD270" i="16" s="1"/>
  <c r="AD269" i="16" s="1"/>
  <c r="AD268" i="16" s="1"/>
  <c r="AD267" i="16" s="1"/>
  <c r="AD266" i="16" s="1"/>
  <c r="AD265" i="16" s="1"/>
  <c r="AD264" i="16" s="1"/>
  <c r="AD263" i="16" s="1"/>
  <c r="AD262" i="16" s="1"/>
  <c r="AD261" i="16" s="1"/>
  <c r="AD260" i="16" s="1"/>
  <c r="AD259" i="16" s="1"/>
  <c r="AD258" i="16" s="1"/>
  <c r="AD257" i="16" s="1"/>
  <c r="AD256" i="16" s="1"/>
  <c r="AD255" i="16" s="1"/>
  <c r="AD254" i="16" s="1"/>
  <c r="AD253" i="16" s="1"/>
  <c r="AD252" i="16" s="1"/>
  <c r="AD251" i="16" s="1"/>
  <c r="AD250" i="16" s="1"/>
  <c r="AD249" i="16" s="1"/>
  <c r="AD248" i="16" s="1"/>
  <c r="AD247" i="16" s="1"/>
  <c r="AD246" i="16" s="1"/>
  <c r="AD245" i="16" s="1"/>
  <c r="AD244" i="16" s="1"/>
  <c r="AD243" i="16" s="1"/>
  <c r="AD242" i="16" s="1"/>
  <c r="AD241" i="16" s="1"/>
  <c r="AD240" i="16" s="1"/>
  <c r="AD239" i="16" s="1"/>
  <c r="AD238" i="16" s="1"/>
  <c r="AD237" i="16" s="1"/>
  <c r="AD236" i="16" s="1"/>
  <c r="AD235" i="16" s="1"/>
  <c r="AD234" i="16" s="1"/>
  <c r="AD233" i="16" s="1"/>
  <c r="AD232" i="16" s="1"/>
  <c r="AD231" i="16" s="1"/>
  <c r="AD230" i="16" s="1"/>
  <c r="AD229" i="16" s="1"/>
  <c r="AD228" i="16" s="1"/>
  <c r="AD227" i="16" s="1"/>
  <c r="AD226" i="16" s="1"/>
  <c r="AD225" i="16" s="1"/>
  <c r="AD224" i="16" s="1"/>
  <c r="AD223" i="16" s="1"/>
  <c r="AD222" i="16" s="1"/>
  <c r="AD221" i="16" s="1"/>
  <c r="AD220" i="16" s="1"/>
  <c r="AD219" i="16" s="1"/>
  <c r="AD218" i="16" s="1"/>
  <c r="AD217" i="16" s="1"/>
  <c r="AD216" i="16" s="1"/>
  <c r="AD215" i="16" s="1"/>
  <c r="AD214" i="16" s="1"/>
  <c r="AD213" i="16" s="1"/>
  <c r="AD212" i="16" s="1"/>
  <c r="AD211" i="16" s="1"/>
  <c r="AD210" i="16" s="1"/>
  <c r="AD209" i="16" s="1"/>
  <c r="AD208" i="16" s="1"/>
  <c r="AD207" i="16" s="1"/>
  <c r="AD206" i="16" s="1"/>
  <c r="AD205" i="16" s="1"/>
  <c r="AD204" i="16" s="1"/>
  <c r="AD203" i="16" s="1"/>
  <c r="AD202" i="16" s="1"/>
  <c r="AD201" i="16" s="1"/>
  <c r="AD200" i="16" s="1"/>
  <c r="AD199" i="16" s="1"/>
  <c r="AD198" i="16" s="1"/>
  <c r="AD197" i="16" s="1"/>
  <c r="AD196" i="16" s="1"/>
  <c r="AD195" i="16" s="1"/>
  <c r="AD194" i="16" s="1"/>
  <c r="AD193" i="16" s="1"/>
  <c r="AD192" i="16" s="1"/>
  <c r="AD191" i="16" s="1"/>
  <c r="AD190" i="16" s="1"/>
  <c r="AD189" i="16" s="1"/>
  <c r="AD188" i="16" s="1"/>
  <c r="AD187" i="16" s="1"/>
  <c r="AD186" i="16" s="1"/>
  <c r="AD185" i="16" s="1"/>
  <c r="AD184" i="16" s="1"/>
  <c r="AD183" i="16" s="1"/>
  <c r="AD182" i="16" s="1"/>
  <c r="AD181" i="16" s="1"/>
  <c r="AD180" i="16" s="1"/>
  <c r="AD179" i="16" s="1"/>
  <c r="AD178" i="16" s="1"/>
  <c r="AD177" i="16" s="1"/>
  <c r="AD176" i="16" s="1"/>
  <c r="AD175" i="16" s="1"/>
  <c r="AD174" i="16" s="1"/>
  <c r="AD173" i="16" s="1"/>
  <c r="AD172" i="16" s="1"/>
  <c r="AD171" i="16" s="1"/>
  <c r="AD170" i="16" s="1"/>
  <c r="AD169" i="16" s="1"/>
  <c r="AD168" i="16" s="1"/>
  <c r="AD167" i="16" s="1"/>
  <c r="AD166" i="16" s="1"/>
  <c r="AD165" i="16" s="1"/>
  <c r="AD164" i="16" s="1"/>
  <c r="AD163" i="16" s="1"/>
  <c r="AD162" i="16" s="1"/>
  <c r="AD161" i="16" s="1"/>
  <c r="AD160" i="16" s="1"/>
  <c r="AD159" i="16" s="1"/>
  <c r="AD158" i="16" s="1"/>
  <c r="AD157" i="16" s="1"/>
  <c r="AD156" i="16" s="1"/>
  <c r="AD155" i="16" s="1"/>
  <c r="AD154" i="16" s="1"/>
  <c r="AD153" i="16" s="1"/>
  <c r="AD152" i="16" s="1"/>
  <c r="AD151" i="16" s="1"/>
  <c r="AD150" i="16" s="1"/>
  <c r="AD149" i="16" s="1"/>
  <c r="AD148" i="16" s="1"/>
  <c r="AD147" i="16" s="1"/>
  <c r="AD146" i="16" s="1"/>
  <c r="AD145" i="16" s="1"/>
  <c r="AD144" i="16" s="1"/>
  <c r="AD143" i="16" s="1"/>
  <c r="AD142" i="16" s="1"/>
  <c r="AD141" i="16" s="1"/>
  <c r="AD140" i="16" s="1"/>
  <c r="AD139" i="16" s="1"/>
  <c r="AD138" i="16" s="1"/>
  <c r="AD137" i="16" s="1"/>
  <c r="AD136" i="16" s="1"/>
  <c r="AD135" i="16" s="1"/>
  <c r="AD134" i="16" s="1"/>
  <c r="AD133" i="16" s="1"/>
  <c r="AD132" i="16" s="1"/>
  <c r="AD131" i="16" s="1"/>
  <c r="AD130" i="16" s="1"/>
  <c r="AD129" i="16" s="1"/>
  <c r="AD128" i="16" s="1"/>
  <c r="AD127" i="16" s="1"/>
  <c r="AD126" i="16" s="1"/>
  <c r="AD125" i="16" s="1"/>
  <c r="AD124" i="16" s="1"/>
  <c r="AD123" i="16" s="1"/>
  <c r="AD122" i="16" s="1"/>
  <c r="AD121" i="16" s="1"/>
  <c r="AD120" i="16" s="1"/>
  <c r="AD119" i="16" s="1"/>
  <c r="AD118" i="16" s="1"/>
  <c r="AD117" i="16" s="1"/>
  <c r="AD116" i="16" s="1"/>
  <c r="AD115" i="16" s="1"/>
  <c r="AD114" i="16" s="1"/>
  <c r="AD113" i="16" s="1"/>
  <c r="AD112" i="16" s="1"/>
  <c r="AD111" i="16" s="1"/>
  <c r="AD110" i="16" s="1"/>
  <c r="AD109" i="16" s="1"/>
  <c r="AD108" i="16" s="1"/>
  <c r="AD107" i="16" s="1"/>
  <c r="AD106" i="16" s="1"/>
  <c r="AD105" i="16" s="1"/>
  <c r="AD104" i="16" s="1"/>
  <c r="AD103" i="16" s="1"/>
  <c r="AD102" i="16" s="1"/>
  <c r="AD101" i="16" s="1"/>
  <c r="AD100" i="16" s="1"/>
  <c r="AD99" i="16" s="1"/>
  <c r="AD98" i="16" s="1"/>
  <c r="AD97" i="16" s="1"/>
  <c r="AD96" i="16" s="1"/>
  <c r="AD95" i="16" s="1"/>
  <c r="AD94" i="16" s="1"/>
  <c r="AD93" i="16" s="1"/>
  <c r="AD92" i="16" s="1"/>
  <c r="AD91" i="16" s="1"/>
  <c r="AD90" i="16" s="1"/>
  <c r="AD89" i="16" s="1"/>
  <c r="AD88" i="16" s="1"/>
  <c r="AD87" i="16" s="1"/>
  <c r="AD86" i="16" s="1"/>
  <c r="AD85" i="16" s="1"/>
  <c r="AD84" i="16" s="1"/>
  <c r="AD83" i="16" s="1"/>
  <c r="AD82" i="16" s="1"/>
  <c r="AD81" i="16" s="1"/>
  <c r="AD80" i="16" s="1"/>
  <c r="AD79" i="16" s="1"/>
  <c r="AD78" i="16" s="1"/>
  <c r="AD77" i="16" s="1"/>
  <c r="AD76" i="16" s="1"/>
  <c r="AD75" i="16" s="1"/>
  <c r="AD74" i="16" s="1"/>
  <c r="AD73" i="16" s="1"/>
  <c r="AD72" i="16" s="1"/>
  <c r="AD71" i="16" s="1"/>
  <c r="AD70" i="16" s="1"/>
  <c r="AD69" i="16" s="1"/>
  <c r="AD68" i="16" s="1"/>
  <c r="AD67" i="16" s="1"/>
  <c r="AD66" i="16" s="1"/>
  <c r="AD65" i="16" s="1"/>
  <c r="AD64" i="16" s="1"/>
  <c r="AD63" i="16" s="1"/>
  <c r="AD62" i="16" s="1"/>
  <c r="AD61" i="16" s="1"/>
  <c r="AD60" i="16" s="1"/>
  <c r="AD59" i="16" s="1"/>
  <c r="AD58" i="16" s="1"/>
  <c r="AD57" i="16" s="1"/>
  <c r="AD56" i="16" s="1"/>
  <c r="AD55" i="16" s="1"/>
  <c r="AD54" i="16" s="1"/>
  <c r="AD53" i="16" s="1"/>
  <c r="AD52" i="16" s="1"/>
  <c r="AD51" i="16" s="1"/>
  <c r="AD50" i="16" s="1"/>
  <c r="AD49" i="16" s="1"/>
  <c r="AD48" i="16" s="1"/>
  <c r="AD47" i="16" s="1"/>
  <c r="AD46" i="16" s="1"/>
  <c r="AD45" i="16" s="1"/>
  <c r="AD44" i="16" s="1"/>
  <c r="AD43" i="16" s="1"/>
  <c r="AD42" i="16" s="1"/>
  <c r="AD41" i="16" s="1"/>
  <c r="AD40" i="16" s="1"/>
  <c r="AD39" i="16" s="1"/>
  <c r="AD38" i="16" s="1"/>
  <c r="AD37" i="16" s="1"/>
  <c r="AD36" i="16" s="1"/>
  <c r="AD35" i="16" s="1"/>
  <c r="AD34" i="16" s="1"/>
  <c r="AD33" i="16" s="1"/>
  <c r="AD32" i="16" s="1"/>
  <c r="AD31" i="16" s="1"/>
  <c r="AD30" i="16" s="1"/>
  <c r="AD29" i="16" s="1"/>
  <c r="AD28" i="16" s="1"/>
  <c r="AD27" i="16" s="1"/>
  <c r="AD26" i="16" s="1"/>
  <c r="AD25" i="16" s="1"/>
  <c r="AD24" i="16" s="1"/>
  <c r="AD23" i="16" s="1"/>
  <c r="AD22" i="16" s="1"/>
  <c r="AD21" i="16" s="1"/>
  <c r="AD20" i="16" s="1"/>
  <c r="AD19" i="16" s="1"/>
  <c r="AD18" i="16" s="1"/>
  <c r="AD17" i="16" s="1"/>
  <c r="AD16" i="16" s="1"/>
  <c r="AD15" i="16" s="1"/>
  <c r="AD14" i="16" s="1"/>
  <c r="AD13" i="16" s="1"/>
  <c r="AD12" i="16" s="1"/>
  <c r="AD11" i="16" s="1"/>
  <c r="AD10" i="16" s="1"/>
  <c r="AD9" i="16" s="1"/>
  <c r="AD8" i="16" s="1"/>
  <c r="AD7" i="16" s="1"/>
  <c r="AD6" i="16" s="1"/>
  <c r="AD5" i="16" s="1"/>
  <c r="AD4" i="16" s="1"/>
  <c r="AD3" i="16" s="1"/>
  <c r="AG363" i="10"/>
  <c r="AD362" i="10"/>
  <c r="AD361" i="10" s="1"/>
  <c r="AD360" i="10" s="1"/>
  <c r="AD359" i="10" s="1"/>
  <c r="AD358" i="10" s="1"/>
  <c r="AD357" i="10" s="1"/>
  <c r="AD356" i="10" s="1"/>
  <c r="AD355" i="10" s="1"/>
  <c r="AD354" i="10" s="1"/>
  <c r="AD353" i="10" s="1"/>
  <c r="AD352" i="10" s="1"/>
  <c r="AD351" i="10" s="1"/>
  <c r="AD350" i="10" s="1"/>
  <c r="AD349" i="10" s="1"/>
  <c r="AD348" i="10" s="1"/>
  <c r="AD347" i="10" s="1"/>
  <c r="AD346" i="10" s="1"/>
  <c r="AD345" i="10" s="1"/>
  <c r="AD344" i="10" s="1"/>
  <c r="AD343" i="10" s="1"/>
  <c r="AD342" i="10" s="1"/>
  <c r="AD341" i="10" s="1"/>
  <c r="AD340" i="10" s="1"/>
  <c r="AD339" i="10" s="1"/>
  <c r="AD338" i="10" s="1"/>
  <c r="AD337" i="10" s="1"/>
  <c r="AD336" i="10" s="1"/>
  <c r="AD335" i="10" s="1"/>
  <c r="AD334" i="10" s="1"/>
  <c r="AD333" i="10" s="1"/>
  <c r="AD332" i="10" s="1"/>
  <c r="AD331" i="10" s="1"/>
  <c r="AD330" i="10" s="1"/>
  <c r="AD329" i="10" s="1"/>
  <c r="AD328" i="10" s="1"/>
  <c r="AD327" i="10" s="1"/>
  <c r="AD326" i="10" s="1"/>
  <c r="AD325" i="10" s="1"/>
  <c r="AD324" i="10" s="1"/>
  <c r="AD323" i="10" s="1"/>
  <c r="AD322" i="10" s="1"/>
  <c r="AD321" i="10" s="1"/>
  <c r="AD320" i="10" s="1"/>
  <c r="AD319" i="10" s="1"/>
  <c r="AD318" i="10" s="1"/>
  <c r="AD317" i="10" s="1"/>
  <c r="AD316" i="10" s="1"/>
  <c r="AD315" i="10" s="1"/>
  <c r="AD314" i="10" s="1"/>
  <c r="AD313" i="10" s="1"/>
  <c r="AD312" i="10" s="1"/>
  <c r="AD311" i="10" s="1"/>
  <c r="AD310" i="10" s="1"/>
  <c r="AD309" i="10" s="1"/>
  <c r="AD308" i="10" s="1"/>
  <c r="AD307" i="10" s="1"/>
  <c r="AD306" i="10" s="1"/>
  <c r="AD305" i="10" s="1"/>
  <c r="AD304" i="10" s="1"/>
  <c r="AD303" i="10" s="1"/>
  <c r="AD302" i="10" s="1"/>
  <c r="AD301" i="10" s="1"/>
  <c r="AD300" i="10" s="1"/>
  <c r="AD299" i="10" s="1"/>
  <c r="AD298" i="10" s="1"/>
  <c r="AD297" i="10" s="1"/>
  <c r="AD296" i="10" s="1"/>
  <c r="AD295" i="10" s="1"/>
  <c r="AD294" i="10" s="1"/>
  <c r="AD293" i="10" s="1"/>
  <c r="AD292" i="10" s="1"/>
  <c r="AD291" i="10" s="1"/>
  <c r="AD290" i="10" s="1"/>
  <c r="AD289" i="10" s="1"/>
  <c r="AD288" i="10" s="1"/>
  <c r="AD287" i="10" s="1"/>
  <c r="AD286" i="10" s="1"/>
  <c r="AD285" i="10" s="1"/>
  <c r="AD284" i="10" s="1"/>
  <c r="AD283" i="10" s="1"/>
  <c r="AD282" i="10" s="1"/>
  <c r="AD281" i="10" s="1"/>
  <c r="AD280" i="10" s="1"/>
  <c r="AD279" i="10" s="1"/>
  <c r="AD278" i="10" s="1"/>
  <c r="AD277" i="10" s="1"/>
  <c r="AD276" i="10" s="1"/>
  <c r="AD275" i="10" s="1"/>
  <c r="AD274" i="10" s="1"/>
  <c r="AD273" i="10" s="1"/>
  <c r="AD272" i="10" s="1"/>
  <c r="AD271" i="10" s="1"/>
  <c r="AD270" i="10" s="1"/>
  <c r="AD269" i="10" s="1"/>
  <c r="AD268" i="10" s="1"/>
  <c r="AD267" i="10" s="1"/>
  <c r="AD266" i="10" s="1"/>
  <c r="AD265" i="10" s="1"/>
  <c r="AD264" i="10" s="1"/>
  <c r="AD263" i="10" s="1"/>
  <c r="AD262" i="10" s="1"/>
  <c r="AD261" i="10" s="1"/>
  <c r="AD260" i="10" s="1"/>
  <c r="AD259" i="10" s="1"/>
  <c r="AD258" i="10" s="1"/>
  <c r="AD257" i="10" s="1"/>
  <c r="AD256" i="10" s="1"/>
  <c r="AD255" i="10" s="1"/>
  <c r="AD254" i="10" s="1"/>
  <c r="AD253" i="10" s="1"/>
  <c r="AD252" i="10" s="1"/>
  <c r="AD251" i="10" s="1"/>
  <c r="AD250" i="10" s="1"/>
  <c r="AD249" i="10" s="1"/>
  <c r="AD248" i="10" s="1"/>
  <c r="AD247" i="10" s="1"/>
  <c r="AD246" i="10" s="1"/>
  <c r="AD245" i="10" s="1"/>
  <c r="AD244" i="10" s="1"/>
  <c r="AD243" i="10" s="1"/>
  <c r="AD242" i="10" s="1"/>
  <c r="AD241" i="10" s="1"/>
  <c r="AD240" i="10" s="1"/>
  <c r="AD239" i="10" s="1"/>
  <c r="AD238" i="10" s="1"/>
  <c r="AD237" i="10" s="1"/>
  <c r="AD236" i="10" s="1"/>
  <c r="AD235" i="10" s="1"/>
  <c r="AD234" i="10" s="1"/>
  <c r="AD233" i="10" s="1"/>
  <c r="AD232" i="10" s="1"/>
  <c r="AD231" i="10" s="1"/>
  <c r="AD230" i="10" s="1"/>
  <c r="AD229" i="10" s="1"/>
  <c r="AD228" i="10" s="1"/>
  <c r="AD227" i="10" s="1"/>
  <c r="AD226" i="10" s="1"/>
  <c r="AD225" i="10" s="1"/>
  <c r="AD224" i="10" s="1"/>
  <c r="AD223" i="10" s="1"/>
  <c r="AD222" i="10" s="1"/>
  <c r="AD221" i="10" s="1"/>
  <c r="AD220" i="10" s="1"/>
  <c r="AD219" i="10" s="1"/>
  <c r="AD218" i="10" s="1"/>
  <c r="AD217" i="10" s="1"/>
  <c r="AD216" i="10" s="1"/>
  <c r="AD215" i="10" s="1"/>
  <c r="AD214" i="10" s="1"/>
  <c r="AD213" i="10" s="1"/>
  <c r="AD212" i="10" s="1"/>
  <c r="AD211" i="10" s="1"/>
  <c r="AD210" i="10" s="1"/>
  <c r="AD209" i="10" s="1"/>
  <c r="AD208" i="10" s="1"/>
  <c r="AD207" i="10" s="1"/>
  <c r="AD206" i="10" s="1"/>
  <c r="AD205" i="10" s="1"/>
  <c r="AD204" i="10" s="1"/>
  <c r="AD203" i="10" s="1"/>
  <c r="AD202" i="10" s="1"/>
  <c r="AD201" i="10" s="1"/>
  <c r="AD200" i="10" s="1"/>
  <c r="AD199" i="10" s="1"/>
  <c r="AD198" i="10" s="1"/>
  <c r="AD197" i="10" s="1"/>
  <c r="AD196" i="10" s="1"/>
  <c r="AD195" i="10" s="1"/>
  <c r="AD194" i="10" s="1"/>
  <c r="AD193" i="10" s="1"/>
  <c r="AD192" i="10" s="1"/>
  <c r="AD191" i="10" s="1"/>
  <c r="AD190" i="10" s="1"/>
  <c r="AD189" i="10" s="1"/>
  <c r="AD188" i="10" s="1"/>
  <c r="AD187" i="10" s="1"/>
  <c r="AD186" i="10" s="1"/>
  <c r="AD185" i="10" s="1"/>
  <c r="AD184" i="10" s="1"/>
  <c r="AD183" i="10" s="1"/>
  <c r="AD182" i="10" s="1"/>
  <c r="AD181" i="10" s="1"/>
  <c r="AD180" i="10" s="1"/>
  <c r="AD179" i="10" s="1"/>
  <c r="AD178" i="10" s="1"/>
  <c r="AD177" i="10" s="1"/>
  <c r="AD176" i="10" s="1"/>
  <c r="AD175" i="10" s="1"/>
  <c r="AD174" i="10" s="1"/>
  <c r="AD173" i="10" s="1"/>
  <c r="AD172" i="10" s="1"/>
  <c r="AD171" i="10" s="1"/>
  <c r="AD170" i="10" s="1"/>
  <c r="AD169" i="10" s="1"/>
  <c r="AD168" i="10" s="1"/>
  <c r="AD167" i="10" s="1"/>
  <c r="AD166" i="10" s="1"/>
  <c r="AD165" i="10" s="1"/>
  <c r="AD164" i="10" s="1"/>
  <c r="AD163" i="10" s="1"/>
  <c r="AD162" i="10" s="1"/>
  <c r="AD161" i="10" s="1"/>
  <c r="AD160" i="10" s="1"/>
  <c r="AD159" i="10" s="1"/>
  <c r="AD158" i="10" s="1"/>
  <c r="AD157" i="10" s="1"/>
  <c r="AD156" i="10" s="1"/>
  <c r="AD155" i="10" s="1"/>
  <c r="AD154" i="10" s="1"/>
  <c r="AD153" i="10" s="1"/>
  <c r="AD152" i="10" s="1"/>
  <c r="AD151" i="10" s="1"/>
  <c r="AD150" i="10" s="1"/>
  <c r="AD149" i="10" s="1"/>
  <c r="AD148" i="10" s="1"/>
  <c r="AD147" i="10" s="1"/>
  <c r="AD146" i="10" s="1"/>
  <c r="AD145" i="10" s="1"/>
  <c r="AD144" i="10" s="1"/>
  <c r="AD143" i="10" s="1"/>
  <c r="AD142" i="10" s="1"/>
  <c r="AD141" i="10" s="1"/>
  <c r="AD140" i="10" s="1"/>
  <c r="AD139" i="10" s="1"/>
  <c r="AD138" i="10" s="1"/>
  <c r="AD137" i="10" s="1"/>
  <c r="AD136" i="10" s="1"/>
  <c r="AD135" i="10" s="1"/>
  <c r="AD134" i="10" s="1"/>
  <c r="AD133" i="10" s="1"/>
  <c r="AD132" i="10" s="1"/>
  <c r="AD131" i="10" s="1"/>
  <c r="AD130" i="10" s="1"/>
  <c r="AD129" i="10" s="1"/>
  <c r="AD128" i="10" s="1"/>
  <c r="AD127" i="10" s="1"/>
  <c r="AD126" i="10" s="1"/>
  <c r="AD125" i="10" s="1"/>
  <c r="AD124" i="10" s="1"/>
  <c r="AD123" i="10" s="1"/>
  <c r="AD122" i="10" s="1"/>
  <c r="AD121" i="10" s="1"/>
  <c r="AD120" i="10" s="1"/>
  <c r="AD119" i="10" s="1"/>
  <c r="AD118" i="10" s="1"/>
  <c r="AD117" i="10" s="1"/>
  <c r="AD116" i="10" s="1"/>
  <c r="AD115" i="10" s="1"/>
  <c r="AD114" i="10" s="1"/>
  <c r="AD113" i="10" s="1"/>
  <c r="AD112" i="10" s="1"/>
  <c r="AD111" i="10" s="1"/>
  <c r="AD110" i="10" s="1"/>
  <c r="AD109" i="10" s="1"/>
  <c r="AD108" i="10" s="1"/>
  <c r="AD107" i="10" s="1"/>
  <c r="AD106" i="10" s="1"/>
  <c r="AD105" i="10" s="1"/>
  <c r="AD104" i="10" s="1"/>
  <c r="AD103" i="10" s="1"/>
  <c r="AD102" i="10" s="1"/>
  <c r="AD101" i="10" s="1"/>
  <c r="AD100" i="10" s="1"/>
  <c r="AD99" i="10" s="1"/>
  <c r="AD98" i="10" s="1"/>
  <c r="AD97" i="10" s="1"/>
  <c r="AD96" i="10" s="1"/>
  <c r="AD95" i="10" s="1"/>
  <c r="AD94" i="10" s="1"/>
  <c r="AD93" i="10" s="1"/>
  <c r="AD92" i="10" s="1"/>
  <c r="AD91" i="10" s="1"/>
  <c r="AD90" i="10" s="1"/>
  <c r="AD89" i="10" s="1"/>
  <c r="AD88" i="10" s="1"/>
  <c r="AD87" i="10" s="1"/>
  <c r="AD86" i="10" s="1"/>
  <c r="AD85" i="10" s="1"/>
  <c r="AD84" i="10" s="1"/>
  <c r="AD83" i="10" s="1"/>
  <c r="AD82" i="10" s="1"/>
  <c r="AD81" i="10" s="1"/>
  <c r="AD80" i="10" s="1"/>
  <c r="AD79" i="10" s="1"/>
  <c r="AD78" i="10" s="1"/>
  <c r="AD77" i="10" s="1"/>
  <c r="AD76" i="10" s="1"/>
  <c r="AD75" i="10" s="1"/>
  <c r="AD74" i="10" s="1"/>
  <c r="AD73" i="10" s="1"/>
  <c r="AD72" i="10" s="1"/>
  <c r="AD71" i="10" s="1"/>
  <c r="AD70" i="10" s="1"/>
  <c r="AD69" i="10" s="1"/>
  <c r="AD68" i="10" s="1"/>
  <c r="AD67" i="10" s="1"/>
  <c r="AD66" i="10" s="1"/>
  <c r="AD65" i="10" s="1"/>
  <c r="AD64" i="10" s="1"/>
  <c r="AD63" i="10" s="1"/>
  <c r="AD62" i="10" s="1"/>
  <c r="AD61" i="10" s="1"/>
  <c r="AD60" i="10" s="1"/>
  <c r="AD59" i="10" s="1"/>
  <c r="AD58" i="10" s="1"/>
  <c r="AD57" i="10" s="1"/>
  <c r="AD56" i="10" s="1"/>
  <c r="AD55" i="10" s="1"/>
  <c r="AD54" i="10" s="1"/>
  <c r="AD53" i="10" s="1"/>
  <c r="AD52" i="10" s="1"/>
  <c r="AD51" i="10" s="1"/>
  <c r="AD50" i="10" s="1"/>
  <c r="AD49" i="10" s="1"/>
  <c r="AD48" i="10" s="1"/>
  <c r="AD47" i="10" s="1"/>
  <c r="AD46" i="10" s="1"/>
  <c r="AD45" i="10" s="1"/>
  <c r="AD44" i="10" s="1"/>
  <c r="AD43" i="10" s="1"/>
  <c r="AD42" i="10" s="1"/>
  <c r="AD41" i="10" s="1"/>
  <c r="AD40" i="10" s="1"/>
  <c r="AD39" i="10" s="1"/>
  <c r="AD38" i="10" s="1"/>
  <c r="AD37" i="10" s="1"/>
  <c r="AD36" i="10" s="1"/>
  <c r="AD35" i="10" s="1"/>
  <c r="AD34" i="10" s="1"/>
  <c r="AD33" i="10" s="1"/>
  <c r="AD32" i="10" s="1"/>
  <c r="AD31" i="10" s="1"/>
  <c r="AD30" i="10" s="1"/>
  <c r="AD29" i="10" s="1"/>
  <c r="AD28" i="10" s="1"/>
  <c r="AD27" i="10" s="1"/>
  <c r="AD26" i="10" s="1"/>
  <c r="AD25" i="10" s="1"/>
  <c r="AD24" i="10" s="1"/>
  <c r="AD23" i="10" s="1"/>
  <c r="AD22" i="10" s="1"/>
  <c r="AD21" i="10" s="1"/>
  <c r="AD20" i="10" s="1"/>
  <c r="AD19" i="10" s="1"/>
  <c r="AD18" i="10" s="1"/>
  <c r="AD17" i="10" s="1"/>
  <c r="AD16" i="10" s="1"/>
  <c r="AD15" i="10" s="1"/>
  <c r="AD14" i="10" s="1"/>
  <c r="AD13" i="10" s="1"/>
  <c r="AD12" i="10" s="1"/>
  <c r="AD11" i="10" s="1"/>
  <c r="AD10" i="10" s="1"/>
  <c r="AD9" i="10" s="1"/>
  <c r="AD8" i="10" s="1"/>
  <c r="AD7" i="10" s="1"/>
  <c r="AD6" i="10" s="1"/>
  <c r="AD5" i="10" s="1"/>
  <c r="AD4" i="10" s="1"/>
  <c r="AD3" i="10" s="1"/>
  <c r="AE363" i="10"/>
  <c r="AB362" i="10"/>
  <c r="AB361" i="10" s="1"/>
  <c r="AB360" i="10" s="1"/>
  <c r="AB359" i="10" s="1"/>
  <c r="AB358" i="10" s="1"/>
  <c r="AB357" i="10" s="1"/>
  <c r="AB356" i="10" s="1"/>
  <c r="AB355" i="10" s="1"/>
  <c r="AB354" i="10" s="1"/>
  <c r="AB353" i="10" s="1"/>
  <c r="AB352" i="10" s="1"/>
  <c r="AB351" i="10" s="1"/>
  <c r="AB350" i="10" s="1"/>
  <c r="AB349" i="10" s="1"/>
  <c r="AB348" i="10" s="1"/>
  <c r="AB347" i="10" s="1"/>
  <c r="AB346" i="10" s="1"/>
  <c r="AB345" i="10" s="1"/>
  <c r="AB344" i="10" s="1"/>
  <c r="AB343" i="10" s="1"/>
  <c r="AB342" i="10" s="1"/>
  <c r="AB341" i="10" s="1"/>
  <c r="AB340" i="10" s="1"/>
  <c r="AB339" i="10" s="1"/>
  <c r="AB338" i="10" s="1"/>
  <c r="AB337" i="10" s="1"/>
  <c r="AB336" i="10" s="1"/>
  <c r="AB335" i="10" s="1"/>
  <c r="AB334" i="10" s="1"/>
  <c r="AB333" i="10" s="1"/>
  <c r="AB332" i="10" s="1"/>
  <c r="AB331" i="10" s="1"/>
  <c r="AB330" i="10" s="1"/>
  <c r="AB329" i="10" s="1"/>
  <c r="AB328" i="10" s="1"/>
  <c r="AB327" i="10" s="1"/>
  <c r="AB326" i="10" s="1"/>
  <c r="AB325" i="10" s="1"/>
  <c r="AB324" i="10" s="1"/>
  <c r="AB323" i="10" s="1"/>
  <c r="AB322" i="10" s="1"/>
  <c r="AB321" i="10" s="1"/>
  <c r="AB320" i="10" s="1"/>
  <c r="AB319" i="10" s="1"/>
  <c r="AB318" i="10" s="1"/>
  <c r="AB317" i="10" s="1"/>
  <c r="AB316" i="10" s="1"/>
  <c r="AB315" i="10" s="1"/>
  <c r="AB314" i="10" s="1"/>
  <c r="AB313" i="10" s="1"/>
  <c r="AB312" i="10" s="1"/>
  <c r="AB311" i="10" s="1"/>
  <c r="AB310" i="10" s="1"/>
  <c r="AB309" i="10" s="1"/>
  <c r="AB308" i="10" s="1"/>
  <c r="AB307" i="10" s="1"/>
  <c r="AB306" i="10" s="1"/>
  <c r="AB305" i="10" s="1"/>
  <c r="AB304" i="10" s="1"/>
  <c r="AB303" i="10" s="1"/>
  <c r="AB302" i="10" s="1"/>
  <c r="AB301" i="10" s="1"/>
  <c r="AB300" i="10" s="1"/>
  <c r="AB299" i="10" s="1"/>
  <c r="AB298" i="10" s="1"/>
  <c r="AB297" i="10" s="1"/>
  <c r="AB296" i="10" s="1"/>
  <c r="AB295" i="10" s="1"/>
  <c r="AB294" i="10" s="1"/>
  <c r="AB293" i="10" s="1"/>
  <c r="AB292" i="10" s="1"/>
  <c r="AB291" i="10" s="1"/>
  <c r="AB290" i="10" s="1"/>
  <c r="AB289" i="10" s="1"/>
  <c r="AB288" i="10" s="1"/>
  <c r="AB287" i="10" s="1"/>
  <c r="AB286" i="10" s="1"/>
  <c r="AB285" i="10" s="1"/>
  <c r="AB284" i="10" s="1"/>
  <c r="AB283" i="10" s="1"/>
  <c r="AB282" i="10" s="1"/>
  <c r="AB281" i="10" s="1"/>
  <c r="AB280" i="10" s="1"/>
  <c r="AB279" i="10" s="1"/>
  <c r="AB278" i="10" s="1"/>
  <c r="AB277" i="10" s="1"/>
  <c r="AB276" i="10" s="1"/>
  <c r="AB275" i="10" s="1"/>
  <c r="AB274" i="10" s="1"/>
  <c r="AB273" i="10" s="1"/>
  <c r="AB272" i="10" s="1"/>
  <c r="AB271" i="10" s="1"/>
  <c r="AB270" i="10" s="1"/>
  <c r="AB269" i="10" s="1"/>
  <c r="AB268" i="10" s="1"/>
  <c r="AB267" i="10" s="1"/>
  <c r="AB266" i="10" s="1"/>
  <c r="AB265" i="10" s="1"/>
  <c r="AB264" i="10" s="1"/>
  <c r="AB263" i="10" s="1"/>
  <c r="AB262" i="10" s="1"/>
  <c r="AB261" i="10" s="1"/>
  <c r="AB260" i="10" s="1"/>
  <c r="AB259" i="10" s="1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B23" i="10" s="1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AB6" i="10" s="1"/>
  <c r="AB5" i="10" s="1"/>
  <c r="AB4" i="10" s="1"/>
  <c r="AB3" i="10" s="1"/>
  <c r="L38" i="8" l="1"/>
  <c r="I19" i="11"/>
  <c r="I23" i="11" s="1"/>
  <c r="G2" i="1"/>
  <c r="L99" i="14"/>
  <c r="L100" i="14" s="1"/>
  <c r="H99" i="14" s="1"/>
  <c r="H98" i="14" s="1"/>
  <c r="H103" i="14" s="1"/>
  <c r="H39" i="11"/>
  <c r="N51" i="11" s="1"/>
  <c r="N52" i="11" s="1"/>
  <c r="N53" i="11" s="1"/>
  <c r="N116" i="8"/>
  <c r="N115" i="8" s="1"/>
  <c r="H102" i="8" s="1"/>
  <c r="O116" i="8"/>
  <c r="O115" i="8" s="1"/>
  <c r="I102" i="8" s="1"/>
  <c r="L124" i="11"/>
  <c r="L126" i="11" s="1"/>
  <c r="I124" i="11" s="1"/>
  <c r="I123" i="11" s="1"/>
  <c r="I128" i="11" s="1"/>
  <c r="I39" i="11"/>
  <c r="O51" i="11" s="1"/>
  <c r="O55" i="11" s="1"/>
  <c r="O54" i="11" s="1"/>
  <c r="I41" i="11" s="1"/>
  <c r="Z39" i="11"/>
  <c r="Z38" i="11" s="1"/>
  <c r="AA39" i="11"/>
  <c r="AA38" i="11" s="1"/>
  <c r="H39" i="8"/>
  <c r="N51" i="8" s="1"/>
  <c r="N55" i="8" s="1"/>
  <c r="N54" i="8" s="1"/>
  <c r="H41" i="8" s="1"/>
  <c r="Z39" i="8"/>
  <c r="Z38" i="8" s="1"/>
  <c r="L126" i="8"/>
  <c r="I124" i="8" s="1"/>
  <c r="I123" i="8" s="1"/>
  <c r="I128" i="8" s="1"/>
  <c r="L124" i="14"/>
  <c r="L125" i="14" s="1"/>
  <c r="H124" i="14" s="1"/>
  <c r="H123" i="14" s="1"/>
  <c r="H128" i="14" s="1"/>
  <c r="L99" i="8"/>
  <c r="L101" i="8" s="1"/>
  <c r="I99" i="8" s="1"/>
  <c r="O113" i="14"/>
  <c r="O114" i="14" s="1"/>
  <c r="I101" i="14" s="1"/>
  <c r="L40" i="11"/>
  <c r="N138" i="11"/>
  <c r="N139" i="11" s="1"/>
  <c r="O138" i="14"/>
  <c r="O139" i="14" s="1"/>
  <c r="I126" i="14" s="1"/>
  <c r="O140" i="14"/>
  <c r="I127" i="14" s="1"/>
  <c r="L39" i="14"/>
  <c r="H38" i="14" s="1"/>
  <c r="H37" i="14" s="1"/>
  <c r="H42" i="14" s="1"/>
  <c r="L99" i="11"/>
  <c r="L101" i="11" s="1"/>
  <c r="I99" i="11" s="1"/>
  <c r="I98" i="11" s="1"/>
  <c r="I103" i="11" s="1"/>
  <c r="L230" i="11"/>
  <c r="I228" i="11" s="1"/>
  <c r="I227" i="11" s="1"/>
  <c r="I232" i="11" s="1"/>
  <c r="O55" i="14"/>
  <c r="O54" i="14" s="1"/>
  <c r="I41" i="14" s="1"/>
  <c r="N113" i="11"/>
  <c r="N114" i="11" s="1"/>
  <c r="L40" i="8"/>
  <c r="I38" i="8" s="1"/>
  <c r="L39" i="8"/>
  <c r="H38" i="8" s="1"/>
  <c r="L65" i="11"/>
  <c r="I63" i="11" s="1"/>
  <c r="I62" i="11" s="1"/>
  <c r="I66" i="11" s="1"/>
  <c r="AG362" i="16"/>
  <c r="AG361" i="16" s="1"/>
  <c r="AG360" i="16" s="1"/>
  <c r="AG359" i="16" s="1"/>
  <c r="AG358" i="16" s="1"/>
  <c r="AG357" i="16" s="1"/>
  <c r="AG356" i="16" s="1"/>
  <c r="AG355" i="16" s="1"/>
  <c r="AG354" i="16" s="1"/>
  <c r="AG353" i="16" s="1"/>
  <c r="AG352" i="16" s="1"/>
  <c r="AG351" i="16" s="1"/>
  <c r="AG350" i="16" s="1"/>
  <c r="AG349" i="16" s="1"/>
  <c r="AG348" i="16" s="1"/>
  <c r="AG347" i="16" s="1"/>
  <c r="AG346" i="16" s="1"/>
  <c r="AG345" i="16" s="1"/>
  <c r="AG344" i="16" s="1"/>
  <c r="AG343" i="16" s="1"/>
  <c r="AG342" i="16" s="1"/>
  <c r="AG341" i="16" s="1"/>
  <c r="AG340" i="16" s="1"/>
  <c r="AG339" i="16" s="1"/>
  <c r="AG338" i="16" s="1"/>
  <c r="AG337" i="16" s="1"/>
  <c r="AG336" i="16" s="1"/>
  <c r="AG335" i="16" s="1"/>
  <c r="AG334" i="16" s="1"/>
  <c r="AG333" i="16" s="1"/>
  <c r="AG332" i="16" s="1"/>
  <c r="AG331" i="16" s="1"/>
  <c r="AG330" i="16" s="1"/>
  <c r="AG329" i="16" s="1"/>
  <c r="AG328" i="16" s="1"/>
  <c r="AG327" i="16" s="1"/>
  <c r="AG326" i="16" s="1"/>
  <c r="AG325" i="16" s="1"/>
  <c r="AG324" i="16" s="1"/>
  <c r="AG323" i="16" s="1"/>
  <c r="AG322" i="16" s="1"/>
  <c r="AG321" i="16" s="1"/>
  <c r="AG320" i="16" s="1"/>
  <c r="AG319" i="16" s="1"/>
  <c r="AG318" i="16" s="1"/>
  <c r="AG317" i="16" s="1"/>
  <c r="AG316" i="16" s="1"/>
  <c r="AG315" i="16" s="1"/>
  <c r="AG314" i="16" s="1"/>
  <c r="AG313" i="16" s="1"/>
  <c r="AG312" i="16" s="1"/>
  <c r="AG311" i="16" s="1"/>
  <c r="AG310" i="16" s="1"/>
  <c r="AG309" i="16" s="1"/>
  <c r="AG308" i="16" s="1"/>
  <c r="AG307" i="16" s="1"/>
  <c r="AG306" i="16" s="1"/>
  <c r="AG305" i="16" s="1"/>
  <c r="AG304" i="16" s="1"/>
  <c r="AG303" i="16" s="1"/>
  <c r="AG302" i="16" s="1"/>
  <c r="AG301" i="16" s="1"/>
  <c r="AG300" i="16" s="1"/>
  <c r="AG299" i="16" s="1"/>
  <c r="AG298" i="16" s="1"/>
  <c r="AG297" i="16" s="1"/>
  <c r="AG296" i="16" s="1"/>
  <c r="AG295" i="16" s="1"/>
  <c r="AG294" i="16" s="1"/>
  <c r="AG293" i="16" s="1"/>
  <c r="AG292" i="16" s="1"/>
  <c r="AG291" i="16" s="1"/>
  <c r="AG290" i="16" s="1"/>
  <c r="AG289" i="16" s="1"/>
  <c r="AG288" i="16" s="1"/>
  <c r="AG287" i="16" s="1"/>
  <c r="AG286" i="16" s="1"/>
  <c r="AG285" i="16" s="1"/>
  <c r="AG284" i="16" s="1"/>
  <c r="AG283" i="16" s="1"/>
  <c r="AG282" i="16" s="1"/>
  <c r="AG281" i="16" s="1"/>
  <c r="AG280" i="16" s="1"/>
  <c r="AG279" i="16" s="1"/>
  <c r="AG278" i="16" s="1"/>
  <c r="AG277" i="16" s="1"/>
  <c r="AG276" i="16" s="1"/>
  <c r="AG275" i="16" s="1"/>
  <c r="AG274" i="16" s="1"/>
  <c r="AG273" i="16" s="1"/>
  <c r="AG272" i="16" s="1"/>
  <c r="AG271" i="16" s="1"/>
  <c r="AG270" i="16" s="1"/>
  <c r="AG269" i="16" s="1"/>
  <c r="AG268" i="16" s="1"/>
  <c r="AG267" i="16" s="1"/>
  <c r="AG266" i="16" s="1"/>
  <c r="AG265" i="16" s="1"/>
  <c r="AG264" i="16" s="1"/>
  <c r="AG263" i="16" s="1"/>
  <c r="AG262" i="16" s="1"/>
  <c r="AG261" i="16" s="1"/>
  <c r="AG260" i="16" s="1"/>
  <c r="AG259" i="16" s="1"/>
  <c r="AG258" i="16" s="1"/>
  <c r="AG257" i="16" s="1"/>
  <c r="AG256" i="16" s="1"/>
  <c r="AG255" i="16" s="1"/>
  <c r="AG254" i="16" s="1"/>
  <c r="AG253" i="16" s="1"/>
  <c r="AG252" i="16" s="1"/>
  <c r="AG251" i="16" s="1"/>
  <c r="AG250" i="16" s="1"/>
  <c r="AG249" i="16" s="1"/>
  <c r="AG248" i="16" s="1"/>
  <c r="AG247" i="16" s="1"/>
  <c r="AG246" i="16" s="1"/>
  <c r="AG245" i="16" s="1"/>
  <c r="AG244" i="16" s="1"/>
  <c r="AG243" i="16" s="1"/>
  <c r="AG242" i="16" s="1"/>
  <c r="AG241" i="16" s="1"/>
  <c r="AG240" i="16" s="1"/>
  <c r="AG239" i="16" s="1"/>
  <c r="AG238" i="16" s="1"/>
  <c r="AG237" i="16" s="1"/>
  <c r="AG236" i="16" s="1"/>
  <c r="AG235" i="16" s="1"/>
  <c r="AG234" i="16" s="1"/>
  <c r="AG233" i="16" s="1"/>
  <c r="AG232" i="16" s="1"/>
  <c r="AG231" i="16" s="1"/>
  <c r="AG230" i="16" s="1"/>
  <c r="AG229" i="16" s="1"/>
  <c r="AG228" i="16" s="1"/>
  <c r="AG227" i="16" s="1"/>
  <c r="AG226" i="16" s="1"/>
  <c r="AG225" i="16" s="1"/>
  <c r="AG224" i="16" s="1"/>
  <c r="AG223" i="16" s="1"/>
  <c r="AG222" i="16" s="1"/>
  <c r="AG221" i="16" s="1"/>
  <c r="AG220" i="16" s="1"/>
  <c r="AG219" i="16" s="1"/>
  <c r="AG218" i="16" s="1"/>
  <c r="AG217" i="16" s="1"/>
  <c r="AG216" i="16" s="1"/>
  <c r="AG215" i="16" s="1"/>
  <c r="AG214" i="16" s="1"/>
  <c r="AG213" i="16" s="1"/>
  <c r="AG212" i="16" s="1"/>
  <c r="AG211" i="16" s="1"/>
  <c r="AG210" i="16" s="1"/>
  <c r="AG209" i="16" s="1"/>
  <c r="AG208" i="16" s="1"/>
  <c r="AG207" i="16" s="1"/>
  <c r="AG206" i="16" s="1"/>
  <c r="AG205" i="16" s="1"/>
  <c r="AG204" i="16" s="1"/>
  <c r="AG203" i="16" s="1"/>
  <c r="AG202" i="16" s="1"/>
  <c r="AG201" i="16" s="1"/>
  <c r="AG200" i="16" s="1"/>
  <c r="AG199" i="16" s="1"/>
  <c r="AG198" i="16" s="1"/>
  <c r="AG197" i="16" s="1"/>
  <c r="AG196" i="16" s="1"/>
  <c r="AG195" i="16" s="1"/>
  <c r="AG194" i="16" s="1"/>
  <c r="AG193" i="16" s="1"/>
  <c r="AG192" i="16" s="1"/>
  <c r="AG191" i="16" s="1"/>
  <c r="AG190" i="16" s="1"/>
  <c r="AG189" i="16" s="1"/>
  <c r="AG188" i="16" s="1"/>
  <c r="AG187" i="16" s="1"/>
  <c r="AG186" i="16" s="1"/>
  <c r="AG185" i="16" s="1"/>
  <c r="AG184" i="16" s="1"/>
  <c r="AG183" i="16" s="1"/>
  <c r="AG182" i="16" s="1"/>
  <c r="AG181" i="16" s="1"/>
  <c r="AG180" i="16" s="1"/>
  <c r="AG179" i="16" s="1"/>
  <c r="AG178" i="16" s="1"/>
  <c r="AG177" i="16" s="1"/>
  <c r="AG176" i="16" s="1"/>
  <c r="AG175" i="16" s="1"/>
  <c r="AG174" i="16" s="1"/>
  <c r="AG173" i="16" s="1"/>
  <c r="AG172" i="16" s="1"/>
  <c r="AG171" i="16" s="1"/>
  <c r="AG170" i="16" s="1"/>
  <c r="AG169" i="16" s="1"/>
  <c r="AG168" i="16" s="1"/>
  <c r="AG167" i="16" s="1"/>
  <c r="AG166" i="16" s="1"/>
  <c r="AG165" i="16" s="1"/>
  <c r="AG164" i="16" s="1"/>
  <c r="AG163" i="16" s="1"/>
  <c r="AG162" i="16" s="1"/>
  <c r="AG161" i="16" s="1"/>
  <c r="AG160" i="16" s="1"/>
  <c r="AG159" i="16" s="1"/>
  <c r="AG158" i="16" s="1"/>
  <c r="AG157" i="16" s="1"/>
  <c r="AG156" i="16" s="1"/>
  <c r="AG155" i="16" s="1"/>
  <c r="AG154" i="16" s="1"/>
  <c r="AG153" i="16" s="1"/>
  <c r="AG152" i="16" s="1"/>
  <c r="AG151" i="16" s="1"/>
  <c r="AG150" i="16" s="1"/>
  <c r="AG149" i="16" s="1"/>
  <c r="AG148" i="16" s="1"/>
  <c r="AG147" i="16" s="1"/>
  <c r="AG146" i="16" s="1"/>
  <c r="AG145" i="16" s="1"/>
  <c r="AG144" i="16" s="1"/>
  <c r="AG143" i="16" s="1"/>
  <c r="AG142" i="16" s="1"/>
  <c r="AG141" i="16" s="1"/>
  <c r="AG140" i="16" s="1"/>
  <c r="AG139" i="16" s="1"/>
  <c r="AG138" i="16" s="1"/>
  <c r="AG137" i="16" s="1"/>
  <c r="AG136" i="16" s="1"/>
  <c r="AG135" i="16" s="1"/>
  <c r="AG134" i="16" s="1"/>
  <c r="AG133" i="16" s="1"/>
  <c r="AG132" i="16" s="1"/>
  <c r="AG131" i="16" s="1"/>
  <c r="AG130" i="16" s="1"/>
  <c r="AG129" i="16" s="1"/>
  <c r="AG128" i="16" s="1"/>
  <c r="AG127" i="16" s="1"/>
  <c r="AG126" i="16" s="1"/>
  <c r="AG125" i="16" s="1"/>
  <c r="AG124" i="16" s="1"/>
  <c r="AG123" i="16" s="1"/>
  <c r="AG122" i="16" s="1"/>
  <c r="AG121" i="16" s="1"/>
  <c r="AG120" i="16" s="1"/>
  <c r="AG119" i="16" s="1"/>
  <c r="AG118" i="16" s="1"/>
  <c r="AG117" i="16" s="1"/>
  <c r="AG116" i="16" s="1"/>
  <c r="AG115" i="16" s="1"/>
  <c r="AG114" i="16" s="1"/>
  <c r="AG113" i="16" s="1"/>
  <c r="AG112" i="16" s="1"/>
  <c r="AG111" i="16" s="1"/>
  <c r="AG110" i="16" s="1"/>
  <c r="AG109" i="16" s="1"/>
  <c r="AG108" i="16" s="1"/>
  <c r="AG107" i="16" s="1"/>
  <c r="AG106" i="16" s="1"/>
  <c r="AG105" i="16" s="1"/>
  <c r="AG104" i="16" s="1"/>
  <c r="AG103" i="16" s="1"/>
  <c r="AG102" i="16" s="1"/>
  <c r="AG101" i="16" s="1"/>
  <c r="AG100" i="16" s="1"/>
  <c r="AG99" i="16" s="1"/>
  <c r="AG98" i="16" s="1"/>
  <c r="AG97" i="16" s="1"/>
  <c r="AG96" i="16" s="1"/>
  <c r="AG95" i="16" s="1"/>
  <c r="AG94" i="16" s="1"/>
  <c r="AG93" i="16" s="1"/>
  <c r="AG92" i="16" s="1"/>
  <c r="AG91" i="16" s="1"/>
  <c r="AG90" i="16" s="1"/>
  <c r="AG89" i="16" s="1"/>
  <c r="AG88" i="16" s="1"/>
  <c r="AG87" i="16" s="1"/>
  <c r="AG86" i="16" s="1"/>
  <c r="AG85" i="16" s="1"/>
  <c r="AG84" i="16" s="1"/>
  <c r="AG83" i="16" s="1"/>
  <c r="AG82" i="16" s="1"/>
  <c r="AG81" i="16" s="1"/>
  <c r="AG80" i="16" s="1"/>
  <c r="AG79" i="16" s="1"/>
  <c r="AG78" i="16" s="1"/>
  <c r="AG77" i="16" s="1"/>
  <c r="AG76" i="16" s="1"/>
  <c r="AG75" i="16" s="1"/>
  <c r="AG74" i="16" s="1"/>
  <c r="AG73" i="16" s="1"/>
  <c r="AG72" i="16" s="1"/>
  <c r="AG71" i="16" s="1"/>
  <c r="AG70" i="16" s="1"/>
  <c r="AG69" i="16" s="1"/>
  <c r="AG68" i="16" s="1"/>
  <c r="AG67" i="16" s="1"/>
  <c r="AG66" i="16" s="1"/>
  <c r="AG65" i="16" s="1"/>
  <c r="AG64" i="16" s="1"/>
  <c r="AG63" i="16" s="1"/>
  <c r="AG62" i="16" s="1"/>
  <c r="AG61" i="16" s="1"/>
  <c r="AG60" i="16" s="1"/>
  <c r="AG59" i="16" s="1"/>
  <c r="AG58" i="16" s="1"/>
  <c r="AG57" i="16" s="1"/>
  <c r="AG56" i="16" s="1"/>
  <c r="AG55" i="16" s="1"/>
  <c r="AG54" i="16" s="1"/>
  <c r="AG53" i="16" s="1"/>
  <c r="AG52" i="16" s="1"/>
  <c r="AG51" i="16" s="1"/>
  <c r="AG50" i="16" s="1"/>
  <c r="AG49" i="16" s="1"/>
  <c r="AG48" i="16" s="1"/>
  <c r="AG47" i="16" s="1"/>
  <c r="AG46" i="16" s="1"/>
  <c r="AG45" i="16" s="1"/>
  <c r="AG44" i="16" s="1"/>
  <c r="AG43" i="16" s="1"/>
  <c r="AG42" i="16" s="1"/>
  <c r="AG41" i="16" s="1"/>
  <c r="AG40" i="16" s="1"/>
  <c r="AG39" i="16" s="1"/>
  <c r="AG38" i="16" s="1"/>
  <c r="AG37" i="16" s="1"/>
  <c r="AG36" i="16" s="1"/>
  <c r="AG35" i="16" s="1"/>
  <c r="AG34" i="16" s="1"/>
  <c r="AG33" i="16" s="1"/>
  <c r="AG32" i="16" s="1"/>
  <c r="AG31" i="16" s="1"/>
  <c r="AG30" i="16" s="1"/>
  <c r="AG29" i="16" s="1"/>
  <c r="AG28" i="16" s="1"/>
  <c r="AG27" i="16" s="1"/>
  <c r="AG26" i="16" s="1"/>
  <c r="AG25" i="16" s="1"/>
  <c r="AG24" i="16" s="1"/>
  <c r="AG23" i="16" s="1"/>
  <c r="AG22" i="16" s="1"/>
  <c r="AG21" i="16" s="1"/>
  <c r="AG20" i="16" s="1"/>
  <c r="AG19" i="16" s="1"/>
  <c r="AG18" i="16" s="1"/>
  <c r="AG17" i="16" s="1"/>
  <c r="AG16" i="16" s="1"/>
  <c r="AG15" i="16" s="1"/>
  <c r="AG14" i="16" s="1"/>
  <c r="AG13" i="16" s="1"/>
  <c r="AG12" i="16" s="1"/>
  <c r="AG11" i="16" s="1"/>
  <c r="AG10" i="16" s="1"/>
  <c r="AG9" i="16" s="1"/>
  <c r="AG8" i="16" s="1"/>
  <c r="AG7" i="16" s="1"/>
  <c r="AG6" i="16" s="1"/>
  <c r="AG5" i="16" s="1"/>
  <c r="AG4" i="16" s="1"/>
  <c r="AG3" i="16" s="1"/>
  <c r="AJ363" i="16"/>
  <c r="AJ362" i="16" s="1"/>
  <c r="AJ361" i="16" s="1"/>
  <c r="AJ360" i="16" s="1"/>
  <c r="AJ359" i="16" s="1"/>
  <c r="AJ358" i="16" s="1"/>
  <c r="AJ357" i="16" s="1"/>
  <c r="AJ356" i="16" s="1"/>
  <c r="AJ355" i="16" s="1"/>
  <c r="AJ354" i="16" s="1"/>
  <c r="AJ353" i="16" s="1"/>
  <c r="AJ352" i="16" s="1"/>
  <c r="AJ351" i="16" s="1"/>
  <c r="AJ350" i="16" s="1"/>
  <c r="AJ349" i="16" s="1"/>
  <c r="AJ348" i="16" s="1"/>
  <c r="AJ347" i="16" s="1"/>
  <c r="AJ346" i="16" s="1"/>
  <c r="AJ345" i="16" s="1"/>
  <c r="AJ344" i="16" s="1"/>
  <c r="AJ343" i="16" s="1"/>
  <c r="AJ342" i="16" s="1"/>
  <c r="AJ341" i="16" s="1"/>
  <c r="AJ340" i="16" s="1"/>
  <c r="AJ339" i="16" s="1"/>
  <c r="AJ338" i="16" s="1"/>
  <c r="AJ337" i="16" s="1"/>
  <c r="AJ336" i="16" s="1"/>
  <c r="AJ335" i="16" s="1"/>
  <c r="AJ334" i="16" s="1"/>
  <c r="AJ333" i="16" s="1"/>
  <c r="AJ332" i="16" s="1"/>
  <c r="AJ331" i="16" s="1"/>
  <c r="AJ330" i="16" s="1"/>
  <c r="AJ329" i="16" s="1"/>
  <c r="AJ328" i="16" s="1"/>
  <c r="AJ327" i="16" s="1"/>
  <c r="AJ326" i="16" s="1"/>
  <c r="AJ325" i="16" s="1"/>
  <c r="AJ324" i="16" s="1"/>
  <c r="AJ323" i="16" s="1"/>
  <c r="AJ322" i="16" s="1"/>
  <c r="AJ321" i="16" s="1"/>
  <c r="AJ320" i="16" s="1"/>
  <c r="AJ319" i="16" s="1"/>
  <c r="AJ318" i="16" s="1"/>
  <c r="AJ317" i="16" s="1"/>
  <c r="AJ316" i="16" s="1"/>
  <c r="AJ315" i="16" s="1"/>
  <c r="AJ314" i="16" s="1"/>
  <c r="AJ313" i="16" s="1"/>
  <c r="AJ312" i="16" s="1"/>
  <c r="AJ311" i="16" s="1"/>
  <c r="AJ310" i="16" s="1"/>
  <c r="AJ309" i="16" s="1"/>
  <c r="AJ308" i="16" s="1"/>
  <c r="AJ307" i="16" s="1"/>
  <c r="AJ306" i="16" s="1"/>
  <c r="AJ305" i="16" s="1"/>
  <c r="AJ304" i="16" s="1"/>
  <c r="AJ303" i="16" s="1"/>
  <c r="AJ302" i="16" s="1"/>
  <c r="AJ301" i="16" s="1"/>
  <c r="AJ300" i="16" s="1"/>
  <c r="AJ299" i="16" s="1"/>
  <c r="AJ298" i="16" s="1"/>
  <c r="AJ297" i="16" s="1"/>
  <c r="AJ296" i="16" s="1"/>
  <c r="AJ295" i="16" s="1"/>
  <c r="AJ294" i="16" s="1"/>
  <c r="AJ293" i="16" s="1"/>
  <c r="AJ292" i="16" s="1"/>
  <c r="AJ291" i="16" s="1"/>
  <c r="AJ290" i="16" s="1"/>
  <c r="AJ289" i="16" s="1"/>
  <c r="AJ288" i="16" s="1"/>
  <c r="AJ287" i="16" s="1"/>
  <c r="AJ286" i="16" s="1"/>
  <c r="AJ285" i="16" s="1"/>
  <c r="AJ284" i="16" s="1"/>
  <c r="AJ283" i="16" s="1"/>
  <c r="AJ282" i="16" s="1"/>
  <c r="AJ281" i="16" s="1"/>
  <c r="AJ280" i="16" s="1"/>
  <c r="AJ279" i="16" s="1"/>
  <c r="AJ278" i="16" s="1"/>
  <c r="AJ277" i="16" s="1"/>
  <c r="AJ276" i="16" s="1"/>
  <c r="AJ275" i="16" s="1"/>
  <c r="AJ274" i="16" s="1"/>
  <c r="AJ273" i="16" s="1"/>
  <c r="AJ272" i="16" s="1"/>
  <c r="AJ271" i="16" s="1"/>
  <c r="AJ270" i="16" s="1"/>
  <c r="AJ269" i="16" s="1"/>
  <c r="AJ268" i="16" s="1"/>
  <c r="AJ267" i="16" s="1"/>
  <c r="AJ266" i="16" s="1"/>
  <c r="AJ265" i="16" s="1"/>
  <c r="AJ264" i="16" s="1"/>
  <c r="AJ263" i="16" s="1"/>
  <c r="AJ262" i="16" s="1"/>
  <c r="AJ261" i="16" s="1"/>
  <c r="AJ260" i="16" s="1"/>
  <c r="AJ259" i="16" s="1"/>
  <c r="AJ258" i="16" s="1"/>
  <c r="AJ257" i="16" s="1"/>
  <c r="AJ256" i="16" s="1"/>
  <c r="AJ255" i="16" s="1"/>
  <c r="AJ254" i="16" s="1"/>
  <c r="AJ253" i="16" s="1"/>
  <c r="AJ252" i="16" s="1"/>
  <c r="AJ251" i="16" s="1"/>
  <c r="AJ250" i="16" s="1"/>
  <c r="AJ249" i="16" s="1"/>
  <c r="AJ248" i="16" s="1"/>
  <c r="AJ247" i="16" s="1"/>
  <c r="AJ246" i="16" s="1"/>
  <c r="AJ245" i="16" s="1"/>
  <c r="AJ244" i="16" s="1"/>
  <c r="AJ243" i="16" s="1"/>
  <c r="AJ242" i="16" s="1"/>
  <c r="AJ241" i="16" s="1"/>
  <c r="AJ240" i="16" s="1"/>
  <c r="AJ239" i="16" s="1"/>
  <c r="AJ238" i="16" s="1"/>
  <c r="AJ237" i="16" s="1"/>
  <c r="AJ236" i="16" s="1"/>
  <c r="AJ235" i="16" s="1"/>
  <c r="AJ234" i="16" s="1"/>
  <c r="AJ233" i="16" s="1"/>
  <c r="AJ232" i="16" s="1"/>
  <c r="AJ231" i="16" s="1"/>
  <c r="AJ230" i="16" s="1"/>
  <c r="AJ229" i="16" s="1"/>
  <c r="AJ228" i="16" s="1"/>
  <c r="AJ227" i="16" s="1"/>
  <c r="AJ226" i="16" s="1"/>
  <c r="AJ225" i="16" s="1"/>
  <c r="AJ224" i="16" s="1"/>
  <c r="AJ223" i="16" s="1"/>
  <c r="AJ222" i="16" s="1"/>
  <c r="AJ221" i="16" s="1"/>
  <c r="AJ220" i="16" s="1"/>
  <c r="AJ219" i="16" s="1"/>
  <c r="AJ218" i="16" s="1"/>
  <c r="AJ217" i="16" s="1"/>
  <c r="AJ216" i="16" s="1"/>
  <c r="AJ215" i="16" s="1"/>
  <c r="AJ214" i="16" s="1"/>
  <c r="AJ213" i="16" s="1"/>
  <c r="AJ212" i="16" s="1"/>
  <c r="AJ211" i="16" s="1"/>
  <c r="AJ210" i="16" s="1"/>
  <c r="AJ209" i="16" s="1"/>
  <c r="AJ208" i="16" s="1"/>
  <c r="AJ207" i="16" s="1"/>
  <c r="AJ206" i="16" s="1"/>
  <c r="AJ205" i="16" s="1"/>
  <c r="AJ204" i="16" s="1"/>
  <c r="AJ203" i="16" s="1"/>
  <c r="AJ202" i="16" s="1"/>
  <c r="AJ201" i="16" s="1"/>
  <c r="AJ200" i="16" s="1"/>
  <c r="AJ199" i="16" s="1"/>
  <c r="AJ198" i="16" s="1"/>
  <c r="AJ197" i="16" s="1"/>
  <c r="AJ196" i="16" s="1"/>
  <c r="AJ195" i="16" s="1"/>
  <c r="AJ194" i="16" s="1"/>
  <c r="AJ193" i="16" s="1"/>
  <c r="AJ192" i="16" s="1"/>
  <c r="AJ191" i="16" s="1"/>
  <c r="AJ190" i="16" s="1"/>
  <c r="AJ189" i="16" s="1"/>
  <c r="AJ188" i="16" s="1"/>
  <c r="AJ187" i="16" s="1"/>
  <c r="AJ186" i="16" s="1"/>
  <c r="AJ185" i="16" s="1"/>
  <c r="AJ184" i="16" s="1"/>
  <c r="AJ183" i="16" s="1"/>
  <c r="AJ182" i="16" s="1"/>
  <c r="AJ181" i="16" s="1"/>
  <c r="AJ180" i="16" s="1"/>
  <c r="AJ179" i="16" s="1"/>
  <c r="AJ178" i="16" s="1"/>
  <c r="AJ177" i="16" s="1"/>
  <c r="AJ176" i="16" s="1"/>
  <c r="AJ175" i="16" s="1"/>
  <c r="AJ174" i="16" s="1"/>
  <c r="AJ173" i="16" s="1"/>
  <c r="AJ172" i="16" s="1"/>
  <c r="AJ171" i="16" s="1"/>
  <c r="AJ170" i="16" s="1"/>
  <c r="AJ169" i="16" s="1"/>
  <c r="AJ168" i="16" s="1"/>
  <c r="AJ167" i="16" s="1"/>
  <c r="AJ166" i="16" s="1"/>
  <c r="AJ165" i="16" s="1"/>
  <c r="AJ164" i="16" s="1"/>
  <c r="AJ163" i="16" s="1"/>
  <c r="AJ162" i="16" s="1"/>
  <c r="AJ161" i="16" s="1"/>
  <c r="AJ160" i="16" s="1"/>
  <c r="AJ159" i="16" s="1"/>
  <c r="AJ158" i="16" s="1"/>
  <c r="AJ157" i="16" s="1"/>
  <c r="AJ156" i="16" s="1"/>
  <c r="AJ155" i="16" s="1"/>
  <c r="AJ154" i="16" s="1"/>
  <c r="AJ153" i="16" s="1"/>
  <c r="AJ152" i="16" s="1"/>
  <c r="AJ151" i="16" s="1"/>
  <c r="AJ150" i="16" s="1"/>
  <c r="AJ149" i="16" s="1"/>
  <c r="AJ148" i="16" s="1"/>
  <c r="AJ147" i="16" s="1"/>
  <c r="AJ146" i="16" s="1"/>
  <c r="AJ145" i="16" s="1"/>
  <c r="AJ144" i="16" s="1"/>
  <c r="AJ143" i="16" s="1"/>
  <c r="AJ142" i="16" s="1"/>
  <c r="AJ141" i="16" s="1"/>
  <c r="AJ140" i="16" s="1"/>
  <c r="AJ139" i="16" s="1"/>
  <c r="AJ138" i="16" s="1"/>
  <c r="AJ137" i="16" s="1"/>
  <c r="AJ136" i="16" s="1"/>
  <c r="AJ135" i="16" s="1"/>
  <c r="AJ134" i="16" s="1"/>
  <c r="AJ133" i="16" s="1"/>
  <c r="AJ132" i="16" s="1"/>
  <c r="AJ131" i="16" s="1"/>
  <c r="AJ130" i="16" s="1"/>
  <c r="AJ129" i="16" s="1"/>
  <c r="AJ128" i="16" s="1"/>
  <c r="AJ127" i="16" s="1"/>
  <c r="AJ126" i="16" s="1"/>
  <c r="AJ125" i="16" s="1"/>
  <c r="AJ124" i="16" s="1"/>
  <c r="AJ123" i="16" s="1"/>
  <c r="AJ122" i="16" s="1"/>
  <c r="AJ121" i="16" s="1"/>
  <c r="AJ120" i="16" s="1"/>
  <c r="AJ119" i="16" s="1"/>
  <c r="AJ118" i="16" s="1"/>
  <c r="AJ117" i="16" s="1"/>
  <c r="AJ116" i="16" s="1"/>
  <c r="AJ115" i="16" s="1"/>
  <c r="AJ114" i="16" s="1"/>
  <c r="AJ113" i="16" s="1"/>
  <c r="AJ112" i="16" s="1"/>
  <c r="AJ111" i="16" s="1"/>
  <c r="AJ110" i="16" s="1"/>
  <c r="AJ109" i="16" s="1"/>
  <c r="AJ108" i="16" s="1"/>
  <c r="AJ107" i="16" s="1"/>
  <c r="AJ106" i="16" s="1"/>
  <c r="AJ105" i="16" s="1"/>
  <c r="AJ104" i="16" s="1"/>
  <c r="AJ103" i="16" s="1"/>
  <c r="AJ102" i="16" s="1"/>
  <c r="AJ101" i="16" s="1"/>
  <c r="AJ100" i="16" s="1"/>
  <c r="AJ99" i="16" s="1"/>
  <c r="AJ98" i="16" s="1"/>
  <c r="AJ97" i="16" s="1"/>
  <c r="AJ96" i="16" s="1"/>
  <c r="AJ95" i="16" s="1"/>
  <c r="AJ94" i="16" s="1"/>
  <c r="AJ93" i="16" s="1"/>
  <c r="AJ92" i="16" s="1"/>
  <c r="AJ91" i="16" s="1"/>
  <c r="AJ90" i="16" s="1"/>
  <c r="AJ89" i="16" s="1"/>
  <c r="AJ88" i="16" s="1"/>
  <c r="AJ87" i="16" s="1"/>
  <c r="AJ86" i="16" s="1"/>
  <c r="AJ85" i="16" s="1"/>
  <c r="AJ84" i="16" s="1"/>
  <c r="AJ83" i="16" s="1"/>
  <c r="AJ82" i="16" s="1"/>
  <c r="AJ81" i="16" s="1"/>
  <c r="AJ80" i="16" s="1"/>
  <c r="AJ79" i="16" s="1"/>
  <c r="AJ78" i="16" s="1"/>
  <c r="AJ77" i="16" s="1"/>
  <c r="AJ76" i="16" s="1"/>
  <c r="AJ75" i="16" s="1"/>
  <c r="AJ74" i="16" s="1"/>
  <c r="AJ73" i="16" s="1"/>
  <c r="AJ72" i="16" s="1"/>
  <c r="AJ71" i="16" s="1"/>
  <c r="AJ70" i="16" s="1"/>
  <c r="AJ69" i="16" s="1"/>
  <c r="AJ68" i="16" s="1"/>
  <c r="AJ67" i="16" s="1"/>
  <c r="AJ66" i="16" s="1"/>
  <c r="AJ65" i="16" s="1"/>
  <c r="AJ64" i="16" s="1"/>
  <c r="AJ63" i="16" s="1"/>
  <c r="AJ62" i="16" s="1"/>
  <c r="AJ61" i="16" s="1"/>
  <c r="AJ60" i="16" s="1"/>
  <c r="AJ59" i="16" s="1"/>
  <c r="AJ58" i="16" s="1"/>
  <c r="AJ57" i="16" s="1"/>
  <c r="AJ56" i="16" s="1"/>
  <c r="AJ55" i="16" s="1"/>
  <c r="AJ54" i="16" s="1"/>
  <c r="AJ53" i="16" s="1"/>
  <c r="AJ52" i="16" s="1"/>
  <c r="AJ51" i="16" s="1"/>
  <c r="AJ50" i="16" s="1"/>
  <c r="AJ49" i="16" s="1"/>
  <c r="AJ48" i="16" s="1"/>
  <c r="AJ47" i="16" s="1"/>
  <c r="AJ46" i="16" s="1"/>
  <c r="AJ45" i="16" s="1"/>
  <c r="AJ44" i="16" s="1"/>
  <c r="AJ43" i="16" s="1"/>
  <c r="AJ42" i="16" s="1"/>
  <c r="AJ41" i="16" s="1"/>
  <c r="AJ40" i="16" s="1"/>
  <c r="AJ39" i="16" s="1"/>
  <c r="AJ38" i="16" s="1"/>
  <c r="AJ37" i="16" s="1"/>
  <c r="AJ36" i="16" s="1"/>
  <c r="AJ35" i="16" s="1"/>
  <c r="AJ34" i="16" s="1"/>
  <c r="AJ33" i="16" s="1"/>
  <c r="AJ32" i="16" s="1"/>
  <c r="AJ31" i="16" s="1"/>
  <c r="AJ30" i="16" s="1"/>
  <c r="AJ29" i="16" s="1"/>
  <c r="AJ28" i="16" s="1"/>
  <c r="AJ27" i="16" s="1"/>
  <c r="AJ26" i="16" s="1"/>
  <c r="AJ25" i="16" s="1"/>
  <c r="AJ24" i="16" s="1"/>
  <c r="AJ23" i="16" s="1"/>
  <c r="AJ22" i="16" s="1"/>
  <c r="AJ21" i="16" s="1"/>
  <c r="AJ20" i="16" s="1"/>
  <c r="AJ19" i="16" s="1"/>
  <c r="AJ18" i="16" s="1"/>
  <c r="AJ17" i="16" s="1"/>
  <c r="AJ16" i="16" s="1"/>
  <c r="AJ15" i="16" s="1"/>
  <c r="AJ14" i="16" s="1"/>
  <c r="AJ13" i="16" s="1"/>
  <c r="AJ12" i="16" s="1"/>
  <c r="AJ11" i="16" s="1"/>
  <c r="AJ10" i="16" s="1"/>
  <c r="AJ9" i="16" s="1"/>
  <c r="AJ8" i="16" s="1"/>
  <c r="AJ7" i="16" s="1"/>
  <c r="AJ6" i="16" s="1"/>
  <c r="AJ5" i="16" s="1"/>
  <c r="AJ4" i="16" s="1"/>
  <c r="AJ3" i="16" s="1"/>
  <c r="AE362" i="16"/>
  <c r="AE361" i="16" s="1"/>
  <c r="AE360" i="16" s="1"/>
  <c r="AE359" i="16" s="1"/>
  <c r="AE358" i="16" s="1"/>
  <c r="AE357" i="16" s="1"/>
  <c r="AE356" i="16" s="1"/>
  <c r="AE355" i="16" s="1"/>
  <c r="AE354" i="16" s="1"/>
  <c r="AE353" i="16" s="1"/>
  <c r="AE352" i="16" s="1"/>
  <c r="AE351" i="16" s="1"/>
  <c r="AE350" i="16" s="1"/>
  <c r="AE349" i="16" s="1"/>
  <c r="AE348" i="16" s="1"/>
  <c r="AE347" i="16" s="1"/>
  <c r="AE346" i="16" s="1"/>
  <c r="AE345" i="16" s="1"/>
  <c r="AE344" i="16" s="1"/>
  <c r="AE343" i="16" s="1"/>
  <c r="AE342" i="16" s="1"/>
  <c r="AE341" i="16" s="1"/>
  <c r="AE340" i="16" s="1"/>
  <c r="AE339" i="16" s="1"/>
  <c r="AE338" i="16" s="1"/>
  <c r="AE337" i="16" s="1"/>
  <c r="AE336" i="16" s="1"/>
  <c r="AE335" i="16" s="1"/>
  <c r="AE334" i="16" s="1"/>
  <c r="AE333" i="16" s="1"/>
  <c r="AE332" i="16" s="1"/>
  <c r="AE331" i="16" s="1"/>
  <c r="AE330" i="16" s="1"/>
  <c r="AE329" i="16" s="1"/>
  <c r="AE328" i="16" s="1"/>
  <c r="AE327" i="16" s="1"/>
  <c r="AE326" i="16" s="1"/>
  <c r="AE325" i="16" s="1"/>
  <c r="AE324" i="16" s="1"/>
  <c r="AE323" i="16" s="1"/>
  <c r="AE322" i="16" s="1"/>
  <c r="AE321" i="16" s="1"/>
  <c r="AE320" i="16" s="1"/>
  <c r="AE319" i="16" s="1"/>
  <c r="AE318" i="16" s="1"/>
  <c r="AE317" i="16" s="1"/>
  <c r="AE316" i="16" s="1"/>
  <c r="AE315" i="16" s="1"/>
  <c r="AE314" i="16" s="1"/>
  <c r="AE313" i="16" s="1"/>
  <c r="AE312" i="16" s="1"/>
  <c r="AE311" i="16" s="1"/>
  <c r="AE310" i="16" s="1"/>
  <c r="AE309" i="16" s="1"/>
  <c r="AE308" i="16" s="1"/>
  <c r="AE307" i="16" s="1"/>
  <c r="AE306" i="16" s="1"/>
  <c r="AE305" i="16" s="1"/>
  <c r="AE304" i="16" s="1"/>
  <c r="AE303" i="16" s="1"/>
  <c r="AE302" i="16" s="1"/>
  <c r="AE301" i="16" s="1"/>
  <c r="AE300" i="16" s="1"/>
  <c r="AE299" i="16" s="1"/>
  <c r="AE298" i="16" s="1"/>
  <c r="AE297" i="16" s="1"/>
  <c r="AE296" i="16" s="1"/>
  <c r="AE295" i="16" s="1"/>
  <c r="AE294" i="16" s="1"/>
  <c r="AE293" i="16" s="1"/>
  <c r="AE292" i="16" s="1"/>
  <c r="AE291" i="16" s="1"/>
  <c r="AE290" i="16" s="1"/>
  <c r="AE289" i="16" s="1"/>
  <c r="AE288" i="16" s="1"/>
  <c r="AE287" i="16" s="1"/>
  <c r="AE286" i="16" s="1"/>
  <c r="AE285" i="16" s="1"/>
  <c r="AE284" i="16" s="1"/>
  <c r="AE283" i="16" s="1"/>
  <c r="AE282" i="16" s="1"/>
  <c r="AE281" i="16" s="1"/>
  <c r="AE280" i="16" s="1"/>
  <c r="AE279" i="16" s="1"/>
  <c r="AE278" i="16" s="1"/>
  <c r="AE277" i="16" s="1"/>
  <c r="AE276" i="16" s="1"/>
  <c r="AE275" i="16" s="1"/>
  <c r="AE274" i="16" s="1"/>
  <c r="AE273" i="16" s="1"/>
  <c r="AE272" i="16" s="1"/>
  <c r="AE271" i="16" s="1"/>
  <c r="AE270" i="16" s="1"/>
  <c r="AE269" i="16" s="1"/>
  <c r="AE268" i="16" s="1"/>
  <c r="AE267" i="16" s="1"/>
  <c r="AE266" i="16" s="1"/>
  <c r="AE265" i="16" s="1"/>
  <c r="AE264" i="16" s="1"/>
  <c r="AE263" i="16" s="1"/>
  <c r="AE262" i="16" s="1"/>
  <c r="AE261" i="16" s="1"/>
  <c r="AE260" i="16" s="1"/>
  <c r="AE259" i="16" s="1"/>
  <c r="AE258" i="16" s="1"/>
  <c r="AE257" i="16" s="1"/>
  <c r="AE256" i="16" s="1"/>
  <c r="AE255" i="16" s="1"/>
  <c r="AE254" i="16" s="1"/>
  <c r="AE253" i="16" s="1"/>
  <c r="AE252" i="16" s="1"/>
  <c r="AE251" i="16" s="1"/>
  <c r="AE250" i="16" s="1"/>
  <c r="AE249" i="16" s="1"/>
  <c r="AE248" i="16" s="1"/>
  <c r="AE247" i="16" s="1"/>
  <c r="AE246" i="16" s="1"/>
  <c r="AE245" i="16" s="1"/>
  <c r="AE244" i="16" s="1"/>
  <c r="AE243" i="16" s="1"/>
  <c r="AE242" i="16" s="1"/>
  <c r="AE241" i="16" s="1"/>
  <c r="AE240" i="16" s="1"/>
  <c r="AE239" i="16" s="1"/>
  <c r="AE238" i="16" s="1"/>
  <c r="AE237" i="16" s="1"/>
  <c r="AE236" i="16" s="1"/>
  <c r="AE235" i="16" s="1"/>
  <c r="AE234" i="16" s="1"/>
  <c r="AE233" i="16" s="1"/>
  <c r="AE232" i="16" s="1"/>
  <c r="AE231" i="16" s="1"/>
  <c r="AE230" i="16" s="1"/>
  <c r="AE229" i="16" s="1"/>
  <c r="AE228" i="16" s="1"/>
  <c r="AE227" i="16" s="1"/>
  <c r="AE226" i="16" s="1"/>
  <c r="AE225" i="16" s="1"/>
  <c r="AE224" i="16" s="1"/>
  <c r="AE223" i="16" s="1"/>
  <c r="AE222" i="16" s="1"/>
  <c r="AE221" i="16" s="1"/>
  <c r="AE220" i="16" s="1"/>
  <c r="AE219" i="16" s="1"/>
  <c r="AE218" i="16" s="1"/>
  <c r="AE217" i="16" s="1"/>
  <c r="AE216" i="16" s="1"/>
  <c r="AE215" i="16" s="1"/>
  <c r="AE214" i="16" s="1"/>
  <c r="AE213" i="16" s="1"/>
  <c r="AE212" i="16" s="1"/>
  <c r="AE211" i="16" s="1"/>
  <c r="AE210" i="16" s="1"/>
  <c r="AE209" i="16" s="1"/>
  <c r="AE208" i="16" s="1"/>
  <c r="AE207" i="16" s="1"/>
  <c r="AE206" i="16" s="1"/>
  <c r="AE205" i="16" s="1"/>
  <c r="AE204" i="16" s="1"/>
  <c r="AE203" i="16" s="1"/>
  <c r="AE202" i="16" s="1"/>
  <c r="AE201" i="16" s="1"/>
  <c r="AE200" i="16" s="1"/>
  <c r="AE199" i="16" s="1"/>
  <c r="AE198" i="16" s="1"/>
  <c r="AE197" i="16" s="1"/>
  <c r="AE196" i="16" s="1"/>
  <c r="AE195" i="16" s="1"/>
  <c r="AE194" i="16" s="1"/>
  <c r="AE193" i="16" s="1"/>
  <c r="AE192" i="16" s="1"/>
  <c r="AE191" i="16" s="1"/>
  <c r="AE190" i="16" s="1"/>
  <c r="AE189" i="16" s="1"/>
  <c r="AE188" i="16" s="1"/>
  <c r="AE187" i="16" s="1"/>
  <c r="AE186" i="16" s="1"/>
  <c r="AE185" i="16" s="1"/>
  <c r="AE184" i="16" s="1"/>
  <c r="AE183" i="16" s="1"/>
  <c r="AE182" i="16" s="1"/>
  <c r="AE181" i="16" s="1"/>
  <c r="AE180" i="16" s="1"/>
  <c r="AE179" i="16" s="1"/>
  <c r="AE178" i="16" s="1"/>
  <c r="AE177" i="16" s="1"/>
  <c r="AE176" i="16" s="1"/>
  <c r="AE175" i="16" s="1"/>
  <c r="AE174" i="16" s="1"/>
  <c r="AE173" i="16" s="1"/>
  <c r="AE172" i="16" s="1"/>
  <c r="AE171" i="16" s="1"/>
  <c r="AE170" i="16" s="1"/>
  <c r="AE169" i="16" s="1"/>
  <c r="AE168" i="16" s="1"/>
  <c r="AE167" i="16" s="1"/>
  <c r="AE166" i="16" s="1"/>
  <c r="AE165" i="16" s="1"/>
  <c r="AE164" i="16" s="1"/>
  <c r="AE163" i="16" s="1"/>
  <c r="AE162" i="16" s="1"/>
  <c r="AE161" i="16" s="1"/>
  <c r="AE160" i="16" s="1"/>
  <c r="AE159" i="16" s="1"/>
  <c r="AE158" i="16" s="1"/>
  <c r="AE157" i="16" s="1"/>
  <c r="AE156" i="16" s="1"/>
  <c r="AE155" i="16" s="1"/>
  <c r="AE154" i="16" s="1"/>
  <c r="AE153" i="16" s="1"/>
  <c r="AE152" i="16" s="1"/>
  <c r="AE151" i="16" s="1"/>
  <c r="AE150" i="16" s="1"/>
  <c r="AE149" i="16" s="1"/>
  <c r="AE148" i="16" s="1"/>
  <c r="AE147" i="16" s="1"/>
  <c r="AE146" i="16" s="1"/>
  <c r="AE145" i="16" s="1"/>
  <c r="AE144" i="16" s="1"/>
  <c r="AE143" i="16" s="1"/>
  <c r="AE142" i="16" s="1"/>
  <c r="AE141" i="16" s="1"/>
  <c r="AE140" i="16" s="1"/>
  <c r="AE139" i="16" s="1"/>
  <c r="AE138" i="16" s="1"/>
  <c r="AE137" i="16" s="1"/>
  <c r="AE136" i="16" s="1"/>
  <c r="AE135" i="16" s="1"/>
  <c r="AE134" i="16" s="1"/>
  <c r="AE133" i="16" s="1"/>
  <c r="AE132" i="16" s="1"/>
  <c r="AE131" i="16" s="1"/>
  <c r="AE130" i="16" s="1"/>
  <c r="AE129" i="16" s="1"/>
  <c r="AE128" i="16" s="1"/>
  <c r="AE127" i="16" s="1"/>
  <c r="AE126" i="16" s="1"/>
  <c r="AE125" i="16" s="1"/>
  <c r="AE124" i="16" s="1"/>
  <c r="AE123" i="16" s="1"/>
  <c r="AE122" i="16" s="1"/>
  <c r="AE121" i="16" s="1"/>
  <c r="AE120" i="16" s="1"/>
  <c r="AE119" i="16" s="1"/>
  <c r="AE118" i="16" s="1"/>
  <c r="AE117" i="16" s="1"/>
  <c r="AE116" i="16" s="1"/>
  <c r="AE115" i="16" s="1"/>
  <c r="AE114" i="16" s="1"/>
  <c r="AE113" i="16" s="1"/>
  <c r="AE112" i="16" s="1"/>
  <c r="AE111" i="16" s="1"/>
  <c r="AE110" i="16" s="1"/>
  <c r="AE109" i="16" s="1"/>
  <c r="AE108" i="16" s="1"/>
  <c r="AE107" i="16" s="1"/>
  <c r="AE106" i="16" s="1"/>
  <c r="AE105" i="16" s="1"/>
  <c r="AE104" i="16" s="1"/>
  <c r="AE103" i="16" s="1"/>
  <c r="AE102" i="16" s="1"/>
  <c r="AE101" i="16" s="1"/>
  <c r="AE100" i="16" s="1"/>
  <c r="AE99" i="16" s="1"/>
  <c r="AE98" i="16" s="1"/>
  <c r="AE97" i="16" s="1"/>
  <c r="AE96" i="16" s="1"/>
  <c r="AE95" i="16" s="1"/>
  <c r="AE94" i="16" s="1"/>
  <c r="AE93" i="16" s="1"/>
  <c r="AE92" i="16" s="1"/>
  <c r="AE91" i="16" s="1"/>
  <c r="AE90" i="16" s="1"/>
  <c r="AE89" i="16" s="1"/>
  <c r="AE88" i="16" s="1"/>
  <c r="AE87" i="16" s="1"/>
  <c r="AE86" i="16" s="1"/>
  <c r="AE85" i="16" s="1"/>
  <c r="AE84" i="16" s="1"/>
  <c r="AE83" i="16" s="1"/>
  <c r="AE82" i="16" s="1"/>
  <c r="AE81" i="16" s="1"/>
  <c r="AE80" i="16" s="1"/>
  <c r="AE79" i="16" s="1"/>
  <c r="AE78" i="16" s="1"/>
  <c r="AE77" i="16" s="1"/>
  <c r="AE76" i="16" s="1"/>
  <c r="AE75" i="16" s="1"/>
  <c r="AE74" i="16" s="1"/>
  <c r="AE73" i="16" s="1"/>
  <c r="AE72" i="16" s="1"/>
  <c r="AE71" i="16" s="1"/>
  <c r="AE70" i="16" s="1"/>
  <c r="AE69" i="16" s="1"/>
  <c r="AE68" i="16" s="1"/>
  <c r="AE67" i="16" s="1"/>
  <c r="AE66" i="16" s="1"/>
  <c r="AE65" i="16" s="1"/>
  <c r="AE64" i="16" s="1"/>
  <c r="AE63" i="16" s="1"/>
  <c r="AE62" i="16" s="1"/>
  <c r="AE61" i="16" s="1"/>
  <c r="AE60" i="16" s="1"/>
  <c r="AE59" i="16" s="1"/>
  <c r="AE58" i="16" s="1"/>
  <c r="AE57" i="16" s="1"/>
  <c r="AE56" i="16" s="1"/>
  <c r="AE55" i="16" s="1"/>
  <c r="AE54" i="16" s="1"/>
  <c r="AE53" i="16" s="1"/>
  <c r="AE52" i="16" s="1"/>
  <c r="AE51" i="16" s="1"/>
  <c r="AE50" i="16" s="1"/>
  <c r="AE49" i="16" s="1"/>
  <c r="AE48" i="16" s="1"/>
  <c r="AE47" i="16" s="1"/>
  <c r="AE46" i="16" s="1"/>
  <c r="AE45" i="16" s="1"/>
  <c r="AE44" i="16" s="1"/>
  <c r="AE43" i="16" s="1"/>
  <c r="AE42" i="16" s="1"/>
  <c r="AE41" i="16" s="1"/>
  <c r="AE40" i="16" s="1"/>
  <c r="AE39" i="16" s="1"/>
  <c r="AE38" i="16" s="1"/>
  <c r="AE37" i="16" s="1"/>
  <c r="AE36" i="16" s="1"/>
  <c r="AE35" i="16" s="1"/>
  <c r="AE34" i="16" s="1"/>
  <c r="AE33" i="16" s="1"/>
  <c r="AE32" i="16" s="1"/>
  <c r="AE31" i="16" s="1"/>
  <c r="AE30" i="16" s="1"/>
  <c r="AE29" i="16" s="1"/>
  <c r="AE28" i="16" s="1"/>
  <c r="AE27" i="16" s="1"/>
  <c r="AE26" i="16" s="1"/>
  <c r="AE25" i="16" s="1"/>
  <c r="AE24" i="16" s="1"/>
  <c r="AE23" i="16" s="1"/>
  <c r="AE22" i="16" s="1"/>
  <c r="AE21" i="16" s="1"/>
  <c r="AE20" i="16" s="1"/>
  <c r="AE19" i="16" s="1"/>
  <c r="AE18" i="16" s="1"/>
  <c r="AE17" i="16" s="1"/>
  <c r="AE16" i="16" s="1"/>
  <c r="AE15" i="16" s="1"/>
  <c r="AE14" i="16" s="1"/>
  <c r="AE13" i="16" s="1"/>
  <c r="AE12" i="16" s="1"/>
  <c r="AE11" i="16" s="1"/>
  <c r="AE10" i="16" s="1"/>
  <c r="AE9" i="16" s="1"/>
  <c r="AE8" i="16" s="1"/>
  <c r="AE7" i="16" s="1"/>
  <c r="AE6" i="16" s="1"/>
  <c r="AE5" i="16" s="1"/>
  <c r="AE4" i="16" s="1"/>
  <c r="AE3" i="16" s="1"/>
  <c r="AH363" i="16"/>
  <c r="AE362" i="10"/>
  <c r="AE361" i="10" s="1"/>
  <c r="AE360" i="10" s="1"/>
  <c r="AE359" i="10" s="1"/>
  <c r="AE358" i="10" s="1"/>
  <c r="AE357" i="10" s="1"/>
  <c r="AE356" i="10" s="1"/>
  <c r="AE355" i="10" s="1"/>
  <c r="AE354" i="10" s="1"/>
  <c r="AE353" i="10" s="1"/>
  <c r="AE352" i="10" s="1"/>
  <c r="AE351" i="10" s="1"/>
  <c r="AE350" i="10" s="1"/>
  <c r="AE349" i="10" s="1"/>
  <c r="AE348" i="10" s="1"/>
  <c r="AE347" i="10" s="1"/>
  <c r="AE346" i="10" s="1"/>
  <c r="AE345" i="10" s="1"/>
  <c r="AE344" i="10" s="1"/>
  <c r="AE343" i="10" s="1"/>
  <c r="AE342" i="10" s="1"/>
  <c r="AE341" i="10" s="1"/>
  <c r="AE340" i="10" s="1"/>
  <c r="AE339" i="10" s="1"/>
  <c r="AE338" i="10" s="1"/>
  <c r="AE337" i="10" s="1"/>
  <c r="AE336" i="10" s="1"/>
  <c r="AE335" i="10" s="1"/>
  <c r="AE334" i="10" s="1"/>
  <c r="AE333" i="10" s="1"/>
  <c r="AE332" i="10" s="1"/>
  <c r="AE331" i="10" s="1"/>
  <c r="AE330" i="10" s="1"/>
  <c r="AE329" i="10" s="1"/>
  <c r="AE328" i="10" s="1"/>
  <c r="AE327" i="10" s="1"/>
  <c r="AE326" i="10" s="1"/>
  <c r="AE325" i="10" s="1"/>
  <c r="AE324" i="10" s="1"/>
  <c r="AE323" i="10" s="1"/>
  <c r="AE322" i="10" s="1"/>
  <c r="AE321" i="10" s="1"/>
  <c r="AE320" i="10" s="1"/>
  <c r="AE319" i="10" s="1"/>
  <c r="AE318" i="10" s="1"/>
  <c r="AE317" i="10" s="1"/>
  <c r="AE316" i="10" s="1"/>
  <c r="AE315" i="10" s="1"/>
  <c r="AE314" i="10" s="1"/>
  <c r="AE313" i="10" s="1"/>
  <c r="AE312" i="10" s="1"/>
  <c r="AE311" i="10" s="1"/>
  <c r="AE310" i="10" s="1"/>
  <c r="AE309" i="10" s="1"/>
  <c r="AE308" i="10" s="1"/>
  <c r="AE307" i="10" s="1"/>
  <c r="AE306" i="10" s="1"/>
  <c r="AE305" i="10" s="1"/>
  <c r="AE304" i="10" s="1"/>
  <c r="AE303" i="10" s="1"/>
  <c r="AE302" i="10" s="1"/>
  <c r="AE301" i="10" s="1"/>
  <c r="AE300" i="10" s="1"/>
  <c r="AE299" i="10" s="1"/>
  <c r="AE298" i="10" s="1"/>
  <c r="AE297" i="10" s="1"/>
  <c r="AE296" i="10" s="1"/>
  <c r="AE295" i="10" s="1"/>
  <c r="AE294" i="10" s="1"/>
  <c r="AE293" i="10" s="1"/>
  <c r="AE292" i="10" s="1"/>
  <c r="AE291" i="10" s="1"/>
  <c r="AE290" i="10" s="1"/>
  <c r="AE289" i="10" s="1"/>
  <c r="AE288" i="10" s="1"/>
  <c r="AE287" i="10" s="1"/>
  <c r="AE286" i="10" s="1"/>
  <c r="AE285" i="10" s="1"/>
  <c r="AE284" i="10" s="1"/>
  <c r="AE283" i="10" s="1"/>
  <c r="AE282" i="10" s="1"/>
  <c r="AE281" i="10" s="1"/>
  <c r="AE280" i="10" s="1"/>
  <c r="AE279" i="10" s="1"/>
  <c r="AE278" i="10" s="1"/>
  <c r="AE277" i="10" s="1"/>
  <c r="AE276" i="10" s="1"/>
  <c r="AE275" i="10" s="1"/>
  <c r="AE274" i="10" s="1"/>
  <c r="AE273" i="10" s="1"/>
  <c r="AE272" i="10" s="1"/>
  <c r="AE271" i="10" s="1"/>
  <c r="AE270" i="10" s="1"/>
  <c r="AE269" i="10" s="1"/>
  <c r="AE268" i="10" s="1"/>
  <c r="AE267" i="10" s="1"/>
  <c r="AE266" i="10" s="1"/>
  <c r="AE265" i="10" s="1"/>
  <c r="AE264" i="10" s="1"/>
  <c r="AE263" i="10" s="1"/>
  <c r="AE262" i="10" s="1"/>
  <c r="AE261" i="10" s="1"/>
  <c r="AE260" i="10" s="1"/>
  <c r="AE259" i="10" s="1"/>
  <c r="AE258" i="10" s="1"/>
  <c r="AE257" i="10" s="1"/>
  <c r="AE256" i="10" s="1"/>
  <c r="AE255" i="10" s="1"/>
  <c r="AE254" i="10" s="1"/>
  <c r="AE253" i="10" s="1"/>
  <c r="AE252" i="10" s="1"/>
  <c r="AE251" i="10" s="1"/>
  <c r="AE250" i="10" s="1"/>
  <c r="AE249" i="10" s="1"/>
  <c r="AE248" i="10" s="1"/>
  <c r="AE247" i="10" s="1"/>
  <c r="AE246" i="10" s="1"/>
  <c r="AE245" i="10" s="1"/>
  <c r="AE244" i="10" s="1"/>
  <c r="AE243" i="10" s="1"/>
  <c r="AE242" i="10" s="1"/>
  <c r="AE241" i="10" s="1"/>
  <c r="AE240" i="10" s="1"/>
  <c r="AE239" i="10" s="1"/>
  <c r="AE238" i="10" s="1"/>
  <c r="AE237" i="10" s="1"/>
  <c r="AE236" i="10" s="1"/>
  <c r="AE235" i="10" s="1"/>
  <c r="AE234" i="10" s="1"/>
  <c r="AE233" i="10" s="1"/>
  <c r="AE232" i="10" s="1"/>
  <c r="AE231" i="10" s="1"/>
  <c r="AE230" i="10" s="1"/>
  <c r="AE229" i="10" s="1"/>
  <c r="AE228" i="10" s="1"/>
  <c r="AE227" i="10" s="1"/>
  <c r="AE226" i="10" s="1"/>
  <c r="AE225" i="10" s="1"/>
  <c r="AE224" i="10" s="1"/>
  <c r="AE223" i="10" s="1"/>
  <c r="AE222" i="10" s="1"/>
  <c r="AE221" i="10" s="1"/>
  <c r="AE220" i="10" s="1"/>
  <c r="AE219" i="10" s="1"/>
  <c r="AE218" i="10" s="1"/>
  <c r="AE217" i="10" s="1"/>
  <c r="AE216" i="10" s="1"/>
  <c r="AE215" i="10" s="1"/>
  <c r="AE214" i="10" s="1"/>
  <c r="AE213" i="10" s="1"/>
  <c r="AE212" i="10" s="1"/>
  <c r="AE211" i="10" s="1"/>
  <c r="AE210" i="10" s="1"/>
  <c r="AE209" i="10" s="1"/>
  <c r="AE208" i="10" s="1"/>
  <c r="AE207" i="10" s="1"/>
  <c r="AE206" i="10" s="1"/>
  <c r="AE205" i="10" s="1"/>
  <c r="AE204" i="10" s="1"/>
  <c r="AE203" i="10" s="1"/>
  <c r="AE202" i="10" s="1"/>
  <c r="AE201" i="10" s="1"/>
  <c r="AE200" i="10" s="1"/>
  <c r="AE199" i="10" s="1"/>
  <c r="AE198" i="10" s="1"/>
  <c r="AE197" i="10" s="1"/>
  <c r="AE196" i="10" s="1"/>
  <c r="AE195" i="10" s="1"/>
  <c r="AE194" i="10" s="1"/>
  <c r="AE193" i="10" s="1"/>
  <c r="AE192" i="10" s="1"/>
  <c r="AE191" i="10" s="1"/>
  <c r="AE190" i="10" s="1"/>
  <c r="AE189" i="10" s="1"/>
  <c r="AE188" i="10" s="1"/>
  <c r="AE187" i="10" s="1"/>
  <c r="AE186" i="10" s="1"/>
  <c r="AE185" i="10" s="1"/>
  <c r="AE184" i="10" s="1"/>
  <c r="AE183" i="10" s="1"/>
  <c r="AE182" i="10" s="1"/>
  <c r="AE181" i="10" s="1"/>
  <c r="AE180" i="10" s="1"/>
  <c r="AE179" i="10" s="1"/>
  <c r="AE178" i="10" s="1"/>
  <c r="AE177" i="10" s="1"/>
  <c r="AE176" i="10" s="1"/>
  <c r="AE175" i="10" s="1"/>
  <c r="AE174" i="10" s="1"/>
  <c r="AE173" i="10" s="1"/>
  <c r="AE172" i="10" s="1"/>
  <c r="AE171" i="10" s="1"/>
  <c r="AE170" i="10" s="1"/>
  <c r="AE169" i="10" s="1"/>
  <c r="AE168" i="10" s="1"/>
  <c r="AE167" i="10" s="1"/>
  <c r="AE166" i="10" s="1"/>
  <c r="AE165" i="10" s="1"/>
  <c r="AE164" i="10" s="1"/>
  <c r="AE163" i="10" s="1"/>
  <c r="AE162" i="10" s="1"/>
  <c r="AE161" i="10" s="1"/>
  <c r="AE160" i="10" s="1"/>
  <c r="AE159" i="10" s="1"/>
  <c r="AE158" i="10" s="1"/>
  <c r="AE157" i="10" s="1"/>
  <c r="AE156" i="10" s="1"/>
  <c r="AE155" i="10" s="1"/>
  <c r="AE154" i="10" s="1"/>
  <c r="AE153" i="10" s="1"/>
  <c r="AE152" i="10" s="1"/>
  <c r="AE151" i="10" s="1"/>
  <c r="AE150" i="10" s="1"/>
  <c r="AE149" i="10" s="1"/>
  <c r="AE148" i="10" s="1"/>
  <c r="AE147" i="10" s="1"/>
  <c r="AE146" i="10" s="1"/>
  <c r="AE145" i="10" s="1"/>
  <c r="AE144" i="10" s="1"/>
  <c r="AE143" i="10" s="1"/>
  <c r="AE142" i="10" s="1"/>
  <c r="AE141" i="10" s="1"/>
  <c r="AE140" i="10" s="1"/>
  <c r="AE139" i="10" s="1"/>
  <c r="AE138" i="10" s="1"/>
  <c r="AE137" i="10" s="1"/>
  <c r="AE136" i="10" s="1"/>
  <c r="AE135" i="10" s="1"/>
  <c r="AE134" i="10" s="1"/>
  <c r="AE133" i="10" s="1"/>
  <c r="AE132" i="10" s="1"/>
  <c r="AE131" i="10" s="1"/>
  <c r="AE130" i="10" s="1"/>
  <c r="AE129" i="10" s="1"/>
  <c r="AE128" i="10" s="1"/>
  <c r="AE127" i="10" s="1"/>
  <c r="AE126" i="10" s="1"/>
  <c r="AE125" i="10" s="1"/>
  <c r="AE124" i="10" s="1"/>
  <c r="AE123" i="10" s="1"/>
  <c r="AE122" i="10" s="1"/>
  <c r="AE121" i="10" s="1"/>
  <c r="AE120" i="10" s="1"/>
  <c r="AE119" i="10" s="1"/>
  <c r="AE118" i="10" s="1"/>
  <c r="AE117" i="10" s="1"/>
  <c r="AE116" i="10" s="1"/>
  <c r="AE115" i="10" s="1"/>
  <c r="AE114" i="10" s="1"/>
  <c r="AE113" i="10" s="1"/>
  <c r="AE112" i="10" s="1"/>
  <c r="AE111" i="10" s="1"/>
  <c r="AE110" i="10" s="1"/>
  <c r="AE109" i="10" s="1"/>
  <c r="AE108" i="10" s="1"/>
  <c r="AE107" i="10" s="1"/>
  <c r="AE106" i="10" s="1"/>
  <c r="AE105" i="10" s="1"/>
  <c r="AE104" i="10" s="1"/>
  <c r="AE103" i="10" s="1"/>
  <c r="AE102" i="10" s="1"/>
  <c r="AE101" i="10" s="1"/>
  <c r="AE100" i="10" s="1"/>
  <c r="AE99" i="10" s="1"/>
  <c r="AE98" i="10" s="1"/>
  <c r="AE97" i="10" s="1"/>
  <c r="AE96" i="10" s="1"/>
  <c r="AE95" i="10" s="1"/>
  <c r="AE94" i="10" s="1"/>
  <c r="AE93" i="10" s="1"/>
  <c r="AE92" i="10" s="1"/>
  <c r="AE91" i="10" s="1"/>
  <c r="AE90" i="10" s="1"/>
  <c r="AE89" i="10" s="1"/>
  <c r="AE88" i="10" s="1"/>
  <c r="AE87" i="10" s="1"/>
  <c r="AE86" i="10" s="1"/>
  <c r="AE85" i="10" s="1"/>
  <c r="AE84" i="10" s="1"/>
  <c r="AE83" i="10" s="1"/>
  <c r="AE82" i="10" s="1"/>
  <c r="AE81" i="10" s="1"/>
  <c r="AE80" i="10" s="1"/>
  <c r="AE79" i="10" s="1"/>
  <c r="AE78" i="10" s="1"/>
  <c r="AE77" i="10" s="1"/>
  <c r="AE76" i="10" s="1"/>
  <c r="AE75" i="10" s="1"/>
  <c r="AE74" i="10" s="1"/>
  <c r="AE73" i="10" s="1"/>
  <c r="AE72" i="10" s="1"/>
  <c r="AE71" i="10" s="1"/>
  <c r="AE70" i="10" s="1"/>
  <c r="AE69" i="10" s="1"/>
  <c r="AE68" i="10" s="1"/>
  <c r="AE67" i="10" s="1"/>
  <c r="AE66" i="10" s="1"/>
  <c r="AE65" i="10" s="1"/>
  <c r="AE64" i="10" s="1"/>
  <c r="AE63" i="10" s="1"/>
  <c r="AE62" i="10" s="1"/>
  <c r="AE61" i="10" s="1"/>
  <c r="AE60" i="10" s="1"/>
  <c r="AE59" i="10" s="1"/>
  <c r="AE58" i="10" s="1"/>
  <c r="AE57" i="10" s="1"/>
  <c r="AE56" i="10" s="1"/>
  <c r="AE55" i="10" s="1"/>
  <c r="AE54" i="10" s="1"/>
  <c r="AE53" i="10" s="1"/>
  <c r="AE52" i="10" s="1"/>
  <c r="AE51" i="10" s="1"/>
  <c r="AE50" i="10" s="1"/>
  <c r="AE49" i="10" s="1"/>
  <c r="AE48" i="10" s="1"/>
  <c r="AE47" i="10" s="1"/>
  <c r="AE46" i="10" s="1"/>
  <c r="AE45" i="10" s="1"/>
  <c r="AE44" i="10" s="1"/>
  <c r="AE43" i="10" s="1"/>
  <c r="AE42" i="10" s="1"/>
  <c r="AE41" i="10" s="1"/>
  <c r="AE40" i="10" s="1"/>
  <c r="AE39" i="10" s="1"/>
  <c r="AE38" i="10" s="1"/>
  <c r="AE37" i="10" s="1"/>
  <c r="AE36" i="10" s="1"/>
  <c r="AE35" i="10" s="1"/>
  <c r="AE34" i="10" s="1"/>
  <c r="AE33" i="10" s="1"/>
  <c r="AE32" i="10" s="1"/>
  <c r="AE31" i="10" s="1"/>
  <c r="AE30" i="10" s="1"/>
  <c r="AE29" i="10" s="1"/>
  <c r="AE28" i="10" s="1"/>
  <c r="AE27" i="10" s="1"/>
  <c r="AE26" i="10" s="1"/>
  <c r="AE25" i="10" s="1"/>
  <c r="AE24" i="10" s="1"/>
  <c r="AE23" i="10" s="1"/>
  <c r="AE22" i="10" s="1"/>
  <c r="AE21" i="10" s="1"/>
  <c r="AE20" i="10" s="1"/>
  <c r="AE19" i="10" s="1"/>
  <c r="AE18" i="10" s="1"/>
  <c r="AE17" i="10" s="1"/>
  <c r="AE16" i="10" s="1"/>
  <c r="AE15" i="10" s="1"/>
  <c r="AE14" i="10" s="1"/>
  <c r="AE13" i="10" s="1"/>
  <c r="AE12" i="10" s="1"/>
  <c r="AE11" i="10" s="1"/>
  <c r="AE10" i="10" s="1"/>
  <c r="AE9" i="10" s="1"/>
  <c r="AE8" i="10" s="1"/>
  <c r="AE7" i="10" s="1"/>
  <c r="AE6" i="10" s="1"/>
  <c r="AE5" i="10" s="1"/>
  <c r="AE4" i="10" s="1"/>
  <c r="AE3" i="10" s="1"/>
  <c r="AH363" i="10"/>
  <c r="AG362" i="10"/>
  <c r="AG361" i="10" s="1"/>
  <c r="AG360" i="10" s="1"/>
  <c r="AG359" i="10" s="1"/>
  <c r="AG358" i="10" s="1"/>
  <c r="AG357" i="10" s="1"/>
  <c r="AG356" i="10" s="1"/>
  <c r="AG355" i="10" s="1"/>
  <c r="AG354" i="10" s="1"/>
  <c r="AG353" i="10" s="1"/>
  <c r="AG352" i="10" s="1"/>
  <c r="AG351" i="10" s="1"/>
  <c r="AG350" i="10" s="1"/>
  <c r="AG349" i="10" s="1"/>
  <c r="AG348" i="10" s="1"/>
  <c r="AG347" i="10" s="1"/>
  <c r="AG346" i="10" s="1"/>
  <c r="AG345" i="10" s="1"/>
  <c r="AG344" i="10" s="1"/>
  <c r="AG343" i="10" s="1"/>
  <c r="AG342" i="10" s="1"/>
  <c r="AG341" i="10" s="1"/>
  <c r="AG340" i="10" s="1"/>
  <c r="AG339" i="10" s="1"/>
  <c r="AG338" i="10" s="1"/>
  <c r="AG337" i="10" s="1"/>
  <c r="AG336" i="10" s="1"/>
  <c r="AG335" i="10" s="1"/>
  <c r="AG334" i="10" s="1"/>
  <c r="AG333" i="10" s="1"/>
  <c r="AG332" i="10" s="1"/>
  <c r="AG331" i="10" s="1"/>
  <c r="AG330" i="10" s="1"/>
  <c r="AG329" i="10" s="1"/>
  <c r="AG328" i="10" s="1"/>
  <c r="AG327" i="10" s="1"/>
  <c r="AG326" i="10" s="1"/>
  <c r="AG325" i="10" s="1"/>
  <c r="AG324" i="10" s="1"/>
  <c r="AG323" i="10" s="1"/>
  <c r="AG322" i="10" s="1"/>
  <c r="AG321" i="10" s="1"/>
  <c r="AG320" i="10" s="1"/>
  <c r="AG319" i="10" s="1"/>
  <c r="AG318" i="10" s="1"/>
  <c r="AG317" i="10" s="1"/>
  <c r="AG316" i="10" s="1"/>
  <c r="AG315" i="10" s="1"/>
  <c r="AG314" i="10" s="1"/>
  <c r="AG313" i="10" s="1"/>
  <c r="AG312" i="10" s="1"/>
  <c r="AG311" i="10" s="1"/>
  <c r="AG310" i="10" s="1"/>
  <c r="AG309" i="10" s="1"/>
  <c r="AG308" i="10" s="1"/>
  <c r="AG307" i="10" s="1"/>
  <c r="AG306" i="10" s="1"/>
  <c r="AG305" i="10" s="1"/>
  <c r="AG304" i="10" s="1"/>
  <c r="AG303" i="10" s="1"/>
  <c r="AG302" i="10" s="1"/>
  <c r="AG301" i="10" s="1"/>
  <c r="AG300" i="10" s="1"/>
  <c r="AG299" i="10" s="1"/>
  <c r="AG298" i="10" s="1"/>
  <c r="AG297" i="10" s="1"/>
  <c r="AG296" i="10" s="1"/>
  <c r="AG295" i="10" s="1"/>
  <c r="AG294" i="10" s="1"/>
  <c r="AG293" i="10" s="1"/>
  <c r="AG292" i="10" s="1"/>
  <c r="AG291" i="10" s="1"/>
  <c r="AG290" i="10" s="1"/>
  <c r="AG289" i="10" s="1"/>
  <c r="AG288" i="10" s="1"/>
  <c r="AG287" i="10" s="1"/>
  <c r="AG286" i="10" s="1"/>
  <c r="AG285" i="10" s="1"/>
  <c r="AG284" i="10" s="1"/>
  <c r="AG283" i="10" s="1"/>
  <c r="AG282" i="10" s="1"/>
  <c r="AG281" i="10" s="1"/>
  <c r="AG280" i="10" s="1"/>
  <c r="AG279" i="10" s="1"/>
  <c r="AG278" i="10" s="1"/>
  <c r="AG277" i="10" s="1"/>
  <c r="AG276" i="10" s="1"/>
  <c r="AG275" i="10" s="1"/>
  <c r="AG274" i="10" s="1"/>
  <c r="AG273" i="10" s="1"/>
  <c r="AG272" i="10" s="1"/>
  <c r="AG271" i="10" s="1"/>
  <c r="AG270" i="10" s="1"/>
  <c r="AG269" i="10" s="1"/>
  <c r="AG268" i="10" s="1"/>
  <c r="AG267" i="10" s="1"/>
  <c r="AG266" i="10" s="1"/>
  <c r="AG265" i="10" s="1"/>
  <c r="AG264" i="10" s="1"/>
  <c r="AG263" i="10" s="1"/>
  <c r="AG262" i="10" s="1"/>
  <c r="AG261" i="10" s="1"/>
  <c r="AG260" i="10" s="1"/>
  <c r="AG259" i="10" s="1"/>
  <c r="AG258" i="10" s="1"/>
  <c r="AG257" i="10" s="1"/>
  <c r="AG256" i="10" s="1"/>
  <c r="AG255" i="10" s="1"/>
  <c r="AG254" i="10" s="1"/>
  <c r="AG253" i="10" s="1"/>
  <c r="AG252" i="10" s="1"/>
  <c r="AG251" i="10" s="1"/>
  <c r="AG250" i="10" s="1"/>
  <c r="AG249" i="10" s="1"/>
  <c r="AG248" i="10" s="1"/>
  <c r="AG247" i="10" s="1"/>
  <c r="AG246" i="10" s="1"/>
  <c r="AG245" i="10" s="1"/>
  <c r="AG244" i="10" s="1"/>
  <c r="AG243" i="10" s="1"/>
  <c r="AG242" i="10" s="1"/>
  <c r="AG241" i="10" s="1"/>
  <c r="AG240" i="10" s="1"/>
  <c r="AG239" i="10" s="1"/>
  <c r="AG238" i="10" s="1"/>
  <c r="AG237" i="10" s="1"/>
  <c r="AG236" i="10" s="1"/>
  <c r="AG235" i="10" s="1"/>
  <c r="AG234" i="10" s="1"/>
  <c r="AG233" i="10" s="1"/>
  <c r="AG232" i="10" s="1"/>
  <c r="AG231" i="10" s="1"/>
  <c r="AG230" i="10" s="1"/>
  <c r="AG229" i="10" s="1"/>
  <c r="AG228" i="10" s="1"/>
  <c r="AG227" i="10" s="1"/>
  <c r="AG226" i="10" s="1"/>
  <c r="AG225" i="10" s="1"/>
  <c r="AG224" i="10" s="1"/>
  <c r="AG223" i="10" s="1"/>
  <c r="AG222" i="10" s="1"/>
  <c r="AG221" i="10" s="1"/>
  <c r="AG220" i="10" s="1"/>
  <c r="AG219" i="10" s="1"/>
  <c r="AG218" i="10" s="1"/>
  <c r="AG217" i="10" s="1"/>
  <c r="AG216" i="10" s="1"/>
  <c r="AG215" i="10" s="1"/>
  <c r="AG214" i="10" s="1"/>
  <c r="AG213" i="10" s="1"/>
  <c r="AG212" i="10" s="1"/>
  <c r="AG211" i="10" s="1"/>
  <c r="AG210" i="10" s="1"/>
  <c r="AG209" i="10" s="1"/>
  <c r="AG208" i="10" s="1"/>
  <c r="AG207" i="10" s="1"/>
  <c r="AG206" i="10" s="1"/>
  <c r="AG205" i="10" s="1"/>
  <c r="AG204" i="10" s="1"/>
  <c r="AG203" i="10" s="1"/>
  <c r="AG202" i="10" s="1"/>
  <c r="AG201" i="10" s="1"/>
  <c r="AG200" i="10" s="1"/>
  <c r="AG199" i="10" s="1"/>
  <c r="AG198" i="10" s="1"/>
  <c r="AG197" i="10" s="1"/>
  <c r="AG196" i="10" s="1"/>
  <c r="AG195" i="10" s="1"/>
  <c r="AG194" i="10" s="1"/>
  <c r="AG193" i="10" s="1"/>
  <c r="AG192" i="10" s="1"/>
  <c r="AG191" i="10" s="1"/>
  <c r="AG190" i="10" s="1"/>
  <c r="AG189" i="10" s="1"/>
  <c r="AG188" i="10" s="1"/>
  <c r="AG187" i="10" s="1"/>
  <c r="AG186" i="10" s="1"/>
  <c r="AG185" i="10" s="1"/>
  <c r="AG184" i="10" s="1"/>
  <c r="AG183" i="10" s="1"/>
  <c r="AG182" i="10" s="1"/>
  <c r="AG181" i="10" s="1"/>
  <c r="AG180" i="10" s="1"/>
  <c r="AG179" i="10" s="1"/>
  <c r="AG178" i="10" s="1"/>
  <c r="AG177" i="10" s="1"/>
  <c r="AG176" i="10" s="1"/>
  <c r="AG175" i="10" s="1"/>
  <c r="AG174" i="10" s="1"/>
  <c r="AG173" i="10" s="1"/>
  <c r="AG172" i="10" s="1"/>
  <c r="AG171" i="10" s="1"/>
  <c r="AG170" i="10" s="1"/>
  <c r="AG169" i="10" s="1"/>
  <c r="AG168" i="10" s="1"/>
  <c r="AG167" i="10" s="1"/>
  <c r="AG166" i="10" s="1"/>
  <c r="AG165" i="10" s="1"/>
  <c r="AG164" i="10" s="1"/>
  <c r="AG163" i="10" s="1"/>
  <c r="AG162" i="10" s="1"/>
  <c r="AG161" i="10" s="1"/>
  <c r="AG160" i="10" s="1"/>
  <c r="AG159" i="10" s="1"/>
  <c r="AG158" i="10" s="1"/>
  <c r="AG157" i="10" s="1"/>
  <c r="AG156" i="10" s="1"/>
  <c r="AG155" i="10" s="1"/>
  <c r="AG154" i="10" s="1"/>
  <c r="AG153" i="10" s="1"/>
  <c r="AG152" i="10" s="1"/>
  <c r="AG151" i="10" s="1"/>
  <c r="AG150" i="10" s="1"/>
  <c r="AG149" i="10" s="1"/>
  <c r="AG148" i="10" s="1"/>
  <c r="AG147" i="10" s="1"/>
  <c r="AG146" i="10" s="1"/>
  <c r="AG145" i="10" s="1"/>
  <c r="AG144" i="10" s="1"/>
  <c r="AG143" i="10" s="1"/>
  <c r="AG142" i="10" s="1"/>
  <c r="AG141" i="10" s="1"/>
  <c r="AG140" i="10" s="1"/>
  <c r="AG139" i="10" s="1"/>
  <c r="AG138" i="10" s="1"/>
  <c r="AG137" i="10" s="1"/>
  <c r="AG136" i="10" s="1"/>
  <c r="AG135" i="10" s="1"/>
  <c r="AG134" i="10" s="1"/>
  <c r="AG133" i="10" s="1"/>
  <c r="AG132" i="10" s="1"/>
  <c r="AG131" i="10" s="1"/>
  <c r="AG130" i="10" s="1"/>
  <c r="AG129" i="10" s="1"/>
  <c r="AG128" i="10" s="1"/>
  <c r="AG127" i="10" s="1"/>
  <c r="AG126" i="10" s="1"/>
  <c r="AG125" i="10" s="1"/>
  <c r="AG124" i="10" s="1"/>
  <c r="AG123" i="10" s="1"/>
  <c r="AG122" i="10" s="1"/>
  <c r="AG121" i="10" s="1"/>
  <c r="AG120" i="10" s="1"/>
  <c r="AG119" i="10" s="1"/>
  <c r="AG118" i="10" s="1"/>
  <c r="AG117" i="10" s="1"/>
  <c r="AG116" i="10" s="1"/>
  <c r="AG115" i="10" s="1"/>
  <c r="AG114" i="10" s="1"/>
  <c r="AG113" i="10" s="1"/>
  <c r="AG112" i="10" s="1"/>
  <c r="AG111" i="10" s="1"/>
  <c r="AG110" i="10" s="1"/>
  <c r="AG109" i="10" s="1"/>
  <c r="AG108" i="10" s="1"/>
  <c r="AG107" i="10" s="1"/>
  <c r="AG106" i="10" s="1"/>
  <c r="AG105" i="10" s="1"/>
  <c r="AG104" i="10" s="1"/>
  <c r="AG103" i="10" s="1"/>
  <c r="AG102" i="10" s="1"/>
  <c r="AG101" i="10" s="1"/>
  <c r="AG100" i="10" s="1"/>
  <c r="AG99" i="10" s="1"/>
  <c r="AG98" i="10" s="1"/>
  <c r="AG97" i="10" s="1"/>
  <c r="AG96" i="10" s="1"/>
  <c r="AG95" i="10" s="1"/>
  <c r="AG94" i="10" s="1"/>
  <c r="AG93" i="10" s="1"/>
  <c r="AG92" i="10" s="1"/>
  <c r="AG91" i="10" s="1"/>
  <c r="AG90" i="10" s="1"/>
  <c r="AG89" i="10" s="1"/>
  <c r="AG88" i="10" s="1"/>
  <c r="AG87" i="10" s="1"/>
  <c r="AG86" i="10" s="1"/>
  <c r="AG85" i="10" s="1"/>
  <c r="AG84" i="10" s="1"/>
  <c r="AG83" i="10" s="1"/>
  <c r="AG82" i="10" s="1"/>
  <c r="AG81" i="10" s="1"/>
  <c r="AG80" i="10" s="1"/>
  <c r="AG79" i="10" s="1"/>
  <c r="AG78" i="10" s="1"/>
  <c r="AG77" i="10" s="1"/>
  <c r="AG76" i="10" s="1"/>
  <c r="AG75" i="10" s="1"/>
  <c r="AG74" i="10" s="1"/>
  <c r="AG73" i="10" s="1"/>
  <c r="AG72" i="10" s="1"/>
  <c r="AG71" i="10" s="1"/>
  <c r="AG70" i="10" s="1"/>
  <c r="AG69" i="10" s="1"/>
  <c r="AG68" i="10" s="1"/>
  <c r="AG67" i="10" s="1"/>
  <c r="AG66" i="10" s="1"/>
  <c r="AG65" i="10" s="1"/>
  <c r="AG64" i="10" s="1"/>
  <c r="AG63" i="10" s="1"/>
  <c r="AG62" i="10" s="1"/>
  <c r="AG61" i="10" s="1"/>
  <c r="AG60" i="10" s="1"/>
  <c r="AG59" i="10" s="1"/>
  <c r="AG58" i="10" s="1"/>
  <c r="AG57" i="10" s="1"/>
  <c r="AG56" i="10" s="1"/>
  <c r="AG55" i="10" s="1"/>
  <c r="AG54" i="10" s="1"/>
  <c r="AG53" i="10" s="1"/>
  <c r="AG52" i="10" s="1"/>
  <c r="AG51" i="10" s="1"/>
  <c r="AG50" i="10" s="1"/>
  <c r="AG49" i="10" s="1"/>
  <c r="AG48" i="10" s="1"/>
  <c r="AG47" i="10" s="1"/>
  <c r="AG46" i="10" s="1"/>
  <c r="AG45" i="10" s="1"/>
  <c r="AG44" i="10" s="1"/>
  <c r="AG43" i="10" s="1"/>
  <c r="AG42" i="10" s="1"/>
  <c r="AG41" i="10" s="1"/>
  <c r="AG40" i="10" s="1"/>
  <c r="AG39" i="10" s="1"/>
  <c r="AG38" i="10" s="1"/>
  <c r="AG37" i="10" s="1"/>
  <c r="AG36" i="10" s="1"/>
  <c r="AG35" i="10" s="1"/>
  <c r="AG34" i="10" s="1"/>
  <c r="AG33" i="10" s="1"/>
  <c r="AG32" i="10" s="1"/>
  <c r="AG31" i="10" s="1"/>
  <c r="AG30" i="10" s="1"/>
  <c r="AG29" i="10" s="1"/>
  <c r="AG28" i="10" s="1"/>
  <c r="AG27" i="10" s="1"/>
  <c r="AG26" i="10" s="1"/>
  <c r="AG25" i="10" s="1"/>
  <c r="AG24" i="10" s="1"/>
  <c r="AG23" i="10" s="1"/>
  <c r="AG22" i="10" s="1"/>
  <c r="AG21" i="10" s="1"/>
  <c r="AG20" i="10" s="1"/>
  <c r="AG19" i="10" s="1"/>
  <c r="AG18" i="10" s="1"/>
  <c r="AG17" i="10" s="1"/>
  <c r="AG16" i="10" s="1"/>
  <c r="AG15" i="10" s="1"/>
  <c r="AG14" i="10" s="1"/>
  <c r="AG13" i="10" s="1"/>
  <c r="AG12" i="10" s="1"/>
  <c r="AG11" i="10" s="1"/>
  <c r="AG10" i="10" s="1"/>
  <c r="AG9" i="10" s="1"/>
  <c r="AG8" i="10" s="1"/>
  <c r="AG7" i="10" s="1"/>
  <c r="AG6" i="10" s="1"/>
  <c r="AG5" i="10" s="1"/>
  <c r="AG4" i="10" s="1"/>
  <c r="AG3" i="10" s="1"/>
  <c r="AJ363" i="10"/>
  <c r="AJ362" i="10" s="1"/>
  <c r="AJ361" i="10" s="1"/>
  <c r="AJ360" i="10" s="1"/>
  <c r="AJ359" i="10" s="1"/>
  <c r="AJ358" i="10" s="1"/>
  <c r="AJ357" i="10" s="1"/>
  <c r="AJ356" i="10" s="1"/>
  <c r="AJ355" i="10" s="1"/>
  <c r="AJ354" i="10" s="1"/>
  <c r="AJ353" i="10" s="1"/>
  <c r="AJ352" i="10" s="1"/>
  <c r="AJ351" i="10" s="1"/>
  <c r="AJ350" i="10" s="1"/>
  <c r="AJ349" i="10" s="1"/>
  <c r="AJ348" i="10" s="1"/>
  <c r="AJ347" i="10" s="1"/>
  <c r="AJ346" i="10" s="1"/>
  <c r="AJ345" i="10" s="1"/>
  <c r="AJ344" i="10" s="1"/>
  <c r="AJ343" i="10" s="1"/>
  <c r="AJ342" i="10" s="1"/>
  <c r="AJ341" i="10" s="1"/>
  <c r="AJ340" i="10" s="1"/>
  <c r="AJ339" i="10" s="1"/>
  <c r="AJ338" i="10" s="1"/>
  <c r="AJ337" i="10" s="1"/>
  <c r="AJ336" i="10" s="1"/>
  <c r="AJ335" i="10" s="1"/>
  <c r="AJ334" i="10" s="1"/>
  <c r="AJ333" i="10" s="1"/>
  <c r="AJ332" i="10" s="1"/>
  <c r="AJ331" i="10" s="1"/>
  <c r="AJ330" i="10" s="1"/>
  <c r="AJ329" i="10" s="1"/>
  <c r="AJ328" i="10" s="1"/>
  <c r="AJ327" i="10" s="1"/>
  <c r="AJ326" i="10" s="1"/>
  <c r="AJ325" i="10" s="1"/>
  <c r="AJ324" i="10" s="1"/>
  <c r="AJ323" i="10" s="1"/>
  <c r="AJ322" i="10" s="1"/>
  <c r="AJ321" i="10" s="1"/>
  <c r="AJ320" i="10" s="1"/>
  <c r="AJ319" i="10" s="1"/>
  <c r="AJ318" i="10" s="1"/>
  <c r="AJ317" i="10" s="1"/>
  <c r="AJ316" i="10" s="1"/>
  <c r="AJ315" i="10" s="1"/>
  <c r="AJ314" i="10" s="1"/>
  <c r="AJ313" i="10" s="1"/>
  <c r="AJ312" i="10" s="1"/>
  <c r="AJ311" i="10" s="1"/>
  <c r="AJ310" i="10" s="1"/>
  <c r="AJ309" i="10" s="1"/>
  <c r="AJ308" i="10" s="1"/>
  <c r="AJ307" i="10" s="1"/>
  <c r="AJ306" i="10" s="1"/>
  <c r="AJ305" i="10" s="1"/>
  <c r="AJ304" i="10" s="1"/>
  <c r="AJ303" i="10" s="1"/>
  <c r="AJ302" i="10" s="1"/>
  <c r="AJ301" i="10" s="1"/>
  <c r="AJ300" i="10" s="1"/>
  <c r="AJ299" i="10" s="1"/>
  <c r="AJ298" i="10" s="1"/>
  <c r="AJ297" i="10" s="1"/>
  <c r="AJ296" i="10" s="1"/>
  <c r="AJ295" i="10" s="1"/>
  <c r="AJ294" i="10" s="1"/>
  <c r="AJ293" i="10" s="1"/>
  <c r="AJ292" i="10" s="1"/>
  <c r="AJ291" i="10" s="1"/>
  <c r="AJ290" i="10" s="1"/>
  <c r="AJ289" i="10" s="1"/>
  <c r="AJ288" i="10" s="1"/>
  <c r="AJ287" i="10" s="1"/>
  <c r="AJ286" i="10" s="1"/>
  <c r="AJ285" i="10" s="1"/>
  <c r="AJ284" i="10" s="1"/>
  <c r="AJ283" i="10" s="1"/>
  <c r="AJ282" i="10" s="1"/>
  <c r="AJ281" i="10" s="1"/>
  <c r="AJ280" i="10" s="1"/>
  <c r="AJ279" i="10" s="1"/>
  <c r="AJ278" i="10" s="1"/>
  <c r="AJ277" i="10" s="1"/>
  <c r="AJ276" i="10" s="1"/>
  <c r="AJ275" i="10" s="1"/>
  <c r="AJ274" i="10" s="1"/>
  <c r="AJ273" i="10" s="1"/>
  <c r="AJ272" i="10" s="1"/>
  <c r="AJ271" i="10" s="1"/>
  <c r="AJ270" i="10" s="1"/>
  <c r="AJ269" i="10" s="1"/>
  <c r="AJ268" i="10" s="1"/>
  <c r="AJ267" i="10" s="1"/>
  <c r="AJ266" i="10" s="1"/>
  <c r="AJ265" i="10" s="1"/>
  <c r="AJ264" i="10" s="1"/>
  <c r="AJ263" i="10" s="1"/>
  <c r="AJ262" i="10" s="1"/>
  <c r="AJ261" i="10" s="1"/>
  <c r="AJ260" i="10" s="1"/>
  <c r="AJ259" i="10" s="1"/>
  <c r="AJ258" i="10" s="1"/>
  <c r="AJ257" i="10" s="1"/>
  <c r="AJ256" i="10" s="1"/>
  <c r="AJ255" i="10" s="1"/>
  <c r="AJ254" i="10" s="1"/>
  <c r="AJ253" i="10" s="1"/>
  <c r="AJ252" i="10" s="1"/>
  <c r="AJ251" i="10" s="1"/>
  <c r="AJ250" i="10" s="1"/>
  <c r="AJ249" i="10" s="1"/>
  <c r="AJ248" i="10" s="1"/>
  <c r="AJ247" i="10" s="1"/>
  <c r="AJ246" i="10" s="1"/>
  <c r="AJ245" i="10" s="1"/>
  <c r="AJ244" i="10" s="1"/>
  <c r="AJ243" i="10" s="1"/>
  <c r="AJ242" i="10" s="1"/>
  <c r="AJ241" i="10" s="1"/>
  <c r="AJ240" i="10" s="1"/>
  <c r="AJ239" i="10" s="1"/>
  <c r="AJ238" i="10" s="1"/>
  <c r="AJ237" i="10" s="1"/>
  <c r="AJ236" i="10" s="1"/>
  <c r="AJ235" i="10" s="1"/>
  <c r="AJ234" i="10" s="1"/>
  <c r="AJ233" i="10" s="1"/>
  <c r="AJ232" i="10" s="1"/>
  <c r="AJ231" i="10" s="1"/>
  <c r="AJ230" i="10" s="1"/>
  <c r="AJ229" i="10" s="1"/>
  <c r="AJ228" i="10" s="1"/>
  <c r="AJ227" i="10" s="1"/>
  <c r="AJ226" i="10" s="1"/>
  <c r="AJ225" i="10" s="1"/>
  <c r="AJ224" i="10" s="1"/>
  <c r="AJ223" i="10" s="1"/>
  <c r="AJ222" i="10" s="1"/>
  <c r="AJ221" i="10" s="1"/>
  <c r="AJ220" i="10" s="1"/>
  <c r="AJ219" i="10" s="1"/>
  <c r="AJ218" i="10" s="1"/>
  <c r="AJ217" i="10" s="1"/>
  <c r="AJ216" i="10" s="1"/>
  <c r="AJ215" i="10" s="1"/>
  <c r="AJ214" i="10" s="1"/>
  <c r="AJ213" i="10" s="1"/>
  <c r="AJ212" i="10" s="1"/>
  <c r="AJ211" i="10" s="1"/>
  <c r="AJ210" i="10" s="1"/>
  <c r="AJ209" i="10" s="1"/>
  <c r="AJ208" i="10" s="1"/>
  <c r="AJ207" i="10" s="1"/>
  <c r="AJ206" i="10" s="1"/>
  <c r="AJ205" i="10" s="1"/>
  <c r="AJ204" i="10" s="1"/>
  <c r="AJ203" i="10" s="1"/>
  <c r="AJ202" i="10" s="1"/>
  <c r="AJ201" i="10" s="1"/>
  <c r="AJ200" i="10" s="1"/>
  <c r="AJ199" i="10" s="1"/>
  <c r="AJ198" i="10" s="1"/>
  <c r="AJ197" i="10" s="1"/>
  <c r="AJ196" i="10" s="1"/>
  <c r="AJ195" i="10" s="1"/>
  <c r="AJ194" i="10" s="1"/>
  <c r="AJ193" i="10" s="1"/>
  <c r="AJ192" i="10" s="1"/>
  <c r="AJ191" i="10" s="1"/>
  <c r="AJ190" i="10" s="1"/>
  <c r="AJ189" i="10" s="1"/>
  <c r="AJ188" i="10" s="1"/>
  <c r="AJ187" i="10" s="1"/>
  <c r="AJ186" i="10" s="1"/>
  <c r="AJ185" i="10" s="1"/>
  <c r="AJ184" i="10" s="1"/>
  <c r="AJ183" i="10" s="1"/>
  <c r="AJ182" i="10" s="1"/>
  <c r="AJ181" i="10" s="1"/>
  <c r="AJ180" i="10" s="1"/>
  <c r="AJ179" i="10" s="1"/>
  <c r="AJ178" i="10" s="1"/>
  <c r="AJ177" i="10" s="1"/>
  <c r="AJ176" i="10" s="1"/>
  <c r="AJ175" i="10" s="1"/>
  <c r="AJ174" i="10" s="1"/>
  <c r="AJ173" i="10" s="1"/>
  <c r="AJ172" i="10" s="1"/>
  <c r="AJ171" i="10" s="1"/>
  <c r="AJ170" i="10" s="1"/>
  <c r="AJ169" i="10" s="1"/>
  <c r="AJ168" i="10" s="1"/>
  <c r="AJ167" i="10" s="1"/>
  <c r="AJ166" i="10" s="1"/>
  <c r="AJ165" i="10" s="1"/>
  <c r="AJ164" i="10" s="1"/>
  <c r="AJ163" i="10" s="1"/>
  <c r="AJ162" i="10" s="1"/>
  <c r="AJ161" i="10" s="1"/>
  <c r="AJ160" i="10" s="1"/>
  <c r="AJ159" i="10" s="1"/>
  <c r="AJ158" i="10" s="1"/>
  <c r="AJ157" i="10" s="1"/>
  <c r="AJ156" i="10" s="1"/>
  <c r="AJ155" i="10" s="1"/>
  <c r="AJ154" i="10" s="1"/>
  <c r="AJ153" i="10" s="1"/>
  <c r="AJ152" i="10" s="1"/>
  <c r="AJ151" i="10" s="1"/>
  <c r="AJ150" i="10" s="1"/>
  <c r="AJ149" i="10" s="1"/>
  <c r="AJ148" i="10" s="1"/>
  <c r="AJ147" i="10" s="1"/>
  <c r="AJ146" i="10" s="1"/>
  <c r="AJ145" i="10" s="1"/>
  <c r="AJ144" i="10" s="1"/>
  <c r="AJ143" i="10" s="1"/>
  <c r="AJ142" i="10" s="1"/>
  <c r="AJ141" i="10" s="1"/>
  <c r="AJ140" i="10" s="1"/>
  <c r="AJ139" i="10" s="1"/>
  <c r="AJ138" i="10" s="1"/>
  <c r="AJ137" i="10" s="1"/>
  <c r="AJ136" i="10" s="1"/>
  <c r="AJ135" i="10" s="1"/>
  <c r="AJ134" i="10" s="1"/>
  <c r="AJ133" i="10" s="1"/>
  <c r="AJ132" i="10" s="1"/>
  <c r="AJ131" i="10" s="1"/>
  <c r="AJ130" i="10" s="1"/>
  <c r="AJ129" i="10" s="1"/>
  <c r="AJ128" i="10" s="1"/>
  <c r="AJ127" i="10" s="1"/>
  <c r="AJ126" i="10" s="1"/>
  <c r="AJ125" i="10" s="1"/>
  <c r="AJ124" i="10" s="1"/>
  <c r="AJ123" i="10" s="1"/>
  <c r="AJ122" i="10" s="1"/>
  <c r="AJ121" i="10" s="1"/>
  <c r="AJ120" i="10" s="1"/>
  <c r="AJ119" i="10" s="1"/>
  <c r="AJ118" i="10" s="1"/>
  <c r="AJ117" i="10" s="1"/>
  <c r="AJ116" i="10" s="1"/>
  <c r="AJ115" i="10" s="1"/>
  <c r="AJ114" i="10" s="1"/>
  <c r="AJ113" i="10" s="1"/>
  <c r="AJ112" i="10" s="1"/>
  <c r="AJ111" i="10" s="1"/>
  <c r="AJ110" i="10" s="1"/>
  <c r="AJ109" i="10" s="1"/>
  <c r="AJ108" i="10" s="1"/>
  <c r="AJ107" i="10" s="1"/>
  <c r="AJ106" i="10" s="1"/>
  <c r="AJ105" i="10" s="1"/>
  <c r="AJ104" i="10" s="1"/>
  <c r="AJ103" i="10" s="1"/>
  <c r="AJ102" i="10" s="1"/>
  <c r="AJ101" i="10" s="1"/>
  <c r="AJ100" i="10" s="1"/>
  <c r="AJ99" i="10" s="1"/>
  <c r="AJ98" i="10" s="1"/>
  <c r="AJ97" i="10" s="1"/>
  <c r="AJ96" i="10" s="1"/>
  <c r="AJ95" i="10" s="1"/>
  <c r="AJ94" i="10" s="1"/>
  <c r="AJ93" i="10" s="1"/>
  <c r="AJ92" i="10" s="1"/>
  <c r="AJ91" i="10" s="1"/>
  <c r="AJ90" i="10" s="1"/>
  <c r="AJ89" i="10" s="1"/>
  <c r="AJ88" i="10" s="1"/>
  <c r="AJ87" i="10" s="1"/>
  <c r="AJ86" i="10" s="1"/>
  <c r="AJ85" i="10" s="1"/>
  <c r="AJ84" i="10" s="1"/>
  <c r="AJ83" i="10" s="1"/>
  <c r="AJ82" i="10" s="1"/>
  <c r="AJ81" i="10" s="1"/>
  <c r="AJ80" i="10" s="1"/>
  <c r="AJ79" i="10" s="1"/>
  <c r="AJ78" i="10" s="1"/>
  <c r="AJ77" i="10" s="1"/>
  <c r="AJ76" i="10" s="1"/>
  <c r="AJ75" i="10" s="1"/>
  <c r="AJ74" i="10" s="1"/>
  <c r="AJ73" i="10" s="1"/>
  <c r="AJ72" i="10" s="1"/>
  <c r="AJ71" i="10" s="1"/>
  <c r="AJ70" i="10" s="1"/>
  <c r="AJ69" i="10" s="1"/>
  <c r="AJ68" i="10" s="1"/>
  <c r="AJ67" i="10" s="1"/>
  <c r="AJ66" i="10" s="1"/>
  <c r="AJ65" i="10" s="1"/>
  <c r="AJ64" i="10" s="1"/>
  <c r="AJ63" i="10" s="1"/>
  <c r="AJ62" i="10" s="1"/>
  <c r="AJ61" i="10" s="1"/>
  <c r="AJ60" i="10" s="1"/>
  <c r="AJ59" i="10" s="1"/>
  <c r="AJ58" i="10" s="1"/>
  <c r="AJ57" i="10" s="1"/>
  <c r="AJ56" i="10" s="1"/>
  <c r="AJ55" i="10" s="1"/>
  <c r="AJ54" i="10" s="1"/>
  <c r="AJ53" i="10" s="1"/>
  <c r="AJ52" i="10" s="1"/>
  <c r="AJ51" i="10" s="1"/>
  <c r="AJ50" i="10" s="1"/>
  <c r="AJ49" i="10" s="1"/>
  <c r="AJ48" i="10" s="1"/>
  <c r="AJ47" i="10" s="1"/>
  <c r="AJ46" i="10" s="1"/>
  <c r="AJ45" i="10" s="1"/>
  <c r="AJ44" i="10" s="1"/>
  <c r="AJ43" i="10" s="1"/>
  <c r="AJ42" i="10" s="1"/>
  <c r="AJ41" i="10" s="1"/>
  <c r="AJ40" i="10" s="1"/>
  <c r="AJ39" i="10" s="1"/>
  <c r="AJ38" i="10" s="1"/>
  <c r="AJ37" i="10" s="1"/>
  <c r="AJ36" i="10" s="1"/>
  <c r="AJ35" i="10" s="1"/>
  <c r="AJ34" i="10" s="1"/>
  <c r="AJ33" i="10" s="1"/>
  <c r="AJ32" i="10" s="1"/>
  <c r="AJ31" i="10" s="1"/>
  <c r="AJ30" i="10" s="1"/>
  <c r="AJ29" i="10" s="1"/>
  <c r="AJ28" i="10" s="1"/>
  <c r="AJ27" i="10" s="1"/>
  <c r="AJ26" i="10" s="1"/>
  <c r="AJ25" i="10" s="1"/>
  <c r="AJ24" i="10" s="1"/>
  <c r="AJ23" i="10" s="1"/>
  <c r="AJ22" i="10" s="1"/>
  <c r="AJ21" i="10" s="1"/>
  <c r="AJ20" i="10" s="1"/>
  <c r="AJ19" i="10" s="1"/>
  <c r="AJ18" i="10" s="1"/>
  <c r="AJ17" i="10" s="1"/>
  <c r="AJ16" i="10" s="1"/>
  <c r="AJ15" i="10" s="1"/>
  <c r="AJ14" i="10" s="1"/>
  <c r="AJ13" i="10" s="1"/>
  <c r="AJ12" i="10" s="1"/>
  <c r="AJ11" i="10" s="1"/>
  <c r="AJ10" i="10" s="1"/>
  <c r="AJ9" i="10" s="1"/>
  <c r="AJ8" i="10" s="1"/>
  <c r="AJ7" i="10" s="1"/>
  <c r="AJ6" i="10" s="1"/>
  <c r="AJ5" i="10" s="1"/>
  <c r="AJ4" i="10" s="1"/>
  <c r="AJ3" i="10" s="1"/>
  <c r="L101" i="14" l="1"/>
  <c r="I99" i="14" s="1"/>
  <c r="I98" i="14" s="1"/>
  <c r="I103" i="14" s="1"/>
  <c r="N55" i="11"/>
  <c r="N54" i="11" s="1"/>
  <c r="H41" i="11" s="1"/>
  <c r="H37" i="8"/>
  <c r="H42" i="8" s="1"/>
  <c r="I37" i="8"/>
  <c r="I42" i="8" s="1"/>
  <c r="I98" i="8"/>
  <c r="I103" i="8" s="1"/>
  <c r="K10" i="1"/>
  <c r="L125" i="11"/>
  <c r="H124" i="11" s="1"/>
  <c r="H123" i="11" s="1"/>
  <c r="H128" i="11" s="1"/>
  <c r="O52" i="11"/>
  <c r="O53" i="11" s="1"/>
  <c r="N52" i="8"/>
  <c r="N53" i="8" s="1"/>
  <c r="H40" i="8" s="1"/>
  <c r="L100" i="11"/>
  <c r="H99" i="11" s="1"/>
  <c r="H98" i="11" s="1"/>
  <c r="H103" i="11" s="1"/>
  <c r="L126" i="14"/>
  <c r="I124" i="14" s="1"/>
  <c r="I123" i="14" s="1"/>
  <c r="I128" i="14" s="1"/>
  <c r="L100" i="8"/>
  <c r="H99" i="8" s="1"/>
  <c r="AK363" i="16"/>
  <c r="AK362" i="16" s="1"/>
  <c r="AK361" i="16" s="1"/>
  <c r="AK360" i="16" s="1"/>
  <c r="AK359" i="16" s="1"/>
  <c r="AK358" i="16" s="1"/>
  <c r="AK357" i="16" s="1"/>
  <c r="AK356" i="16" s="1"/>
  <c r="AK355" i="16" s="1"/>
  <c r="AK354" i="16" s="1"/>
  <c r="AK353" i="16" s="1"/>
  <c r="AK352" i="16" s="1"/>
  <c r="AK351" i="16" s="1"/>
  <c r="AK350" i="16" s="1"/>
  <c r="AK349" i="16" s="1"/>
  <c r="AK348" i="16" s="1"/>
  <c r="AK347" i="16" s="1"/>
  <c r="AK346" i="16" s="1"/>
  <c r="AK345" i="16" s="1"/>
  <c r="AK344" i="16" s="1"/>
  <c r="AK343" i="16" s="1"/>
  <c r="AK342" i="16" s="1"/>
  <c r="AK341" i="16" s="1"/>
  <c r="AK340" i="16" s="1"/>
  <c r="AK339" i="16" s="1"/>
  <c r="AK338" i="16" s="1"/>
  <c r="AK337" i="16" s="1"/>
  <c r="AK336" i="16" s="1"/>
  <c r="AK335" i="16" s="1"/>
  <c r="AK334" i="16" s="1"/>
  <c r="AK333" i="16" s="1"/>
  <c r="AK332" i="16" s="1"/>
  <c r="AK331" i="16" s="1"/>
  <c r="AK330" i="16" s="1"/>
  <c r="AK329" i="16" s="1"/>
  <c r="AK328" i="16" s="1"/>
  <c r="AK327" i="16" s="1"/>
  <c r="AK326" i="16" s="1"/>
  <c r="AK325" i="16" s="1"/>
  <c r="AK324" i="16" s="1"/>
  <c r="AK323" i="16" s="1"/>
  <c r="AK322" i="16" s="1"/>
  <c r="AK321" i="16" s="1"/>
  <c r="AK320" i="16" s="1"/>
  <c r="AK319" i="16" s="1"/>
  <c r="AK318" i="16" s="1"/>
  <c r="AK317" i="16" s="1"/>
  <c r="AK316" i="16" s="1"/>
  <c r="AK315" i="16" s="1"/>
  <c r="AK314" i="16" s="1"/>
  <c r="AK313" i="16" s="1"/>
  <c r="AK312" i="16" s="1"/>
  <c r="AK311" i="16" s="1"/>
  <c r="AK310" i="16" s="1"/>
  <c r="AK309" i="16" s="1"/>
  <c r="AK308" i="16" s="1"/>
  <c r="AK307" i="16" s="1"/>
  <c r="AK306" i="16" s="1"/>
  <c r="AK305" i="16" s="1"/>
  <c r="AK304" i="16" s="1"/>
  <c r="AK303" i="16" s="1"/>
  <c r="AK302" i="16" s="1"/>
  <c r="AK301" i="16" s="1"/>
  <c r="AK300" i="16" s="1"/>
  <c r="AK299" i="16" s="1"/>
  <c r="AK298" i="16" s="1"/>
  <c r="AK297" i="16" s="1"/>
  <c r="AK296" i="16" s="1"/>
  <c r="AK295" i="16" s="1"/>
  <c r="AK294" i="16" s="1"/>
  <c r="AK293" i="16" s="1"/>
  <c r="AK292" i="16" s="1"/>
  <c r="AK291" i="16" s="1"/>
  <c r="AK290" i="16" s="1"/>
  <c r="AK289" i="16" s="1"/>
  <c r="AK288" i="16" s="1"/>
  <c r="AK287" i="16" s="1"/>
  <c r="AK286" i="16" s="1"/>
  <c r="AK285" i="16" s="1"/>
  <c r="AK284" i="16" s="1"/>
  <c r="AK283" i="16" s="1"/>
  <c r="AK282" i="16" s="1"/>
  <c r="AK281" i="16" s="1"/>
  <c r="AK280" i="16" s="1"/>
  <c r="AK279" i="16" s="1"/>
  <c r="AK278" i="16" s="1"/>
  <c r="AK277" i="16" s="1"/>
  <c r="AK276" i="16" s="1"/>
  <c r="AK275" i="16" s="1"/>
  <c r="AK274" i="16" s="1"/>
  <c r="AK273" i="16" s="1"/>
  <c r="AK272" i="16" s="1"/>
  <c r="AK271" i="16" s="1"/>
  <c r="AK270" i="16" s="1"/>
  <c r="AK269" i="16" s="1"/>
  <c r="AK268" i="16" s="1"/>
  <c r="AK267" i="16" s="1"/>
  <c r="AK266" i="16" s="1"/>
  <c r="AK265" i="16" s="1"/>
  <c r="AK264" i="16" s="1"/>
  <c r="AK263" i="16" s="1"/>
  <c r="AK262" i="16" s="1"/>
  <c r="AK261" i="16" s="1"/>
  <c r="AK260" i="16" s="1"/>
  <c r="AK259" i="16" s="1"/>
  <c r="AK258" i="16" s="1"/>
  <c r="AK257" i="16" s="1"/>
  <c r="AK256" i="16" s="1"/>
  <c r="AK255" i="16" s="1"/>
  <c r="AK254" i="16" s="1"/>
  <c r="AK253" i="16" s="1"/>
  <c r="AK252" i="16" s="1"/>
  <c r="AK251" i="16" s="1"/>
  <c r="AK250" i="16" s="1"/>
  <c r="AK249" i="16" s="1"/>
  <c r="AK248" i="16" s="1"/>
  <c r="AK247" i="16" s="1"/>
  <c r="AK246" i="16" s="1"/>
  <c r="AK245" i="16" s="1"/>
  <c r="AK244" i="16" s="1"/>
  <c r="AK243" i="16" s="1"/>
  <c r="AK242" i="16" s="1"/>
  <c r="AK241" i="16" s="1"/>
  <c r="AK240" i="16" s="1"/>
  <c r="AK239" i="16" s="1"/>
  <c r="AK238" i="16" s="1"/>
  <c r="AK237" i="16" s="1"/>
  <c r="AK236" i="16" s="1"/>
  <c r="AK235" i="16" s="1"/>
  <c r="AK234" i="16" s="1"/>
  <c r="AK233" i="16" s="1"/>
  <c r="AK232" i="16" s="1"/>
  <c r="AK231" i="16" s="1"/>
  <c r="AK230" i="16" s="1"/>
  <c r="AK229" i="16" s="1"/>
  <c r="AK228" i="16" s="1"/>
  <c r="AK227" i="16" s="1"/>
  <c r="AK226" i="16" s="1"/>
  <c r="AK225" i="16" s="1"/>
  <c r="AK224" i="16" s="1"/>
  <c r="AK223" i="16" s="1"/>
  <c r="AK222" i="16" s="1"/>
  <c r="AK221" i="16" s="1"/>
  <c r="AK220" i="16" s="1"/>
  <c r="AK219" i="16" s="1"/>
  <c r="AK218" i="16" s="1"/>
  <c r="AK217" i="16" s="1"/>
  <c r="AK216" i="16" s="1"/>
  <c r="AK215" i="16" s="1"/>
  <c r="AK214" i="16" s="1"/>
  <c r="AK213" i="16" s="1"/>
  <c r="AK212" i="16" s="1"/>
  <c r="AK211" i="16" s="1"/>
  <c r="AK210" i="16" s="1"/>
  <c r="AK209" i="16" s="1"/>
  <c r="AK208" i="16" s="1"/>
  <c r="AK207" i="16" s="1"/>
  <c r="AK206" i="16" s="1"/>
  <c r="AK205" i="16" s="1"/>
  <c r="AK204" i="16" s="1"/>
  <c r="AK203" i="16" s="1"/>
  <c r="AK202" i="16" s="1"/>
  <c r="AK201" i="16" s="1"/>
  <c r="AK200" i="16" s="1"/>
  <c r="AK199" i="16" s="1"/>
  <c r="AK198" i="16" s="1"/>
  <c r="AK197" i="16" s="1"/>
  <c r="AK196" i="16" s="1"/>
  <c r="AK195" i="16" s="1"/>
  <c r="AK194" i="16" s="1"/>
  <c r="AK193" i="16" s="1"/>
  <c r="AK192" i="16" s="1"/>
  <c r="AK191" i="16" s="1"/>
  <c r="AK190" i="16" s="1"/>
  <c r="AK189" i="16" s="1"/>
  <c r="AK188" i="16" s="1"/>
  <c r="AK187" i="16" s="1"/>
  <c r="AK186" i="16" s="1"/>
  <c r="AK185" i="16" s="1"/>
  <c r="AK184" i="16" s="1"/>
  <c r="AK183" i="16" s="1"/>
  <c r="AK182" i="16" s="1"/>
  <c r="AK181" i="16" s="1"/>
  <c r="AK180" i="16" s="1"/>
  <c r="AK179" i="16" s="1"/>
  <c r="AK178" i="16" s="1"/>
  <c r="AK177" i="16" s="1"/>
  <c r="AK176" i="16" s="1"/>
  <c r="AK175" i="16" s="1"/>
  <c r="AK174" i="16" s="1"/>
  <c r="AK173" i="16" s="1"/>
  <c r="AK172" i="16" s="1"/>
  <c r="AK171" i="16" s="1"/>
  <c r="AK170" i="16" s="1"/>
  <c r="AK169" i="16" s="1"/>
  <c r="AK168" i="16" s="1"/>
  <c r="AK167" i="16" s="1"/>
  <c r="AK166" i="16" s="1"/>
  <c r="AK165" i="16" s="1"/>
  <c r="AK164" i="16" s="1"/>
  <c r="AK163" i="16" s="1"/>
  <c r="AK162" i="16" s="1"/>
  <c r="AK161" i="16" s="1"/>
  <c r="AK160" i="16" s="1"/>
  <c r="AK159" i="16" s="1"/>
  <c r="AK158" i="16" s="1"/>
  <c r="AK157" i="16" s="1"/>
  <c r="AK156" i="16" s="1"/>
  <c r="AK155" i="16" s="1"/>
  <c r="AK154" i="16" s="1"/>
  <c r="AK153" i="16" s="1"/>
  <c r="AK152" i="16" s="1"/>
  <c r="AK151" i="16" s="1"/>
  <c r="AK150" i="16" s="1"/>
  <c r="AK149" i="16" s="1"/>
  <c r="AK148" i="16" s="1"/>
  <c r="AK147" i="16" s="1"/>
  <c r="AK146" i="16" s="1"/>
  <c r="AK145" i="16" s="1"/>
  <c r="AK144" i="16" s="1"/>
  <c r="AK143" i="16" s="1"/>
  <c r="AK142" i="16" s="1"/>
  <c r="AK141" i="16" s="1"/>
  <c r="AK140" i="16" s="1"/>
  <c r="AK139" i="16" s="1"/>
  <c r="AK138" i="16" s="1"/>
  <c r="AK137" i="16" s="1"/>
  <c r="AK136" i="16" s="1"/>
  <c r="AK135" i="16" s="1"/>
  <c r="AK134" i="16" s="1"/>
  <c r="AK133" i="16" s="1"/>
  <c r="AK132" i="16" s="1"/>
  <c r="AK131" i="16" s="1"/>
  <c r="AK130" i="16" s="1"/>
  <c r="AK129" i="16" s="1"/>
  <c r="AK128" i="16" s="1"/>
  <c r="AK127" i="16" s="1"/>
  <c r="AK126" i="16" s="1"/>
  <c r="AK125" i="16" s="1"/>
  <c r="AK124" i="16" s="1"/>
  <c r="AK123" i="16" s="1"/>
  <c r="AK122" i="16" s="1"/>
  <c r="AK121" i="16" s="1"/>
  <c r="AK120" i="16" s="1"/>
  <c r="AK119" i="16" s="1"/>
  <c r="AK118" i="16" s="1"/>
  <c r="AK117" i="16" s="1"/>
  <c r="AK116" i="16" s="1"/>
  <c r="AK115" i="16" s="1"/>
  <c r="AK114" i="16" s="1"/>
  <c r="AK113" i="16" s="1"/>
  <c r="AK112" i="16" s="1"/>
  <c r="AK111" i="16" s="1"/>
  <c r="AK110" i="16" s="1"/>
  <c r="AK109" i="16" s="1"/>
  <c r="AK108" i="16" s="1"/>
  <c r="AK107" i="16" s="1"/>
  <c r="AK106" i="16" s="1"/>
  <c r="AK105" i="16" s="1"/>
  <c r="AK104" i="16" s="1"/>
  <c r="AK103" i="16" s="1"/>
  <c r="AK102" i="16" s="1"/>
  <c r="AK101" i="16" s="1"/>
  <c r="AK100" i="16" s="1"/>
  <c r="AK99" i="16" s="1"/>
  <c r="AK98" i="16" s="1"/>
  <c r="AK97" i="16" s="1"/>
  <c r="AK96" i="16" s="1"/>
  <c r="AK95" i="16" s="1"/>
  <c r="AK94" i="16" s="1"/>
  <c r="AK93" i="16" s="1"/>
  <c r="AK92" i="16" s="1"/>
  <c r="AK91" i="16" s="1"/>
  <c r="AK90" i="16" s="1"/>
  <c r="AK89" i="16" s="1"/>
  <c r="AK88" i="16" s="1"/>
  <c r="AK87" i="16" s="1"/>
  <c r="AK86" i="16" s="1"/>
  <c r="AK85" i="16" s="1"/>
  <c r="AK84" i="16" s="1"/>
  <c r="AK83" i="16" s="1"/>
  <c r="AK82" i="16" s="1"/>
  <c r="AK81" i="16" s="1"/>
  <c r="AK80" i="16" s="1"/>
  <c r="AK79" i="16" s="1"/>
  <c r="AK78" i="16" s="1"/>
  <c r="AK77" i="16" s="1"/>
  <c r="AK76" i="16" s="1"/>
  <c r="AK75" i="16" s="1"/>
  <c r="AK74" i="16" s="1"/>
  <c r="AK73" i="16" s="1"/>
  <c r="AK72" i="16" s="1"/>
  <c r="AK71" i="16" s="1"/>
  <c r="AK70" i="16" s="1"/>
  <c r="AK69" i="16" s="1"/>
  <c r="AK68" i="16" s="1"/>
  <c r="AK67" i="16" s="1"/>
  <c r="AK66" i="16" s="1"/>
  <c r="AK65" i="16" s="1"/>
  <c r="AK64" i="16" s="1"/>
  <c r="AK63" i="16" s="1"/>
  <c r="AK62" i="16" s="1"/>
  <c r="AK61" i="16" s="1"/>
  <c r="AK60" i="16" s="1"/>
  <c r="AK59" i="16" s="1"/>
  <c r="AK58" i="16" s="1"/>
  <c r="AK57" i="16" s="1"/>
  <c r="AK56" i="16" s="1"/>
  <c r="AK55" i="16" s="1"/>
  <c r="AK54" i="16" s="1"/>
  <c r="AK53" i="16" s="1"/>
  <c r="AK52" i="16" s="1"/>
  <c r="AK51" i="16" s="1"/>
  <c r="AK50" i="16" s="1"/>
  <c r="AK49" i="16" s="1"/>
  <c r="AK48" i="16" s="1"/>
  <c r="AK47" i="16" s="1"/>
  <c r="AK46" i="16" s="1"/>
  <c r="AK45" i="16" s="1"/>
  <c r="AK44" i="16" s="1"/>
  <c r="AK43" i="16" s="1"/>
  <c r="AK42" i="16" s="1"/>
  <c r="AK41" i="16" s="1"/>
  <c r="AK40" i="16" s="1"/>
  <c r="AK39" i="16" s="1"/>
  <c r="AK38" i="16" s="1"/>
  <c r="AK37" i="16" s="1"/>
  <c r="AK36" i="16" s="1"/>
  <c r="AK35" i="16" s="1"/>
  <c r="AK34" i="16" s="1"/>
  <c r="AK33" i="16" s="1"/>
  <c r="AK32" i="16" s="1"/>
  <c r="AK31" i="16" s="1"/>
  <c r="AK30" i="16" s="1"/>
  <c r="AK29" i="16" s="1"/>
  <c r="AK28" i="16" s="1"/>
  <c r="AK27" i="16" s="1"/>
  <c r="AK26" i="16" s="1"/>
  <c r="AK25" i="16" s="1"/>
  <c r="AK24" i="16" s="1"/>
  <c r="AK23" i="16" s="1"/>
  <c r="AK22" i="16" s="1"/>
  <c r="AK21" i="16" s="1"/>
  <c r="AK20" i="16" s="1"/>
  <c r="AK19" i="16" s="1"/>
  <c r="AK18" i="16" s="1"/>
  <c r="AK17" i="16" s="1"/>
  <c r="AK16" i="16" s="1"/>
  <c r="AK15" i="16" s="1"/>
  <c r="AK14" i="16" s="1"/>
  <c r="AK13" i="16" s="1"/>
  <c r="AK12" i="16" s="1"/>
  <c r="AK11" i="16" s="1"/>
  <c r="AK10" i="16" s="1"/>
  <c r="AK9" i="16" s="1"/>
  <c r="AK8" i="16" s="1"/>
  <c r="AK7" i="16" s="1"/>
  <c r="AK6" i="16" s="1"/>
  <c r="AK5" i="16" s="1"/>
  <c r="AK4" i="16" s="1"/>
  <c r="AK3" i="16" s="1"/>
  <c r="AH362" i="16"/>
  <c r="AH361" i="16" s="1"/>
  <c r="AH360" i="16" s="1"/>
  <c r="AH359" i="16" s="1"/>
  <c r="AH358" i="16" s="1"/>
  <c r="AH357" i="16" s="1"/>
  <c r="AH356" i="16" s="1"/>
  <c r="AH355" i="16" s="1"/>
  <c r="AH354" i="16" s="1"/>
  <c r="AH353" i="16" s="1"/>
  <c r="AH352" i="16" s="1"/>
  <c r="AH351" i="16" s="1"/>
  <c r="AH350" i="16" s="1"/>
  <c r="AH349" i="16" s="1"/>
  <c r="AH348" i="16" s="1"/>
  <c r="AH347" i="16" s="1"/>
  <c r="AH346" i="16" s="1"/>
  <c r="AH345" i="16" s="1"/>
  <c r="AH344" i="16" s="1"/>
  <c r="AH343" i="16" s="1"/>
  <c r="AH342" i="16" s="1"/>
  <c r="AH341" i="16" s="1"/>
  <c r="AH340" i="16" s="1"/>
  <c r="AH339" i="16" s="1"/>
  <c r="AH338" i="16" s="1"/>
  <c r="AH337" i="16" s="1"/>
  <c r="AH336" i="16" s="1"/>
  <c r="AH335" i="16" s="1"/>
  <c r="AH334" i="16" s="1"/>
  <c r="AH333" i="16" s="1"/>
  <c r="AH332" i="16" s="1"/>
  <c r="AH331" i="16" s="1"/>
  <c r="AH330" i="16" s="1"/>
  <c r="AH329" i="16" s="1"/>
  <c r="AH328" i="16" s="1"/>
  <c r="AH327" i="16" s="1"/>
  <c r="AH326" i="16" s="1"/>
  <c r="AH325" i="16" s="1"/>
  <c r="AH324" i="16" s="1"/>
  <c r="AH323" i="16" s="1"/>
  <c r="AH322" i="16" s="1"/>
  <c r="AH321" i="16" s="1"/>
  <c r="AH320" i="16" s="1"/>
  <c r="AH319" i="16" s="1"/>
  <c r="AH318" i="16" s="1"/>
  <c r="AH317" i="16" s="1"/>
  <c r="AH316" i="16" s="1"/>
  <c r="AH315" i="16" s="1"/>
  <c r="AH314" i="16" s="1"/>
  <c r="AH313" i="16" s="1"/>
  <c r="AH312" i="16" s="1"/>
  <c r="AH311" i="16" s="1"/>
  <c r="AH310" i="16" s="1"/>
  <c r="AH309" i="16" s="1"/>
  <c r="AH308" i="16" s="1"/>
  <c r="AH307" i="16" s="1"/>
  <c r="AH306" i="16" s="1"/>
  <c r="AH305" i="16" s="1"/>
  <c r="AH304" i="16" s="1"/>
  <c r="AH303" i="16" s="1"/>
  <c r="AH302" i="16" s="1"/>
  <c r="AH301" i="16" s="1"/>
  <c r="AH300" i="16" s="1"/>
  <c r="AH299" i="16" s="1"/>
  <c r="AH298" i="16" s="1"/>
  <c r="AH297" i="16" s="1"/>
  <c r="AH296" i="16" s="1"/>
  <c r="AH295" i="16" s="1"/>
  <c r="AH294" i="16" s="1"/>
  <c r="AH293" i="16" s="1"/>
  <c r="AH292" i="16" s="1"/>
  <c r="AH291" i="16" s="1"/>
  <c r="AH290" i="16" s="1"/>
  <c r="AH289" i="16" s="1"/>
  <c r="AH288" i="16" s="1"/>
  <c r="AH287" i="16" s="1"/>
  <c r="AH286" i="16" s="1"/>
  <c r="AH285" i="16" s="1"/>
  <c r="AH284" i="16" s="1"/>
  <c r="AH283" i="16" s="1"/>
  <c r="AH282" i="16" s="1"/>
  <c r="AH281" i="16" s="1"/>
  <c r="AH280" i="16" s="1"/>
  <c r="AH279" i="16" s="1"/>
  <c r="AH278" i="16" s="1"/>
  <c r="AH277" i="16" s="1"/>
  <c r="AH276" i="16" s="1"/>
  <c r="AH275" i="16" s="1"/>
  <c r="AH274" i="16" s="1"/>
  <c r="AH273" i="16" s="1"/>
  <c r="AH272" i="16" s="1"/>
  <c r="AH271" i="16" s="1"/>
  <c r="AH270" i="16" s="1"/>
  <c r="AH269" i="16" s="1"/>
  <c r="AH268" i="16" s="1"/>
  <c r="AH267" i="16" s="1"/>
  <c r="AH266" i="16" s="1"/>
  <c r="AH265" i="16" s="1"/>
  <c r="AH264" i="16" s="1"/>
  <c r="AH263" i="16" s="1"/>
  <c r="AH262" i="16" s="1"/>
  <c r="AH261" i="16" s="1"/>
  <c r="AH260" i="16" s="1"/>
  <c r="AH259" i="16" s="1"/>
  <c r="AH258" i="16" s="1"/>
  <c r="AH257" i="16" s="1"/>
  <c r="AH256" i="16" s="1"/>
  <c r="AH255" i="16" s="1"/>
  <c r="AH254" i="16" s="1"/>
  <c r="AH253" i="16" s="1"/>
  <c r="AH252" i="16" s="1"/>
  <c r="AH251" i="16" s="1"/>
  <c r="AH250" i="16" s="1"/>
  <c r="AH249" i="16" s="1"/>
  <c r="AH248" i="16" s="1"/>
  <c r="AH247" i="16" s="1"/>
  <c r="AH246" i="16" s="1"/>
  <c r="AH245" i="16" s="1"/>
  <c r="AH244" i="16" s="1"/>
  <c r="AH243" i="16" s="1"/>
  <c r="AH242" i="16" s="1"/>
  <c r="AH241" i="16" s="1"/>
  <c r="AH240" i="16" s="1"/>
  <c r="AH239" i="16" s="1"/>
  <c r="AH238" i="16" s="1"/>
  <c r="AH237" i="16" s="1"/>
  <c r="AH236" i="16" s="1"/>
  <c r="AH235" i="16" s="1"/>
  <c r="AH234" i="16" s="1"/>
  <c r="AH233" i="16" s="1"/>
  <c r="AH232" i="16" s="1"/>
  <c r="AH231" i="16" s="1"/>
  <c r="AH230" i="16" s="1"/>
  <c r="AH229" i="16" s="1"/>
  <c r="AH228" i="16" s="1"/>
  <c r="AH227" i="16" s="1"/>
  <c r="AH226" i="16" s="1"/>
  <c r="AH225" i="16" s="1"/>
  <c r="AH224" i="16" s="1"/>
  <c r="AH223" i="16" s="1"/>
  <c r="AH222" i="16" s="1"/>
  <c r="AH221" i="16" s="1"/>
  <c r="AH220" i="16" s="1"/>
  <c r="AH219" i="16" s="1"/>
  <c r="AH218" i="16" s="1"/>
  <c r="AH217" i="16" s="1"/>
  <c r="AH216" i="16" s="1"/>
  <c r="AH215" i="16" s="1"/>
  <c r="AH214" i="16" s="1"/>
  <c r="AH213" i="16" s="1"/>
  <c r="AH212" i="16" s="1"/>
  <c r="AH211" i="16" s="1"/>
  <c r="AH210" i="16" s="1"/>
  <c r="AH209" i="16" s="1"/>
  <c r="AH208" i="16" s="1"/>
  <c r="AH207" i="16" s="1"/>
  <c r="AH206" i="16" s="1"/>
  <c r="AH205" i="16" s="1"/>
  <c r="AH204" i="16" s="1"/>
  <c r="AH203" i="16" s="1"/>
  <c r="AH202" i="16" s="1"/>
  <c r="AH201" i="16" s="1"/>
  <c r="AH200" i="16" s="1"/>
  <c r="AH199" i="16" s="1"/>
  <c r="AH198" i="16" s="1"/>
  <c r="AH197" i="16" s="1"/>
  <c r="AH196" i="16" s="1"/>
  <c r="AH195" i="16" s="1"/>
  <c r="AH194" i="16" s="1"/>
  <c r="AH193" i="16" s="1"/>
  <c r="AH192" i="16" s="1"/>
  <c r="AH191" i="16" s="1"/>
  <c r="AH190" i="16" s="1"/>
  <c r="AH189" i="16" s="1"/>
  <c r="AH188" i="16" s="1"/>
  <c r="AH187" i="16" s="1"/>
  <c r="AH186" i="16" s="1"/>
  <c r="AH185" i="16" s="1"/>
  <c r="AH184" i="16" s="1"/>
  <c r="AH183" i="16" s="1"/>
  <c r="AH182" i="16" s="1"/>
  <c r="AH181" i="16" s="1"/>
  <c r="AH180" i="16" s="1"/>
  <c r="AH179" i="16" s="1"/>
  <c r="AH178" i="16" s="1"/>
  <c r="AH177" i="16" s="1"/>
  <c r="AH176" i="16" s="1"/>
  <c r="AH175" i="16" s="1"/>
  <c r="AH174" i="16" s="1"/>
  <c r="AH173" i="16" s="1"/>
  <c r="AH172" i="16" s="1"/>
  <c r="AH171" i="16" s="1"/>
  <c r="AH170" i="16" s="1"/>
  <c r="AH169" i="16" s="1"/>
  <c r="AH168" i="16" s="1"/>
  <c r="AH167" i="16" s="1"/>
  <c r="AH166" i="16" s="1"/>
  <c r="AH165" i="16" s="1"/>
  <c r="AH164" i="16" s="1"/>
  <c r="AH163" i="16" s="1"/>
  <c r="AH162" i="16" s="1"/>
  <c r="AH161" i="16" s="1"/>
  <c r="AH160" i="16" s="1"/>
  <c r="AH159" i="16" s="1"/>
  <c r="AH158" i="16" s="1"/>
  <c r="AH157" i="16" s="1"/>
  <c r="AH156" i="16" s="1"/>
  <c r="AH155" i="16" s="1"/>
  <c r="AH154" i="16" s="1"/>
  <c r="AH153" i="16" s="1"/>
  <c r="AH152" i="16" s="1"/>
  <c r="AH151" i="16" s="1"/>
  <c r="AH150" i="16" s="1"/>
  <c r="AH149" i="16" s="1"/>
  <c r="AH148" i="16" s="1"/>
  <c r="AH147" i="16" s="1"/>
  <c r="AH146" i="16" s="1"/>
  <c r="AH145" i="16" s="1"/>
  <c r="AH144" i="16" s="1"/>
  <c r="AH143" i="16" s="1"/>
  <c r="AH142" i="16" s="1"/>
  <c r="AH141" i="16" s="1"/>
  <c r="AH140" i="16" s="1"/>
  <c r="AH139" i="16" s="1"/>
  <c r="AH138" i="16" s="1"/>
  <c r="AH137" i="16" s="1"/>
  <c r="AH136" i="16" s="1"/>
  <c r="AH135" i="16" s="1"/>
  <c r="AH134" i="16" s="1"/>
  <c r="AH133" i="16" s="1"/>
  <c r="AH132" i="16" s="1"/>
  <c r="AH131" i="16" s="1"/>
  <c r="AH130" i="16" s="1"/>
  <c r="AH129" i="16" s="1"/>
  <c r="AH128" i="16" s="1"/>
  <c r="AH127" i="16" s="1"/>
  <c r="AH126" i="16" s="1"/>
  <c r="AH125" i="16" s="1"/>
  <c r="AH124" i="16" s="1"/>
  <c r="AH123" i="16" s="1"/>
  <c r="AH122" i="16" s="1"/>
  <c r="AH121" i="16" s="1"/>
  <c r="AH120" i="16" s="1"/>
  <c r="AH119" i="16" s="1"/>
  <c r="AH118" i="16" s="1"/>
  <c r="AH117" i="16" s="1"/>
  <c r="AH116" i="16" s="1"/>
  <c r="AH115" i="16" s="1"/>
  <c r="AH114" i="16" s="1"/>
  <c r="AH113" i="16" s="1"/>
  <c r="AH112" i="16" s="1"/>
  <c r="AH111" i="16" s="1"/>
  <c r="AH110" i="16" s="1"/>
  <c r="AH109" i="16" s="1"/>
  <c r="AH108" i="16" s="1"/>
  <c r="AH107" i="16" s="1"/>
  <c r="AH106" i="16" s="1"/>
  <c r="AH105" i="16" s="1"/>
  <c r="AH104" i="16" s="1"/>
  <c r="AH103" i="16" s="1"/>
  <c r="AH102" i="16" s="1"/>
  <c r="AH101" i="16" s="1"/>
  <c r="AH100" i="16" s="1"/>
  <c r="AH99" i="16" s="1"/>
  <c r="AH98" i="16" s="1"/>
  <c r="AH97" i="16" s="1"/>
  <c r="AH96" i="16" s="1"/>
  <c r="AH95" i="16" s="1"/>
  <c r="AH94" i="16" s="1"/>
  <c r="AH93" i="16" s="1"/>
  <c r="AH92" i="16" s="1"/>
  <c r="AH91" i="16" s="1"/>
  <c r="AH90" i="16" s="1"/>
  <c r="AH89" i="16" s="1"/>
  <c r="AH88" i="16" s="1"/>
  <c r="AH87" i="16" s="1"/>
  <c r="AH86" i="16" s="1"/>
  <c r="AH85" i="16" s="1"/>
  <c r="AH84" i="16" s="1"/>
  <c r="AH83" i="16" s="1"/>
  <c r="AH82" i="16" s="1"/>
  <c r="AH81" i="16" s="1"/>
  <c r="AH80" i="16" s="1"/>
  <c r="AH79" i="16" s="1"/>
  <c r="AH78" i="16" s="1"/>
  <c r="AH77" i="16" s="1"/>
  <c r="AH76" i="16" s="1"/>
  <c r="AH75" i="16" s="1"/>
  <c r="AH74" i="16" s="1"/>
  <c r="AH73" i="16" s="1"/>
  <c r="AH72" i="16" s="1"/>
  <c r="AH71" i="16" s="1"/>
  <c r="AH70" i="16" s="1"/>
  <c r="AH69" i="16" s="1"/>
  <c r="AH68" i="16" s="1"/>
  <c r="AH67" i="16" s="1"/>
  <c r="AH66" i="16" s="1"/>
  <c r="AH65" i="16" s="1"/>
  <c r="AH64" i="16" s="1"/>
  <c r="AH63" i="16" s="1"/>
  <c r="AH62" i="16" s="1"/>
  <c r="AH61" i="16" s="1"/>
  <c r="AH60" i="16" s="1"/>
  <c r="AH59" i="16" s="1"/>
  <c r="AH58" i="16" s="1"/>
  <c r="AH57" i="16" s="1"/>
  <c r="AH56" i="16" s="1"/>
  <c r="AH55" i="16" s="1"/>
  <c r="AH54" i="16" s="1"/>
  <c r="AH53" i="16" s="1"/>
  <c r="AH52" i="16" s="1"/>
  <c r="AH51" i="16" s="1"/>
  <c r="AH50" i="16" s="1"/>
  <c r="AH49" i="16" s="1"/>
  <c r="AH48" i="16" s="1"/>
  <c r="AH47" i="16" s="1"/>
  <c r="AH46" i="16" s="1"/>
  <c r="AH45" i="16" s="1"/>
  <c r="AH44" i="16" s="1"/>
  <c r="AH43" i="16" s="1"/>
  <c r="AH42" i="16" s="1"/>
  <c r="AH41" i="16" s="1"/>
  <c r="AH40" i="16" s="1"/>
  <c r="AH39" i="16" s="1"/>
  <c r="AH38" i="16" s="1"/>
  <c r="AH37" i="16" s="1"/>
  <c r="AH36" i="16" s="1"/>
  <c r="AH35" i="16" s="1"/>
  <c r="AH34" i="16" s="1"/>
  <c r="AH33" i="16" s="1"/>
  <c r="AH32" i="16" s="1"/>
  <c r="AH31" i="16" s="1"/>
  <c r="AH30" i="16" s="1"/>
  <c r="AH29" i="16" s="1"/>
  <c r="AH28" i="16" s="1"/>
  <c r="AH27" i="16" s="1"/>
  <c r="AH26" i="16" s="1"/>
  <c r="AH25" i="16" s="1"/>
  <c r="AH24" i="16" s="1"/>
  <c r="AH23" i="16" s="1"/>
  <c r="AH22" i="16" s="1"/>
  <c r="AH21" i="16" s="1"/>
  <c r="AH20" i="16" s="1"/>
  <c r="AH19" i="16" s="1"/>
  <c r="AH18" i="16" s="1"/>
  <c r="AH17" i="16" s="1"/>
  <c r="AH16" i="16" s="1"/>
  <c r="AH15" i="16" s="1"/>
  <c r="AH14" i="16" s="1"/>
  <c r="AH13" i="16" s="1"/>
  <c r="AH12" i="16" s="1"/>
  <c r="AH11" i="16" s="1"/>
  <c r="AH10" i="16" s="1"/>
  <c r="AH9" i="16" s="1"/>
  <c r="AH8" i="16" s="1"/>
  <c r="AH7" i="16" s="1"/>
  <c r="AH6" i="16" s="1"/>
  <c r="AH5" i="16" s="1"/>
  <c r="AH4" i="16" s="1"/>
  <c r="AH3" i="16" s="1"/>
  <c r="AK363" i="10"/>
  <c r="AK362" i="10" s="1"/>
  <c r="AK361" i="10" s="1"/>
  <c r="AK360" i="10" s="1"/>
  <c r="AK359" i="10" s="1"/>
  <c r="AK358" i="10" s="1"/>
  <c r="AK357" i="10" s="1"/>
  <c r="AK356" i="10" s="1"/>
  <c r="AK355" i="10" s="1"/>
  <c r="AK354" i="10" s="1"/>
  <c r="AK353" i="10" s="1"/>
  <c r="AK352" i="10" s="1"/>
  <c r="AK351" i="10" s="1"/>
  <c r="AK350" i="10" s="1"/>
  <c r="AK349" i="10" s="1"/>
  <c r="AK348" i="10" s="1"/>
  <c r="AK347" i="10" s="1"/>
  <c r="AK346" i="10" s="1"/>
  <c r="AK345" i="10" s="1"/>
  <c r="AK344" i="10" s="1"/>
  <c r="AK343" i="10" s="1"/>
  <c r="AK342" i="10" s="1"/>
  <c r="AK341" i="10" s="1"/>
  <c r="AK340" i="10" s="1"/>
  <c r="AK339" i="10" s="1"/>
  <c r="AK338" i="10" s="1"/>
  <c r="AK337" i="10" s="1"/>
  <c r="AK336" i="10" s="1"/>
  <c r="AK335" i="10" s="1"/>
  <c r="AK334" i="10" s="1"/>
  <c r="AK333" i="10" s="1"/>
  <c r="AK332" i="10" s="1"/>
  <c r="AK331" i="10" s="1"/>
  <c r="AK330" i="10" s="1"/>
  <c r="AK329" i="10" s="1"/>
  <c r="AK328" i="10" s="1"/>
  <c r="AK327" i="10" s="1"/>
  <c r="AK326" i="10" s="1"/>
  <c r="AK325" i="10" s="1"/>
  <c r="AK324" i="10" s="1"/>
  <c r="AK323" i="10" s="1"/>
  <c r="AK322" i="10" s="1"/>
  <c r="AK321" i="10" s="1"/>
  <c r="AK320" i="10" s="1"/>
  <c r="AK319" i="10" s="1"/>
  <c r="AK318" i="10" s="1"/>
  <c r="AK317" i="10" s="1"/>
  <c r="AK316" i="10" s="1"/>
  <c r="AK315" i="10" s="1"/>
  <c r="AK314" i="10" s="1"/>
  <c r="AK313" i="10" s="1"/>
  <c r="AK312" i="10" s="1"/>
  <c r="AK311" i="10" s="1"/>
  <c r="AK310" i="10" s="1"/>
  <c r="AK309" i="10" s="1"/>
  <c r="AK308" i="10" s="1"/>
  <c r="AK307" i="10" s="1"/>
  <c r="AK306" i="10" s="1"/>
  <c r="AK305" i="10" s="1"/>
  <c r="AK304" i="10" s="1"/>
  <c r="AK303" i="10" s="1"/>
  <c r="AK302" i="10" s="1"/>
  <c r="AK301" i="10" s="1"/>
  <c r="AK300" i="10" s="1"/>
  <c r="AK299" i="10" s="1"/>
  <c r="AK298" i="10" s="1"/>
  <c r="AK297" i="10" s="1"/>
  <c r="AK296" i="10" s="1"/>
  <c r="AK295" i="10" s="1"/>
  <c r="AK294" i="10" s="1"/>
  <c r="AK293" i="10" s="1"/>
  <c r="AK292" i="10" s="1"/>
  <c r="AK291" i="10" s="1"/>
  <c r="AK290" i="10" s="1"/>
  <c r="AK289" i="10" s="1"/>
  <c r="AK288" i="10" s="1"/>
  <c r="AK287" i="10" s="1"/>
  <c r="AK286" i="10" s="1"/>
  <c r="AK285" i="10" s="1"/>
  <c r="AK284" i="10" s="1"/>
  <c r="AK283" i="10" s="1"/>
  <c r="AK282" i="10" s="1"/>
  <c r="AK281" i="10" s="1"/>
  <c r="AK280" i="10" s="1"/>
  <c r="AK279" i="10" s="1"/>
  <c r="AK278" i="10" s="1"/>
  <c r="AK277" i="10" s="1"/>
  <c r="AK276" i="10" s="1"/>
  <c r="AK275" i="10" s="1"/>
  <c r="AK274" i="10" s="1"/>
  <c r="AK273" i="10" s="1"/>
  <c r="AK272" i="10" s="1"/>
  <c r="AK271" i="10" s="1"/>
  <c r="AK270" i="10" s="1"/>
  <c r="AK269" i="10" s="1"/>
  <c r="AK268" i="10" s="1"/>
  <c r="AK267" i="10" s="1"/>
  <c r="AK266" i="10" s="1"/>
  <c r="AK265" i="10" s="1"/>
  <c r="AK264" i="10" s="1"/>
  <c r="AK263" i="10" s="1"/>
  <c r="AK262" i="10" s="1"/>
  <c r="AK261" i="10" s="1"/>
  <c r="AK260" i="10" s="1"/>
  <c r="AK259" i="10" s="1"/>
  <c r="AK258" i="10" s="1"/>
  <c r="AK257" i="10" s="1"/>
  <c r="AK256" i="10" s="1"/>
  <c r="AK255" i="10" s="1"/>
  <c r="AK254" i="10" s="1"/>
  <c r="AK253" i="10" s="1"/>
  <c r="AK252" i="10" s="1"/>
  <c r="AK251" i="10" s="1"/>
  <c r="AK250" i="10" s="1"/>
  <c r="AK249" i="10" s="1"/>
  <c r="AK248" i="10" s="1"/>
  <c r="AK247" i="10" s="1"/>
  <c r="AK246" i="10" s="1"/>
  <c r="AK245" i="10" s="1"/>
  <c r="AK244" i="10" s="1"/>
  <c r="AK243" i="10" s="1"/>
  <c r="AK242" i="10" s="1"/>
  <c r="AK241" i="10" s="1"/>
  <c r="AK240" i="10" s="1"/>
  <c r="AK239" i="10" s="1"/>
  <c r="AK238" i="10" s="1"/>
  <c r="AK237" i="10" s="1"/>
  <c r="AK236" i="10" s="1"/>
  <c r="AK235" i="10" s="1"/>
  <c r="AK234" i="10" s="1"/>
  <c r="AK233" i="10" s="1"/>
  <c r="AK232" i="10" s="1"/>
  <c r="AK231" i="10" s="1"/>
  <c r="AK230" i="10" s="1"/>
  <c r="AK229" i="10" s="1"/>
  <c r="AK228" i="10" s="1"/>
  <c r="AK227" i="10" s="1"/>
  <c r="AK226" i="10" s="1"/>
  <c r="AK225" i="10" s="1"/>
  <c r="AK224" i="10" s="1"/>
  <c r="AK223" i="10" s="1"/>
  <c r="AK222" i="10" s="1"/>
  <c r="AK221" i="10" s="1"/>
  <c r="AK220" i="10" s="1"/>
  <c r="AK219" i="10" s="1"/>
  <c r="AK218" i="10" s="1"/>
  <c r="AK217" i="10" s="1"/>
  <c r="AK216" i="10" s="1"/>
  <c r="AK215" i="10" s="1"/>
  <c r="AK214" i="10" s="1"/>
  <c r="AK213" i="10" s="1"/>
  <c r="AK212" i="10" s="1"/>
  <c r="AK211" i="10" s="1"/>
  <c r="AK210" i="10" s="1"/>
  <c r="AK209" i="10" s="1"/>
  <c r="AK208" i="10" s="1"/>
  <c r="AK207" i="10" s="1"/>
  <c r="AK206" i="10" s="1"/>
  <c r="AK205" i="10" s="1"/>
  <c r="AK204" i="10" s="1"/>
  <c r="AK203" i="10" s="1"/>
  <c r="AK202" i="10" s="1"/>
  <c r="AK201" i="10" s="1"/>
  <c r="AK200" i="10" s="1"/>
  <c r="AK199" i="10" s="1"/>
  <c r="AK198" i="10" s="1"/>
  <c r="AK197" i="10" s="1"/>
  <c r="AK196" i="10" s="1"/>
  <c r="AK195" i="10" s="1"/>
  <c r="AK194" i="10" s="1"/>
  <c r="AK193" i="10" s="1"/>
  <c r="AK192" i="10" s="1"/>
  <c r="AK191" i="10" s="1"/>
  <c r="AK190" i="10" s="1"/>
  <c r="AK189" i="10" s="1"/>
  <c r="AK188" i="10" s="1"/>
  <c r="AK187" i="10" s="1"/>
  <c r="AK186" i="10" s="1"/>
  <c r="AK185" i="10" s="1"/>
  <c r="AK184" i="10" s="1"/>
  <c r="AK183" i="10" s="1"/>
  <c r="AK182" i="10" s="1"/>
  <c r="AK181" i="10" s="1"/>
  <c r="AK180" i="10" s="1"/>
  <c r="AK179" i="10" s="1"/>
  <c r="AK178" i="10" s="1"/>
  <c r="AK177" i="10" s="1"/>
  <c r="AK176" i="10" s="1"/>
  <c r="AK175" i="10" s="1"/>
  <c r="AK174" i="10" s="1"/>
  <c r="AK173" i="10" s="1"/>
  <c r="AK172" i="10" s="1"/>
  <c r="AK171" i="10" s="1"/>
  <c r="AK170" i="10" s="1"/>
  <c r="AK169" i="10" s="1"/>
  <c r="AK168" i="10" s="1"/>
  <c r="AK167" i="10" s="1"/>
  <c r="AK166" i="10" s="1"/>
  <c r="AK165" i="10" s="1"/>
  <c r="AK164" i="10" s="1"/>
  <c r="AK163" i="10" s="1"/>
  <c r="AK162" i="10" s="1"/>
  <c r="AK161" i="10" s="1"/>
  <c r="AK160" i="10" s="1"/>
  <c r="AK159" i="10" s="1"/>
  <c r="AK158" i="10" s="1"/>
  <c r="AK157" i="10" s="1"/>
  <c r="AK156" i="10" s="1"/>
  <c r="AK155" i="10" s="1"/>
  <c r="AK154" i="10" s="1"/>
  <c r="AK153" i="10" s="1"/>
  <c r="AK152" i="10" s="1"/>
  <c r="AK151" i="10" s="1"/>
  <c r="AK150" i="10" s="1"/>
  <c r="AK149" i="10" s="1"/>
  <c r="AK148" i="10" s="1"/>
  <c r="AK147" i="10" s="1"/>
  <c r="AK146" i="10" s="1"/>
  <c r="AK145" i="10" s="1"/>
  <c r="AK144" i="10" s="1"/>
  <c r="AK143" i="10" s="1"/>
  <c r="AK142" i="10" s="1"/>
  <c r="AK141" i="10" s="1"/>
  <c r="AK140" i="10" s="1"/>
  <c r="AK139" i="10" s="1"/>
  <c r="AK138" i="10" s="1"/>
  <c r="AK137" i="10" s="1"/>
  <c r="AK136" i="10" s="1"/>
  <c r="AK135" i="10" s="1"/>
  <c r="AK134" i="10" s="1"/>
  <c r="AK133" i="10" s="1"/>
  <c r="AK132" i="10" s="1"/>
  <c r="AK131" i="10" s="1"/>
  <c r="AK130" i="10" s="1"/>
  <c r="AK129" i="10" s="1"/>
  <c r="AK128" i="10" s="1"/>
  <c r="AK127" i="10" s="1"/>
  <c r="AK126" i="10" s="1"/>
  <c r="AK125" i="10" s="1"/>
  <c r="AK124" i="10" s="1"/>
  <c r="AK123" i="10" s="1"/>
  <c r="AK122" i="10" s="1"/>
  <c r="AK121" i="10" s="1"/>
  <c r="AK120" i="10" s="1"/>
  <c r="AK119" i="10" s="1"/>
  <c r="AK118" i="10" s="1"/>
  <c r="AK117" i="10" s="1"/>
  <c r="AK116" i="10" s="1"/>
  <c r="AK115" i="10" s="1"/>
  <c r="AK114" i="10" s="1"/>
  <c r="AK113" i="10" s="1"/>
  <c r="AK112" i="10" s="1"/>
  <c r="AK111" i="10" s="1"/>
  <c r="AK110" i="10" s="1"/>
  <c r="AK109" i="10" s="1"/>
  <c r="AK108" i="10" s="1"/>
  <c r="AK107" i="10" s="1"/>
  <c r="AK106" i="10" s="1"/>
  <c r="AK105" i="10" s="1"/>
  <c r="AK104" i="10" s="1"/>
  <c r="AK103" i="10" s="1"/>
  <c r="AK102" i="10" s="1"/>
  <c r="AK101" i="10" s="1"/>
  <c r="AK100" i="10" s="1"/>
  <c r="AK99" i="10" s="1"/>
  <c r="AK98" i="10" s="1"/>
  <c r="AK97" i="10" s="1"/>
  <c r="AK96" i="10" s="1"/>
  <c r="AK95" i="10" s="1"/>
  <c r="AK94" i="10" s="1"/>
  <c r="AK93" i="10" s="1"/>
  <c r="AK92" i="10" s="1"/>
  <c r="AK91" i="10" s="1"/>
  <c r="AK90" i="10" s="1"/>
  <c r="AK89" i="10" s="1"/>
  <c r="AK88" i="10" s="1"/>
  <c r="AK87" i="10" s="1"/>
  <c r="AK86" i="10" s="1"/>
  <c r="AK85" i="10" s="1"/>
  <c r="AK84" i="10" s="1"/>
  <c r="AK83" i="10" s="1"/>
  <c r="AK82" i="10" s="1"/>
  <c r="AK81" i="10" s="1"/>
  <c r="AK80" i="10" s="1"/>
  <c r="AK79" i="10" s="1"/>
  <c r="AK78" i="10" s="1"/>
  <c r="AK77" i="10" s="1"/>
  <c r="AK76" i="10" s="1"/>
  <c r="AK75" i="10" s="1"/>
  <c r="AK74" i="10" s="1"/>
  <c r="AK73" i="10" s="1"/>
  <c r="AK72" i="10" s="1"/>
  <c r="AK71" i="10" s="1"/>
  <c r="AK70" i="10" s="1"/>
  <c r="AK69" i="10" s="1"/>
  <c r="AK68" i="10" s="1"/>
  <c r="AK67" i="10" s="1"/>
  <c r="AK66" i="10" s="1"/>
  <c r="AK65" i="10" s="1"/>
  <c r="AK64" i="10" s="1"/>
  <c r="AK63" i="10" s="1"/>
  <c r="AK62" i="10" s="1"/>
  <c r="AK61" i="10" s="1"/>
  <c r="AK60" i="10" s="1"/>
  <c r="AK59" i="10" s="1"/>
  <c r="AK58" i="10" s="1"/>
  <c r="AK57" i="10" s="1"/>
  <c r="AK56" i="10" s="1"/>
  <c r="AK55" i="10" s="1"/>
  <c r="AK54" i="10" s="1"/>
  <c r="AK53" i="10" s="1"/>
  <c r="AK52" i="10" s="1"/>
  <c r="AK51" i="10" s="1"/>
  <c r="AK50" i="10" s="1"/>
  <c r="AK49" i="10" s="1"/>
  <c r="AK48" i="10" s="1"/>
  <c r="AK47" i="10" s="1"/>
  <c r="AK46" i="10" s="1"/>
  <c r="AK45" i="10" s="1"/>
  <c r="AK44" i="10" s="1"/>
  <c r="AK43" i="10" s="1"/>
  <c r="AK42" i="10" s="1"/>
  <c r="AK41" i="10" s="1"/>
  <c r="AK40" i="10" s="1"/>
  <c r="AK39" i="10" s="1"/>
  <c r="AK38" i="10" s="1"/>
  <c r="AK37" i="10" s="1"/>
  <c r="AK36" i="10" s="1"/>
  <c r="AK35" i="10" s="1"/>
  <c r="AK34" i="10" s="1"/>
  <c r="AK33" i="10" s="1"/>
  <c r="AK32" i="10" s="1"/>
  <c r="AK31" i="10" s="1"/>
  <c r="AK30" i="10" s="1"/>
  <c r="AK29" i="10" s="1"/>
  <c r="AK28" i="10" s="1"/>
  <c r="AK27" i="10" s="1"/>
  <c r="AK26" i="10" s="1"/>
  <c r="AK25" i="10" s="1"/>
  <c r="AK24" i="10" s="1"/>
  <c r="AK23" i="10" s="1"/>
  <c r="AK22" i="10" s="1"/>
  <c r="AK21" i="10" s="1"/>
  <c r="AK20" i="10" s="1"/>
  <c r="AK19" i="10" s="1"/>
  <c r="AK18" i="10" s="1"/>
  <c r="AK17" i="10" s="1"/>
  <c r="AK16" i="10" s="1"/>
  <c r="AK15" i="10" s="1"/>
  <c r="AK14" i="10" s="1"/>
  <c r="AK13" i="10" s="1"/>
  <c r="AK12" i="10" s="1"/>
  <c r="AK11" i="10" s="1"/>
  <c r="AK10" i="10" s="1"/>
  <c r="AK9" i="10" s="1"/>
  <c r="AK8" i="10" s="1"/>
  <c r="AK7" i="10" s="1"/>
  <c r="AK6" i="10" s="1"/>
  <c r="AK5" i="10" s="1"/>
  <c r="AK4" i="10" s="1"/>
  <c r="AK3" i="10" s="1"/>
  <c r="AH362" i="10"/>
  <c r="AH361" i="10" s="1"/>
  <c r="AH360" i="10" s="1"/>
  <c r="AH359" i="10" s="1"/>
  <c r="AH358" i="10" s="1"/>
  <c r="AH357" i="10" s="1"/>
  <c r="AH356" i="10" s="1"/>
  <c r="AH355" i="10" s="1"/>
  <c r="AH354" i="10" s="1"/>
  <c r="AH353" i="10" s="1"/>
  <c r="AH352" i="10" s="1"/>
  <c r="AH351" i="10" s="1"/>
  <c r="AH350" i="10" s="1"/>
  <c r="AH349" i="10" s="1"/>
  <c r="AH348" i="10" s="1"/>
  <c r="AH347" i="10" s="1"/>
  <c r="AH346" i="10" s="1"/>
  <c r="AH345" i="10" s="1"/>
  <c r="AH344" i="10" s="1"/>
  <c r="AH343" i="10" s="1"/>
  <c r="AH342" i="10" s="1"/>
  <c r="AH341" i="10" s="1"/>
  <c r="AH340" i="10" s="1"/>
  <c r="AH339" i="10" s="1"/>
  <c r="AH338" i="10" s="1"/>
  <c r="AH337" i="10" s="1"/>
  <c r="AH336" i="10" s="1"/>
  <c r="AH335" i="10" s="1"/>
  <c r="AH334" i="10" s="1"/>
  <c r="AH333" i="10" s="1"/>
  <c r="AH332" i="10" s="1"/>
  <c r="AH331" i="10" s="1"/>
  <c r="AH330" i="10" s="1"/>
  <c r="AH329" i="10" s="1"/>
  <c r="AH328" i="10" s="1"/>
  <c r="AH327" i="10" s="1"/>
  <c r="AH326" i="10" s="1"/>
  <c r="AH325" i="10" s="1"/>
  <c r="AH324" i="10" s="1"/>
  <c r="AH323" i="10" s="1"/>
  <c r="AH322" i="10" s="1"/>
  <c r="AH321" i="10" s="1"/>
  <c r="AH320" i="10" s="1"/>
  <c r="AH319" i="10" s="1"/>
  <c r="AH318" i="10" s="1"/>
  <c r="AH317" i="10" s="1"/>
  <c r="AH316" i="10" s="1"/>
  <c r="AH315" i="10" s="1"/>
  <c r="AH314" i="10" s="1"/>
  <c r="AH313" i="10" s="1"/>
  <c r="AH312" i="10" s="1"/>
  <c r="AH311" i="10" s="1"/>
  <c r="AH310" i="10" s="1"/>
  <c r="AH309" i="10" s="1"/>
  <c r="AH308" i="10" s="1"/>
  <c r="AH307" i="10" s="1"/>
  <c r="AH306" i="10" s="1"/>
  <c r="AH305" i="10" s="1"/>
  <c r="AH304" i="10" s="1"/>
  <c r="AH303" i="10" s="1"/>
  <c r="AH302" i="10" s="1"/>
  <c r="AH301" i="10" s="1"/>
  <c r="AH300" i="10" s="1"/>
  <c r="AH299" i="10" s="1"/>
  <c r="AH298" i="10" s="1"/>
  <c r="AH297" i="10" s="1"/>
  <c r="AH296" i="10" s="1"/>
  <c r="AH295" i="10" s="1"/>
  <c r="AH294" i="10" s="1"/>
  <c r="AH293" i="10" s="1"/>
  <c r="AH292" i="10" s="1"/>
  <c r="AH291" i="10" s="1"/>
  <c r="AH290" i="10" s="1"/>
  <c r="AH289" i="10" s="1"/>
  <c r="AH288" i="10" s="1"/>
  <c r="AH287" i="10" s="1"/>
  <c r="AH286" i="10" s="1"/>
  <c r="AH285" i="10" s="1"/>
  <c r="AH284" i="10" s="1"/>
  <c r="AH283" i="10" s="1"/>
  <c r="AH282" i="10" s="1"/>
  <c r="AH281" i="10" s="1"/>
  <c r="AH280" i="10" s="1"/>
  <c r="AH279" i="10" s="1"/>
  <c r="AH278" i="10" s="1"/>
  <c r="AH277" i="10" s="1"/>
  <c r="AH276" i="10" s="1"/>
  <c r="AH275" i="10" s="1"/>
  <c r="AH274" i="10" s="1"/>
  <c r="AH273" i="10" s="1"/>
  <c r="AH272" i="10" s="1"/>
  <c r="AH271" i="10" s="1"/>
  <c r="AH270" i="10" s="1"/>
  <c r="AH269" i="10" s="1"/>
  <c r="AH268" i="10" s="1"/>
  <c r="AH267" i="10" s="1"/>
  <c r="AH266" i="10" s="1"/>
  <c r="AH265" i="10" s="1"/>
  <c r="AH264" i="10" s="1"/>
  <c r="AH263" i="10" s="1"/>
  <c r="AH262" i="10" s="1"/>
  <c r="AH261" i="10" s="1"/>
  <c r="AH260" i="10" s="1"/>
  <c r="AH259" i="10" s="1"/>
  <c r="AH258" i="10" s="1"/>
  <c r="AH257" i="10" s="1"/>
  <c r="AH256" i="10" s="1"/>
  <c r="AH255" i="10" s="1"/>
  <c r="AH254" i="10" s="1"/>
  <c r="AH253" i="10" s="1"/>
  <c r="AH252" i="10" s="1"/>
  <c r="AH251" i="10" s="1"/>
  <c r="AH250" i="10" s="1"/>
  <c r="AH249" i="10" s="1"/>
  <c r="AH248" i="10" s="1"/>
  <c r="AH247" i="10" s="1"/>
  <c r="AH246" i="10" s="1"/>
  <c r="AH245" i="10" s="1"/>
  <c r="AH244" i="10" s="1"/>
  <c r="AH243" i="10" s="1"/>
  <c r="AH242" i="10" s="1"/>
  <c r="AH241" i="10" s="1"/>
  <c r="AH240" i="10" s="1"/>
  <c r="AH239" i="10" s="1"/>
  <c r="AH238" i="10" s="1"/>
  <c r="AH237" i="10" s="1"/>
  <c r="AH236" i="10" s="1"/>
  <c r="AH235" i="10" s="1"/>
  <c r="AH234" i="10" s="1"/>
  <c r="AH233" i="10" s="1"/>
  <c r="AH232" i="10" s="1"/>
  <c r="AH231" i="10" s="1"/>
  <c r="AH230" i="10" s="1"/>
  <c r="AH229" i="10" s="1"/>
  <c r="AH228" i="10" s="1"/>
  <c r="AH227" i="10" s="1"/>
  <c r="AH226" i="10" s="1"/>
  <c r="AH225" i="10" s="1"/>
  <c r="AH224" i="10" s="1"/>
  <c r="AH223" i="10" s="1"/>
  <c r="AH222" i="10" s="1"/>
  <c r="AH221" i="10" s="1"/>
  <c r="AH220" i="10" s="1"/>
  <c r="AH219" i="10" s="1"/>
  <c r="AH218" i="10" s="1"/>
  <c r="AH217" i="10" s="1"/>
  <c r="AH216" i="10" s="1"/>
  <c r="AH215" i="10" s="1"/>
  <c r="AH214" i="10" s="1"/>
  <c r="AH213" i="10" s="1"/>
  <c r="AH212" i="10" s="1"/>
  <c r="AH211" i="10" s="1"/>
  <c r="AH210" i="10" s="1"/>
  <c r="AH209" i="10" s="1"/>
  <c r="AH208" i="10" s="1"/>
  <c r="AH207" i="10" s="1"/>
  <c r="AH206" i="10" s="1"/>
  <c r="AH205" i="10" s="1"/>
  <c r="AH204" i="10" s="1"/>
  <c r="AH203" i="10" s="1"/>
  <c r="AH202" i="10" s="1"/>
  <c r="AH201" i="10" s="1"/>
  <c r="AH200" i="10" s="1"/>
  <c r="AH199" i="10" s="1"/>
  <c r="AH198" i="10" s="1"/>
  <c r="AH197" i="10" s="1"/>
  <c r="AH196" i="10" s="1"/>
  <c r="AH195" i="10" s="1"/>
  <c r="AH194" i="10" s="1"/>
  <c r="AH193" i="10" s="1"/>
  <c r="AH192" i="10" s="1"/>
  <c r="AH191" i="10" s="1"/>
  <c r="AH190" i="10" s="1"/>
  <c r="AH189" i="10" s="1"/>
  <c r="AH188" i="10" s="1"/>
  <c r="AH187" i="10" s="1"/>
  <c r="AH186" i="10" s="1"/>
  <c r="AH185" i="10" s="1"/>
  <c r="AH184" i="10" s="1"/>
  <c r="AH183" i="10" s="1"/>
  <c r="AH182" i="10" s="1"/>
  <c r="AH181" i="10" s="1"/>
  <c r="AH180" i="10" s="1"/>
  <c r="AH179" i="10" s="1"/>
  <c r="AH178" i="10" s="1"/>
  <c r="AH177" i="10" s="1"/>
  <c r="AH176" i="10" s="1"/>
  <c r="AH175" i="10" s="1"/>
  <c r="AH174" i="10" s="1"/>
  <c r="AH173" i="10" s="1"/>
  <c r="AH172" i="10" s="1"/>
  <c r="AH171" i="10" s="1"/>
  <c r="AH170" i="10" s="1"/>
  <c r="AH169" i="10" s="1"/>
  <c r="AH168" i="10" s="1"/>
  <c r="AH167" i="10" s="1"/>
  <c r="AH166" i="10" s="1"/>
  <c r="AH165" i="10" s="1"/>
  <c r="AH164" i="10" s="1"/>
  <c r="AH163" i="10" s="1"/>
  <c r="AH162" i="10" s="1"/>
  <c r="AH161" i="10" s="1"/>
  <c r="AH160" i="10" s="1"/>
  <c r="AH159" i="10" s="1"/>
  <c r="AH158" i="10" s="1"/>
  <c r="AH157" i="10" s="1"/>
  <c r="AH156" i="10" s="1"/>
  <c r="AH155" i="10" s="1"/>
  <c r="AH154" i="10" s="1"/>
  <c r="AH153" i="10" s="1"/>
  <c r="AH152" i="10" s="1"/>
  <c r="AH151" i="10" s="1"/>
  <c r="AH150" i="10" s="1"/>
  <c r="AH149" i="10" s="1"/>
  <c r="AH148" i="10" s="1"/>
  <c r="AH147" i="10" s="1"/>
  <c r="AH146" i="10" s="1"/>
  <c r="AH145" i="10" s="1"/>
  <c r="AH144" i="10" s="1"/>
  <c r="AH143" i="10" s="1"/>
  <c r="AH142" i="10" s="1"/>
  <c r="AH141" i="10" s="1"/>
  <c r="AH140" i="10" s="1"/>
  <c r="AH139" i="10" s="1"/>
  <c r="AH138" i="10" s="1"/>
  <c r="AH137" i="10" s="1"/>
  <c r="AH136" i="10" s="1"/>
  <c r="AH135" i="10" s="1"/>
  <c r="AH134" i="10" s="1"/>
  <c r="AH133" i="10" s="1"/>
  <c r="AH132" i="10" s="1"/>
  <c r="AH131" i="10" s="1"/>
  <c r="AH130" i="10" s="1"/>
  <c r="AH129" i="10" s="1"/>
  <c r="AH128" i="10" s="1"/>
  <c r="AH127" i="10" s="1"/>
  <c r="AH126" i="10" s="1"/>
  <c r="AH125" i="10" s="1"/>
  <c r="AH124" i="10" s="1"/>
  <c r="AH123" i="10" s="1"/>
  <c r="AH122" i="10" s="1"/>
  <c r="AH121" i="10" s="1"/>
  <c r="AH120" i="10" s="1"/>
  <c r="AH119" i="10" s="1"/>
  <c r="AH118" i="10" s="1"/>
  <c r="AH117" i="10" s="1"/>
  <c r="AH116" i="10" s="1"/>
  <c r="AH115" i="10" s="1"/>
  <c r="AH114" i="10" s="1"/>
  <c r="AH113" i="10" s="1"/>
  <c r="AH112" i="10" s="1"/>
  <c r="AH111" i="10" s="1"/>
  <c r="AH110" i="10" s="1"/>
  <c r="AH109" i="10" s="1"/>
  <c r="AH108" i="10" s="1"/>
  <c r="AH107" i="10" s="1"/>
  <c r="AH106" i="10" s="1"/>
  <c r="AH105" i="10" s="1"/>
  <c r="AH104" i="10" s="1"/>
  <c r="AH103" i="10" s="1"/>
  <c r="AH102" i="10" s="1"/>
  <c r="AH101" i="10" s="1"/>
  <c r="AH100" i="10" s="1"/>
  <c r="AH99" i="10" s="1"/>
  <c r="AH98" i="10" s="1"/>
  <c r="AH97" i="10" s="1"/>
  <c r="AH96" i="10" s="1"/>
  <c r="AH95" i="10" s="1"/>
  <c r="AH94" i="10" s="1"/>
  <c r="AH93" i="10" s="1"/>
  <c r="AH92" i="10" s="1"/>
  <c r="AH91" i="10" s="1"/>
  <c r="AH90" i="10" s="1"/>
  <c r="AH89" i="10" s="1"/>
  <c r="AH88" i="10" s="1"/>
  <c r="AH87" i="10" s="1"/>
  <c r="AH86" i="10" s="1"/>
  <c r="AH85" i="10" s="1"/>
  <c r="AH84" i="10" s="1"/>
  <c r="AH83" i="10" s="1"/>
  <c r="AH82" i="10" s="1"/>
  <c r="AH81" i="10" s="1"/>
  <c r="AH80" i="10" s="1"/>
  <c r="AH79" i="10" s="1"/>
  <c r="AH78" i="10" s="1"/>
  <c r="AH77" i="10" s="1"/>
  <c r="AH76" i="10" s="1"/>
  <c r="AH75" i="10" s="1"/>
  <c r="AH74" i="10" s="1"/>
  <c r="AH73" i="10" s="1"/>
  <c r="AH72" i="10" s="1"/>
  <c r="AH71" i="10" s="1"/>
  <c r="AH70" i="10" s="1"/>
  <c r="AH69" i="10" s="1"/>
  <c r="AH68" i="10" s="1"/>
  <c r="AH67" i="10" s="1"/>
  <c r="AH66" i="10" s="1"/>
  <c r="AH65" i="10" s="1"/>
  <c r="AH64" i="10" s="1"/>
  <c r="AH63" i="10" s="1"/>
  <c r="AH62" i="10" s="1"/>
  <c r="AH61" i="10" s="1"/>
  <c r="AH60" i="10" s="1"/>
  <c r="AH59" i="10" s="1"/>
  <c r="AH58" i="10" s="1"/>
  <c r="AH57" i="10" s="1"/>
  <c r="AH56" i="10" s="1"/>
  <c r="AH55" i="10" s="1"/>
  <c r="AH54" i="10" s="1"/>
  <c r="AH53" i="10" s="1"/>
  <c r="AH52" i="10" s="1"/>
  <c r="AH51" i="10" s="1"/>
  <c r="AH50" i="10" s="1"/>
  <c r="AH49" i="10" s="1"/>
  <c r="AH48" i="10" s="1"/>
  <c r="AH47" i="10" s="1"/>
  <c r="AH46" i="10" s="1"/>
  <c r="AH45" i="10" s="1"/>
  <c r="AH44" i="10" s="1"/>
  <c r="AH43" i="10" s="1"/>
  <c r="AH42" i="10" s="1"/>
  <c r="AH41" i="10" s="1"/>
  <c r="AH40" i="10" s="1"/>
  <c r="AH39" i="10" s="1"/>
  <c r="AH38" i="10" s="1"/>
  <c r="AH37" i="10" s="1"/>
  <c r="AH36" i="10" s="1"/>
  <c r="AH35" i="10" s="1"/>
  <c r="AH34" i="10" s="1"/>
  <c r="AH33" i="10" s="1"/>
  <c r="AH32" i="10" s="1"/>
  <c r="AH31" i="10" s="1"/>
  <c r="AH30" i="10" s="1"/>
  <c r="AH29" i="10" s="1"/>
  <c r="AH28" i="10" s="1"/>
  <c r="AH27" i="10" s="1"/>
  <c r="AH26" i="10" s="1"/>
  <c r="AH25" i="10" s="1"/>
  <c r="AH24" i="10" s="1"/>
  <c r="AH23" i="10" s="1"/>
  <c r="AH22" i="10" s="1"/>
  <c r="AH21" i="10" s="1"/>
  <c r="AH20" i="10" s="1"/>
  <c r="AH19" i="10" s="1"/>
  <c r="AH18" i="10" s="1"/>
  <c r="AH17" i="10" s="1"/>
  <c r="AH16" i="10" s="1"/>
  <c r="AH15" i="10" s="1"/>
  <c r="AH14" i="10" s="1"/>
  <c r="AH13" i="10" s="1"/>
  <c r="AH12" i="10" s="1"/>
  <c r="AH11" i="10" s="1"/>
  <c r="AH10" i="10" s="1"/>
  <c r="AH9" i="10" s="1"/>
  <c r="AH8" i="10" s="1"/>
  <c r="AH7" i="10" s="1"/>
  <c r="AH6" i="10" s="1"/>
  <c r="AH5" i="10" s="1"/>
  <c r="AH4" i="10" s="1"/>
  <c r="AH3" i="10" s="1"/>
  <c r="H98" i="8" l="1"/>
  <c r="H103" i="8" s="1"/>
  <c r="J10" i="1"/>
  <c r="B35" i="3" l="1"/>
  <c r="F35" i="3"/>
  <c r="J35" i="3"/>
  <c r="B36" i="3"/>
  <c r="F36" i="3"/>
  <c r="J36" i="3"/>
  <c r="B29" i="3"/>
  <c r="F29" i="3"/>
  <c r="J29" i="3"/>
  <c r="B30" i="3"/>
  <c r="F30" i="3"/>
  <c r="J30" i="3"/>
  <c r="B23" i="3"/>
  <c r="F23" i="3"/>
  <c r="J23" i="3"/>
  <c r="B24" i="3"/>
  <c r="F24" i="3"/>
  <c r="J24" i="3"/>
  <c r="N25" i="3"/>
  <c r="N26" i="3"/>
  <c r="N19" i="3"/>
  <c r="N20" i="3"/>
  <c r="N13" i="3"/>
  <c r="N14" i="3"/>
  <c r="N4" i="3"/>
  <c r="N5" i="3"/>
  <c r="N6" i="3"/>
  <c r="N7" i="3"/>
  <c r="N8" i="3"/>
  <c r="J4" i="3"/>
  <c r="J5" i="3"/>
  <c r="J6" i="3"/>
  <c r="J7" i="3"/>
  <c r="J8" i="3"/>
  <c r="J9" i="3"/>
  <c r="J10" i="3"/>
  <c r="J15" i="3"/>
  <c r="J16" i="3"/>
  <c r="J17" i="3"/>
  <c r="J18" i="3"/>
  <c r="F15" i="3"/>
  <c r="F16" i="3"/>
  <c r="F17" i="3"/>
  <c r="F18" i="3"/>
  <c r="F4" i="3"/>
  <c r="F5" i="3"/>
  <c r="F6" i="3"/>
  <c r="F7" i="3"/>
  <c r="F8" i="3"/>
  <c r="F9" i="3"/>
  <c r="F10" i="3"/>
  <c r="N18" i="3"/>
  <c r="N12" i="3"/>
  <c r="N24" i="3"/>
  <c r="J34" i="3"/>
  <c r="J28" i="3"/>
  <c r="F34" i="3"/>
  <c r="F28" i="3"/>
  <c r="B34" i="3"/>
  <c r="B28" i="3"/>
  <c r="N3" i="3"/>
  <c r="J14" i="3"/>
  <c r="J3" i="3"/>
  <c r="F14" i="3"/>
  <c r="F3" i="3"/>
  <c r="J22" i="3"/>
  <c r="F22" i="3"/>
  <c r="B22" i="3"/>
  <c r="B15" i="3"/>
  <c r="B16" i="3"/>
  <c r="B17" i="3"/>
  <c r="B18" i="3"/>
  <c r="B14" i="3"/>
  <c r="B9" i="3"/>
  <c r="B4" i="3"/>
  <c r="B5" i="3"/>
  <c r="B6" i="3"/>
  <c r="B7" i="3"/>
  <c r="B8" i="3"/>
  <c r="B10" i="3"/>
  <c r="B3" i="3"/>
  <c r="J8" i="5"/>
  <c r="B1" i="5" s="1"/>
  <c r="G13" i="5"/>
  <c r="E13" i="5" s="1"/>
  <c r="S13" i="5" s="1"/>
  <c r="G12" i="5"/>
  <c r="E12" i="5" s="1"/>
  <c r="G11" i="5"/>
  <c r="E11" i="5" s="1"/>
  <c r="S11" i="5" s="1"/>
  <c r="G10" i="5"/>
  <c r="E10" i="5" s="1"/>
  <c r="G9" i="5"/>
  <c r="E9" i="5" s="1"/>
  <c r="G8" i="5"/>
  <c r="E8" i="5" s="1"/>
  <c r="G35" i="5" s="1"/>
  <c r="AS83" i="5"/>
  <c r="AT83" i="5" s="1"/>
  <c r="AR83" i="5"/>
  <c r="AQ83" i="5" s="1"/>
  <c r="AL83" i="5" s="1"/>
  <c r="AI83" i="5"/>
  <c r="AS82" i="5"/>
  <c r="AT82" i="5" s="1"/>
  <c r="AR82" i="5"/>
  <c r="AQ82" i="5" s="1"/>
  <c r="AL82" i="5" s="1"/>
  <c r="AN82" i="5" s="1"/>
  <c r="AI82" i="5"/>
  <c r="AS81" i="5"/>
  <c r="AT81" i="5" s="1"/>
  <c r="AR81" i="5"/>
  <c r="AQ81" i="5" s="1"/>
  <c r="AL81" i="5" s="1"/>
  <c r="AN81" i="5" s="1"/>
  <c r="AI81" i="5"/>
  <c r="AS80" i="5"/>
  <c r="AT80" i="5" s="1"/>
  <c r="AR80" i="5"/>
  <c r="AQ80" i="5" s="1"/>
  <c r="AL80" i="5" s="1"/>
  <c r="AN80" i="5" s="1"/>
  <c r="AI80" i="5"/>
  <c r="AS79" i="5"/>
  <c r="AT79" i="5" s="1"/>
  <c r="AR79" i="5"/>
  <c r="AQ79" i="5" s="1"/>
  <c r="AL79" i="5" s="1"/>
  <c r="AN79" i="5" s="1"/>
  <c r="AI79" i="5"/>
  <c r="AS78" i="5"/>
  <c r="AT78" i="5" s="1"/>
  <c r="AR78" i="5"/>
  <c r="AQ78" i="5" s="1"/>
  <c r="AL78" i="5" s="1"/>
  <c r="AN78" i="5" s="1"/>
  <c r="AI78" i="5"/>
  <c r="AS77" i="5"/>
  <c r="AT77" i="5" s="1"/>
  <c r="AR77" i="5"/>
  <c r="AQ77" i="5" s="1"/>
  <c r="AL77" i="5" s="1"/>
  <c r="AN77" i="5" s="1"/>
  <c r="AI77" i="5"/>
  <c r="AS76" i="5"/>
  <c r="AT76" i="5" s="1"/>
  <c r="AR76" i="5"/>
  <c r="AQ76" i="5" s="1"/>
  <c r="AL76" i="5" s="1"/>
  <c r="AN76" i="5" s="1"/>
  <c r="AI76" i="5"/>
  <c r="AS75" i="5"/>
  <c r="AT75" i="5" s="1"/>
  <c r="AR75" i="5"/>
  <c r="AQ75" i="5" s="1"/>
  <c r="AL75" i="5" s="1"/>
  <c r="AN75" i="5" s="1"/>
  <c r="AM75" i="5"/>
  <c r="AO75" i="5" s="1"/>
  <c r="AI75" i="5"/>
  <c r="AS74" i="5"/>
  <c r="AT74" i="5" s="1"/>
  <c r="AR74" i="5"/>
  <c r="AQ74" i="5" s="1"/>
  <c r="AL74" i="5" s="1"/>
  <c r="AN74" i="5" s="1"/>
  <c r="AI74" i="5"/>
  <c r="AS73" i="5"/>
  <c r="AT73" i="5" s="1"/>
  <c r="AR73" i="5"/>
  <c r="AQ73" i="5" s="1"/>
  <c r="AL73" i="5" s="1"/>
  <c r="AN73" i="5" s="1"/>
  <c r="AM73" i="5"/>
  <c r="AO73" i="5" s="1"/>
  <c r="AI73" i="5"/>
  <c r="AS72" i="5"/>
  <c r="AT72" i="5" s="1"/>
  <c r="AR72" i="5"/>
  <c r="AQ72" i="5" s="1"/>
  <c r="AL72" i="5" s="1"/>
  <c r="AN72" i="5" s="1"/>
  <c r="AI72" i="5"/>
  <c r="AS71" i="5"/>
  <c r="AT71" i="5" s="1"/>
  <c r="AR71" i="5"/>
  <c r="AQ71" i="5" s="1"/>
  <c r="AL71" i="5" s="1"/>
  <c r="AN71" i="5" s="1"/>
  <c r="AM71" i="5"/>
  <c r="AO71" i="5" s="1"/>
  <c r="AI71" i="5"/>
  <c r="AS70" i="5"/>
  <c r="AT70" i="5" s="1"/>
  <c r="AR70" i="5"/>
  <c r="AQ70" i="5" s="1"/>
  <c r="AL70" i="5" s="1"/>
  <c r="AI70" i="5"/>
  <c r="AS69" i="5"/>
  <c r="AT69" i="5" s="1"/>
  <c r="AR69" i="5"/>
  <c r="AQ69" i="5" s="1"/>
  <c r="AL69" i="5" s="1"/>
  <c r="AI69" i="5"/>
  <c r="AS68" i="5"/>
  <c r="AT68" i="5" s="1"/>
  <c r="AR68" i="5"/>
  <c r="AQ68" i="5" s="1"/>
  <c r="AL68" i="5" s="1"/>
  <c r="AI68" i="5"/>
  <c r="AS67" i="5"/>
  <c r="AT67" i="5" s="1"/>
  <c r="AR67" i="5"/>
  <c r="AQ67" i="5" s="1"/>
  <c r="AL67" i="5" s="1"/>
  <c r="AI67" i="5"/>
  <c r="AS66" i="5"/>
  <c r="AT66" i="5" s="1"/>
  <c r="AR66" i="5"/>
  <c r="AQ66" i="5" s="1"/>
  <c r="AL66" i="5" s="1"/>
  <c r="AI66" i="5"/>
  <c r="AS65" i="5"/>
  <c r="AT65" i="5" s="1"/>
  <c r="AR65" i="5"/>
  <c r="AQ65" i="5" s="1"/>
  <c r="AL65" i="5" s="1"/>
  <c r="AI65" i="5"/>
  <c r="AS64" i="5"/>
  <c r="AT64" i="5" s="1"/>
  <c r="AR64" i="5"/>
  <c r="AQ64" i="5" s="1"/>
  <c r="AL64" i="5" s="1"/>
  <c r="AI64" i="5"/>
  <c r="AS63" i="5"/>
  <c r="AT63" i="5" s="1"/>
  <c r="AR63" i="5"/>
  <c r="AQ63" i="5" s="1"/>
  <c r="AL63" i="5" s="1"/>
  <c r="AI63" i="5"/>
  <c r="AS62" i="5"/>
  <c r="AT62" i="5" s="1"/>
  <c r="AR62" i="5"/>
  <c r="AQ62" i="5" s="1"/>
  <c r="AL62" i="5" s="1"/>
  <c r="AI62" i="5"/>
  <c r="AS61" i="5"/>
  <c r="AT61" i="5" s="1"/>
  <c r="AR61" i="5"/>
  <c r="AQ61" i="5" s="1"/>
  <c r="AL61" i="5" s="1"/>
  <c r="AI61" i="5"/>
  <c r="AS60" i="5"/>
  <c r="AT60" i="5" s="1"/>
  <c r="AR60" i="5"/>
  <c r="AQ60" i="5" s="1"/>
  <c r="AL60" i="5" s="1"/>
  <c r="AI60" i="5"/>
  <c r="AS59" i="5"/>
  <c r="AT59" i="5" s="1"/>
  <c r="AR59" i="5"/>
  <c r="AQ59" i="5" s="1"/>
  <c r="AL59" i="5" s="1"/>
  <c r="AN59" i="5" s="1"/>
  <c r="AI59" i="5"/>
  <c r="AS58" i="5"/>
  <c r="AT58" i="5" s="1"/>
  <c r="AR58" i="5"/>
  <c r="AQ58" i="5" s="1"/>
  <c r="AL58" i="5" s="1"/>
  <c r="AI58" i="5"/>
  <c r="AS57" i="5"/>
  <c r="AT57" i="5" s="1"/>
  <c r="AR57" i="5"/>
  <c r="AQ57" i="5" s="1"/>
  <c r="AL57" i="5" s="1"/>
  <c r="AI57" i="5"/>
  <c r="AS56" i="5"/>
  <c r="AT56" i="5" s="1"/>
  <c r="AR56" i="5"/>
  <c r="AQ56" i="5"/>
  <c r="AL56" i="5" s="1"/>
  <c r="AK56" i="5" s="1"/>
  <c r="AI56" i="5"/>
  <c r="AS55" i="5"/>
  <c r="AT55" i="5" s="1"/>
  <c r="AR55" i="5"/>
  <c r="AQ55" i="5" s="1"/>
  <c r="AL55" i="5" s="1"/>
  <c r="AI55" i="5"/>
  <c r="AS54" i="5"/>
  <c r="AT54" i="5" s="1"/>
  <c r="AR54" i="5"/>
  <c r="AQ54" i="5" s="1"/>
  <c r="AL54" i="5" s="1"/>
  <c r="AI54" i="5"/>
  <c r="AS53" i="5"/>
  <c r="AT53" i="5" s="1"/>
  <c r="AR53" i="5"/>
  <c r="AQ53" i="5" s="1"/>
  <c r="AL53" i="5" s="1"/>
  <c r="AI53" i="5"/>
  <c r="AS52" i="5"/>
  <c r="AT52" i="5" s="1"/>
  <c r="AR52" i="5"/>
  <c r="AQ52" i="5" s="1"/>
  <c r="AL52" i="5" s="1"/>
  <c r="AI52" i="5"/>
  <c r="AS51" i="5"/>
  <c r="AT51" i="5" s="1"/>
  <c r="AR51" i="5"/>
  <c r="AQ51" i="5" s="1"/>
  <c r="AL51" i="5" s="1"/>
  <c r="AI51" i="5"/>
  <c r="AS50" i="5"/>
  <c r="AT50" i="5" s="1"/>
  <c r="AR50" i="5"/>
  <c r="AQ50" i="5" s="1"/>
  <c r="AL50" i="5" s="1"/>
  <c r="AI50" i="5"/>
  <c r="AS49" i="5"/>
  <c r="AT49" i="5" s="1"/>
  <c r="AR49" i="5"/>
  <c r="AQ49" i="5" s="1"/>
  <c r="AL49" i="5" s="1"/>
  <c r="AI49" i="5"/>
  <c r="AS48" i="5"/>
  <c r="AT48" i="5" s="1"/>
  <c r="AR48" i="5"/>
  <c r="AQ48" i="5" s="1"/>
  <c r="AL48" i="5" s="1"/>
  <c r="AI48" i="5"/>
  <c r="AS47" i="5"/>
  <c r="AT47" i="5" s="1"/>
  <c r="AR47" i="5"/>
  <c r="AQ47" i="5" s="1"/>
  <c r="AL47" i="5" s="1"/>
  <c r="AI47" i="5"/>
  <c r="AS46" i="5"/>
  <c r="AT46" i="5" s="1"/>
  <c r="AR46" i="5"/>
  <c r="AQ46" i="5" s="1"/>
  <c r="AL46" i="5" s="1"/>
  <c r="AI46" i="5"/>
  <c r="AS45" i="5"/>
  <c r="AT45" i="5" s="1"/>
  <c r="AR45" i="5"/>
  <c r="AQ45" i="5" s="1"/>
  <c r="AL45" i="5" s="1"/>
  <c r="AI45" i="5"/>
  <c r="AS44" i="5"/>
  <c r="AT44" i="5" s="1"/>
  <c r="AR44" i="5"/>
  <c r="AQ44" i="5" s="1"/>
  <c r="AL44" i="5" s="1"/>
  <c r="AI44" i="5"/>
  <c r="AS43" i="5"/>
  <c r="AT43" i="5" s="1"/>
  <c r="AR43" i="5"/>
  <c r="AQ43" i="5" s="1"/>
  <c r="AL43" i="5" s="1"/>
  <c r="AI43" i="5"/>
  <c r="AS42" i="5"/>
  <c r="AT42" i="5" s="1"/>
  <c r="AR42" i="5"/>
  <c r="AQ42" i="5" s="1"/>
  <c r="AL42" i="5" s="1"/>
  <c r="AI42" i="5"/>
  <c r="AS41" i="5"/>
  <c r="AT41" i="5" s="1"/>
  <c r="AR41" i="5"/>
  <c r="AQ41" i="5" s="1"/>
  <c r="AL41" i="5" s="1"/>
  <c r="AI41" i="5"/>
  <c r="AS40" i="5"/>
  <c r="AT40" i="5" s="1"/>
  <c r="AR40" i="5"/>
  <c r="AQ40" i="5" s="1"/>
  <c r="AL40" i="5" s="1"/>
  <c r="AI40" i="5"/>
  <c r="AS39" i="5"/>
  <c r="AT39" i="5" s="1"/>
  <c r="AR39" i="5"/>
  <c r="AQ39" i="5" s="1"/>
  <c r="AL39" i="5" s="1"/>
  <c r="AI39" i="5"/>
  <c r="AS38" i="5"/>
  <c r="AT38" i="5" s="1"/>
  <c r="AR38" i="5"/>
  <c r="AQ38" i="5" s="1"/>
  <c r="AL38" i="5" s="1"/>
  <c r="AI38" i="5"/>
  <c r="AS37" i="5"/>
  <c r="AT37" i="5" s="1"/>
  <c r="AR37" i="5"/>
  <c r="AQ37" i="5" s="1"/>
  <c r="AL37" i="5" s="1"/>
  <c r="AI37" i="5"/>
  <c r="AS36" i="5"/>
  <c r="AT36" i="5" s="1"/>
  <c r="AR36" i="5"/>
  <c r="AQ36" i="5" s="1"/>
  <c r="AL36" i="5" s="1"/>
  <c r="AI36" i="5"/>
  <c r="AS35" i="5"/>
  <c r="AT35" i="5" s="1"/>
  <c r="AR35" i="5"/>
  <c r="AQ35" i="5" s="1"/>
  <c r="AL35" i="5" s="1"/>
  <c r="AI35" i="5"/>
  <c r="AS34" i="5"/>
  <c r="AT34" i="5" s="1"/>
  <c r="AR34" i="5"/>
  <c r="AQ34" i="5" s="1"/>
  <c r="AL34" i="5" s="1"/>
  <c r="AI34" i="5"/>
  <c r="AS33" i="5"/>
  <c r="AT33" i="5" s="1"/>
  <c r="AR33" i="5"/>
  <c r="AQ33" i="5" s="1"/>
  <c r="AL33" i="5" s="1"/>
  <c r="AI33" i="5"/>
  <c r="U33" i="5"/>
  <c r="T33" i="5"/>
  <c r="AS32" i="5"/>
  <c r="AT32" i="5" s="1"/>
  <c r="AR32" i="5"/>
  <c r="AQ32" i="5" s="1"/>
  <c r="AL32" i="5" s="1"/>
  <c r="AI32" i="5"/>
  <c r="U32" i="5"/>
  <c r="T32" i="5"/>
  <c r="AS31" i="5"/>
  <c r="AT31" i="5" s="1"/>
  <c r="AR31" i="5"/>
  <c r="AQ31" i="5" s="1"/>
  <c r="AL31" i="5" s="1"/>
  <c r="AI31" i="5"/>
  <c r="U31" i="5"/>
  <c r="T31" i="5"/>
  <c r="AS30" i="5"/>
  <c r="AT30" i="5" s="1"/>
  <c r="AR30" i="5"/>
  <c r="AQ30" i="5" s="1"/>
  <c r="AL30" i="5" s="1"/>
  <c r="AI30" i="5"/>
  <c r="U30" i="5"/>
  <c r="T30" i="5"/>
  <c r="AS29" i="5"/>
  <c r="AT29" i="5" s="1"/>
  <c r="AR29" i="5"/>
  <c r="AQ29" i="5" s="1"/>
  <c r="AL29" i="5" s="1"/>
  <c r="AI29" i="5"/>
  <c r="U29" i="5"/>
  <c r="T29" i="5"/>
  <c r="AS28" i="5"/>
  <c r="AT28" i="5" s="1"/>
  <c r="AR28" i="5"/>
  <c r="AQ28" i="5" s="1"/>
  <c r="AL28" i="5" s="1"/>
  <c r="AI28" i="5"/>
  <c r="U28" i="5"/>
  <c r="T28" i="5"/>
  <c r="AS27" i="5"/>
  <c r="AT27" i="5" s="1"/>
  <c r="AR27" i="5"/>
  <c r="AQ27" i="5" s="1"/>
  <c r="AL27" i="5" s="1"/>
  <c r="AK27" i="5" s="1"/>
  <c r="AI27" i="5"/>
  <c r="U27" i="5"/>
  <c r="T27" i="5"/>
  <c r="AS26" i="5"/>
  <c r="AT26" i="5" s="1"/>
  <c r="AR26" i="5"/>
  <c r="AQ26" i="5" s="1"/>
  <c r="AL26" i="5" s="1"/>
  <c r="AI26" i="5"/>
  <c r="U26" i="5"/>
  <c r="T26" i="5"/>
  <c r="AS25" i="5"/>
  <c r="AT25" i="5" s="1"/>
  <c r="AR25" i="5"/>
  <c r="AQ25" i="5" s="1"/>
  <c r="AL25" i="5" s="1"/>
  <c r="AI25" i="5"/>
  <c r="U25" i="5"/>
  <c r="T25" i="5"/>
  <c r="AS24" i="5"/>
  <c r="AT24" i="5" s="1"/>
  <c r="AR24" i="5"/>
  <c r="AQ24" i="5" s="1"/>
  <c r="AL24" i="5" s="1"/>
  <c r="AI24" i="5"/>
  <c r="U24" i="5"/>
  <c r="T24" i="5"/>
  <c r="AS23" i="5"/>
  <c r="AT23" i="5" s="1"/>
  <c r="AR23" i="5"/>
  <c r="AQ23" i="5" s="1"/>
  <c r="AL23" i="5" s="1"/>
  <c r="AI23" i="5"/>
  <c r="U23" i="5"/>
  <c r="T23" i="5"/>
  <c r="AS22" i="5"/>
  <c r="AT22" i="5" s="1"/>
  <c r="AR22" i="5"/>
  <c r="AQ22" i="5" s="1"/>
  <c r="AL22" i="5" s="1"/>
  <c r="AI22" i="5"/>
  <c r="Z22" i="5"/>
  <c r="L22" i="5"/>
  <c r="AS21" i="5"/>
  <c r="AT21" i="5" s="1"/>
  <c r="AR21" i="5"/>
  <c r="AQ21" i="5" s="1"/>
  <c r="AL21" i="5" s="1"/>
  <c r="AK21" i="5" s="1"/>
  <c r="AI21" i="5"/>
  <c r="Z21" i="5"/>
  <c r="L21" i="5"/>
  <c r="AS20" i="5"/>
  <c r="AT20" i="5" s="1"/>
  <c r="AR20" i="5"/>
  <c r="AQ20" i="5" s="1"/>
  <c r="AL20" i="5" s="1"/>
  <c r="AI20" i="5"/>
  <c r="Z20" i="5"/>
  <c r="L20" i="5"/>
  <c r="AS19" i="5"/>
  <c r="AT19" i="5" s="1"/>
  <c r="AR19" i="5"/>
  <c r="AQ19" i="5" s="1"/>
  <c r="AL19" i="5" s="1"/>
  <c r="AI19" i="5"/>
  <c r="Z19" i="5"/>
  <c r="L19" i="5"/>
  <c r="AS18" i="5"/>
  <c r="AT18" i="5" s="1"/>
  <c r="AR18" i="5"/>
  <c r="AQ18" i="5" s="1"/>
  <c r="AL18" i="5" s="1"/>
  <c r="AI18" i="5"/>
  <c r="AG18" i="5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 s="1"/>
  <c r="AG83" i="5" s="1"/>
  <c r="AA18" i="5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AA81" i="5" s="1"/>
  <c r="AA82" i="5" s="1"/>
  <c r="AA83" i="5" s="1"/>
  <c r="Z18" i="5"/>
  <c r="M18" i="5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L18" i="5"/>
  <c r="AS17" i="5"/>
  <c r="AT17" i="5" s="1"/>
  <c r="AR17" i="5"/>
  <c r="AQ17" i="5" s="1"/>
  <c r="AL17" i="5" s="1"/>
  <c r="AI17" i="5"/>
  <c r="Z17" i="5"/>
  <c r="L17" i="5"/>
  <c r="Z16" i="5"/>
  <c r="L16" i="5"/>
  <c r="Z15" i="5"/>
  <c r="L15" i="5"/>
  <c r="Z14" i="5"/>
  <c r="L14" i="5"/>
  <c r="Z13" i="5"/>
  <c r="L13" i="5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Q360" i="2"/>
  <c r="S360" i="2" s="1"/>
  <c r="Q351" i="2"/>
  <c r="R351" i="2" s="1"/>
  <c r="H356" i="2" s="1"/>
  <c r="Q340" i="2"/>
  <c r="S340" i="2" s="1"/>
  <c r="E350" i="2"/>
  <c r="E349" i="2"/>
  <c r="E348" i="2"/>
  <c r="Q331" i="2"/>
  <c r="R331" i="2" s="1"/>
  <c r="H336" i="2" s="1"/>
  <c r="Q320" i="2"/>
  <c r="S320" i="2" s="1"/>
  <c r="E330" i="2"/>
  <c r="E329" i="2"/>
  <c r="E328" i="2"/>
  <c r="Q311" i="2"/>
  <c r="R311" i="2" s="1"/>
  <c r="H316" i="2" s="1"/>
  <c r="Q300" i="2"/>
  <c r="E310" i="2"/>
  <c r="E309" i="2"/>
  <c r="E308" i="2"/>
  <c r="Q291" i="2"/>
  <c r="Q280" i="2"/>
  <c r="E290" i="2"/>
  <c r="E289" i="2"/>
  <c r="E288" i="2"/>
  <c r="Q271" i="2"/>
  <c r="Q260" i="2"/>
  <c r="R260" i="2" s="1"/>
  <c r="E270" i="2"/>
  <c r="E269" i="2"/>
  <c r="E268" i="2"/>
  <c r="Q251" i="2"/>
  <c r="R251" i="2" s="1"/>
  <c r="Q240" i="2"/>
  <c r="R240" i="2" s="1"/>
  <c r="E250" i="2"/>
  <c r="E249" i="2"/>
  <c r="E248" i="2"/>
  <c r="Q231" i="2"/>
  <c r="R231" i="2" s="1"/>
  <c r="Q220" i="2"/>
  <c r="R220" i="2" s="1"/>
  <c r="AM77" i="5" l="1"/>
  <c r="AO77" i="5" s="1"/>
  <c r="AM79" i="5"/>
  <c r="AO79" i="5" s="1"/>
  <c r="AB37" i="5"/>
  <c r="AM81" i="5"/>
  <c r="AO81" i="5" s="1"/>
  <c r="AN83" i="5"/>
  <c r="AM83" i="5" s="1"/>
  <c r="AO83" i="5" s="1"/>
  <c r="AK83" i="5"/>
  <c r="AM72" i="5"/>
  <c r="AO72" i="5" s="1"/>
  <c r="AM74" i="5"/>
  <c r="AO74" i="5" s="1"/>
  <c r="AM76" i="5"/>
  <c r="AO76" i="5" s="1"/>
  <c r="AM78" i="5"/>
  <c r="AO78" i="5" s="1"/>
  <c r="AM80" i="5"/>
  <c r="AO80" i="5" s="1"/>
  <c r="AM82" i="5"/>
  <c r="AO82" i="5" s="1"/>
  <c r="L23" i="5"/>
  <c r="R271" i="2"/>
  <c r="H276" i="2" s="1"/>
  <c r="R291" i="2"/>
  <c r="H296" i="2" s="1"/>
  <c r="S260" i="2"/>
  <c r="I256" i="2"/>
  <c r="S280" i="2"/>
  <c r="R280" i="2"/>
  <c r="I276" i="2" s="1"/>
  <c r="H256" i="2"/>
  <c r="R300" i="2"/>
  <c r="I296" i="2" s="1"/>
  <c r="S300" i="2"/>
  <c r="S331" i="2"/>
  <c r="F18" i="5"/>
  <c r="S9" i="5"/>
  <c r="AK17" i="5"/>
  <c r="AN17" i="5"/>
  <c r="AM17" i="5" s="1"/>
  <c r="AO17" i="5" s="1"/>
  <c r="AK22" i="5"/>
  <c r="AN22" i="5"/>
  <c r="AM22" i="5" s="1"/>
  <c r="AO22" i="5" s="1"/>
  <c r="AK23" i="5"/>
  <c r="AN23" i="5"/>
  <c r="AM23" i="5" s="1"/>
  <c r="AO23" i="5" s="1"/>
  <c r="AK24" i="5"/>
  <c r="AN24" i="5"/>
  <c r="AM24" i="5" s="1"/>
  <c r="AO24" i="5" s="1"/>
  <c r="AK25" i="5"/>
  <c r="AN25" i="5"/>
  <c r="AM25" i="5" s="1"/>
  <c r="AO25" i="5" s="1"/>
  <c r="AK26" i="5"/>
  <c r="AN26" i="5"/>
  <c r="AM26" i="5" s="1"/>
  <c r="AO26" i="5" s="1"/>
  <c r="AK18" i="5"/>
  <c r="AN18" i="5"/>
  <c r="AM18" i="5" s="1"/>
  <c r="AO18" i="5" s="1"/>
  <c r="AK19" i="5"/>
  <c r="AN19" i="5"/>
  <c r="AM19" i="5" s="1"/>
  <c r="AO19" i="5" s="1"/>
  <c r="AK20" i="5"/>
  <c r="AN20" i="5"/>
  <c r="AM20" i="5" s="1"/>
  <c r="AO20" i="5" s="1"/>
  <c r="B2" i="5"/>
  <c r="B3" i="5"/>
  <c r="B4" i="5"/>
  <c r="B5" i="5"/>
  <c r="B6" i="5"/>
  <c r="B7" i="5"/>
  <c r="B8" i="5"/>
  <c r="S8" i="5"/>
  <c r="B9" i="5"/>
  <c r="S10" i="5"/>
  <c r="B11" i="5"/>
  <c r="S12" i="5"/>
  <c r="Z23" i="5" s="1"/>
  <c r="B13" i="5"/>
  <c r="AF16" i="5"/>
  <c r="B17" i="5"/>
  <c r="F17" i="5"/>
  <c r="N17" i="5"/>
  <c r="E18" i="5"/>
  <c r="AB18" i="5"/>
  <c r="N19" i="5"/>
  <c r="AB19" i="5"/>
  <c r="N20" i="5"/>
  <c r="AB20" i="5"/>
  <c r="N21" i="5"/>
  <c r="AB21" i="5"/>
  <c r="AN21" i="5"/>
  <c r="AM21" i="5" s="1"/>
  <c r="AO21" i="5" s="1"/>
  <c r="N22" i="5"/>
  <c r="AB22" i="5"/>
  <c r="N23" i="5"/>
  <c r="AB23" i="5"/>
  <c r="AB24" i="5"/>
  <c r="N25" i="5"/>
  <c r="AB25" i="5"/>
  <c r="N26" i="5"/>
  <c r="AB26" i="5"/>
  <c r="N27" i="5"/>
  <c r="AB27" i="5"/>
  <c r="AN27" i="5"/>
  <c r="AM27" i="5" s="1"/>
  <c r="AO27" i="5" s="1"/>
  <c r="N28" i="5"/>
  <c r="AB28" i="5"/>
  <c r="AN28" i="5"/>
  <c r="AM28" i="5" s="1"/>
  <c r="AO28" i="5" s="1"/>
  <c r="N29" i="5"/>
  <c r="AB29" i="5"/>
  <c r="AN29" i="5"/>
  <c r="AM29" i="5" s="1"/>
  <c r="AO29" i="5" s="1"/>
  <c r="N30" i="5"/>
  <c r="AB30" i="5"/>
  <c r="AN30" i="5"/>
  <c r="AM30" i="5" s="1"/>
  <c r="AO30" i="5" s="1"/>
  <c r="AB31" i="5"/>
  <c r="AN31" i="5"/>
  <c r="AM31" i="5" s="1"/>
  <c r="AO31" i="5" s="1"/>
  <c r="AB32" i="5"/>
  <c r="AN32" i="5"/>
  <c r="AM32" i="5" s="1"/>
  <c r="AO32" i="5" s="1"/>
  <c r="AB33" i="5"/>
  <c r="AN33" i="5"/>
  <c r="AM33" i="5" s="1"/>
  <c r="AO33" i="5" s="1"/>
  <c r="AB34" i="5"/>
  <c r="AN34" i="5"/>
  <c r="AM34" i="5" s="1"/>
  <c r="AO34" i="5" s="1"/>
  <c r="F35" i="5"/>
  <c r="G18" i="5" s="1"/>
  <c r="AB35" i="5"/>
  <c r="AN35" i="5"/>
  <c r="AM35" i="5" s="1"/>
  <c r="AO35" i="5" s="1"/>
  <c r="AB36" i="5"/>
  <c r="AN36" i="5"/>
  <c r="AM36" i="5" s="1"/>
  <c r="AO36" i="5" s="1"/>
  <c r="AN37" i="5"/>
  <c r="AM37" i="5" s="1"/>
  <c r="AO37" i="5" s="1"/>
  <c r="AN38" i="5"/>
  <c r="AM38" i="5" s="1"/>
  <c r="AO38" i="5" s="1"/>
  <c r="AK39" i="5"/>
  <c r="AN39" i="5"/>
  <c r="AM39" i="5" s="1"/>
  <c r="AO39" i="5" s="1"/>
  <c r="AK40" i="5"/>
  <c r="AN40" i="5"/>
  <c r="AM40" i="5" s="1"/>
  <c r="AO40" i="5" s="1"/>
  <c r="AK41" i="5"/>
  <c r="AN41" i="5"/>
  <c r="AM41" i="5" s="1"/>
  <c r="AO41" i="5" s="1"/>
  <c r="AK42" i="5"/>
  <c r="AN42" i="5"/>
  <c r="AM42" i="5" s="1"/>
  <c r="AO42" i="5" s="1"/>
  <c r="AK43" i="5"/>
  <c r="AN43" i="5"/>
  <c r="AM43" i="5" s="1"/>
  <c r="AO43" i="5" s="1"/>
  <c r="AK44" i="5"/>
  <c r="AN44" i="5"/>
  <c r="AM44" i="5" s="1"/>
  <c r="AO44" i="5" s="1"/>
  <c r="AK45" i="5"/>
  <c r="AN45" i="5"/>
  <c r="AM45" i="5" s="1"/>
  <c r="AO45" i="5" s="1"/>
  <c r="AK46" i="5"/>
  <c r="AN46" i="5"/>
  <c r="AM46" i="5" s="1"/>
  <c r="AO46" i="5" s="1"/>
  <c r="AK47" i="5"/>
  <c r="AN47" i="5"/>
  <c r="AM47" i="5" s="1"/>
  <c r="AO47" i="5" s="1"/>
  <c r="AK48" i="5"/>
  <c r="AN48" i="5"/>
  <c r="AM48" i="5" s="1"/>
  <c r="AO48" i="5" s="1"/>
  <c r="AK49" i="5"/>
  <c r="AN49" i="5"/>
  <c r="AM49" i="5" s="1"/>
  <c r="AO49" i="5" s="1"/>
  <c r="AK50" i="5"/>
  <c r="AN50" i="5"/>
  <c r="AM50" i="5" s="1"/>
  <c r="AO50" i="5" s="1"/>
  <c r="AK51" i="5"/>
  <c r="AN51" i="5"/>
  <c r="AM51" i="5" s="1"/>
  <c r="AO51" i="5" s="1"/>
  <c r="AK52" i="5"/>
  <c r="AN52" i="5"/>
  <c r="AM52" i="5" s="1"/>
  <c r="AO52" i="5" s="1"/>
  <c r="AK53" i="5"/>
  <c r="AN53" i="5"/>
  <c r="AM53" i="5" s="1"/>
  <c r="AO53" i="5" s="1"/>
  <c r="AK54" i="5"/>
  <c r="AN54" i="5"/>
  <c r="AM54" i="5" s="1"/>
  <c r="AO54" i="5" s="1"/>
  <c r="AK55" i="5"/>
  <c r="AN55" i="5"/>
  <c r="AM55" i="5" s="1"/>
  <c r="AO55" i="5" s="1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N70" i="5"/>
  <c r="B70" i="5"/>
  <c r="N69" i="5"/>
  <c r="B69" i="5"/>
  <c r="N68" i="5"/>
  <c r="B68" i="5"/>
  <c r="N67" i="5"/>
  <c r="B67" i="5"/>
  <c r="N66" i="5"/>
  <c r="B66" i="5"/>
  <c r="N65" i="5"/>
  <c r="B65" i="5"/>
  <c r="N64" i="5"/>
  <c r="B64" i="5"/>
  <c r="N63" i="5"/>
  <c r="B63" i="5"/>
  <c r="N62" i="5"/>
  <c r="B62" i="5"/>
  <c r="N61" i="5"/>
  <c r="B61" i="5"/>
  <c r="N60" i="5"/>
  <c r="B60" i="5"/>
  <c r="N59" i="5"/>
  <c r="B59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AB70" i="5"/>
  <c r="AB69" i="5"/>
  <c r="AB68" i="5"/>
  <c r="AB67" i="5"/>
  <c r="AB66" i="5"/>
  <c r="AB65" i="5"/>
  <c r="AB64" i="5"/>
  <c r="AB63" i="5"/>
  <c r="AB62" i="5"/>
  <c r="AB61" i="5"/>
  <c r="AB60" i="5"/>
  <c r="N58" i="5"/>
  <c r="B58" i="5"/>
  <c r="N57" i="5"/>
  <c r="B57" i="5"/>
  <c r="N56" i="5"/>
  <c r="B56" i="5"/>
  <c r="N55" i="5"/>
  <c r="B55" i="5"/>
  <c r="N54" i="5"/>
  <c r="B54" i="5"/>
  <c r="N53" i="5"/>
  <c r="B53" i="5"/>
  <c r="N52" i="5"/>
  <c r="B52" i="5"/>
  <c r="N51" i="5"/>
  <c r="B51" i="5"/>
  <c r="N50" i="5"/>
  <c r="B50" i="5"/>
  <c r="N49" i="5"/>
  <c r="B49" i="5"/>
  <c r="N48" i="5"/>
  <c r="B48" i="5"/>
  <c r="N47" i="5"/>
  <c r="B47" i="5"/>
  <c r="N46" i="5"/>
  <c r="B46" i="5"/>
  <c r="N45" i="5"/>
  <c r="B45" i="5"/>
  <c r="N44" i="5"/>
  <c r="B44" i="5"/>
  <c r="N43" i="5"/>
  <c r="B43" i="5"/>
  <c r="N42" i="5"/>
  <c r="B42" i="5"/>
  <c r="N41" i="5"/>
  <c r="B41" i="5"/>
  <c r="N40" i="5"/>
  <c r="B40" i="5"/>
  <c r="N39" i="5"/>
  <c r="B39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B10" i="5"/>
  <c r="B12" i="5"/>
  <c r="B14" i="5"/>
  <c r="B15" i="5"/>
  <c r="B16" i="5"/>
  <c r="E17" i="5"/>
  <c r="AB17" i="5"/>
  <c r="B18" i="5"/>
  <c r="N18" i="5"/>
  <c r="B19" i="5"/>
  <c r="B20" i="5"/>
  <c r="B21" i="5"/>
  <c r="B22" i="5"/>
  <c r="B23" i="5"/>
  <c r="B24" i="5"/>
  <c r="N24" i="5"/>
  <c r="B25" i="5"/>
  <c r="B26" i="5"/>
  <c r="B27" i="5"/>
  <c r="B28" i="5"/>
  <c r="AK28" i="5"/>
  <c r="B29" i="5"/>
  <c r="AK29" i="5"/>
  <c r="B30" i="5"/>
  <c r="AK30" i="5"/>
  <c r="B31" i="5"/>
  <c r="N31" i="5"/>
  <c r="AK31" i="5"/>
  <c r="B32" i="5"/>
  <c r="N32" i="5"/>
  <c r="AK32" i="5"/>
  <c r="B33" i="5"/>
  <c r="N33" i="5"/>
  <c r="AK33" i="5"/>
  <c r="B34" i="5"/>
  <c r="N34" i="5"/>
  <c r="AK34" i="5"/>
  <c r="B35" i="5"/>
  <c r="N35" i="5"/>
  <c r="AK35" i="5"/>
  <c r="B36" i="5"/>
  <c r="N36" i="5"/>
  <c r="AK36" i="5"/>
  <c r="B37" i="5"/>
  <c r="N37" i="5"/>
  <c r="AK37" i="5"/>
  <c r="B38" i="5"/>
  <c r="N38" i="5"/>
  <c r="AK38" i="5"/>
  <c r="AN56" i="5"/>
  <c r="AM56" i="5" s="1"/>
  <c r="AO56" i="5" s="1"/>
  <c r="AN57" i="5"/>
  <c r="AM57" i="5" s="1"/>
  <c r="AO57" i="5" s="1"/>
  <c r="AK60" i="5"/>
  <c r="AK57" i="5"/>
  <c r="AK58" i="5"/>
  <c r="AN58" i="5"/>
  <c r="AM58" i="5" s="1"/>
  <c r="AO58" i="5" s="1"/>
  <c r="AM59" i="5"/>
  <c r="AO59" i="5" s="1"/>
  <c r="AK59" i="5"/>
  <c r="AN60" i="5"/>
  <c r="AM60" i="5" s="1"/>
  <c r="AO60" i="5" s="1"/>
  <c r="AN61" i="5"/>
  <c r="AM61" i="5" s="1"/>
  <c r="AO61" i="5" s="1"/>
  <c r="AN62" i="5"/>
  <c r="AM62" i="5" s="1"/>
  <c r="AO62" i="5" s="1"/>
  <c r="AN63" i="5"/>
  <c r="AM63" i="5" s="1"/>
  <c r="AO63" i="5" s="1"/>
  <c r="AN64" i="5"/>
  <c r="AM64" i="5" s="1"/>
  <c r="AO64" i="5" s="1"/>
  <c r="AN65" i="5"/>
  <c r="AM65" i="5" s="1"/>
  <c r="AO65" i="5" s="1"/>
  <c r="AN66" i="5"/>
  <c r="AM66" i="5" s="1"/>
  <c r="AO66" i="5" s="1"/>
  <c r="AN67" i="5"/>
  <c r="AM67" i="5" s="1"/>
  <c r="AO67" i="5" s="1"/>
  <c r="AN68" i="5"/>
  <c r="AM68" i="5" s="1"/>
  <c r="AO68" i="5" s="1"/>
  <c r="AN69" i="5"/>
  <c r="AM69" i="5" s="1"/>
  <c r="AO69" i="5" s="1"/>
  <c r="AN70" i="5"/>
  <c r="AM70" i="5" s="1"/>
  <c r="AO70" i="5" s="1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S351" i="2"/>
  <c r="R360" i="2"/>
  <c r="I356" i="2" s="1"/>
  <c r="R340" i="2"/>
  <c r="I336" i="2" s="1"/>
  <c r="S311" i="2"/>
  <c r="R320" i="2"/>
  <c r="I316" i="2" s="1"/>
  <c r="S291" i="2"/>
  <c r="S271" i="2"/>
  <c r="S251" i="2"/>
  <c r="I236" i="2"/>
  <c r="S240" i="2"/>
  <c r="H236" i="2"/>
  <c r="E230" i="2"/>
  <c r="E229" i="2"/>
  <c r="E228" i="2"/>
  <c r="Q211" i="2"/>
  <c r="Q200" i="2"/>
  <c r="R200" i="2" s="1"/>
  <c r="I216" i="2"/>
  <c r="S220" i="2"/>
  <c r="E210" i="2"/>
  <c r="E209" i="2"/>
  <c r="E208" i="2"/>
  <c r="Q143" i="2"/>
  <c r="R143" i="2" s="1"/>
  <c r="Q135" i="2"/>
  <c r="Q127" i="2"/>
  <c r="R127" i="2" s="1"/>
  <c r="Q118" i="2"/>
  <c r="R118" i="2" s="1"/>
  <c r="S141" i="2"/>
  <c r="S142" i="2" s="1"/>
  <c r="E138" i="2"/>
  <c r="E137" i="2"/>
  <c r="E136" i="2"/>
  <c r="E134" i="2"/>
  <c r="E133" i="2"/>
  <c r="E132" i="2"/>
  <c r="E131" i="2"/>
  <c r="E130" i="2"/>
  <c r="E129" i="2"/>
  <c r="E128" i="2"/>
  <c r="E127" i="2"/>
  <c r="E126" i="2"/>
  <c r="E125" i="2"/>
  <c r="B125" i="2"/>
  <c r="B126" i="2" s="1"/>
  <c r="B127" i="2" s="1"/>
  <c r="B128" i="2" s="1"/>
  <c r="B129" i="2" s="1"/>
  <c r="B130" i="2" s="1"/>
  <c r="B131" i="2" s="1"/>
  <c r="B132" i="2" s="1"/>
  <c r="B133" i="2" s="1"/>
  <c r="B134" i="2" s="1"/>
  <c r="E124" i="2"/>
  <c r="Q110" i="2"/>
  <c r="R110" i="2" s="1"/>
  <c r="I107" i="2" s="1"/>
  <c r="Q102" i="2"/>
  <c r="R102" i="2" s="1"/>
  <c r="Q93" i="2"/>
  <c r="S116" i="2"/>
  <c r="S117" i="2" s="1"/>
  <c r="E113" i="2"/>
  <c r="E112" i="2"/>
  <c r="E111" i="2"/>
  <c r="E109" i="2"/>
  <c r="E108" i="2"/>
  <c r="E107" i="2"/>
  <c r="E106" i="2"/>
  <c r="E105" i="2"/>
  <c r="E104" i="2"/>
  <c r="E103" i="2"/>
  <c r="E102" i="2"/>
  <c r="E101" i="2"/>
  <c r="E100" i="2"/>
  <c r="B100" i="2"/>
  <c r="B101" i="2" s="1"/>
  <c r="B102" i="2" s="1"/>
  <c r="B103" i="2" s="1"/>
  <c r="B104" i="2" s="1"/>
  <c r="B105" i="2" s="1"/>
  <c r="B106" i="2" s="1"/>
  <c r="B107" i="2" s="1"/>
  <c r="B108" i="2" s="1"/>
  <c r="B109" i="2" s="1"/>
  <c r="E99" i="2"/>
  <c r="Q84" i="2"/>
  <c r="R84" i="2" s="1"/>
  <c r="Q75" i="2"/>
  <c r="R75" i="2" s="1"/>
  <c r="E83" i="2"/>
  <c r="E82" i="2"/>
  <c r="E81" i="2"/>
  <c r="Q191" i="2"/>
  <c r="R191" i="2" s="1"/>
  <c r="H196" i="2" s="1"/>
  <c r="Q161" i="2"/>
  <c r="Q152" i="2"/>
  <c r="Q179" i="2"/>
  <c r="Q170" i="2"/>
  <c r="R170" i="2" s="1"/>
  <c r="Q66" i="2"/>
  <c r="R66" i="2" s="1"/>
  <c r="Q57" i="2"/>
  <c r="R57" i="2" s="1"/>
  <c r="Q49" i="2"/>
  <c r="Q41" i="2"/>
  <c r="R41" i="2" s="1"/>
  <c r="Q32" i="2"/>
  <c r="Q23" i="2"/>
  <c r="R23" i="2" s="1"/>
  <c r="O5" i="2"/>
  <c r="O3" i="2"/>
  <c r="O2" i="2"/>
  <c r="L14" i="2"/>
  <c r="J14" i="2"/>
  <c r="H14" i="2"/>
  <c r="O25" i="2" s="1"/>
  <c r="N363" i="4"/>
  <c r="E363" i="4"/>
  <c r="F363" i="4" s="1"/>
  <c r="F362" i="4" s="1"/>
  <c r="F361" i="4" s="1"/>
  <c r="F360" i="4" s="1"/>
  <c r="F359" i="4" s="1"/>
  <c r="F358" i="4" s="1"/>
  <c r="F357" i="4" s="1"/>
  <c r="F356" i="4" s="1"/>
  <c r="F355" i="4" s="1"/>
  <c r="F354" i="4" s="1"/>
  <c r="F353" i="4" s="1"/>
  <c r="F352" i="4" s="1"/>
  <c r="F351" i="4" s="1"/>
  <c r="F350" i="4" s="1"/>
  <c r="F349" i="4" s="1"/>
  <c r="F348" i="4" s="1"/>
  <c r="F347" i="4" s="1"/>
  <c r="F346" i="4" s="1"/>
  <c r="F345" i="4" s="1"/>
  <c r="F344" i="4" s="1"/>
  <c r="F343" i="4" s="1"/>
  <c r="F342" i="4" s="1"/>
  <c r="F341" i="4" s="1"/>
  <c r="F340" i="4" s="1"/>
  <c r="F339" i="4" s="1"/>
  <c r="F338" i="4" s="1"/>
  <c r="F337" i="4" s="1"/>
  <c r="F336" i="4" s="1"/>
  <c r="F335" i="4" s="1"/>
  <c r="F334" i="4" s="1"/>
  <c r="F333" i="4" s="1"/>
  <c r="F332" i="4" s="1"/>
  <c r="F331" i="4" s="1"/>
  <c r="F330" i="4" s="1"/>
  <c r="F329" i="4" s="1"/>
  <c r="F328" i="4" s="1"/>
  <c r="F327" i="4" s="1"/>
  <c r="F326" i="4" s="1"/>
  <c r="F325" i="4" s="1"/>
  <c r="F324" i="4" s="1"/>
  <c r="F323" i="4" s="1"/>
  <c r="F322" i="4" s="1"/>
  <c r="F321" i="4" s="1"/>
  <c r="F320" i="4" s="1"/>
  <c r="F319" i="4" s="1"/>
  <c r="F318" i="4" s="1"/>
  <c r="F317" i="4" s="1"/>
  <c r="F316" i="4" s="1"/>
  <c r="F315" i="4" s="1"/>
  <c r="F314" i="4" s="1"/>
  <c r="F313" i="4" s="1"/>
  <c r="F312" i="4" s="1"/>
  <c r="F311" i="4" s="1"/>
  <c r="F310" i="4" s="1"/>
  <c r="F309" i="4" s="1"/>
  <c r="F308" i="4" s="1"/>
  <c r="F307" i="4" s="1"/>
  <c r="F306" i="4" s="1"/>
  <c r="F305" i="4" s="1"/>
  <c r="F304" i="4" s="1"/>
  <c r="F303" i="4" s="1"/>
  <c r="F302" i="4" s="1"/>
  <c r="F301" i="4" s="1"/>
  <c r="F300" i="4" s="1"/>
  <c r="F299" i="4" s="1"/>
  <c r="F298" i="4" s="1"/>
  <c r="F297" i="4" s="1"/>
  <c r="F296" i="4" s="1"/>
  <c r="F295" i="4" s="1"/>
  <c r="F294" i="4" s="1"/>
  <c r="F293" i="4" s="1"/>
  <c r="F292" i="4" s="1"/>
  <c r="F291" i="4" s="1"/>
  <c r="F290" i="4" s="1"/>
  <c r="F289" i="4" s="1"/>
  <c r="F288" i="4" s="1"/>
  <c r="F287" i="4" s="1"/>
  <c r="F286" i="4" s="1"/>
  <c r="F285" i="4" s="1"/>
  <c r="F284" i="4" s="1"/>
  <c r="F283" i="4" s="1"/>
  <c r="F282" i="4" s="1"/>
  <c r="F281" i="4" s="1"/>
  <c r="F280" i="4" s="1"/>
  <c r="F279" i="4" s="1"/>
  <c r="F278" i="4" s="1"/>
  <c r="F277" i="4" s="1"/>
  <c r="F276" i="4" s="1"/>
  <c r="F275" i="4" s="1"/>
  <c r="F274" i="4" s="1"/>
  <c r="F273" i="4" s="1"/>
  <c r="F272" i="4" s="1"/>
  <c r="F271" i="4" s="1"/>
  <c r="F270" i="4" s="1"/>
  <c r="F269" i="4" s="1"/>
  <c r="F268" i="4" s="1"/>
  <c r="F267" i="4" s="1"/>
  <c r="F266" i="4" s="1"/>
  <c r="F265" i="4" s="1"/>
  <c r="F264" i="4" s="1"/>
  <c r="F263" i="4" s="1"/>
  <c r="F262" i="4" s="1"/>
  <c r="F261" i="4" s="1"/>
  <c r="F260" i="4" s="1"/>
  <c r="F259" i="4" s="1"/>
  <c r="F258" i="4" s="1"/>
  <c r="F257" i="4" s="1"/>
  <c r="F256" i="4" s="1"/>
  <c r="F255" i="4" s="1"/>
  <c r="F254" i="4" s="1"/>
  <c r="F253" i="4" s="1"/>
  <c r="F252" i="4" s="1"/>
  <c r="F251" i="4" s="1"/>
  <c r="F250" i="4" s="1"/>
  <c r="F249" i="4" s="1"/>
  <c r="F248" i="4" s="1"/>
  <c r="F247" i="4" s="1"/>
  <c r="F246" i="4" s="1"/>
  <c r="F245" i="4" s="1"/>
  <c r="F244" i="4" s="1"/>
  <c r="F243" i="4" s="1"/>
  <c r="F242" i="4" s="1"/>
  <c r="F241" i="4" s="1"/>
  <c r="F240" i="4" s="1"/>
  <c r="F239" i="4" s="1"/>
  <c r="F238" i="4" s="1"/>
  <c r="F237" i="4" s="1"/>
  <c r="F236" i="4" s="1"/>
  <c r="F235" i="4" s="1"/>
  <c r="F234" i="4" s="1"/>
  <c r="F233" i="4" s="1"/>
  <c r="F232" i="4" s="1"/>
  <c r="F231" i="4" s="1"/>
  <c r="F230" i="4" s="1"/>
  <c r="F229" i="4" s="1"/>
  <c r="F228" i="4" s="1"/>
  <c r="F227" i="4" s="1"/>
  <c r="F226" i="4" s="1"/>
  <c r="F225" i="4" s="1"/>
  <c r="F224" i="4" s="1"/>
  <c r="F223" i="4" s="1"/>
  <c r="F222" i="4" s="1"/>
  <c r="F221" i="4" s="1"/>
  <c r="F220" i="4" s="1"/>
  <c r="F219" i="4" s="1"/>
  <c r="F218" i="4" s="1"/>
  <c r="F217" i="4" s="1"/>
  <c r="F216" i="4" s="1"/>
  <c r="F215" i="4" s="1"/>
  <c r="F214" i="4" s="1"/>
  <c r="F213" i="4" s="1"/>
  <c r="F212" i="4" s="1"/>
  <c r="F211" i="4" s="1"/>
  <c r="F210" i="4" s="1"/>
  <c r="F209" i="4" s="1"/>
  <c r="F208" i="4" s="1"/>
  <c r="F207" i="4" s="1"/>
  <c r="F206" i="4" s="1"/>
  <c r="F205" i="4" s="1"/>
  <c r="F204" i="4" s="1"/>
  <c r="F203" i="4" s="1"/>
  <c r="F202" i="4" s="1"/>
  <c r="F201" i="4" s="1"/>
  <c r="F200" i="4" s="1"/>
  <c r="F199" i="4" s="1"/>
  <c r="F198" i="4" s="1"/>
  <c r="F197" i="4" s="1"/>
  <c r="F196" i="4" s="1"/>
  <c r="F195" i="4" s="1"/>
  <c r="F194" i="4" s="1"/>
  <c r="F193" i="4" s="1"/>
  <c r="F192" i="4" s="1"/>
  <c r="F191" i="4" s="1"/>
  <c r="F190" i="4" s="1"/>
  <c r="F189" i="4" s="1"/>
  <c r="F188" i="4" s="1"/>
  <c r="F187" i="4" s="1"/>
  <c r="F186" i="4" s="1"/>
  <c r="F185" i="4" s="1"/>
  <c r="F184" i="4" s="1"/>
  <c r="F183" i="4" s="1"/>
  <c r="F182" i="4" s="1"/>
  <c r="F181" i="4" s="1"/>
  <c r="F180" i="4" s="1"/>
  <c r="F179" i="4" s="1"/>
  <c r="F178" i="4" s="1"/>
  <c r="F177" i="4" s="1"/>
  <c r="F176" i="4" s="1"/>
  <c r="F175" i="4" s="1"/>
  <c r="F174" i="4" s="1"/>
  <c r="F173" i="4" s="1"/>
  <c r="F172" i="4" s="1"/>
  <c r="F171" i="4" s="1"/>
  <c r="F170" i="4" s="1"/>
  <c r="F169" i="4" s="1"/>
  <c r="F168" i="4" s="1"/>
  <c r="F167" i="4" s="1"/>
  <c r="F166" i="4" s="1"/>
  <c r="F165" i="4" s="1"/>
  <c r="F164" i="4" s="1"/>
  <c r="F163" i="4" s="1"/>
  <c r="F162" i="4" s="1"/>
  <c r="F161" i="4" s="1"/>
  <c r="F160" i="4" s="1"/>
  <c r="F159" i="4" s="1"/>
  <c r="F158" i="4" s="1"/>
  <c r="F157" i="4" s="1"/>
  <c r="F156" i="4" s="1"/>
  <c r="F155" i="4" s="1"/>
  <c r="F154" i="4" s="1"/>
  <c r="F153" i="4" s="1"/>
  <c r="F152" i="4" s="1"/>
  <c r="F151" i="4" s="1"/>
  <c r="F150" i="4" s="1"/>
  <c r="F149" i="4" s="1"/>
  <c r="F148" i="4" s="1"/>
  <c r="F147" i="4" s="1"/>
  <c r="F146" i="4" s="1"/>
  <c r="F145" i="4" s="1"/>
  <c r="F144" i="4" s="1"/>
  <c r="F143" i="4" s="1"/>
  <c r="F142" i="4" s="1"/>
  <c r="F141" i="4" s="1"/>
  <c r="F140" i="4" s="1"/>
  <c r="F139" i="4" s="1"/>
  <c r="F138" i="4" s="1"/>
  <c r="F137" i="4" s="1"/>
  <c r="F136" i="4" s="1"/>
  <c r="F135" i="4" s="1"/>
  <c r="F134" i="4" s="1"/>
  <c r="F133" i="4" s="1"/>
  <c r="F132" i="4" s="1"/>
  <c r="F131" i="4" s="1"/>
  <c r="F130" i="4" s="1"/>
  <c r="F129" i="4" s="1"/>
  <c r="F128" i="4" s="1"/>
  <c r="F127" i="4" s="1"/>
  <c r="F126" i="4" s="1"/>
  <c r="F125" i="4" s="1"/>
  <c r="F124" i="4" s="1"/>
  <c r="F123" i="4" s="1"/>
  <c r="F122" i="4" s="1"/>
  <c r="F121" i="4" s="1"/>
  <c r="F120" i="4" s="1"/>
  <c r="F119" i="4" s="1"/>
  <c r="F118" i="4" s="1"/>
  <c r="F117" i="4" s="1"/>
  <c r="F116" i="4" s="1"/>
  <c r="F115" i="4" s="1"/>
  <c r="F114" i="4" s="1"/>
  <c r="F113" i="4" s="1"/>
  <c r="F112" i="4" s="1"/>
  <c r="F111" i="4" s="1"/>
  <c r="F110" i="4" s="1"/>
  <c r="F109" i="4" s="1"/>
  <c r="F108" i="4" s="1"/>
  <c r="F107" i="4" s="1"/>
  <c r="F106" i="4" s="1"/>
  <c r="F105" i="4" s="1"/>
  <c r="F104" i="4" s="1"/>
  <c r="F103" i="4" s="1"/>
  <c r="F102" i="4" s="1"/>
  <c r="F101" i="4" s="1"/>
  <c r="F100" i="4" s="1"/>
  <c r="F99" i="4" s="1"/>
  <c r="F98" i="4" s="1"/>
  <c r="F97" i="4" s="1"/>
  <c r="F96" i="4" s="1"/>
  <c r="F95" i="4" s="1"/>
  <c r="F94" i="4" s="1"/>
  <c r="F93" i="4" s="1"/>
  <c r="F92" i="4" s="1"/>
  <c r="F91" i="4" s="1"/>
  <c r="F90" i="4" s="1"/>
  <c r="F89" i="4" s="1"/>
  <c r="F88" i="4" s="1"/>
  <c r="F87" i="4" s="1"/>
  <c r="F86" i="4" s="1"/>
  <c r="F85" i="4" s="1"/>
  <c r="F84" i="4" s="1"/>
  <c r="F83" i="4" s="1"/>
  <c r="F82" i="4" s="1"/>
  <c r="F81" i="4" s="1"/>
  <c r="F80" i="4" s="1"/>
  <c r="F79" i="4" s="1"/>
  <c r="F78" i="4" s="1"/>
  <c r="F77" i="4" s="1"/>
  <c r="F76" i="4" s="1"/>
  <c r="F75" i="4" s="1"/>
  <c r="F74" i="4" s="1"/>
  <c r="F73" i="4" s="1"/>
  <c r="F72" i="4" s="1"/>
  <c r="F71" i="4" s="1"/>
  <c r="F70" i="4" s="1"/>
  <c r="F69" i="4" s="1"/>
  <c r="F68" i="4" s="1"/>
  <c r="F67" i="4" s="1"/>
  <c r="F66" i="4" s="1"/>
  <c r="F65" i="4" s="1"/>
  <c r="F64" i="4" s="1"/>
  <c r="F63" i="4" s="1"/>
  <c r="F62" i="4" s="1"/>
  <c r="F61" i="4" s="1"/>
  <c r="F60" i="4" s="1"/>
  <c r="F59" i="4" s="1"/>
  <c r="F58" i="4" s="1"/>
  <c r="F57" i="4" s="1"/>
  <c r="F56" i="4" s="1"/>
  <c r="F55" i="4" s="1"/>
  <c r="F54" i="4" s="1"/>
  <c r="F53" i="4" s="1"/>
  <c r="F52" i="4" s="1"/>
  <c r="F51" i="4" s="1"/>
  <c r="F50" i="4" s="1"/>
  <c r="F49" i="4" s="1"/>
  <c r="F48" i="4" s="1"/>
  <c r="F47" i="4" s="1"/>
  <c r="F46" i="4" s="1"/>
  <c r="F45" i="4" s="1"/>
  <c r="F44" i="4" s="1"/>
  <c r="F43" i="4" s="1"/>
  <c r="F42" i="4" s="1"/>
  <c r="F41" i="4" s="1"/>
  <c r="F40" i="4" s="1"/>
  <c r="F39" i="4" s="1"/>
  <c r="F38" i="4" s="1"/>
  <c r="F37" i="4" s="1"/>
  <c r="F36" i="4" s="1"/>
  <c r="F35" i="4" s="1"/>
  <c r="F34" i="4" s="1"/>
  <c r="F33" i="4" s="1"/>
  <c r="F32" i="4" s="1"/>
  <c r="F31" i="4" s="1"/>
  <c r="F30" i="4" s="1"/>
  <c r="F29" i="4" s="1"/>
  <c r="F28" i="4" s="1"/>
  <c r="F27" i="4" s="1"/>
  <c r="F26" i="4" s="1"/>
  <c r="F25" i="4" s="1"/>
  <c r="F24" i="4" s="1"/>
  <c r="F23" i="4" s="1"/>
  <c r="F22" i="4" s="1"/>
  <c r="F21" i="4" s="1"/>
  <c r="F20" i="4" s="1"/>
  <c r="F19" i="4" s="1"/>
  <c r="F18" i="4" s="1"/>
  <c r="F17" i="4" s="1"/>
  <c r="F16" i="4" s="1"/>
  <c r="F15" i="4" s="1"/>
  <c r="F14" i="4" s="1"/>
  <c r="F13" i="4" s="1"/>
  <c r="F12" i="4" s="1"/>
  <c r="F11" i="4" s="1"/>
  <c r="F10" i="4" s="1"/>
  <c r="F9" i="4" s="1"/>
  <c r="F8" i="4" s="1"/>
  <c r="F7" i="4" s="1"/>
  <c r="F6" i="4" s="1"/>
  <c r="F5" i="4" s="1"/>
  <c r="F4" i="4" s="1"/>
  <c r="F3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E65" i="2"/>
  <c r="E64" i="2"/>
  <c r="E63" i="2"/>
  <c r="E190" i="2"/>
  <c r="E189" i="2"/>
  <c r="E188" i="2"/>
  <c r="E151" i="2"/>
  <c r="E150" i="2"/>
  <c r="E149" i="2"/>
  <c r="E176" i="2"/>
  <c r="E175" i="2"/>
  <c r="E174" i="2"/>
  <c r="E172" i="2"/>
  <c r="E171" i="2"/>
  <c r="E170" i="2"/>
  <c r="E169" i="2"/>
  <c r="E168" i="2"/>
  <c r="E167" i="2"/>
  <c r="S55" i="2"/>
  <c r="S56" i="2" s="1"/>
  <c r="E48" i="2"/>
  <c r="B39" i="2"/>
  <c r="B40" i="2" s="1"/>
  <c r="B41" i="2" s="1"/>
  <c r="B42" i="2" s="1"/>
  <c r="B43" i="2" s="1"/>
  <c r="B44" i="2" s="1"/>
  <c r="B45" i="2" s="1"/>
  <c r="B46" i="2" s="1"/>
  <c r="B47" i="2" s="1"/>
  <c r="B48" i="2" s="1"/>
  <c r="O104" i="2" l="1"/>
  <c r="I116" i="2" s="1"/>
  <c r="O43" i="2"/>
  <c r="S170" i="2"/>
  <c r="H17" i="5"/>
  <c r="H363" i="4"/>
  <c r="E362" i="4"/>
  <c r="E361" i="4" s="1"/>
  <c r="E360" i="4" s="1"/>
  <c r="E359" i="4" s="1"/>
  <c r="E358" i="4" s="1"/>
  <c r="E357" i="4" s="1"/>
  <c r="E356" i="4" s="1"/>
  <c r="E355" i="4" s="1"/>
  <c r="E354" i="4" s="1"/>
  <c r="E353" i="4" s="1"/>
  <c r="E352" i="4" s="1"/>
  <c r="E351" i="4" s="1"/>
  <c r="E350" i="4" s="1"/>
  <c r="E349" i="4" s="1"/>
  <c r="E348" i="4" s="1"/>
  <c r="E347" i="4" s="1"/>
  <c r="E346" i="4" s="1"/>
  <c r="E345" i="4" s="1"/>
  <c r="E344" i="4" s="1"/>
  <c r="E343" i="4" s="1"/>
  <c r="E342" i="4" s="1"/>
  <c r="E341" i="4" s="1"/>
  <c r="E340" i="4" s="1"/>
  <c r="E339" i="4" s="1"/>
  <c r="E338" i="4" s="1"/>
  <c r="E337" i="4" s="1"/>
  <c r="E336" i="4" s="1"/>
  <c r="E335" i="4" s="1"/>
  <c r="E334" i="4" s="1"/>
  <c r="E333" i="4" s="1"/>
  <c r="E332" i="4" s="1"/>
  <c r="E331" i="4" s="1"/>
  <c r="E330" i="4" s="1"/>
  <c r="E329" i="4" s="1"/>
  <c r="E328" i="4" s="1"/>
  <c r="E327" i="4" s="1"/>
  <c r="E326" i="4" s="1"/>
  <c r="E325" i="4" s="1"/>
  <c r="E324" i="4" s="1"/>
  <c r="E323" i="4" s="1"/>
  <c r="E322" i="4" s="1"/>
  <c r="E321" i="4" s="1"/>
  <c r="E320" i="4" s="1"/>
  <c r="E319" i="4" s="1"/>
  <c r="E318" i="4" s="1"/>
  <c r="E317" i="4" s="1"/>
  <c r="E316" i="4" s="1"/>
  <c r="E315" i="4" s="1"/>
  <c r="E314" i="4" s="1"/>
  <c r="E313" i="4" s="1"/>
  <c r="E312" i="4" s="1"/>
  <c r="E311" i="4" s="1"/>
  <c r="E310" i="4" s="1"/>
  <c r="E309" i="4" s="1"/>
  <c r="E308" i="4" s="1"/>
  <c r="E307" i="4" s="1"/>
  <c r="E306" i="4" s="1"/>
  <c r="E305" i="4" s="1"/>
  <c r="E304" i="4" s="1"/>
  <c r="E303" i="4" s="1"/>
  <c r="E302" i="4" s="1"/>
  <c r="E301" i="4" s="1"/>
  <c r="E300" i="4" s="1"/>
  <c r="E299" i="4" s="1"/>
  <c r="E298" i="4" s="1"/>
  <c r="E297" i="4" s="1"/>
  <c r="E296" i="4" s="1"/>
  <c r="E295" i="4" s="1"/>
  <c r="E294" i="4" s="1"/>
  <c r="E293" i="4" s="1"/>
  <c r="E292" i="4" s="1"/>
  <c r="E291" i="4" s="1"/>
  <c r="E290" i="4" s="1"/>
  <c r="E289" i="4" s="1"/>
  <c r="E288" i="4" s="1"/>
  <c r="E287" i="4" s="1"/>
  <c r="E286" i="4" s="1"/>
  <c r="E285" i="4" s="1"/>
  <c r="E284" i="4" s="1"/>
  <c r="E283" i="4" s="1"/>
  <c r="E282" i="4" s="1"/>
  <c r="E281" i="4" s="1"/>
  <c r="E280" i="4" s="1"/>
  <c r="E279" i="4" s="1"/>
  <c r="E278" i="4" s="1"/>
  <c r="E277" i="4" s="1"/>
  <c r="E276" i="4" s="1"/>
  <c r="E275" i="4" s="1"/>
  <c r="E274" i="4" s="1"/>
  <c r="E273" i="4" s="1"/>
  <c r="E272" i="4" s="1"/>
  <c r="E271" i="4" s="1"/>
  <c r="E270" i="4" s="1"/>
  <c r="E269" i="4" s="1"/>
  <c r="E268" i="4" s="1"/>
  <c r="E267" i="4" s="1"/>
  <c r="E266" i="4" s="1"/>
  <c r="E265" i="4" s="1"/>
  <c r="E264" i="4" s="1"/>
  <c r="E263" i="4" s="1"/>
  <c r="E262" i="4" s="1"/>
  <c r="E261" i="4" s="1"/>
  <c r="E260" i="4" s="1"/>
  <c r="E259" i="4" s="1"/>
  <c r="E258" i="4" s="1"/>
  <c r="E257" i="4" s="1"/>
  <c r="E256" i="4" s="1"/>
  <c r="E255" i="4" s="1"/>
  <c r="E254" i="4" s="1"/>
  <c r="E253" i="4" s="1"/>
  <c r="E252" i="4" s="1"/>
  <c r="E251" i="4" s="1"/>
  <c r="E250" i="4" s="1"/>
  <c r="E249" i="4" s="1"/>
  <c r="E248" i="4" s="1"/>
  <c r="E247" i="4" s="1"/>
  <c r="E246" i="4" s="1"/>
  <c r="E245" i="4" s="1"/>
  <c r="E244" i="4" s="1"/>
  <c r="E243" i="4" s="1"/>
  <c r="E242" i="4" s="1"/>
  <c r="E241" i="4" s="1"/>
  <c r="E240" i="4" s="1"/>
  <c r="E239" i="4" s="1"/>
  <c r="E238" i="4" s="1"/>
  <c r="E237" i="4" s="1"/>
  <c r="E236" i="4" s="1"/>
  <c r="E235" i="4" s="1"/>
  <c r="E234" i="4" s="1"/>
  <c r="E233" i="4" s="1"/>
  <c r="E232" i="4" s="1"/>
  <c r="E231" i="4" s="1"/>
  <c r="E230" i="4" s="1"/>
  <c r="E229" i="4" s="1"/>
  <c r="E228" i="4" s="1"/>
  <c r="E227" i="4" s="1"/>
  <c r="E226" i="4" s="1"/>
  <c r="E225" i="4" s="1"/>
  <c r="E224" i="4" s="1"/>
  <c r="E223" i="4" s="1"/>
  <c r="E222" i="4" s="1"/>
  <c r="E221" i="4" s="1"/>
  <c r="E220" i="4" s="1"/>
  <c r="E219" i="4" s="1"/>
  <c r="E218" i="4" s="1"/>
  <c r="E217" i="4" s="1"/>
  <c r="E216" i="4" s="1"/>
  <c r="E215" i="4" s="1"/>
  <c r="E214" i="4" s="1"/>
  <c r="E213" i="4" s="1"/>
  <c r="E212" i="4" s="1"/>
  <c r="E211" i="4" s="1"/>
  <c r="E210" i="4" s="1"/>
  <c r="E209" i="4" s="1"/>
  <c r="E208" i="4" s="1"/>
  <c r="E207" i="4" s="1"/>
  <c r="E206" i="4" s="1"/>
  <c r="E205" i="4" s="1"/>
  <c r="E204" i="4" s="1"/>
  <c r="E203" i="4" s="1"/>
  <c r="E202" i="4" s="1"/>
  <c r="E201" i="4" s="1"/>
  <c r="E200" i="4" s="1"/>
  <c r="E199" i="4" s="1"/>
  <c r="E198" i="4" s="1"/>
  <c r="E197" i="4" s="1"/>
  <c r="E196" i="4" s="1"/>
  <c r="E195" i="4" s="1"/>
  <c r="E194" i="4" s="1"/>
  <c r="E193" i="4" s="1"/>
  <c r="E192" i="4" s="1"/>
  <c r="E191" i="4" s="1"/>
  <c r="E190" i="4" s="1"/>
  <c r="E189" i="4" s="1"/>
  <c r="E188" i="4" s="1"/>
  <c r="E187" i="4" s="1"/>
  <c r="E186" i="4" s="1"/>
  <c r="E185" i="4" s="1"/>
  <c r="E184" i="4" s="1"/>
  <c r="E183" i="4" s="1"/>
  <c r="E182" i="4" s="1"/>
  <c r="E181" i="4" s="1"/>
  <c r="E180" i="4" s="1"/>
  <c r="E179" i="4" s="1"/>
  <c r="E178" i="4" s="1"/>
  <c r="E177" i="4" s="1"/>
  <c r="E176" i="4" s="1"/>
  <c r="E175" i="4" s="1"/>
  <c r="E174" i="4" s="1"/>
  <c r="E173" i="4" s="1"/>
  <c r="E172" i="4" s="1"/>
  <c r="E171" i="4" s="1"/>
  <c r="E170" i="4" s="1"/>
  <c r="E169" i="4" s="1"/>
  <c r="E168" i="4" s="1"/>
  <c r="E167" i="4" s="1"/>
  <c r="E166" i="4" s="1"/>
  <c r="E165" i="4" s="1"/>
  <c r="E164" i="4" s="1"/>
  <c r="E163" i="4" s="1"/>
  <c r="E162" i="4" s="1"/>
  <c r="E161" i="4" s="1"/>
  <c r="E160" i="4" s="1"/>
  <c r="E159" i="4" s="1"/>
  <c r="E158" i="4" s="1"/>
  <c r="E157" i="4" s="1"/>
  <c r="E156" i="4" s="1"/>
  <c r="E155" i="4" s="1"/>
  <c r="E154" i="4" s="1"/>
  <c r="E153" i="4" s="1"/>
  <c r="E152" i="4" s="1"/>
  <c r="E151" i="4" s="1"/>
  <c r="E150" i="4" s="1"/>
  <c r="E149" i="4" s="1"/>
  <c r="E148" i="4" s="1"/>
  <c r="E147" i="4" s="1"/>
  <c r="E146" i="4" s="1"/>
  <c r="E145" i="4" s="1"/>
  <c r="E144" i="4" s="1"/>
  <c r="E143" i="4" s="1"/>
  <c r="E142" i="4" s="1"/>
  <c r="E141" i="4" s="1"/>
  <c r="E140" i="4" s="1"/>
  <c r="E139" i="4" s="1"/>
  <c r="E138" i="4" s="1"/>
  <c r="E137" i="4" s="1"/>
  <c r="E136" i="4" s="1"/>
  <c r="E135" i="4" s="1"/>
  <c r="E134" i="4" s="1"/>
  <c r="E133" i="4" s="1"/>
  <c r="E132" i="4" s="1"/>
  <c r="E131" i="4" s="1"/>
  <c r="E130" i="4" s="1"/>
  <c r="E129" i="4" s="1"/>
  <c r="E128" i="4" s="1"/>
  <c r="E127" i="4" s="1"/>
  <c r="E126" i="4" s="1"/>
  <c r="E125" i="4" s="1"/>
  <c r="E124" i="4" s="1"/>
  <c r="E123" i="4" s="1"/>
  <c r="E122" i="4" s="1"/>
  <c r="E121" i="4" s="1"/>
  <c r="E120" i="4" s="1"/>
  <c r="E119" i="4" s="1"/>
  <c r="E118" i="4" s="1"/>
  <c r="E117" i="4" s="1"/>
  <c r="E116" i="4" s="1"/>
  <c r="E115" i="4" s="1"/>
  <c r="E114" i="4" s="1"/>
  <c r="E113" i="4" s="1"/>
  <c r="E112" i="4" s="1"/>
  <c r="E111" i="4" s="1"/>
  <c r="E110" i="4" s="1"/>
  <c r="E109" i="4" s="1"/>
  <c r="E108" i="4" s="1"/>
  <c r="E107" i="4" s="1"/>
  <c r="E106" i="4" s="1"/>
  <c r="E105" i="4" s="1"/>
  <c r="E104" i="4" s="1"/>
  <c r="E103" i="4" s="1"/>
  <c r="E102" i="4" s="1"/>
  <c r="E101" i="4" s="1"/>
  <c r="E100" i="4" s="1"/>
  <c r="E99" i="4" s="1"/>
  <c r="E98" i="4" s="1"/>
  <c r="E97" i="4" s="1"/>
  <c r="E96" i="4" s="1"/>
  <c r="E95" i="4" s="1"/>
  <c r="E94" i="4" s="1"/>
  <c r="E93" i="4" s="1"/>
  <c r="E92" i="4" s="1"/>
  <c r="E91" i="4" s="1"/>
  <c r="E90" i="4" s="1"/>
  <c r="E89" i="4" s="1"/>
  <c r="E88" i="4" s="1"/>
  <c r="E87" i="4" s="1"/>
  <c r="E86" i="4" s="1"/>
  <c r="E85" i="4" s="1"/>
  <c r="E84" i="4" s="1"/>
  <c r="E83" i="4" s="1"/>
  <c r="E82" i="4" s="1"/>
  <c r="E81" i="4" s="1"/>
  <c r="E80" i="4" s="1"/>
  <c r="E79" i="4" s="1"/>
  <c r="E78" i="4" s="1"/>
  <c r="E77" i="4" s="1"/>
  <c r="E76" i="4" s="1"/>
  <c r="E75" i="4" s="1"/>
  <c r="E74" i="4" s="1"/>
  <c r="E73" i="4" s="1"/>
  <c r="E72" i="4" s="1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E39" i="4" s="1"/>
  <c r="E38" i="4" s="1"/>
  <c r="E37" i="4" s="1"/>
  <c r="E36" i="4" s="1"/>
  <c r="E35" i="4" s="1"/>
  <c r="E34" i="4" s="1"/>
  <c r="E33" i="4" s="1"/>
  <c r="E32" i="4" s="1"/>
  <c r="E31" i="4" s="1"/>
  <c r="E30" i="4" s="1"/>
  <c r="E29" i="4" s="1"/>
  <c r="E28" i="4" s="1"/>
  <c r="E27" i="4" s="1"/>
  <c r="E26" i="4" s="1"/>
  <c r="E25" i="4" s="1"/>
  <c r="E24" i="4" s="1"/>
  <c r="E23" i="4" s="1"/>
  <c r="E22" i="4" s="1"/>
  <c r="E21" i="4" s="1"/>
  <c r="E20" i="4" s="1"/>
  <c r="E19" i="4" s="1"/>
  <c r="E18" i="4" s="1"/>
  <c r="E17" i="4" s="1"/>
  <c r="E16" i="4" s="1"/>
  <c r="E15" i="4" s="1"/>
  <c r="E14" i="4" s="1"/>
  <c r="E13" i="4" s="1"/>
  <c r="E12" i="4" s="1"/>
  <c r="E11" i="4" s="1"/>
  <c r="E10" i="4" s="1"/>
  <c r="E9" i="4" s="1"/>
  <c r="E8" i="4" s="1"/>
  <c r="E7" i="4" s="1"/>
  <c r="E6" i="4" s="1"/>
  <c r="E5" i="4" s="1"/>
  <c r="E4" i="4" s="1"/>
  <c r="E3" i="4" s="1"/>
  <c r="R179" i="2"/>
  <c r="I175" i="2" s="1"/>
  <c r="R211" i="2"/>
  <c r="H216" i="2" s="1"/>
  <c r="S23" i="2"/>
  <c r="S41" i="2"/>
  <c r="O68" i="2"/>
  <c r="H71" i="2" s="1"/>
  <c r="S32" i="2"/>
  <c r="R32" i="2"/>
  <c r="I27" i="2" s="1"/>
  <c r="R49" i="2"/>
  <c r="I46" i="2" s="1"/>
  <c r="H70" i="2"/>
  <c r="S161" i="2"/>
  <c r="R161" i="2"/>
  <c r="H88" i="2"/>
  <c r="R93" i="2"/>
  <c r="I88" i="2" s="1"/>
  <c r="H132" i="2"/>
  <c r="S152" i="2"/>
  <c r="R152" i="2"/>
  <c r="O149" i="2" s="1"/>
  <c r="S75" i="2"/>
  <c r="I70" i="2"/>
  <c r="S102" i="2"/>
  <c r="H107" i="2"/>
  <c r="R135" i="2"/>
  <c r="I132" i="2" s="1"/>
  <c r="S200" i="2"/>
  <c r="O148" i="2"/>
  <c r="L155" i="2" s="1"/>
  <c r="S93" i="2"/>
  <c r="O86" i="2"/>
  <c r="O80" i="2" s="1"/>
  <c r="O85" i="2" s="1"/>
  <c r="S49" i="2"/>
  <c r="S127" i="2"/>
  <c r="O333" i="2"/>
  <c r="O293" i="2"/>
  <c r="O273" i="2"/>
  <c r="O253" i="2"/>
  <c r="H257" i="2" s="1"/>
  <c r="O233" i="2"/>
  <c r="I237" i="2" s="1"/>
  <c r="I235" i="2" s="1"/>
  <c r="O229" i="2" s="1"/>
  <c r="O353" i="2"/>
  <c r="O313" i="2"/>
  <c r="O172" i="2"/>
  <c r="O193" i="2"/>
  <c r="I197" i="2" s="1"/>
  <c r="O129" i="2"/>
  <c r="O213" i="2"/>
  <c r="I217" i="2" s="1"/>
  <c r="I215" i="2" s="1"/>
  <c r="O209" i="2" s="1"/>
  <c r="H18" i="5"/>
  <c r="O36" i="5" s="1"/>
  <c r="AF83" i="5"/>
  <c r="AF82" i="5"/>
  <c r="AF81" i="5"/>
  <c r="AF80" i="5"/>
  <c r="AF79" i="5"/>
  <c r="AF78" i="5"/>
  <c r="AF77" i="5"/>
  <c r="AF76" i="5"/>
  <c r="AF75" i="5"/>
  <c r="AF74" i="5"/>
  <c r="AF73" i="5"/>
  <c r="AF72" i="5"/>
  <c r="AF71" i="5"/>
  <c r="AF70" i="5"/>
  <c r="AF69" i="5"/>
  <c r="AF68" i="5"/>
  <c r="AF67" i="5"/>
  <c r="AF66" i="5"/>
  <c r="AF65" i="5"/>
  <c r="AF64" i="5"/>
  <c r="AF63" i="5"/>
  <c r="AF62" i="5"/>
  <c r="AF61" i="5"/>
  <c r="AF59" i="5"/>
  <c r="AF60" i="5"/>
  <c r="AF58" i="5"/>
  <c r="AF57" i="5"/>
  <c r="AF56" i="5"/>
  <c r="AF55" i="5"/>
  <c r="AF54" i="5"/>
  <c r="AF53" i="5"/>
  <c r="AF52" i="5"/>
  <c r="AF51" i="5"/>
  <c r="AF50" i="5"/>
  <c r="AF49" i="5"/>
  <c r="AF48" i="5"/>
  <c r="AF47" i="5"/>
  <c r="AF46" i="5"/>
  <c r="AF45" i="5"/>
  <c r="AF44" i="5"/>
  <c r="AF43" i="5"/>
  <c r="AF42" i="5"/>
  <c r="AF41" i="5"/>
  <c r="AF40" i="5"/>
  <c r="AF39" i="5"/>
  <c r="AF38" i="5"/>
  <c r="AF17" i="5"/>
  <c r="AF37" i="5"/>
  <c r="AF36" i="5"/>
  <c r="AF35" i="5"/>
  <c r="AF34" i="5"/>
  <c r="AF33" i="5"/>
  <c r="AF32" i="5"/>
  <c r="AF31" i="5"/>
  <c r="AF30" i="5"/>
  <c r="AF29" i="5"/>
  <c r="AF28" i="5"/>
  <c r="AF27" i="5"/>
  <c r="AF26" i="5"/>
  <c r="AF25" i="5"/>
  <c r="AF24" i="5"/>
  <c r="AF23" i="5"/>
  <c r="AF22" i="5"/>
  <c r="AF21" i="5"/>
  <c r="AF20" i="5"/>
  <c r="AF19" i="5"/>
  <c r="AF18" i="5"/>
  <c r="T18" i="5"/>
  <c r="S17" i="5"/>
  <c r="T35" i="5"/>
  <c r="S18" i="5"/>
  <c r="T17" i="5"/>
  <c r="U35" i="5"/>
  <c r="S231" i="2"/>
  <c r="S211" i="2"/>
  <c r="S143" i="2"/>
  <c r="S135" i="2"/>
  <c r="S118" i="2"/>
  <c r="S110" i="2"/>
  <c r="S84" i="2"/>
  <c r="Q363" i="4"/>
  <c r="O363" i="4"/>
  <c r="N362" i="4"/>
  <c r="N361" i="4" s="1"/>
  <c r="N360" i="4" s="1"/>
  <c r="N359" i="4" s="1"/>
  <c r="N358" i="4" s="1"/>
  <c r="N357" i="4" s="1"/>
  <c r="N356" i="4" s="1"/>
  <c r="N355" i="4" s="1"/>
  <c r="N354" i="4" s="1"/>
  <c r="N353" i="4" s="1"/>
  <c r="N352" i="4" s="1"/>
  <c r="N351" i="4" s="1"/>
  <c r="N350" i="4" s="1"/>
  <c r="N349" i="4" s="1"/>
  <c r="N348" i="4" s="1"/>
  <c r="N347" i="4" s="1"/>
  <c r="N346" i="4" s="1"/>
  <c r="N345" i="4" s="1"/>
  <c r="N344" i="4" s="1"/>
  <c r="N343" i="4" s="1"/>
  <c r="N342" i="4" s="1"/>
  <c r="N341" i="4" s="1"/>
  <c r="N340" i="4" s="1"/>
  <c r="N339" i="4" s="1"/>
  <c r="N338" i="4" s="1"/>
  <c r="N337" i="4" s="1"/>
  <c r="N336" i="4" s="1"/>
  <c r="N335" i="4" s="1"/>
  <c r="N334" i="4" s="1"/>
  <c r="N333" i="4" s="1"/>
  <c r="N332" i="4" s="1"/>
  <c r="N331" i="4" s="1"/>
  <c r="N330" i="4" s="1"/>
  <c r="N329" i="4" s="1"/>
  <c r="N328" i="4" s="1"/>
  <c r="N327" i="4" s="1"/>
  <c r="N326" i="4" s="1"/>
  <c r="N325" i="4" s="1"/>
  <c r="N324" i="4" s="1"/>
  <c r="N323" i="4" s="1"/>
  <c r="N322" i="4" s="1"/>
  <c r="N321" i="4" s="1"/>
  <c r="N320" i="4" s="1"/>
  <c r="N319" i="4" s="1"/>
  <c r="N318" i="4" s="1"/>
  <c r="N317" i="4" s="1"/>
  <c r="N316" i="4" s="1"/>
  <c r="N315" i="4" s="1"/>
  <c r="N314" i="4" s="1"/>
  <c r="N313" i="4" s="1"/>
  <c r="N312" i="4" s="1"/>
  <c r="N311" i="4" s="1"/>
  <c r="N310" i="4" s="1"/>
  <c r="N309" i="4" s="1"/>
  <c r="N308" i="4" s="1"/>
  <c r="N307" i="4" s="1"/>
  <c r="N306" i="4" s="1"/>
  <c r="N305" i="4" s="1"/>
  <c r="N304" i="4" s="1"/>
  <c r="N303" i="4" s="1"/>
  <c r="N302" i="4" s="1"/>
  <c r="N301" i="4" s="1"/>
  <c r="N300" i="4" s="1"/>
  <c r="N299" i="4" s="1"/>
  <c r="N298" i="4" s="1"/>
  <c r="N297" i="4" s="1"/>
  <c r="N296" i="4" s="1"/>
  <c r="N295" i="4" s="1"/>
  <c r="N294" i="4" s="1"/>
  <c r="N293" i="4" s="1"/>
  <c r="N292" i="4" s="1"/>
  <c r="N291" i="4" s="1"/>
  <c r="N290" i="4" s="1"/>
  <c r="N289" i="4" s="1"/>
  <c r="N288" i="4" s="1"/>
  <c r="N287" i="4" s="1"/>
  <c r="N286" i="4" s="1"/>
  <c r="N285" i="4" s="1"/>
  <c r="N284" i="4" s="1"/>
  <c r="N283" i="4" s="1"/>
  <c r="N282" i="4" s="1"/>
  <c r="N281" i="4" s="1"/>
  <c r="N280" i="4" s="1"/>
  <c r="N279" i="4" s="1"/>
  <c r="N278" i="4" s="1"/>
  <c r="N277" i="4" s="1"/>
  <c r="N276" i="4" s="1"/>
  <c r="N275" i="4" s="1"/>
  <c r="N274" i="4" s="1"/>
  <c r="N273" i="4" s="1"/>
  <c r="N272" i="4" s="1"/>
  <c r="N271" i="4" s="1"/>
  <c r="N270" i="4" s="1"/>
  <c r="N269" i="4" s="1"/>
  <c r="N268" i="4" s="1"/>
  <c r="N267" i="4" s="1"/>
  <c r="N266" i="4" s="1"/>
  <c r="N265" i="4" s="1"/>
  <c r="N264" i="4" s="1"/>
  <c r="N263" i="4" s="1"/>
  <c r="N262" i="4" s="1"/>
  <c r="N261" i="4" s="1"/>
  <c r="N260" i="4" s="1"/>
  <c r="N259" i="4" s="1"/>
  <c r="N258" i="4" s="1"/>
  <c r="N257" i="4" s="1"/>
  <c r="N256" i="4" s="1"/>
  <c r="N255" i="4" s="1"/>
  <c r="N254" i="4" s="1"/>
  <c r="N253" i="4" s="1"/>
  <c r="N252" i="4" s="1"/>
  <c r="N251" i="4" s="1"/>
  <c r="N250" i="4" s="1"/>
  <c r="N249" i="4" s="1"/>
  <c r="N248" i="4" s="1"/>
  <c r="N247" i="4" s="1"/>
  <c r="N246" i="4" s="1"/>
  <c r="N245" i="4" s="1"/>
  <c r="N244" i="4" s="1"/>
  <c r="N243" i="4" s="1"/>
  <c r="N242" i="4" s="1"/>
  <c r="N241" i="4" s="1"/>
  <c r="N240" i="4" s="1"/>
  <c r="N239" i="4" s="1"/>
  <c r="N238" i="4" s="1"/>
  <c r="N237" i="4" s="1"/>
  <c r="N236" i="4" s="1"/>
  <c r="N235" i="4" s="1"/>
  <c r="N234" i="4" s="1"/>
  <c r="N233" i="4" s="1"/>
  <c r="N232" i="4" s="1"/>
  <c r="N231" i="4" s="1"/>
  <c r="N230" i="4" s="1"/>
  <c r="N229" i="4" s="1"/>
  <c r="N228" i="4" s="1"/>
  <c r="N227" i="4" s="1"/>
  <c r="N226" i="4" s="1"/>
  <c r="N225" i="4" s="1"/>
  <c r="N224" i="4" s="1"/>
  <c r="N223" i="4" s="1"/>
  <c r="N222" i="4" s="1"/>
  <c r="N221" i="4" s="1"/>
  <c r="N220" i="4" s="1"/>
  <c r="N219" i="4" s="1"/>
  <c r="N218" i="4" s="1"/>
  <c r="N217" i="4" s="1"/>
  <c r="N216" i="4" s="1"/>
  <c r="N215" i="4" s="1"/>
  <c r="N214" i="4" s="1"/>
  <c r="N213" i="4" s="1"/>
  <c r="N212" i="4" s="1"/>
  <c r="N211" i="4" s="1"/>
  <c r="N210" i="4" s="1"/>
  <c r="N209" i="4" s="1"/>
  <c r="N208" i="4" s="1"/>
  <c r="N207" i="4" s="1"/>
  <c r="N206" i="4" s="1"/>
  <c r="N205" i="4" s="1"/>
  <c r="N204" i="4" s="1"/>
  <c r="N203" i="4" s="1"/>
  <c r="N202" i="4" s="1"/>
  <c r="N201" i="4" s="1"/>
  <c r="N200" i="4" s="1"/>
  <c r="N199" i="4" s="1"/>
  <c r="N198" i="4" s="1"/>
  <c r="N197" i="4" s="1"/>
  <c r="N196" i="4" s="1"/>
  <c r="N195" i="4" s="1"/>
  <c r="N194" i="4" s="1"/>
  <c r="N193" i="4" s="1"/>
  <c r="N192" i="4" s="1"/>
  <c r="N191" i="4" s="1"/>
  <c r="N190" i="4" s="1"/>
  <c r="N189" i="4" s="1"/>
  <c r="N188" i="4" s="1"/>
  <c r="N187" i="4" s="1"/>
  <c r="N186" i="4" s="1"/>
  <c r="N185" i="4" s="1"/>
  <c r="N184" i="4" s="1"/>
  <c r="N183" i="4" s="1"/>
  <c r="N182" i="4" s="1"/>
  <c r="N181" i="4" s="1"/>
  <c r="N180" i="4" s="1"/>
  <c r="N179" i="4" s="1"/>
  <c r="N178" i="4" s="1"/>
  <c r="N177" i="4" s="1"/>
  <c r="N176" i="4" s="1"/>
  <c r="N175" i="4" s="1"/>
  <c r="N174" i="4" s="1"/>
  <c r="N173" i="4" s="1"/>
  <c r="N172" i="4" s="1"/>
  <c r="N171" i="4" s="1"/>
  <c r="N170" i="4" s="1"/>
  <c r="N169" i="4" s="1"/>
  <c r="N168" i="4" s="1"/>
  <c r="N167" i="4" s="1"/>
  <c r="N166" i="4" s="1"/>
  <c r="N165" i="4" s="1"/>
  <c r="N164" i="4" s="1"/>
  <c r="N163" i="4" s="1"/>
  <c r="N162" i="4" s="1"/>
  <c r="N161" i="4" s="1"/>
  <c r="N160" i="4" s="1"/>
  <c r="N159" i="4" s="1"/>
  <c r="N158" i="4" s="1"/>
  <c r="N157" i="4" s="1"/>
  <c r="N156" i="4" s="1"/>
  <c r="N155" i="4" s="1"/>
  <c r="N154" i="4" s="1"/>
  <c r="N153" i="4" s="1"/>
  <c r="N152" i="4" s="1"/>
  <c r="N151" i="4" s="1"/>
  <c r="N150" i="4" s="1"/>
  <c r="N149" i="4" s="1"/>
  <c r="N148" i="4" s="1"/>
  <c r="N147" i="4" s="1"/>
  <c r="N146" i="4" s="1"/>
  <c r="N145" i="4" s="1"/>
  <c r="N144" i="4" s="1"/>
  <c r="N143" i="4" s="1"/>
  <c r="N142" i="4" s="1"/>
  <c r="N141" i="4" s="1"/>
  <c r="N140" i="4" s="1"/>
  <c r="N139" i="4" s="1"/>
  <c r="N138" i="4" s="1"/>
  <c r="N137" i="4" s="1"/>
  <c r="N136" i="4" s="1"/>
  <c r="N135" i="4" s="1"/>
  <c r="N134" i="4" s="1"/>
  <c r="N133" i="4" s="1"/>
  <c r="N132" i="4" s="1"/>
  <c r="N131" i="4" s="1"/>
  <c r="N130" i="4" s="1"/>
  <c r="N129" i="4" s="1"/>
  <c r="N128" i="4" s="1"/>
  <c r="N127" i="4" s="1"/>
  <c r="N126" i="4" s="1"/>
  <c r="N125" i="4" s="1"/>
  <c r="N124" i="4" s="1"/>
  <c r="N123" i="4" s="1"/>
  <c r="N122" i="4" s="1"/>
  <c r="N121" i="4" s="1"/>
  <c r="N120" i="4" s="1"/>
  <c r="N119" i="4" s="1"/>
  <c r="N118" i="4" s="1"/>
  <c r="N117" i="4" s="1"/>
  <c r="N116" i="4" s="1"/>
  <c r="N115" i="4" s="1"/>
  <c r="N114" i="4" s="1"/>
  <c r="N113" i="4" s="1"/>
  <c r="N112" i="4" s="1"/>
  <c r="N111" i="4" s="1"/>
  <c r="N110" i="4" s="1"/>
  <c r="N109" i="4" s="1"/>
  <c r="N108" i="4" s="1"/>
  <c r="N107" i="4" s="1"/>
  <c r="N106" i="4" s="1"/>
  <c r="N105" i="4" s="1"/>
  <c r="N104" i="4" s="1"/>
  <c r="N103" i="4" s="1"/>
  <c r="N102" i="4" s="1"/>
  <c r="N101" i="4" s="1"/>
  <c r="N100" i="4" s="1"/>
  <c r="N99" i="4" s="1"/>
  <c r="N98" i="4" s="1"/>
  <c r="N97" i="4" s="1"/>
  <c r="N96" i="4" s="1"/>
  <c r="N95" i="4" s="1"/>
  <c r="N94" i="4" s="1"/>
  <c r="N93" i="4" s="1"/>
  <c r="N92" i="4" s="1"/>
  <c r="N91" i="4" s="1"/>
  <c r="N90" i="4" s="1"/>
  <c r="N89" i="4" s="1"/>
  <c r="N88" i="4" s="1"/>
  <c r="N87" i="4" s="1"/>
  <c r="N86" i="4" s="1"/>
  <c r="N85" i="4" s="1"/>
  <c r="N84" i="4" s="1"/>
  <c r="N83" i="4" s="1"/>
  <c r="N82" i="4" s="1"/>
  <c r="N81" i="4" s="1"/>
  <c r="N80" i="4" s="1"/>
  <c r="N79" i="4" s="1"/>
  <c r="N78" i="4" s="1"/>
  <c r="N77" i="4" s="1"/>
  <c r="N76" i="4" s="1"/>
  <c r="N75" i="4" s="1"/>
  <c r="N74" i="4" s="1"/>
  <c r="N73" i="4" s="1"/>
  <c r="N72" i="4" s="1"/>
  <c r="N71" i="4" s="1"/>
  <c r="N70" i="4" s="1"/>
  <c r="N69" i="4" s="1"/>
  <c r="N68" i="4" s="1"/>
  <c r="N67" i="4" s="1"/>
  <c r="N66" i="4" s="1"/>
  <c r="N65" i="4" s="1"/>
  <c r="N64" i="4" s="1"/>
  <c r="N63" i="4" s="1"/>
  <c r="N62" i="4" s="1"/>
  <c r="N61" i="4" s="1"/>
  <c r="N60" i="4" s="1"/>
  <c r="N59" i="4" s="1"/>
  <c r="N58" i="4" s="1"/>
  <c r="N57" i="4" s="1"/>
  <c r="N56" i="4" s="1"/>
  <c r="N55" i="4" s="1"/>
  <c r="N54" i="4" s="1"/>
  <c r="N53" i="4" s="1"/>
  <c r="N52" i="4" s="1"/>
  <c r="N51" i="4" s="1"/>
  <c r="N50" i="4" s="1"/>
  <c r="N49" i="4" s="1"/>
  <c r="N48" i="4" s="1"/>
  <c r="N47" i="4" s="1"/>
  <c r="N46" i="4" s="1"/>
  <c r="N45" i="4" s="1"/>
  <c r="N44" i="4" s="1"/>
  <c r="N43" i="4" s="1"/>
  <c r="N42" i="4" s="1"/>
  <c r="N41" i="4" s="1"/>
  <c r="N40" i="4" s="1"/>
  <c r="N39" i="4" s="1"/>
  <c r="N38" i="4" s="1"/>
  <c r="N37" i="4" s="1"/>
  <c r="N36" i="4" s="1"/>
  <c r="N35" i="4" s="1"/>
  <c r="N34" i="4" s="1"/>
  <c r="N33" i="4" s="1"/>
  <c r="N32" i="4" s="1"/>
  <c r="N31" i="4" s="1"/>
  <c r="N30" i="4" s="1"/>
  <c r="N29" i="4" s="1"/>
  <c r="N28" i="4" s="1"/>
  <c r="N27" i="4" s="1"/>
  <c r="N26" i="4" s="1"/>
  <c r="N25" i="4" s="1"/>
  <c r="N24" i="4" s="1"/>
  <c r="N23" i="4" s="1"/>
  <c r="N22" i="4" s="1"/>
  <c r="N21" i="4" s="1"/>
  <c r="N20" i="4" s="1"/>
  <c r="N19" i="4" s="1"/>
  <c r="N18" i="4" s="1"/>
  <c r="N17" i="4" s="1"/>
  <c r="N16" i="4" s="1"/>
  <c r="N15" i="4" s="1"/>
  <c r="N14" i="4" s="1"/>
  <c r="N13" i="4" s="1"/>
  <c r="N12" i="4" s="1"/>
  <c r="N11" i="4" s="1"/>
  <c r="N10" i="4" s="1"/>
  <c r="N9" i="4" s="1"/>
  <c r="N8" i="4" s="1"/>
  <c r="N7" i="4" s="1"/>
  <c r="N6" i="4" s="1"/>
  <c r="N5" i="4" s="1"/>
  <c r="N4" i="4" s="1"/>
  <c r="N3" i="4" s="1"/>
  <c r="I363" i="4"/>
  <c r="G363" i="4"/>
  <c r="S66" i="2"/>
  <c r="S191" i="2"/>
  <c r="H27" i="2"/>
  <c r="H46" i="2"/>
  <c r="H175" i="2"/>
  <c r="S179" i="2"/>
  <c r="I196" i="2"/>
  <c r="S57" i="2"/>
  <c r="O107" i="2" l="1"/>
  <c r="H116" i="2"/>
  <c r="L116" i="2"/>
  <c r="O106" i="2"/>
  <c r="J115" i="2"/>
  <c r="K115" i="2"/>
  <c r="K116" i="2"/>
  <c r="O108" i="2"/>
  <c r="I115" i="2"/>
  <c r="L115" i="2"/>
  <c r="H115" i="2"/>
  <c r="O109" i="2"/>
  <c r="J116" i="2"/>
  <c r="K54" i="2"/>
  <c r="H54" i="2"/>
  <c r="J54" i="2"/>
  <c r="K55" i="2"/>
  <c r="J55" i="2"/>
  <c r="H55" i="2"/>
  <c r="L55" i="2"/>
  <c r="I54" i="2"/>
  <c r="I55" i="2"/>
  <c r="L54" i="2"/>
  <c r="O118" i="2"/>
  <c r="O143" i="2"/>
  <c r="O37" i="5"/>
  <c r="K363" i="4"/>
  <c r="K362" i="4" s="1"/>
  <c r="K361" i="4" s="1"/>
  <c r="K360" i="4" s="1"/>
  <c r="K359" i="4" s="1"/>
  <c r="K358" i="4" s="1"/>
  <c r="K357" i="4" s="1"/>
  <c r="K356" i="4" s="1"/>
  <c r="K355" i="4" s="1"/>
  <c r="K354" i="4" s="1"/>
  <c r="K353" i="4" s="1"/>
  <c r="K352" i="4" s="1"/>
  <c r="K351" i="4" s="1"/>
  <c r="K350" i="4" s="1"/>
  <c r="K349" i="4" s="1"/>
  <c r="K348" i="4" s="1"/>
  <c r="K347" i="4" s="1"/>
  <c r="K346" i="4" s="1"/>
  <c r="K345" i="4" s="1"/>
  <c r="K344" i="4" s="1"/>
  <c r="K343" i="4" s="1"/>
  <c r="K342" i="4" s="1"/>
  <c r="K341" i="4" s="1"/>
  <c r="K340" i="4" s="1"/>
  <c r="K339" i="4" s="1"/>
  <c r="K338" i="4" s="1"/>
  <c r="K337" i="4" s="1"/>
  <c r="K336" i="4" s="1"/>
  <c r="K335" i="4" s="1"/>
  <c r="K334" i="4" s="1"/>
  <c r="K333" i="4" s="1"/>
  <c r="K332" i="4" s="1"/>
  <c r="K331" i="4" s="1"/>
  <c r="K330" i="4" s="1"/>
  <c r="K329" i="4" s="1"/>
  <c r="K328" i="4" s="1"/>
  <c r="K327" i="4" s="1"/>
  <c r="K326" i="4" s="1"/>
  <c r="K325" i="4" s="1"/>
  <c r="K324" i="4" s="1"/>
  <c r="K323" i="4" s="1"/>
  <c r="K322" i="4" s="1"/>
  <c r="K321" i="4" s="1"/>
  <c r="K320" i="4" s="1"/>
  <c r="K319" i="4" s="1"/>
  <c r="K318" i="4" s="1"/>
  <c r="K317" i="4" s="1"/>
  <c r="K316" i="4" s="1"/>
  <c r="K315" i="4" s="1"/>
  <c r="K314" i="4" s="1"/>
  <c r="K313" i="4" s="1"/>
  <c r="K312" i="4" s="1"/>
  <c r="K311" i="4" s="1"/>
  <c r="K310" i="4" s="1"/>
  <c r="K309" i="4" s="1"/>
  <c r="K308" i="4" s="1"/>
  <c r="K307" i="4" s="1"/>
  <c r="K306" i="4" s="1"/>
  <c r="K305" i="4" s="1"/>
  <c r="K304" i="4" s="1"/>
  <c r="K303" i="4" s="1"/>
  <c r="K302" i="4" s="1"/>
  <c r="K301" i="4" s="1"/>
  <c r="K300" i="4" s="1"/>
  <c r="K299" i="4" s="1"/>
  <c r="K298" i="4" s="1"/>
  <c r="K297" i="4" s="1"/>
  <c r="K296" i="4" s="1"/>
  <c r="K295" i="4" s="1"/>
  <c r="K294" i="4" s="1"/>
  <c r="K293" i="4" s="1"/>
  <c r="K292" i="4" s="1"/>
  <c r="K291" i="4" s="1"/>
  <c r="K290" i="4" s="1"/>
  <c r="K289" i="4" s="1"/>
  <c r="K288" i="4" s="1"/>
  <c r="K287" i="4" s="1"/>
  <c r="K286" i="4" s="1"/>
  <c r="K285" i="4" s="1"/>
  <c r="K284" i="4" s="1"/>
  <c r="K283" i="4" s="1"/>
  <c r="K282" i="4" s="1"/>
  <c r="K281" i="4" s="1"/>
  <c r="K280" i="4" s="1"/>
  <c r="K279" i="4" s="1"/>
  <c r="K278" i="4" s="1"/>
  <c r="K277" i="4" s="1"/>
  <c r="K276" i="4" s="1"/>
  <c r="K275" i="4" s="1"/>
  <c r="K274" i="4" s="1"/>
  <c r="K273" i="4" s="1"/>
  <c r="K272" i="4" s="1"/>
  <c r="K271" i="4" s="1"/>
  <c r="K270" i="4" s="1"/>
  <c r="K269" i="4" s="1"/>
  <c r="K268" i="4" s="1"/>
  <c r="K267" i="4" s="1"/>
  <c r="K266" i="4" s="1"/>
  <c r="K265" i="4" s="1"/>
  <c r="K264" i="4" s="1"/>
  <c r="K263" i="4" s="1"/>
  <c r="K262" i="4" s="1"/>
  <c r="K261" i="4" s="1"/>
  <c r="K260" i="4" s="1"/>
  <c r="K259" i="4" s="1"/>
  <c r="K258" i="4" s="1"/>
  <c r="K257" i="4" s="1"/>
  <c r="K256" i="4" s="1"/>
  <c r="K255" i="4" s="1"/>
  <c r="K254" i="4" s="1"/>
  <c r="K253" i="4" s="1"/>
  <c r="K252" i="4" s="1"/>
  <c r="K251" i="4" s="1"/>
  <c r="K250" i="4" s="1"/>
  <c r="K249" i="4" s="1"/>
  <c r="K248" i="4" s="1"/>
  <c r="K247" i="4" s="1"/>
  <c r="K246" i="4" s="1"/>
  <c r="K245" i="4" s="1"/>
  <c r="K244" i="4" s="1"/>
  <c r="K243" i="4" s="1"/>
  <c r="K242" i="4" s="1"/>
  <c r="K241" i="4" s="1"/>
  <c r="K240" i="4" s="1"/>
  <c r="K239" i="4" s="1"/>
  <c r="K238" i="4" s="1"/>
  <c r="K237" i="4" s="1"/>
  <c r="K236" i="4" s="1"/>
  <c r="K235" i="4" s="1"/>
  <c r="K234" i="4" s="1"/>
  <c r="K233" i="4" s="1"/>
  <c r="K232" i="4" s="1"/>
  <c r="K231" i="4" s="1"/>
  <c r="K230" i="4" s="1"/>
  <c r="K229" i="4" s="1"/>
  <c r="K228" i="4" s="1"/>
  <c r="K227" i="4" s="1"/>
  <c r="K226" i="4" s="1"/>
  <c r="K225" i="4" s="1"/>
  <c r="K224" i="4" s="1"/>
  <c r="K223" i="4" s="1"/>
  <c r="K222" i="4" s="1"/>
  <c r="K221" i="4" s="1"/>
  <c r="K220" i="4" s="1"/>
  <c r="K219" i="4" s="1"/>
  <c r="K218" i="4" s="1"/>
  <c r="K217" i="4" s="1"/>
  <c r="K216" i="4" s="1"/>
  <c r="K215" i="4" s="1"/>
  <c r="K214" i="4" s="1"/>
  <c r="K213" i="4" s="1"/>
  <c r="K212" i="4" s="1"/>
  <c r="K211" i="4" s="1"/>
  <c r="K210" i="4" s="1"/>
  <c r="K209" i="4" s="1"/>
  <c r="K208" i="4" s="1"/>
  <c r="K207" i="4" s="1"/>
  <c r="K206" i="4" s="1"/>
  <c r="K205" i="4" s="1"/>
  <c r="K204" i="4" s="1"/>
  <c r="K203" i="4" s="1"/>
  <c r="K202" i="4" s="1"/>
  <c r="K201" i="4" s="1"/>
  <c r="K200" i="4" s="1"/>
  <c r="K199" i="4" s="1"/>
  <c r="K198" i="4" s="1"/>
  <c r="K197" i="4" s="1"/>
  <c r="K196" i="4" s="1"/>
  <c r="K195" i="4" s="1"/>
  <c r="K194" i="4" s="1"/>
  <c r="K193" i="4" s="1"/>
  <c r="K192" i="4" s="1"/>
  <c r="K191" i="4" s="1"/>
  <c r="K190" i="4" s="1"/>
  <c r="K189" i="4" s="1"/>
  <c r="K188" i="4" s="1"/>
  <c r="K187" i="4" s="1"/>
  <c r="K186" i="4" s="1"/>
  <c r="K185" i="4" s="1"/>
  <c r="K184" i="4" s="1"/>
  <c r="K183" i="4" s="1"/>
  <c r="K182" i="4" s="1"/>
  <c r="K181" i="4" s="1"/>
  <c r="K180" i="4" s="1"/>
  <c r="K179" i="4" s="1"/>
  <c r="K178" i="4" s="1"/>
  <c r="K177" i="4" s="1"/>
  <c r="K176" i="4" s="1"/>
  <c r="K175" i="4" s="1"/>
  <c r="K174" i="4" s="1"/>
  <c r="K173" i="4" s="1"/>
  <c r="K172" i="4" s="1"/>
  <c r="K171" i="4" s="1"/>
  <c r="K170" i="4" s="1"/>
  <c r="K169" i="4" s="1"/>
  <c r="K168" i="4" s="1"/>
  <c r="K167" i="4" s="1"/>
  <c r="K166" i="4" s="1"/>
  <c r="K165" i="4" s="1"/>
  <c r="K164" i="4" s="1"/>
  <c r="K163" i="4" s="1"/>
  <c r="K162" i="4" s="1"/>
  <c r="K161" i="4" s="1"/>
  <c r="K160" i="4" s="1"/>
  <c r="K159" i="4" s="1"/>
  <c r="K158" i="4" s="1"/>
  <c r="K157" i="4" s="1"/>
  <c r="K156" i="4" s="1"/>
  <c r="K155" i="4" s="1"/>
  <c r="K154" i="4" s="1"/>
  <c r="K153" i="4" s="1"/>
  <c r="K152" i="4" s="1"/>
  <c r="K151" i="4" s="1"/>
  <c r="K150" i="4" s="1"/>
  <c r="K149" i="4" s="1"/>
  <c r="K148" i="4" s="1"/>
  <c r="K147" i="4" s="1"/>
  <c r="K146" i="4" s="1"/>
  <c r="K145" i="4" s="1"/>
  <c r="K144" i="4" s="1"/>
  <c r="K143" i="4" s="1"/>
  <c r="K142" i="4" s="1"/>
  <c r="K141" i="4" s="1"/>
  <c r="K140" i="4" s="1"/>
  <c r="K139" i="4" s="1"/>
  <c r="K138" i="4" s="1"/>
  <c r="K137" i="4" s="1"/>
  <c r="K136" i="4" s="1"/>
  <c r="K135" i="4" s="1"/>
  <c r="K134" i="4" s="1"/>
  <c r="K133" i="4" s="1"/>
  <c r="K132" i="4" s="1"/>
  <c r="K131" i="4" s="1"/>
  <c r="K130" i="4" s="1"/>
  <c r="K129" i="4" s="1"/>
  <c r="K128" i="4" s="1"/>
  <c r="K127" i="4" s="1"/>
  <c r="K126" i="4" s="1"/>
  <c r="K125" i="4" s="1"/>
  <c r="K124" i="4" s="1"/>
  <c r="K123" i="4" s="1"/>
  <c r="K122" i="4" s="1"/>
  <c r="K121" i="4" s="1"/>
  <c r="K120" i="4" s="1"/>
  <c r="K119" i="4" s="1"/>
  <c r="K118" i="4" s="1"/>
  <c r="K117" i="4" s="1"/>
  <c r="K116" i="4" s="1"/>
  <c r="K115" i="4" s="1"/>
  <c r="K114" i="4" s="1"/>
  <c r="K113" i="4" s="1"/>
  <c r="K112" i="4" s="1"/>
  <c r="K111" i="4" s="1"/>
  <c r="K110" i="4" s="1"/>
  <c r="K109" i="4" s="1"/>
  <c r="K108" i="4" s="1"/>
  <c r="K107" i="4" s="1"/>
  <c r="K106" i="4" s="1"/>
  <c r="K105" i="4" s="1"/>
  <c r="K104" i="4" s="1"/>
  <c r="K103" i="4" s="1"/>
  <c r="K102" i="4" s="1"/>
  <c r="K101" i="4" s="1"/>
  <c r="K100" i="4" s="1"/>
  <c r="K99" i="4" s="1"/>
  <c r="K98" i="4" s="1"/>
  <c r="K97" i="4" s="1"/>
  <c r="K96" i="4" s="1"/>
  <c r="K95" i="4" s="1"/>
  <c r="K94" i="4" s="1"/>
  <c r="K93" i="4" s="1"/>
  <c r="K92" i="4" s="1"/>
  <c r="K91" i="4" s="1"/>
  <c r="K90" i="4" s="1"/>
  <c r="K89" i="4" s="1"/>
  <c r="K88" i="4" s="1"/>
  <c r="K87" i="4" s="1"/>
  <c r="K86" i="4" s="1"/>
  <c r="K85" i="4" s="1"/>
  <c r="K84" i="4" s="1"/>
  <c r="K83" i="4" s="1"/>
  <c r="K82" i="4" s="1"/>
  <c r="K81" i="4" s="1"/>
  <c r="K80" i="4" s="1"/>
  <c r="K79" i="4" s="1"/>
  <c r="K78" i="4" s="1"/>
  <c r="K77" i="4" s="1"/>
  <c r="K76" i="4" s="1"/>
  <c r="K75" i="4" s="1"/>
  <c r="K74" i="4" s="1"/>
  <c r="K73" i="4" s="1"/>
  <c r="K72" i="4" s="1"/>
  <c r="K71" i="4" s="1"/>
  <c r="K70" i="4" s="1"/>
  <c r="K69" i="4" s="1"/>
  <c r="K68" i="4" s="1"/>
  <c r="K67" i="4" s="1"/>
  <c r="K66" i="4" s="1"/>
  <c r="K65" i="4" s="1"/>
  <c r="K64" i="4" s="1"/>
  <c r="K63" i="4" s="1"/>
  <c r="K62" i="4" s="1"/>
  <c r="K61" i="4" s="1"/>
  <c r="K60" i="4" s="1"/>
  <c r="K59" i="4" s="1"/>
  <c r="K58" i="4" s="1"/>
  <c r="K57" i="4" s="1"/>
  <c r="K56" i="4" s="1"/>
  <c r="K55" i="4" s="1"/>
  <c r="K54" i="4" s="1"/>
  <c r="K53" i="4" s="1"/>
  <c r="K52" i="4" s="1"/>
  <c r="K51" i="4" s="1"/>
  <c r="K50" i="4" s="1"/>
  <c r="K49" i="4" s="1"/>
  <c r="K48" i="4" s="1"/>
  <c r="K47" i="4" s="1"/>
  <c r="K46" i="4" s="1"/>
  <c r="K45" i="4" s="1"/>
  <c r="K44" i="4" s="1"/>
  <c r="K43" i="4" s="1"/>
  <c r="K42" i="4" s="1"/>
  <c r="K41" i="4" s="1"/>
  <c r="K40" i="4" s="1"/>
  <c r="K39" i="4" s="1"/>
  <c r="K38" i="4" s="1"/>
  <c r="K37" i="4" s="1"/>
  <c r="K36" i="4" s="1"/>
  <c r="K35" i="4" s="1"/>
  <c r="K34" i="4" s="1"/>
  <c r="K33" i="4" s="1"/>
  <c r="K32" i="4" s="1"/>
  <c r="K31" i="4" s="1"/>
  <c r="K30" i="4" s="1"/>
  <c r="K29" i="4" s="1"/>
  <c r="K28" i="4" s="1"/>
  <c r="K27" i="4" s="1"/>
  <c r="K26" i="4" s="1"/>
  <c r="K25" i="4" s="1"/>
  <c r="K24" i="4" s="1"/>
  <c r="K23" i="4" s="1"/>
  <c r="K22" i="4" s="1"/>
  <c r="K21" i="4" s="1"/>
  <c r="K20" i="4" s="1"/>
  <c r="K19" i="4" s="1"/>
  <c r="K18" i="4" s="1"/>
  <c r="K17" i="4" s="1"/>
  <c r="K16" i="4" s="1"/>
  <c r="K15" i="4" s="1"/>
  <c r="K14" i="4" s="1"/>
  <c r="K13" i="4" s="1"/>
  <c r="K12" i="4" s="1"/>
  <c r="K11" i="4" s="1"/>
  <c r="K10" i="4" s="1"/>
  <c r="K9" i="4" s="1"/>
  <c r="K8" i="4" s="1"/>
  <c r="K7" i="4" s="1"/>
  <c r="K6" i="4" s="1"/>
  <c r="K5" i="4" s="1"/>
  <c r="K4" i="4" s="1"/>
  <c r="K3" i="4" s="1"/>
  <c r="H362" i="4"/>
  <c r="H361" i="4" s="1"/>
  <c r="H360" i="4" s="1"/>
  <c r="H359" i="4" s="1"/>
  <c r="H358" i="4" s="1"/>
  <c r="H357" i="4" s="1"/>
  <c r="H356" i="4" s="1"/>
  <c r="H355" i="4" s="1"/>
  <c r="H354" i="4" s="1"/>
  <c r="H353" i="4" s="1"/>
  <c r="H352" i="4" s="1"/>
  <c r="H351" i="4" s="1"/>
  <c r="H350" i="4" s="1"/>
  <c r="H349" i="4" s="1"/>
  <c r="H348" i="4" s="1"/>
  <c r="H347" i="4" s="1"/>
  <c r="H346" i="4" s="1"/>
  <c r="H345" i="4" s="1"/>
  <c r="H344" i="4" s="1"/>
  <c r="H343" i="4" s="1"/>
  <c r="H342" i="4" s="1"/>
  <c r="H341" i="4" s="1"/>
  <c r="H340" i="4" s="1"/>
  <c r="H339" i="4" s="1"/>
  <c r="H338" i="4" s="1"/>
  <c r="H337" i="4" s="1"/>
  <c r="H336" i="4" s="1"/>
  <c r="H335" i="4" s="1"/>
  <c r="H334" i="4" s="1"/>
  <c r="H333" i="4" s="1"/>
  <c r="H332" i="4" s="1"/>
  <c r="H331" i="4" s="1"/>
  <c r="H330" i="4" s="1"/>
  <c r="H329" i="4" s="1"/>
  <c r="H328" i="4" s="1"/>
  <c r="H327" i="4" s="1"/>
  <c r="H326" i="4" s="1"/>
  <c r="H325" i="4" s="1"/>
  <c r="H324" i="4" s="1"/>
  <c r="H323" i="4" s="1"/>
  <c r="H322" i="4" s="1"/>
  <c r="H321" i="4" s="1"/>
  <c r="H320" i="4" s="1"/>
  <c r="H319" i="4" s="1"/>
  <c r="H318" i="4" s="1"/>
  <c r="H317" i="4" s="1"/>
  <c r="H316" i="4" s="1"/>
  <c r="H315" i="4" s="1"/>
  <c r="H314" i="4" s="1"/>
  <c r="H313" i="4" s="1"/>
  <c r="H312" i="4" s="1"/>
  <c r="H311" i="4" s="1"/>
  <c r="H310" i="4" s="1"/>
  <c r="H309" i="4" s="1"/>
  <c r="H308" i="4" s="1"/>
  <c r="H307" i="4" s="1"/>
  <c r="H306" i="4" s="1"/>
  <c r="H305" i="4" s="1"/>
  <c r="H304" i="4" s="1"/>
  <c r="H303" i="4" s="1"/>
  <c r="H302" i="4" s="1"/>
  <c r="H301" i="4" s="1"/>
  <c r="H300" i="4" s="1"/>
  <c r="H299" i="4" s="1"/>
  <c r="H298" i="4" s="1"/>
  <c r="H297" i="4" s="1"/>
  <c r="H296" i="4" s="1"/>
  <c r="H295" i="4" s="1"/>
  <c r="H294" i="4" s="1"/>
  <c r="H293" i="4" s="1"/>
  <c r="H292" i="4" s="1"/>
  <c r="H291" i="4" s="1"/>
  <c r="H290" i="4" s="1"/>
  <c r="H289" i="4" s="1"/>
  <c r="H288" i="4" s="1"/>
  <c r="H287" i="4" s="1"/>
  <c r="H286" i="4" s="1"/>
  <c r="H285" i="4" s="1"/>
  <c r="H284" i="4" s="1"/>
  <c r="H283" i="4" s="1"/>
  <c r="H282" i="4" s="1"/>
  <c r="H281" i="4" s="1"/>
  <c r="H280" i="4" s="1"/>
  <c r="H279" i="4" s="1"/>
  <c r="H278" i="4" s="1"/>
  <c r="H277" i="4" s="1"/>
  <c r="H276" i="4" s="1"/>
  <c r="H275" i="4" s="1"/>
  <c r="H274" i="4" s="1"/>
  <c r="H273" i="4" s="1"/>
  <c r="H272" i="4" s="1"/>
  <c r="H271" i="4" s="1"/>
  <c r="H270" i="4" s="1"/>
  <c r="H269" i="4" s="1"/>
  <c r="H268" i="4" s="1"/>
  <c r="H267" i="4" s="1"/>
  <c r="H266" i="4" s="1"/>
  <c r="H265" i="4" s="1"/>
  <c r="H264" i="4" s="1"/>
  <c r="H263" i="4" s="1"/>
  <c r="H262" i="4" s="1"/>
  <c r="H261" i="4" s="1"/>
  <c r="H260" i="4" s="1"/>
  <c r="H259" i="4" s="1"/>
  <c r="H258" i="4" s="1"/>
  <c r="H257" i="4" s="1"/>
  <c r="H256" i="4" s="1"/>
  <c r="H255" i="4" s="1"/>
  <c r="H254" i="4" s="1"/>
  <c r="H253" i="4" s="1"/>
  <c r="H252" i="4" s="1"/>
  <c r="H251" i="4" s="1"/>
  <c r="H250" i="4" s="1"/>
  <c r="H249" i="4" s="1"/>
  <c r="H248" i="4" s="1"/>
  <c r="H247" i="4" s="1"/>
  <c r="H246" i="4" s="1"/>
  <c r="H245" i="4" s="1"/>
  <c r="H244" i="4" s="1"/>
  <c r="H243" i="4" s="1"/>
  <c r="H242" i="4" s="1"/>
  <c r="H241" i="4" s="1"/>
  <c r="H240" i="4" s="1"/>
  <c r="H239" i="4" s="1"/>
  <c r="H238" i="4" s="1"/>
  <c r="H237" i="4" s="1"/>
  <c r="H236" i="4" s="1"/>
  <c r="H235" i="4" s="1"/>
  <c r="H234" i="4" s="1"/>
  <c r="H233" i="4" s="1"/>
  <c r="H232" i="4" s="1"/>
  <c r="H231" i="4" s="1"/>
  <c r="H230" i="4" s="1"/>
  <c r="H229" i="4" s="1"/>
  <c r="H228" i="4" s="1"/>
  <c r="H227" i="4" s="1"/>
  <c r="H226" i="4" s="1"/>
  <c r="H225" i="4" s="1"/>
  <c r="H224" i="4" s="1"/>
  <c r="H223" i="4" s="1"/>
  <c r="H222" i="4" s="1"/>
  <c r="H221" i="4" s="1"/>
  <c r="H220" i="4" s="1"/>
  <c r="H219" i="4" s="1"/>
  <c r="H218" i="4" s="1"/>
  <c r="H217" i="4" s="1"/>
  <c r="H216" i="4" s="1"/>
  <c r="H215" i="4" s="1"/>
  <c r="H214" i="4" s="1"/>
  <c r="H213" i="4" s="1"/>
  <c r="H212" i="4" s="1"/>
  <c r="H211" i="4" s="1"/>
  <c r="H210" i="4" s="1"/>
  <c r="H209" i="4" s="1"/>
  <c r="H208" i="4" s="1"/>
  <c r="H207" i="4" s="1"/>
  <c r="H206" i="4" s="1"/>
  <c r="H205" i="4" s="1"/>
  <c r="H204" i="4" s="1"/>
  <c r="H203" i="4" s="1"/>
  <c r="H202" i="4" s="1"/>
  <c r="H201" i="4" s="1"/>
  <c r="H200" i="4" s="1"/>
  <c r="H199" i="4" s="1"/>
  <c r="H198" i="4" s="1"/>
  <c r="H197" i="4" s="1"/>
  <c r="H196" i="4" s="1"/>
  <c r="H195" i="4" s="1"/>
  <c r="H194" i="4" s="1"/>
  <c r="H193" i="4" s="1"/>
  <c r="H192" i="4" s="1"/>
  <c r="H191" i="4" s="1"/>
  <c r="H190" i="4" s="1"/>
  <c r="H189" i="4" s="1"/>
  <c r="H188" i="4" s="1"/>
  <c r="H187" i="4" s="1"/>
  <c r="H186" i="4" s="1"/>
  <c r="H185" i="4" s="1"/>
  <c r="H184" i="4" s="1"/>
  <c r="H183" i="4" s="1"/>
  <c r="H182" i="4" s="1"/>
  <c r="H181" i="4" s="1"/>
  <c r="H180" i="4" s="1"/>
  <c r="H179" i="4" s="1"/>
  <c r="H178" i="4" s="1"/>
  <c r="H177" i="4" s="1"/>
  <c r="H176" i="4" s="1"/>
  <c r="H175" i="4" s="1"/>
  <c r="H174" i="4" s="1"/>
  <c r="H173" i="4" s="1"/>
  <c r="H172" i="4" s="1"/>
  <c r="H171" i="4" s="1"/>
  <c r="H170" i="4" s="1"/>
  <c r="H169" i="4" s="1"/>
  <c r="H168" i="4" s="1"/>
  <c r="H167" i="4" s="1"/>
  <c r="H166" i="4" s="1"/>
  <c r="H165" i="4" s="1"/>
  <c r="H164" i="4" s="1"/>
  <c r="H163" i="4" s="1"/>
  <c r="H162" i="4" s="1"/>
  <c r="H161" i="4" s="1"/>
  <c r="H160" i="4" s="1"/>
  <c r="H159" i="4" s="1"/>
  <c r="H158" i="4" s="1"/>
  <c r="H157" i="4" s="1"/>
  <c r="H156" i="4" s="1"/>
  <c r="H155" i="4" s="1"/>
  <c r="H154" i="4" s="1"/>
  <c r="H153" i="4" s="1"/>
  <c r="H152" i="4" s="1"/>
  <c r="H151" i="4" s="1"/>
  <c r="H150" i="4" s="1"/>
  <c r="H149" i="4" s="1"/>
  <c r="H148" i="4" s="1"/>
  <c r="H147" i="4" s="1"/>
  <c r="H146" i="4" s="1"/>
  <c r="H145" i="4" s="1"/>
  <c r="H144" i="4" s="1"/>
  <c r="H143" i="4" s="1"/>
  <c r="H142" i="4" s="1"/>
  <c r="H141" i="4" s="1"/>
  <c r="H140" i="4" s="1"/>
  <c r="H139" i="4" s="1"/>
  <c r="H138" i="4" s="1"/>
  <c r="H137" i="4" s="1"/>
  <c r="H136" i="4" s="1"/>
  <c r="H135" i="4" s="1"/>
  <c r="H134" i="4" s="1"/>
  <c r="H133" i="4" s="1"/>
  <c r="H132" i="4" s="1"/>
  <c r="H131" i="4" s="1"/>
  <c r="H130" i="4" s="1"/>
  <c r="H129" i="4" s="1"/>
  <c r="H128" i="4" s="1"/>
  <c r="H127" i="4" s="1"/>
  <c r="H126" i="4" s="1"/>
  <c r="H125" i="4" s="1"/>
  <c r="H124" i="4" s="1"/>
  <c r="H123" i="4" s="1"/>
  <c r="H122" i="4" s="1"/>
  <c r="H121" i="4" s="1"/>
  <c r="H120" i="4" s="1"/>
  <c r="H119" i="4" s="1"/>
  <c r="H118" i="4" s="1"/>
  <c r="H117" i="4" s="1"/>
  <c r="H116" i="4" s="1"/>
  <c r="H115" i="4" s="1"/>
  <c r="H114" i="4" s="1"/>
  <c r="H113" i="4" s="1"/>
  <c r="H112" i="4" s="1"/>
  <c r="H111" i="4" s="1"/>
  <c r="H110" i="4" s="1"/>
  <c r="H109" i="4" s="1"/>
  <c r="H108" i="4" s="1"/>
  <c r="H107" i="4" s="1"/>
  <c r="H106" i="4" s="1"/>
  <c r="H105" i="4" s="1"/>
  <c r="H104" i="4" s="1"/>
  <c r="H103" i="4" s="1"/>
  <c r="H102" i="4" s="1"/>
  <c r="H101" i="4" s="1"/>
  <c r="H100" i="4" s="1"/>
  <c r="H99" i="4" s="1"/>
  <c r="H98" i="4" s="1"/>
  <c r="H97" i="4" s="1"/>
  <c r="H96" i="4" s="1"/>
  <c r="H95" i="4" s="1"/>
  <c r="H94" i="4" s="1"/>
  <c r="H93" i="4" s="1"/>
  <c r="H92" i="4" s="1"/>
  <c r="H91" i="4" s="1"/>
  <c r="H90" i="4" s="1"/>
  <c r="H89" i="4" s="1"/>
  <c r="H88" i="4" s="1"/>
  <c r="H87" i="4" s="1"/>
  <c r="H86" i="4" s="1"/>
  <c r="H85" i="4" s="1"/>
  <c r="H84" i="4" s="1"/>
  <c r="H83" i="4" s="1"/>
  <c r="H82" i="4" s="1"/>
  <c r="H81" i="4" s="1"/>
  <c r="H80" i="4" s="1"/>
  <c r="H79" i="4" s="1"/>
  <c r="H78" i="4" s="1"/>
  <c r="H77" i="4" s="1"/>
  <c r="H76" i="4" s="1"/>
  <c r="H75" i="4" s="1"/>
  <c r="H74" i="4" s="1"/>
  <c r="H73" i="4" s="1"/>
  <c r="H72" i="4" s="1"/>
  <c r="H71" i="4" s="1"/>
  <c r="H70" i="4" s="1"/>
  <c r="H69" i="4" s="1"/>
  <c r="H68" i="4" s="1"/>
  <c r="H67" i="4" s="1"/>
  <c r="H66" i="4" s="1"/>
  <c r="H65" i="4" s="1"/>
  <c r="H64" i="4" s="1"/>
  <c r="H63" i="4" s="1"/>
  <c r="H62" i="4" s="1"/>
  <c r="H61" i="4" s="1"/>
  <c r="H60" i="4" s="1"/>
  <c r="H59" i="4" s="1"/>
  <c r="H58" i="4" s="1"/>
  <c r="H57" i="4" s="1"/>
  <c r="H56" i="4" s="1"/>
  <c r="H55" i="4" s="1"/>
  <c r="H54" i="4" s="1"/>
  <c r="H53" i="4" s="1"/>
  <c r="H52" i="4" s="1"/>
  <c r="H51" i="4" s="1"/>
  <c r="H50" i="4" s="1"/>
  <c r="H49" i="4" s="1"/>
  <c r="H48" i="4" s="1"/>
  <c r="H47" i="4" s="1"/>
  <c r="H46" i="4" s="1"/>
  <c r="H45" i="4" s="1"/>
  <c r="H44" i="4" s="1"/>
  <c r="H43" i="4" s="1"/>
  <c r="H42" i="4" s="1"/>
  <c r="H41" i="4" s="1"/>
  <c r="H40" i="4" s="1"/>
  <c r="H39" i="4" s="1"/>
  <c r="H38" i="4" s="1"/>
  <c r="H37" i="4" s="1"/>
  <c r="H36" i="4" s="1"/>
  <c r="H35" i="4" s="1"/>
  <c r="H34" i="4" s="1"/>
  <c r="H33" i="4" s="1"/>
  <c r="H32" i="4" s="1"/>
  <c r="H31" i="4" s="1"/>
  <c r="H30" i="4" s="1"/>
  <c r="H29" i="4" s="1"/>
  <c r="H28" i="4" s="1"/>
  <c r="H27" i="4" s="1"/>
  <c r="H26" i="4" s="1"/>
  <c r="H25" i="4" s="1"/>
  <c r="H24" i="4" s="1"/>
  <c r="H23" i="4" s="1"/>
  <c r="H22" i="4" s="1"/>
  <c r="H21" i="4" s="1"/>
  <c r="H20" i="4" s="1"/>
  <c r="H19" i="4" s="1"/>
  <c r="H18" i="4" s="1"/>
  <c r="H17" i="4" s="1"/>
  <c r="H16" i="4" s="1"/>
  <c r="H15" i="4" s="1"/>
  <c r="H14" i="4" s="1"/>
  <c r="H13" i="4" s="1"/>
  <c r="H12" i="4" s="1"/>
  <c r="H11" i="4" s="1"/>
  <c r="H10" i="4" s="1"/>
  <c r="H9" i="4" s="1"/>
  <c r="H8" i="4" s="1"/>
  <c r="H7" i="4" s="1"/>
  <c r="H6" i="4" s="1"/>
  <c r="H5" i="4" s="1"/>
  <c r="H4" i="4" s="1"/>
  <c r="H3" i="4" s="1"/>
  <c r="I177" i="2"/>
  <c r="H181" i="2"/>
  <c r="H180" i="2"/>
  <c r="I178" i="2"/>
  <c r="H177" i="2"/>
  <c r="I179" i="2"/>
  <c r="I181" i="2"/>
  <c r="I180" i="2"/>
  <c r="H179" i="2"/>
  <c r="H178" i="2"/>
  <c r="O57" i="2"/>
  <c r="O174" i="2"/>
  <c r="O153" i="2"/>
  <c r="H69" i="2"/>
  <c r="O63" i="2" s="1"/>
  <c r="L148" i="2"/>
  <c r="O62" i="2"/>
  <c r="O67" i="2" s="1"/>
  <c r="H197" i="2"/>
  <c r="I71" i="2"/>
  <c r="I69" i="2" s="1"/>
  <c r="O64" i="2" s="1"/>
  <c r="U18" i="5"/>
  <c r="V18" i="5" s="1"/>
  <c r="O227" i="2"/>
  <c r="O226" i="2" s="1"/>
  <c r="O132" i="2"/>
  <c r="O133" i="2"/>
  <c r="O147" i="2"/>
  <c r="H89" i="2"/>
  <c r="H87" i="2" s="1"/>
  <c r="O81" i="2" s="1"/>
  <c r="L87" i="2"/>
  <c r="J141" i="2"/>
  <c r="J140" i="2"/>
  <c r="O131" i="2"/>
  <c r="O79" i="2"/>
  <c r="I89" i="2"/>
  <c r="I87" i="2" s="1"/>
  <c r="O82" i="2" s="1"/>
  <c r="L80" i="2"/>
  <c r="O175" i="2"/>
  <c r="K140" i="2"/>
  <c r="I141" i="2"/>
  <c r="O134" i="2"/>
  <c r="H237" i="2"/>
  <c r="H235" i="2" s="1"/>
  <c r="O228" i="2" s="1"/>
  <c r="L231" i="2" s="1"/>
  <c r="H141" i="2"/>
  <c r="I140" i="2"/>
  <c r="K141" i="2"/>
  <c r="L140" i="2"/>
  <c r="H140" i="2"/>
  <c r="O59" i="5"/>
  <c r="O17" i="5"/>
  <c r="O50" i="5"/>
  <c r="H217" i="2"/>
  <c r="H215" i="2" s="1"/>
  <c r="O208" i="2" s="1"/>
  <c r="L211" i="2" s="1"/>
  <c r="O207" i="2"/>
  <c r="O347" i="2"/>
  <c r="O352" i="2" s="1"/>
  <c r="I357" i="2"/>
  <c r="I355" i="2" s="1"/>
  <c r="O349" i="2" s="1"/>
  <c r="H357" i="2"/>
  <c r="H355" i="2" s="1"/>
  <c r="O348" i="2" s="1"/>
  <c r="O247" i="2"/>
  <c r="I257" i="2"/>
  <c r="I255" i="2" s="1"/>
  <c r="O249" i="2" s="1"/>
  <c r="H255" i="2"/>
  <c r="O248" i="2" s="1"/>
  <c r="O287" i="2"/>
  <c r="H297" i="2"/>
  <c r="H295" i="2" s="1"/>
  <c r="O288" i="2" s="1"/>
  <c r="I297" i="2"/>
  <c r="I295" i="2" s="1"/>
  <c r="O289" i="2" s="1"/>
  <c r="O67" i="5"/>
  <c r="O58" i="5"/>
  <c r="O42" i="5"/>
  <c r="L141" i="2"/>
  <c r="I317" i="2"/>
  <c r="I315" i="2" s="1"/>
  <c r="O309" i="2" s="1"/>
  <c r="H317" i="2"/>
  <c r="H315" i="2" s="1"/>
  <c r="O308" i="2" s="1"/>
  <c r="O307" i="2"/>
  <c r="O312" i="2" s="1"/>
  <c r="O267" i="2"/>
  <c r="I277" i="2"/>
  <c r="I275" i="2" s="1"/>
  <c r="O269" i="2" s="1"/>
  <c r="H277" i="2"/>
  <c r="H275" i="2" s="1"/>
  <c r="O268" i="2" s="1"/>
  <c r="O327" i="2"/>
  <c r="O332" i="2" s="1"/>
  <c r="I337" i="2"/>
  <c r="I335" i="2" s="1"/>
  <c r="O329" i="2" s="1"/>
  <c r="H337" i="2"/>
  <c r="H335" i="2" s="1"/>
  <c r="O328" i="2" s="1"/>
  <c r="O30" i="5"/>
  <c r="O63" i="5"/>
  <c r="O77" i="5"/>
  <c r="O54" i="5"/>
  <c r="O46" i="5"/>
  <c r="O18" i="5"/>
  <c r="O23" i="5"/>
  <c r="O69" i="5"/>
  <c r="O65" i="5"/>
  <c r="O61" i="5"/>
  <c r="O81" i="5"/>
  <c r="O73" i="5"/>
  <c r="O56" i="5"/>
  <c r="O52" i="5"/>
  <c r="O48" i="5"/>
  <c r="O44" i="5"/>
  <c r="O40" i="5"/>
  <c r="O33" i="5"/>
  <c r="O22" i="5"/>
  <c r="O28" i="5"/>
  <c r="O70" i="5"/>
  <c r="O68" i="5"/>
  <c r="O66" i="5"/>
  <c r="O64" i="5"/>
  <c r="O62" i="5"/>
  <c r="O60" i="5"/>
  <c r="O83" i="5"/>
  <c r="O79" i="5"/>
  <c r="O75" i="5"/>
  <c r="O71" i="5"/>
  <c r="O57" i="5"/>
  <c r="O55" i="5"/>
  <c r="O53" i="5"/>
  <c r="O51" i="5"/>
  <c r="O49" i="5"/>
  <c r="O47" i="5"/>
  <c r="O45" i="5"/>
  <c r="O43" i="5"/>
  <c r="O41" i="5"/>
  <c r="O39" i="5"/>
  <c r="O31" i="5"/>
  <c r="O35" i="5"/>
  <c r="V17" i="5"/>
  <c r="O19" i="5"/>
  <c r="O21" i="5"/>
  <c r="O26" i="5"/>
  <c r="O80" i="5"/>
  <c r="O76" i="5"/>
  <c r="O72" i="5"/>
  <c r="O32" i="5"/>
  <c r="J30" i="5"/>
  <c r="J29" i="5"/>
  <c r="J28" i="5"/>
  <c r="J27" i="5"/>
  <c r="J26" i="5"/>
  <c r="J25" i="5"/>
  <c r="O20" i="5"/>
  <c r="O25" i="5"/>
  <c r="O27" i="5"/>
  <c r="O29" i="5"/>
  <c r="O82" i="5"/>
  <c r="O78" i="5"/>
  <c r="O74" i="5"/>
  <c r="O24" i="5"/>
  <c r="O34" i="5"/>
  <c r="O38" i="5"/>
  <c r="O150" i="2"/>
  <c r="L152" i="2" s="1"/>
  <c r="I362" i="4"/>
  <c r="I361" i="4" s="1"/>
  <c r="I360" i="4" s="1"/>
  <c r="I359" i="4" s="1"/>
  <c r="I358" i="4" s="1"/>
  <c r="I357" i="4" s="1"/>
  <c r="I356" i="4" s="1"/>
  <c r="I355" i="4" s="1"/>
  <c r="I354" i="4" s="1"/>
  <c r="I353" i="4" s="1"/>
  <c r="I352" i="4" s="1"/>
  <c r="I351" i="4" s="1"/>
  <c r="I350" i="4" s="1"/>
  <c r="I349" i="4" s="1"/>
  <c r="I348" i="4" s="1"/>
  <c r="I347" i="4" s="1"/>
  <c r="I346" i="4" s="1"/>
  <c r="I345" i="4" s="1"/>
  <c r="I344" i="4" s="1"/>
  <c r="I343" i="4" s="1"/>
  <c r="I342" i="4" s="1"/>
  <c r="I341" i="4" s="1"/>
  <c r="I340" i="4" s="1"/>
  <c r="I339" i="4" s="1"/>
  <c r="I338" i="4" s="1"/>
  <c r="I337" i="4" s="1"/>
  <c r="I336" i="4" s="1"/>
  <c r="I335" i="4" s="1"/>
  <c r="I334" i="4" s="1"/>
  <c r="I333" i="4" s="1"/>
  <c r="I332" i="4" s="1"/>
  <c r="I331" i="4" s="1"/>
  <c r="I330" i="4" s="1"/>
  <c r="I329" i="4" s="1"/>
  <c r="I328" i="4" s="1"/>
  <c r="I327" i="4" s="1"/>
  <c r="I326" i="4" s="1"/>
  <c r="I325" i="4" s="1"/>
  <c r="I324" i="4" s="1"/>
  <c r="I323" i="4" s="1"/>
  <c r="I322" i="4" s="1"/>
  <c r="I321" i="4" s="1"/>
  <c r="I320" i="4" s="1"/>
  <c r="I319" i="4" s="1"/>
  <c r="I318" i="4" s="1"/>
  <c r="I317" i="4" s="1"/>
  <c r="I316" i="4" s="1"/>
  <c r="I315" i="4" s="1"/>
  <c r="I314" i="4" s="1"/>
  <c r="I313" i="4" s="1"/>
  <c r="I312" i="4" s="1"/>
  <c r="I311" i="4" s="1"/>
  <c r="I310" i="4" s="1"/>
  <c r="I309" i="4" s="1"/>
  <c r="I308" i="4" s="1"/>
  <c r="I307" i="4" s="1"/>
  <c r="I306" i="4" s="1"/>
  <c r="I305" i="4" s="1"/>
  <c r="I304" i="4" s="1"/>
  <c r="I303" i="4" s="1"/>
  <c r="I302" i="4" s="1"/>
  <c r="I301" i="4" s="1"/>
  <c r="I300" i="4" s="1"/>
  <c r="I299" i="4" s="1"/>
  <c r="I298" i="4" s="1"/>
  <c r="I297" i="4" s="1"/>
  <c r="I296" i="4" s="1"/>
  <c r="I295" i="4" s="1"/>
  <c r="I294" i="4" s="1"/>
  <c r="I293" i="4" s="1"/>
  <c r="I292" i="4" s="1"/>
  <c r="I291" i="4" s="1"/>
  <c r="I290" i="4" s="1"/>
  <c r="I289" i="4" s="1"/>
  <c r="I288" i="4" s="1"/>
  <c r="I287" i="4" s="1"/>
  <c r="I286" i="4" s="1"/>
  <c r="I285" i="4" s="1"/>
  <c r="I284" i="4" s="1"/>
  <c r="I283" i="4" s="1"/>
  <c r="I282" i="4" s="1"/>
  <c r="I281" i="4" s="1"/>
  <c r="I280" i="4" s="1"/>
  <c r="I279" i="4" s="1"/>
  <c r="I278" i="4" s="1"/>
  <c r="I277" i="4" s="1"/>
  <c r="I276" i="4" s="1"/>
  <c r="I275" i="4" s="1"/>
  <c r="I274" i="4" s="1"/>
  <c r="I273" i="4" s="1"/>
  <c r="I272" i="4" s="1"/>
  <c r="I271" i="4" s="1"/>
  <c r="I270" i="4" s="1"/>
  <c r="I269" i="4" s="1"/>
  <c r="I268" i="4" s="1"/>
  <c r="I267" i="4" s="1"/>
  <c r="I266" i="4" s="1"/>
  <c r="I265" i="4" s="1"/>
  <c r="I264" i="4" s="1"/>
  <c r="I263" i="4" s="1"/>
  <c r="I262" i="4" s="1"/>
  <c r="I261" i="4" s="1"/>
  <c r="I260" i="4" s="1"/>
  <c r="I259" i="4" s="1"/>
  <c r="I258" i="4" s="1"/>
  <c r="I257" i="4" s="1"/>
  <c r="I256" i="4" s="1"/>
  <c r="I255" i="4" s="1"/>
  <c r="I254" i="4" s="1"/>
  <c r="I253" i="4" s="1"/>
  <c r="I252" i="4" s="1"/>
  <c r="I251" i="4" s="1"/>
  <c r="I250" i="4" s="1"/>
  <c r="I249" i="4" s="1"/>
  <c r="I248" i="4" s="1"/>
  <c r="I247" i="4" s="1"/>
  <c r="I246" i="4" s="1"/>
  <c r="I245" i="4" s="1"/>
  <c r="I244" i="4" s="1"/>
  <c r="I243" i="4" s="1"/>
  <c r="I242" i="4" s="1"/>
  <c r="I241" i="4" s="1"/>
  <c r="I240" i="4" s="1"/>
  <c r="I239" i="4" s="1"/>
  <c r="I238" i="4" s="1"/>
  <c r="I237" i="4" s="1"/>
  <c r="I236" i="4" s="1"/>
  <c r="I235" i="4" s="1"/>
  <c r="I234" i="4" s="1"/>
  <c r="I233" i="4" s="1"/>
  <c r="I232" i="4" s="1"/>
  <c r="I231" i="4" s="1"/>
  <c r="I230" i="4" s="1"/>
  <c r="I229" i="4" s="1"/>
  <c r="I228" i="4" s="1"/>
  <c r="I227" i="4" s="1"/>
  <c r="I226" i="4" s="1"/>
  <c r="I225" i="4" s="1"/>
  <c r="I224" i="4" s="1"/>
  <c r="I223" i="4" s="1"/>
  <c r="I222" i="4" s="1"/>
  <c r="I221" i="4" s="1"/>
  <c r="I220" i="4" s="1"/>
  <c r="I219" i="4" s="1"/>
  <c r="I218" i="4" s="1"/>
  <c r="I217" i="4" s="1"/>
  <c r="I216" i="4" s="1"/>
  <c r="I215" i="4" s="1"/>
  <c r="I214" i="4" s="1"/>
  <c r="I213" i="4" s="1"/>
  <c r="I212" i="4" s="1"/>
  <c r="I211" i="4" s="1"/>
  <c r="I210" i="4" s="1"/>
  <c r="I209" i="4" s="1"/>
  <c r="I208" i="4" s="1"/>
  <c r="I207" i="4" s="1"/>
  <c r="I206" i="4" s="1"/>
  <c r="I205" i="4" s="1"/>
  <c r="I204" i="4" s="1"/>
  <c r="I203" i="4" s="1"/>
  <c r="I202" i="4" s="1"/>
  <c r="I201" i="4" s="1"/>
  <c r="I200" i="4" s="1"/>
  <c r="I199" i="4" s="1"/>
  <c r="I198" i="4" s="1"/>
  <c r="I197" i="4" s="1"/>
  <c r="I196" i="4" s="1"/>
  <c r="I195" i="4" s="1"/>
  <c r="I194" i="4" s="1"/>
  <c r="I193" i="4" s="1"/>
  <c r="I192" i="4" s="1"/>
  <c r="I191" i="4" s="1"/>
  <c r="I190" i="4" s="1"/>
  <c r="I189" i="4" s="1"/>
  <c r="I188" i="4" s="1"/>
  <c r="I187" i="4" s="1"/>
  <c r="I186" i="4" s="1"/>
  <c r="I185" i="4" s="1"/>
  <c r="I184" i="4" s="1"/>
  <c r="I183" i="4" s="1"/>
  <c r="I182" i="4" s="1"/>
  <c r="I181" i="4" s="1"/>
  <c r="I180" i="4" s="1"/>
  <c r="I179" i="4" s="1"/>
  <c r="I178" i="4" s="1"/>
  <c r="I177" i="4" s="1"/>
  <c r="I176" i="4" s="1"/>
  <c r="I175" i="4" s="1"/>
  <c r="I174" i="4" s="1"/>
  <c r="I173" i="4" s="1"/>
  <c r="I172" i="4" s="1"/>
  <c r="I171" i="4" s="1"/>
  <c r="I170" i="4" s="1"/>
  <c r="I169" i="4" s="1"/>
  <c r="I168" i="4" s="1"/>
  <c r="I167" i="4" s="1"/>
  <c r="I166" i="4" s="1"/>
  <c r="I165" i="4" s="1"/>
  <c r="I164" i="4" s="1"/>
  <c r="I163" i="4" s="1"/>
  <c r="I162" i="4" s="1"/>
  <c r="I161" i="4" s="1"/>
  <c r="I160" i="4" s="1"/>
  <c r="I159" i="4" s="1"/>
  <c r="I158" i="4" s="1"/>
  <c r="I157" i="4" s="1"/>
  <c r="I156" i="4" s="1"/>
  <c r="I155" i="4" s="1"/>
  <c r="I154" i="4" s="1"/>
  <c r="I153" i="4" s="1"/>
  <c r="I152" i="4" s="1"/>
  <c r="I151" i="4" s="1"/>
  <c r="I150" i="4" s="1"/>
  <c r="I149" i="4" s="1"/>
  <c r="I148" i="4" s="1"/>
  <c r="I147" i="4" s="1"/>
  <c r="I146" i="4" s="1"/>
  <c r="I145" i="4" s="1"/>
  <c r="I144" i="4" s="1"/>
  <c r="I143" i="4" s="1"/>
  <c r="I142" i="4" s="1"/>
  <c r="I141" i="4" s="1"/>
  <c r="I140" i="4" s="1"/>
  <c r="I139" i="4" s="1"/>
  <c r="I138" i="4" s="1"/>
  <c r="I137" i="4" s="1"/>
  <c r="I136" i="4" s="1"/>
  <c r="I135" i="4" s="1"/>
  <c r="I134" i="4" s="1"/>
  <c r="I133" i="4" s="1"/>
  <c r="I132" i="4" s="1"/>
  <c r="I131" i="4" s="1"/>
  <c r="I130" i="4" s="1"/>
  <c r="I129" i="4" s="1"/>
  <c r="I128" i="4" s="1"/>
  <c r="I127" i="4" s="1"/>
  <c r="I126" i="4" s="1"/>
  <c r="I125" i="4" s="1"/>
  <c r="I124" i="4" s="1"/>
  <c r="I123" i="4" s="1"/>
  <c r="I122" i="4" s="1"/>
  <c r="I121" i="4" s="1"/>
  <c r="I120" i="4" s="1"/>
  <c r="I119" i="4" s="1"/>
  <c r="I118" i="4" s="1"/>
  <c r="I117" i="4" s="1"/>
  <c r="I116" i="4" s="1"/>
  <c r="I115" i="4" s="1"/>
  <c r="I114" i="4" s="1"/>
  <c r="I113" i="4" s="1"/>
  <c r="I112" i="4" s="1"/>
  <c r="I111" i="4" s="1"/>
  <c r="I110" i="4" s="1"/>
  <c r="I109" i="4" s="1"/>
  <c r="I108" i="4" s="1"/>
  <c r="I107" i="4" s="1"/>
  <c r="I106" i="4" s="1"/>
  <c r="I105" i="4" s="1"/>
  <c r="I104" i="4" s="1"/>
  <c r="I103" i="4" s="1"/>
  <c r="I102" i="4" s="1"/>
  <c r="I101" i="4" s="1"/>
  <c r="I100" i="4" s="1"/>
  <c r="I99" i="4" s="1"/>
  <c r="I98" i="4" s="1"/>
  <c r="I97" i="4" s="1"/>
  <c r="I96" i="4" s="1"/>
  <c r="I95" i="4" s="1"/>
  <c r="I94" i="4" s="1"/>
  <c r="I93" i="4" s="1"/>
  <c r="I92" i="4" s="1"/>
  <c r="I91" i="4" s="1"/>
  <c r="I90" i="4" s="1"/>
  <c r="I89" i="4" s="1"/>
  <c r="I88" i="4" s="1"/>
  <c r="I87" i="4" s="1"/>
  <c r="I86" i="4" s="1"/>
  <c r="I85" i="4" s="1"/>
  <c r="I84" i="4" s="1"/>
  <c r="I83" i="4" s="1"/>
  <c r="I82" i="4" s="1"/>
  <c r="I81" i="4" s="1"/>
  <c r="I80" i="4" s="1"/>
  <c r="I79" i="4" s="1"/>
  <c r="I78" i="4" s="1"/>
  <c r="I77" i="4" s="1"/>
  <c r="I76" i="4" s="1"/>
  <c r="I75" i="4" s="1"/>
  <c r="I74" i="4" s="1"/>
  <c r="I73" i="4" s="1"/>
  <c r="I72" i="4" s="1"/>
  <c r="I71" i="4" s="1"/>
  <c r="I70" i="4" s="1"/>
  <c r="I69" i="4" s="1"/>
  <c r="I68" i="4" s="1"/>
  <c r="I67" i="4" s="1"/>
  <c r="I66" i="4" s="1"/>
  <c r="I65" i="4" s="1"/>
  <c r="I64" i="4" s="1"/>
  <c r="I63" i="4" s="1"/>
  <c r="I62" i="4" s="1"/>
  <c r="I61" i="4" s="1"/>
  <c r="I60" i="4" s="1"/>
  <c r="I59" i="4" s="1"/>
  <c r="I58" i="4" s="1"/>
  <c r="I57" i="4" s="1"/>
  <c r="I56" i="4" s="1"/>
  <c r="I55" i="4" s="1"/>
  <c r="I54" i="4" s="1"/>
  <c r="I53" i="4" s="1"/>
  <c r="I52" i="4" s="1"/>
  <c r="I51" i="4" s="1"/>
  <c r="I50" i="4" s="1"/>
  <c r="I49" i="4" s="1"/>
  <c r="I48" i="4" s="1"/>
  <c r="I47" i="4" s="1"/>
  <c r="I46" i="4" s="1"/>
  <c r="I45" i="4" s="1"/>
  <c r="I44" i="4" s="1"/>
  <c r="I43" i="4" s="1"/>
  <c r="I42" i="4" s="1"/>
  <c r="I41" i="4" s="1"/>
  <c r="I40" i="4" s="1"/>
  <c r="I39" i="4" s="1"/>
  <c r="I38" i="4" s="1"/>
  <c r="I37" i="4" s="1"/>
  <c r="I36" i="4" s="1"/>
  <c r="I35" i="4" s="1"/>
  <c r="I34" i="4" s="1"/>
  <c r="I33" i="4" s="1"/>
  <c r="I32" i="4" s="1"/>
  <c r="I31" i="4" s="1"/>
  <c r="I30" i="4" s="1"/>
  <c r="I29" i="4" s="1"/>
  <c r="I28" i="4" s="1"/>
  <c r="I27" i="4" s="1"/>
  <c r="I26" i="4" s="1"/>
  <c r="I25" i="4" s="1"/>
  <c r="I24" i="4" s="1"/>
  <c r="I23" i="4" s="1"/>
  <c r="I22" i="4" s="1"/>
  <c r="I21" i="4" s="1"/>
  <c r="I20" i="4" s="1"/>
  <c r="I19" i="4" s="1"/>
  <c r="I18" i="4" s="1"/>
  <c r="I17" i="4" s="1"/>
  <c r="I16" i="4" s="1"/>
  <c r="I15" i="4" s="1"/>
  <c r="I14" i="4" s="1"/>
  <c r="I13" i="4" s="1"/>
  <c r="I12" i="4" s="1"/>
  <c r="I11" i="4" s="1"/>
  <c r="I10" i="4" s="1"/>
  <c r="I9" i="4" s="1"/>
  <c r="I8" i="4" s="1"/>
  <c r="I7" i="4" s="1"/>
  <c r="I6" i="4" s="1"/>
  <c r="I5" i="4" s="1"/>
  <c r="I4" i="4" s="1"/>
  <c r="I3" i="4" s="1"/>
  <c r="L363" i="4"/>
  <c r="L362" i="4" s="1"/>
  <c r="L361" i="4" s="1"/>
  <c r="L360" i="4" s="1"/>
  <c r="L359" i="4" s="1"/>
  <c r="L358" i="4" s="1"/>
  <c r="L357" i="4" s="1"/>
  <c r="L356" i="4" s="1"/>
  <c r="L355" i="4" s="1"/>
  <c r="L354" i="4" s="1"/>
  <c r="L353" i="4" s="1"/>
  <c r="L352" i="4" s="1"/>
  <c r="L351" i="4" s="1"/>
  <c r="L350" i="4" s="1"/>
  <c r="L349" i="4" s="1"/>
  <c r="L348" i="4" s="1"/>
  <c r="L347" i="4" s="1"/>
  <c r="L346" i="4" s="1"/>
  <c r="L345" i="4" s="1"/>
  <c r="L344" i="4" s="1"/>
  <c r="L343" i="4" s="1"/>
  <c r="L342" i="4" s="1"/>
  <c r="L341" i="4" s="1"/>
  <c r="L340" i="4" s="1"/>
  <c r="L339" i="4" s="1"/>
  <c r="L338" i="4" s="1"/>
  <c r="L337" i="4" s="1"/>
  <c r="L336" i="4" s="1"/>
  <c r="L335" i="4" s="1"/>
  <c r="L334" i="4" s="1"/>
  <c r="L333" i="4" s="1"/>
  <c r="L332" i="4" s="1"/>
  <c r="L331" i="4" s="1"/>
  <c r="L330" i="4" s="1"/>
  <c r="L329" i="4" s="1"/>
  <c r="L328" i="4" s="1"/>
  <c r="L327" i="4" s="1"/>
  <c r="L326" i="4" s="1"/>
  <c r="L325" i="4" s="1"/>
  <c r="L324" i="4" s="1"/>
  <c r="L323" i="4" s="1"/>
  <c r="L322" i="4" s="1"/>
  <c r="L321" i="4" s="1"/>
  <c r="L320" i="4" s="1"/>
  <c r="L319" i="4" s="1"/>
  <c r="L318" i="4" s="1"/>
  <c r="L317" i="4" s="1"/>
  <c r="L316" i="4" s="1"/>
  <c r="L315" i="4" s="1"/>
  <c r="L314" i="4" s="1"/>
  <c r="L313" i="4" s="1"/>
  <c r="L312" i="4" s="1"/>
  <c r="L311" i="4" s="1"/>
  <c r="L310" i="4" s="1"/>
  <c r="L309" i="4" s="1"/>
  <c r="L308" i="4" s="1"/>
  <c r="L307" i="4" s="1"/>
  <c r="L306" i="4" s="1"/>
  <c r="L305" i="4" s="1"/>
  <c r="L304" i="4" s="1"/>
  <c r="L303" i="4" s="1"/>
  <c r="L302" i="4" s="1"/>
  <c r="L301" i="4" s="1"/>
  <c r="L300" i="4" s="1"/>
  <c r="L299" i="4" s="1"/>
  <c r="L298" i="4" s="1"/>
  <c r="L297" i="4" s="1"/>
  <c r="L296" i="4" s="1"/>
  <c r="L295" i="4" s="1"/>
  <c r="L294" i="4" s="1"/>
  <c r="L293" i="4" s="1"/>
  <c r="L292" i="4" s="1"/>
  <c r="L291" i="4" s="1"/>
  <c r="L290" i="4" s="1"/>
  <c r="L289" i="4" s="1"/>
  <c r="L288" i="4" s="1"/>
  <c r="L287" i="4" s="1"/>
  <c r="L286" i="4" s="1"/>
  <c r="L285" i="4" s="1"/>
  <c r="L284" i="4" s="1"/>
  <c r="L283" i="4" s="1"/>
  <c r="L282" i="4" s="1"/>
  <c r="L281" i="4" s="1"/>
  <c r="L280" i="4" s="1"/>
  <c r="L279" i="4" s="1"/>
  <c r="L278" i="4" s="1"/>
  <c r="L277" i="4" s="1"/>
  <c r="L276" i="4" s="1"/>
  <c r="L275" i="4" s="1"/>
  <c r="L274" i="4" s="1"/>
  <c r="L273" i="4" s="1"/>
  <c r="L272" i="4" s="1"/>
  <c r="L271" i="4" s="1"/>
  <c r="L270" i="4" s="1"/>
  <c r="L269" i="4" s="1"/>
  <c r="L268" i="4" s="1"/>
  <c r="L267" i="4" s="1"/>
  <c r="L266" i="4" s="1"/>
  <c r="L265" i="4" s="1"/>
  <c r="L264" i="4" s="1"/>
  <c r="L263" i="4" s="1"/>
  <c r="L262" i="4" s="1"/>
  <c r="L261" i="4" s="1"/>
  <c r="L260" i="4" s="1"/>
  <c r="L259" i="4" s="1"/>
  <c r="L258" i="4" s="1"/>
  <c r="L257" i="4" s="1"/>
  <c r="L256" i="4" s="1"/>
  <c r="L255" i="4" s="1"/>
  <c r="L254" i="4" s="1"/>
  <c r="L253" i="4" s="1"/>
  <c r="L252" i="4" s="1"/>
  <c r="L251" i="4" s="1"/>
  <c r="L250" i="4" s="1"/>
  <c r="L249" i="4" s="1"/>
  <c r="L248" i="4" s="1"/>
  <c r="L247" i="4" s="1"/>
  <c r="L246" i="4" s="1"/>
  <c r="L245" i="4" s="1"/>
  <c r="L244" i="4" s="1"/>
  <c r="L243" i="4" s="1"/>
  <c r="L242" i="4" s="1"/>
  <c r="L241" i="4" s="1"/>
  <c r="L240" i="4" s="1"/>
  <c r="L239" i="4" s="1"/>
  <c r="L238" i="4" s="1"/>
  <c r="L237" i="4" s="1"/>
  <c r="L236" i="4" s="1"/>
  <c r="L235" i="4" s="1"/>
  <c r="L234" i="4" s="1"/>
  <c r="L233" i="4" s="1"/>
  <c r="L232" i="4" s="1"/>
  <c r="L231" i="4" s="1"/>
  <c r="L230" i="4" s="1"/>
  <c r="L229" i="4" s="1"/>
  <c r="L228" i="4" s="1"/>
  <c r="L227" i="4" s="1"/>
  <c r="L226" i="4" s="1"/>
  <c r="L225" i="4" s="1"/>
  <c r="L224" i="4" s="1"/>
  <c r="L223" i="4" s="1"/>
  <c r="L222" i="4" s="1"/>
  <c r="L221" i="4" s="1"/>
  <c r="L220" i="4" s="1"/>
  <c r="L219" i="4" s="1"/>
  <c r="L218" i="4" s="1"/>
  <c r="L217" i="4" s="1"/>
  <c r="L216" i="4" s="1"/>
  <c r="L215" i="4" s="1"/>
  <c r="L214" i="4" s="1"/>
  <c r="L213" i="4" s="1"/>
  <c r="L212" i="4" s="1"/>
  <c r="L211" i="4" s="1"/>
  <c r="L210" i="4" s="1"/>
  <c r="L209" i="4" s="1"/>
  <c r="L208" i="4" s="1"/>
  <c r="L207" i="4" s="1"/>
  <c r="L206" i="4" s="1"/>
  <c r="L205" i="4" s="1"/>
  <c r="L204" i="4" s="1"/>
  <c r="L203" i="4" s="1"/>
  <c r="L202" i="4" s="1"/>
  <c r="L201" i="4" s="1"/>
  <c r="L200" i="4" s="1"/>
  <c r="L199" i="4" s="1"/>
  <c r="L198" i="4" s="1"/>
  <c r="L197" i="4" s="1"/>
  <c r="L196" i="4" s="1"/>
  <c r="L195" i="4" s="1"/>
  <c r="L194" i="4" s="1"/>
  <c r="L193" i="4" s="1"/>
  <c r="L192" i="4" s="1"/>
  <c r="L191" i="4" s="1"/>
  <c r="L190" i="4" s="1"/>
  <c r="L189" i="4" s="1"/>
  <c r="L188" i="4" s="1"/>
  <c r="L187" i="4" s="1"/>
  <c r="L186" i="4" s="1"/>
  <c r="L185" i="4" s="1"/>
  <c r="L184" i="4" s="1"/>
  <c r="L183" i="4" s="1"/>
  <c r="L182" i="4" s="1"/>
  <c r="L181" i="4" s="1"/>
  <c r="L180" i="4" s="1"/>
  <c r="L179" i="4" s="1"/>
  <c r="L178" i="4" s="1"/>
  <c r="L177" i="4" s="1"/>
  <c r="L176" i="4" s="1"/>
  <c r="L175" i="4" s="1"/>
  <c r="L174" i="4" s="1"/>
  <c r="L173" i="4" s="1"/>
  <c r="L172" i="4" s="1"/>
  <c r="L171" i="4" s="1"/>
  <c r="L170" i="4" s="1"/>
  <c r="L169" i="4" s="1"/>
  <c r="L168" i="4" s="1"/>
  <c r="L167" i="4" s="1"/>
  <c r="L166" i="4" s="1"/>
  <c r="L165" i="4" s="1"/>
  <c r="L164" i="4" s="1"/>
  <c r="L163" i="4" s="1"/>
  <c r="L162" i="4" s="1"/>
  <c r="L161" i="4" s="1"/>
  <c r="L160" i="4" s="1"/>
  <c r="L159" i="4" s="1"/>
  <c r="L158" i="4" s="1"/>
  <c r="L157" i="4" s="1"/>
  <c r="L156" i="4" s="1"/>
  <c r="L155" i="4" s="1"/>
  <c r="L154" i="4" s="1"/>
  <c r="L153" i="4" s="1"/>
  <c r="L152" i="4" s="1"/>
  <c r="L151" i="4" s="1"/>
  <c r="L150" i="4" s="1"/>
  <c r="L149" i="4" s="1"/>
  <c r="L148" i="4" s="1"/>
  <c r="L147" i="4" s="1"/>
  <c r="L146" i="4" s="1"/>
  <c r="L145" i="4" s="1"/>
  <c r="L144" i="4" s="1"/>
  <c r="L143" i="4" s="1"/>
  <c r="L142" i="4" s="1"/>
  <c r="L141" i="4" s="1"/>
  <c r="L140" i="4" s="1"/>
  <c r="L139" i="4" s="1"/>
  <c r="L138" i="4" s="1"/>
  <c r="L137" i="4" s="1"/>
  <c r="L136" i="4" s="1"/>
  <c r="L135" i="4" s="1"/>
  <c r="L134" i="4" s="1"/>
  <c r="L133" i="4" s="1"/>
  <c r="L132" i="4" s="1"/>
  <c r="L131" i="4" s="1"/>
  <c r="L130" i="4" s="1"/>
  <c r="L129" i="4" s="1"/>
  <c r="L128" i="4" s="1"/>
  <c r="L127" i="4" s="1"/>
  <c r="L126" i="4" s="1"/>
  <c r="L125" i="4" s="1"/>
  <c r="L124" i="4" s="1"/>
  <c r="L123" i="4" s="1"/>
  <c r="L122" i="4" s="1"/>
  <c r="L121" i="4" s="1"/>
  <c r="L120" i="4" s="1"/>
  <c r="L119" i="4" s="1"/>
  <c r="L118" i="4" s="1"/>
  <c r="L117" i="4" s="1"/>
  <c r="L116" i="4" s="1"/>
  <c r="L115" i="4" s="1"/>
  <c r="L114" i="4" s="1"/>
  <c r="L113" i="4" s="1"/>
  <c r="L112" i="4" s="1"/>
  <c r="L111" i="4" s="1"/>
  <c r="L110" i="4" s="1"/>
  <c r="L109" i="4" s="1"/>
  <c r="L108" i="4" s="1"/>
  <c r="L107" i="4" s="1"/>
  <c r="L106" i="4" s="1"/>
  <c r="L105" i="4" s="1"/>
  <c r="L104" i="4" s="1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64" i="4" s="1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O362" i="4"/>
  <c r="O361" i="4" s="1"/>
  <c r="O360" i="4" s="1"/>
  <c r="O359" i="4" s="1"/>
  <c r="O358" i="4" s="1"/>
  <c r="O357" i="4" s="1"/>
  <c r="O356" i="4" s="1"/>
  <c r="O355" i="4" s="1"/>
  <c r="O354" i="4" s="1"/>
  <c r="O353" i="4" s="1"/>
  <c r="O352" i="4" s="1"/>
  <c r="O351" i="4" s="1"/>
  <c r="O350" i="4" s="1"/>
  <c r="O349" i="4" s="1"/>
  <c r="O348" i="4" s="1"/>
  <c r="O347" i="4" s="1"/>
  <c r="O346" i="4" s="1"/>
  <c r="O345" i="4" s="1"/>
  <c r="O344" i="4" s="1"/>
  <c r="O343" i="4" s="1"/>
  <c r="O342" i="4" s="1"/>
  <c r="O341" i="4" s="1"/>
  <c r="O340" i="4" s="1"/>
  <c r="O339" i="4" s="1"/>
  <c r="O338" i="4" s="1"/>
  <c r="O337" i="4" s="1"/>
  <c r="O336" i="4" s="1"/>
  <c r="O335" i="4" s="1"/>
  <c r="O334" i="4" s="1"/>
  <c r="O333" i="4" s="1"/>
  <c r="O332" i="4" s="1"/>
  <c r="O331" i="4" s="1"/>
  <c r="O330" i="4" s="1"/>
  <c r="O329" i="4" s="1"/>
  <c r="O328" i="4" s="1"/>
  <c r="O327" i="4" s="1"/>
  <c r="O326" i="4" s="1"/>
  <c r="O325" i="4" s="1"/>
  <c r="O324" i="4" s="1"/>
  <c r="O323" i="4" s="1"/>
  <c r="O322" i="4" s="1"/>
  <c r="O321" i="4" s="1"/>
  <c r="O320" i="4" s="1"/>
  <c r="O319" i="4" s="1"/>
  <c r="O318" i="4" s="1"/>
  <c r="O317" i="4" s="1"/>
  <c r="O316" i="4" s="1"/>
  <c r="O315" i="4" s="1"/>
  <c r="O314" i="4" s="1"/>
  <c r="O313" i="4" s="1"/>
  <c r="O312" i="4" s="1"/>
  <c r="O311" i="4" s="1"/>
  <c r="O310" i="4" s="1"/>
  <c r="O309" i="4" s="1"/>
  <c r="O308" i="4" s="1"/>
  <c r="O307" i="4" s="1"/>
  <c r="O306" i="4" s="1"/>
  <c r="O305" i="4" s="1"/>
  <c r="O304" i="4" s="1"/>
  <c r="O303" i="4" s="1"/>
  <c r="O302" i="4" s="1"/>
  <c r="O301" i="4" s="1"/>
  <c r="O300" i="4" s="1"/>
  <c r="O299" i="4" s="1"/>
  <c r="O298" i="4" s="1"/>
  <c r="O297" i="4" s="1"/>
  <c r="O296" i="4" s="1"/>
  <c r="O295" i="4" s="1"/>
  <c r="O294" i="4" s="1"/>
  <c r="O293" i="4" s="1"/>
  <c r="O292" i="4" s="1"/>
  <c r="O291" i="4" s="1"/>
  <c r="O290" i="4" s="1"/>
  <c r="O289" i="4" s="1"/>
  <c r="O288" i="4" s="1"/>
  <c r="O287" i="4" s="1"/>
  <c r="O286" i="4" s="1"/>
  <c r="O285" i="4" s="1"/>
  <c r="O284" i="4" s="1"/>
  <c r="O283" i="4" s="1"/>
  <c r="O282" i="4" s="1"/>
  <c r="O281" i="4" s="1"/>
  <c r="O280" i="4" s="1"/>
  <c r="O279" i="4" s="1"/>
  <c r="O278" i="4" s="1"/>
  <c r="O277" i="4" s="1"/>
  <c r="O276" i="4" s="1"/>
  <c r="O275" i="4" s="1"/>
  <c r="O274" i="4" s="1"/>
  <c r="O273" i="4" s="1"/>
  <c r="O272" i="4" s="1"/>
  <c r="O271" i="4" s="1"/>
  <c r="O270" i="4" s="1"/>
  <c r="O269" i="4" s="1"/>
  <c r="O268" i="4" s="1"/>
  <c r="O267" i="4" s="1"/>
  <c r="O266" i="4" s="1"/>
  <c r="O265" i="4" s="1"/>
  <c r="O264" i="4" s="1"/>
  <c r="O263" i="4" s="1"/>
  <c r="O262" i="4" s="1"/>
  <c r="O261" i="4" s="1"/>
  <c r="O260" i="4" s="1"/>
  <c r="O259" i="4" s="1"/>
  <c r="O258" i="4" s="1"/>
  <c r="O257" i="4" s="1"/>
  <c r="O256" i="4" s="1"/>
  <c r="O255" i="4" s="1"/>
  <c r="O254" i="4" s="1"/>
  <c r="O253" i="4" s="1"/>
  <c r="O252" i="4" s="1"/>
  <c r="O251" i="4" s="1"/>
  <c r="O250" i="4" s="1"/>
  <c r="O249" i="4" s="1"/>
  <c r="O248" i="4" s="1"/>
  <c r="O247" i="4" s="1"/>
  <c r="O246" i="4" s="1"/>
  <c r="O245" i="4" s="1"/>
  <c r="O244" i="4" s="1"/>
  <c r="O243" i="4" s="1"/>
  <c r="O242" i="4" s="1"/>
  <c r="O241" i="4" s="1"/>
  <c r="O240" i="4" s="1"/>
  <c r="O239" i="4" s="1"/>
  <c r="O238" i="4" s="1"/>
  <c r="O237" i="4" s="1"/>
  <c r="O236" i="4" s="1"/>
  <c r="O235" i="4" s="1"/>
  <c r="O234" i="4" s="1"/>
  <c r="O233" i="4" s="1"/>
  <c r="O232" i="4" s="1"/>
  <c r="O231" i="4" s="1"/>
  <c r="O230" i="4" s="1"/>
  <c r="O229" i="4" s="1"/>
  <c r="O228" i="4" s="1"/>
  <c r="O227" i="4" s="1"/>
  <c r="O226" i="4" s="1"/>
  <c r="O225" i="4" s="1"/>
  <c r="O224" i="4" s="1"/>
  <c r="O223" i="4" s="1"/>
  <c r="O222" i="4" s="1"/>
  <c r="O221" i="4" s="1"/>
  <c r="O220" i="4" s="1"/>
  <c r="O219" i="4" s="1"/>
  <c r="O218" i="4" s="1"/>
  <c r="O217" i="4" s="1"/>
  <c r="O216" i="4" s="1"/>
  <c r="O215" i="4" s="1"/>
  <c r="O214" i="4" s="1"/>
  <c r="O213" i="4" s="1"/>
  <c r="O212" i="4" s="1"/>
  <c r="O211" i="4" s="1"/>
  <c r="O210" i="4" s="1"/>
  <c r="O209" i="4" s="1"/>
  <c r="O208" i="4" s="1"/>
  <c r="O207" i="4" s="1"/>
  <c r="O206" i="4" s="1"/>
  <c r="O205" i="4" s="1"/>
  <c r="O204" i="4" s="1"/>
  <c r="O203" i="4" s="1"/>
  <c r="O202" i="4" s="1"/>
  <c r="O201" i="4" s="1"/>
  <c r="O200" i="4" s="1"/>
  <c r="O199" i="4" s="1"/>
  <c r="O198" i="4" s="1"/>
  <c r="O197" i="4" s="1"/>
  <c r="O196" i="4" s="1"/>
  <c r="O195" i="4" s="1"/>
  <c r="O194" i="4" s="1"/>
  <c r="O193" i="4" s="1"/>
  <c r="O192" i="4" s="1"/>
  <c r="O191" i="4" s="1"/>
  <c r="O190" i="4" s="1"/>
  <c r="O189" i="4" s="1"/>
  <c r="O188" i="4" s="1"/>
  <c r="O187" i="4" s="1"/>
  <c r="O186" i="4" s="1"/>
  <c r="O185" i="4" s="1"/>
  <c r="O184" i="4" s="1"/>
  <c r="O183" i="4" s="1"/>
  <c r="O182" i="4" s="1"/>
  <c r="O181" i="4" s="1"/>
  <c r="O180" i="4" s="1"/>
  <c r="O179" i="4" s="1"/>
  <c r="O178" i="4" s="1"/>
  <c r="O177" i="4" s="1"/>
  <c r="O176" i="4" s="1"/>
  <c r="O175" i="4" s="1"/>
  <c r="O174" i="4" s="1"/>
  <c r="O173" i="4" s="1"/>
  <c r="O172" i="4" s="1"/>
  <c r="O171" i="4" s="1"/>
  <c r="O170" i="4" s="1"/>
  <c r="O169" i="4" s="1"/>
  <c r="O168" i="4" s="1"/>
  <c r="O167" i="4" s="1"/>
  <c r="O166" i="4" s="1"/>
  <c r="O165" i="4" s="1"/>
  <c r="O164" i="4" s="1"/>
  <c r="O163" i="4" s="1"/>
  <c r="O162" i="4" s="1"/>
  <c r="O161" i="4" s="1"/>
  <c r="O160" i="4" s="1"/>
  <c r="O159" i="4" s="1"/>
  <c r="O158" i="4" s="1"/>
  <c r="O157" i="4" s="1"/>
  <c r="O156" i="4" s="1"/>
  <c r="O155" i="4" s="1"/>
  <c r="O154" i="4" s="1"/>
  <c r="O153" i="4" s="1"/>
  <c r="O152" i="4" s="1"/>
  <c r="O151" i="4" s="1"/>
  <c r="O150" i="4" s="1"/>
  <c r="O149" i="4" s="1"/>
  <c r="O148" i="4" s="1"/>
  <c r="O147" i="4" s="1"/>
  <c r="O146" i="4" s="1"/>
  <c r="O145" i="4" s="1"/>
  <c r="O144" i="4" s="1"/>
  <c r="O143" i="4" s="1"/>
  <c r="O142" i="4" s="1"/>
  <c r="O141" i="4" s="1"/>
  <c r="O140" i="4" s="1"/>
  <c r="O139" i="4" s="1"/>
  <c r="O138" i="4" s="1"/>
  <c r="O137" i="4" s="1"/>
  <c r="O136" i="4" s="1"/>
  <c r="O135" i="4" s="1"/>
  <c r="O134" i="4" s="1"/>
  <c r="O133" i="4" s="1"/>
  <c r="O132" i="4" s="1"/>
  <c r="O131" i="4" s="1"/>
  <c r="O130" i="4" s="1"/>
  <c r="O129" i="4" s="1"/>
  <c r="O128" i="4" s="1"/>
  <c r="O127" i="4" s="1"/>
  <c r="O126" i="4" s="1"/>
  <c r="O125" i="4" s="1"/>
  <c r="O124" i="4" s="1"/>
  <c r="O123" i="4" s="1"/>
  <c r="O122" i="4" s="1"/>
  <c r="O121" i="4" s="1"/>
  <c r="O120" i="4" s="1"/>
  <c r="O119" i="4" s="1"/>
  <c r="O118" i="4" s="1"/>
  <c r="O117" i="4" s="1"/>
  <c r="O116" i="4" s="1"/>
  <c r="O115" i="4" s="1"/>
  <c r="O114" i="4" s="1"/>
  <c r="O113" i="4" s="1"/>
  <c r="O112" i="4" s="1"/>
  <c r="O111" i="4" s="1"/>
  <c r="O110" i="4" s="1"/>
  <c r="O109" i="4" s="1"/>
  <c r="O108" i="4" s="1"/>
  <c r="O107" i="4" s="1"/>
  <c r="O106" i="4" s="1"/>
  <c r="O105" i="4" s="1"/>
  <c r="O104" i="4" s="1"/>
  <c r="O103" i="4" s="1"/>
  <c r="O102" i="4" s="1"/>
  <c r="O101" i="4" s="1"/>
  <c r="O100" i="4" s="1"/>
  <c r="O99" i="4" s="1"/>
  <c r="O98" i="4" s="1"/>
  <c r="O97" i="4" s="1"/>
  <c r="O96" i="4" s="1"/>
  <c r="O95" i="4" s="1"/>
  <c r="O94" i="4" s="1"/>
  <c r="O93" i="4" s="1"/>
  <c r="O92" i="4" s="1"/>
  <c r="O91" i="4" s="1"/>
  <c r="O90" i="4" s="1"/>
  <c r="O89" i="4" s="1"/>
  <c r="O88" i="4" s="1"/>
  <c r="O87" i="4" s="1"/>
  <c r="O86" i="4" s="1"/>
  <c r="O85" i="4" s="1"/>
  <c r="O84" i="4" s="1"/>
  <c r="O83" i="4" s="1"/>
  <c r="O82" i="4" s="1"/>
  <c r="O81" i="4" s="1"/>
  <c r="O80" i="4" s="1"/>
  <c r="O79" i="4" s="1"/>
  <c r="O78" i="4" s="1"/>
  <c r="O77" i="4" s="1"/>
  <c r="O76" i="4" s="1"/>
  <c r="O75" i="4" s="1"/>
  <c r="O74" i="4" s="1"/>
  <c r="O73" i="4" s="1"/>
  <c r="O72" i="4" s="1"/>
  <c r="O71" i="4" s="1"/>
  <c r="O70" i="4" s="1"/>
  <c r="O69" i="4" s="1"/>
  <c r="O68" i="4" s="1"/>
  <c r="O67" i="4" s="1"/>
  <c r="O66" i="4" s="1"/>
  <c r="O65" i="4" s="1"/>
  <c r="O64" i="4" s="1"/>
  <c r="O63" i="4" s="1"/>
  <c r="O62" i="4" s="1"/>
  <c r="O61" i="4" s="1"/>
  <c r="O60" i="4" s="1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P363" i="4"/>
  <c r="R363" i="4"/>
  <c r="G362" i="4"/>
  <c r="G361" i="4" s="1"/>
  <c r="G360" i="4" s="1"/>
  <c r="G359" i="4" s="1"/>
  <c r="G358" i="4" s="1"/>
  <c r="G357" i="4" s="1"/>
  <c r="G356" i="4" s="1"/>
  <c r="G355" i="4" s="1"/>
  <c r="G354" i="4" s="1"/>
  <c r="G353" i="4" s="1"/>
  <c r="G352" i="4" s="1"/>
  <c r="G351" i="4" s="1"/>
  <c r="G350" i="4" s="1"/>
  <c r="G349" i="4" s="1"/>
  <c r="G348" i="4" s="1"/>
  <c r="G347" i="4" s="1"/>
  <c r="G346" i="4" s="1"/>
  <c r="G345" i="4" s="1"/>
  <c r="G344" i="4" s="1"/>
  <c r="G343" i="4" s="1"/>
  <c r="G342" i="4" s="1"/>
  <c r="G341" i="4" s="1"/>
  <c r="G340" i="4" s="1"/>
  <c r="G339" i="4" s="1"/>
  <c r="G338" i="4" s="1"/>
  <c r="G337" i="4" s="1"/>
  <c r="G336" i="4" s="1"/>
  <c r="G335" i="4" s="1"/>
  <c r="G334" i="4" s="1"/>
  <c r="G333" i="4" s="1"/>
  <c r="G332" i="4" s="1"/>
  <c r="G331" i="4" s="1"/>
  <c r="G330" i="4" s="1"/>
  <c r="G329" i="4" s="1"/>
  <c r="G328" i="4" s="1"/>
  <c r="G327" i="4" s="1"/>
  <c r="G326" i="4" s="1"/>
  <c r="G325" i="4" s="1"/>
  <c r="G324" i="4" s="1"/>
  <c r="G323" i="4" s="1"/>
  <c r="G322" i="4" s="1"/>
  <c r="G321" i="4" s="1"/>
  <c r="G320" i="4" s="1"/>
  <c r="G319" i="4" s="1"/>
  <c r="G318" i="4" s="1"/>
  <c r="G317" i="4" s="1"/>
  <c r="G316" i="4" s="1"/>
  <c r="G315" i="4" s="1"/>
  <c r="G314" i="4" s="1"/>
  <c r="G313" i="4" s="1"/>
  <c r="G312" i="4" s="1"/>
  <c r="G311" i="4" s="1"/>
  <c r="G310" i="4" s="1"/>
  <c r="G309" i="4" s="1"/>
  <c r="G308" i="4" s="1"/>
  <c r="G307" i="4" s="1"/>
  <c r="G306" i="4" s="1"/>
  <c r="G305" i="4" s="1"/>
  <c r="G304" i="4" s="1"/>
  <c r="G303" i="4" s="1"/>
  <c r="G302" i="4" s="1"/>
  <c r="G301" i="4" s="1"/>
  <c r="G300" i="4" s="1"/>
  <c r="G299" i="4" s="1"/>
  <c r="G298" i="4" s="1"/>
  <c r="G297" i="4" s="1"/>
  <c r="G296" i="4" s="1"/>
  <c r="G295" i="4" s="1"/>
  <c r="G294" i="4" s="1"/>
  <c r="G293" i="4" s="1"/>
  <c r="G292" i="4" s="1"/>
  <c r="G291" i="4" s="1"/>
  <c r="G290" i="4" s="1"/>
  <c r="G289" i="4" s="1"/>
  <c r="G288" i="4" s="1"/>
  <c r="G287" i="4" s="1"/>
  <c r="G286" i="4" s="1"/>
  <c r="G285" i="4" s="1"/>
  <c r="G284" i="4" s="1"/>
  <c r="G283" i="4" s="1"/>
  <c r="G282" i="4" s="1"/>
  <c r="G281" i="4" s="1"/>
  <c r="G280" i="4" s="1"/>
  <c r="G279" i="4" s="1"/>
  <c r="G278" i="4" s="1"/>
  <c r="G277" i="4" s="1"/>
  <c r="G276" i="4" s="1"/>
  <c r="G275" i="4" s="1"/>
  <c r="G274" i="4" s="1"/>
  <c r="G273" i="4" s="1"/>
  <c r="G272" i="4" s="1"/>
  <c r="G271" i="4" s="1"/>
  <c r="G270" i="4" s="1"/>
  <c r="G269" i="4" s="1"/>
  <c r="G268" i="4" s="1"/>
  <c r="G267" i="4" s="1"/>
  <c r="G266" i="4" s="1"/>
  <c r="G265" i="4" s="1"/>
  <c r="G264" i="4" s="1"/>
  <c r="G263" i="4" s="1"/>
  <c r="G262" i="4" s="1"/>
  <c r="G261" i="4" s="1"/>
  <c r="G260" i="4" s="1"/>
  <c r="G259" i="4" s="1"/>
  <c r="G258" i="4" s="1"/>
  <c r="G257" i="4" s="1"/>
  <c r="G256" i="4" s="1"/>
  <c r="G255" i="4" s="1"/>
  <c r="G254" i="4" s="1"/>
  <c r="G253" i="4" s="1"/>
  <c r="G252" i="4" s="1"/>
  <c r="G251" i="4" s="1"/>
  <c r="G250" i="4" s="1"/>
  <c r="G249" i="4" s="1"/>
  <c r="G248" i="4" s="1"/>
  <c r="G247" i="4" s="1"/>
  <c r="G246" i="4" s="1"/>
  <c r="G245" i="4" s="1"/>
  <c r="G244" i="4" s="1"/>
  <c r="G243" i="4" s="1"/>
  <c r="G242" i="4" s="1"/>
  <c r="G241" i="4" s="1"/>
  <c r="G240" i="4" s="1"/>
  <c r="G239" i="4" s="1"/>
  <c r="G238" i="4" s="1"/>
  <c r="G237" i="4" s="1"/>
  <c r="G236" i="4" s="1"/>
  <c r="G235" i="4" s="1"/>
  <c r="G234" i="4" s="1"/>
  <c r="G233" i="4" s="1"/>
  <c r="G232" i="4" s="1"/>
  <c r="G231" i="4" s="1"/>
  <c r="G230" i="4" s="1"/>
  <c r="G229" i="4" s="1"/>
  <c r="G228" i="4" s="1"/>
  <c r="G227" i="4" s="1"/>
  <c r="G226" i="4" s="1"/>
  <c r="G225" i="4" s="1"/>
  <c r="G224" i="4" s="1"/>
  <c r="G223" i="4" s="1"/>
  <c r="G222" i="4" s="1"/>
  <c r="G221" i="4" s="1"/>
  <c r="G220" i="4" s="1"/>
  <c r="G219" i="4" s="1"/>
  <c r="G218" i="4" s="1"/>
  <c r="G217" i="4" s="1"/>
  <c r="G216" i="4" s="1"/>
  <c r="G215" i="4" s="1"/>
  <c r="G214" i="4" s="1"/>
  <c r="G213" i="4" s="1"/>
  <c r="G212" i="4" s="1"/>
  <c r="G211" i="4" s="1"/>
  <c r="G210" i="4" s="1"/>
  <c r="G209" i="4" s="1"/>
  <c r="G208" i="4" s="1"/>
  <c r="G207" i="4" s="1"/>
  <c r="G206" i="4" s="1"/>
  <c r="G205" i="4" s="1"/>
  <c r="G204" i="4" s="1"/>
  <c r="G203" i="4" s="1"/>
  <c r="G202" i="4" s="1"/>
  <c r="G201" i="4" s="1"/>
  <c r="G200" i="4" s="1"/>
  <c r="G199" i="4" s="1"/>
  <c r="G198" i="4" s="1"/>
  <c r="G197" i="4" s="1"/>
  <c r="G196" i="4" s="1"/>
  <c r="G195" i="4" s="1"/>
  <c r="G194" i="4" s="1"/>
  <c r="G193" i="4" s="1"/>
  <c r="G192" i="4" s="1"/>
  <c r="G191" i="4" s="1"/>
  <c r="G190" i="4" s="1"/>
  <c r="G189" i="4" s="1"/>
  <c r="G188" i="4" s="1"/>
  <c r="G187" i="4" s="1"/>
  <c r="G186" i="4" s="1"/>
  <c r="G185" i="4" s="1"/>
  <c r="G184" i="4" s="1"/>
  <c r="G183" i="4" s="1"/>
  <c r="G182" i="4" s="1"/>
  <c r="G181" i="4" s="1"/>
  <c r="G180" i="4" s="1"/>
  <c r="G179" i="4" s="1"/>
  <c r="G178" i="4" s="1"/>
  <c r="G177" i="4" s="1"/>
  <c r="G176" i="4" s="1"/>
  <c r="G175" i="4" s="1"/>
  <c r="G174" i="4" s="1"/>
  <c r="G173" i="4" s="1"/>
  <c r="G172" i="4" s="1"/>
  <c r="G171" i="4" s="1"/>
  <c r="G170" i="4" s="1"/>
  <c r="G169" i="4" s="1"/>
  <c r="G168" i="4" s="1"/>
  <c r="G167" i="4" s="1"/>
  <c r="G166" i="4" s="1"/>
  <c r="G165" i="4" s="1"/>
  <c r="G164" i="4" s="1"/>
  <c r="G163" i="4" s="1"/>
  <c r="G162" i="4" s="1"/>
  <c r="G161" i="4" s="1"/>
  <c r="G160" i="4" s="1"/>
  <c r="G159" i="4" s="1"/>
  <c r="G158" i="4" s="1"/>
  <c r="G157" i="4" s="1"/>
  <c r="G156" i="4" s="1"/>
  <c r="G155" i="4" s="1"/>
  <c r="G154" i="4" s="1"/>
  <c r="G153" i="4" s="1"/>
  <c r="G152" i="4" s="1"/>
  <c r="G151" i="4" s="1"/>
  <c r="G150" i="4" s="1"/>
  <c r="G149" i="4" s="1"/>
  <c r="G148" i="4" s="1"/>
  <c r="G147" i="4" s="1"/>
  <c r="G146" i="4" s="1"/>
  <c r="G145" i="4" s="1"/>
  <c r="G144" i="4" s="1"/>
  <c r="G143" i="4" s="1"/>
  <c r="G142" i="4" s="1"/>
  <c r="G141" i="4" s="1"/>
  <c r="G140" i="4" s="1"/>
  <c r="G139" i="4" s="1"/>
  <c r="G138" i="4" s="1"/>
  <c r="G137" i="4" s="1"/>
  <c r="G136" i="4" s="1"/>
  <c r="G135" i="4" s="1"/>
  <c r="G134" i="4" s="1"/>
  <c r="G133" i="4" s="1"/>
  <c r="G132" i="4" s="1"/>
  <c r="G131" i="4" s="1"/>
  <c r="G130" i="4" s="1"/>
  <c r="G129" i="4" s="1"/>
  <c r="G128" i="4" s="1"/>
  <c r="G127" i="4" s="1"/>
  <c r="G126" i="4" s="1"/>
  <c r="G125" i="4" s="1"/>
  <c r="G124" i="4" s="1"/>
  <c r="G123" i="4" s="1"/>
  <c r="G122" i="4" s="1"/>
  <c r="G121" i="4" s="1"/>
  <c r="G120" i="4" s="1"/>
  <c r="G119" i="4" s="1"/>
  <c r="G118" i="4" s="1"/>
  <c r="G117" i="4" s="1"/>
  <c r="G116" i="4" s="1"/>
  <c r="G115" i="4" s="1"/>
  <c r="G114" i="4" s="1"/>
  <c r="G113" i="4" s="1"/>
  <c r="G112" i="4" s="1"/>
  <c r="G111" i="4" s="1"/>
  <c r="G110" i="4" s="1"/>
  <c r="G109" i="4" s="1"/>
  <c r="G108" i="4" s="1"/>
  <c r="G107" i="4" s="1"/>
  <c r="G106" i="4" s="1"/>
  <c r="G105" i="4" s="1"/>
  <c r="G104" i="4" s="1"/>
  <c r="G103" i="4" s="1"/>
  <c r="G102" i="4" s="1"/>
  <c r="G101" i="4" s="1"/>
  <c r="G100" i="4" s="1"/>
  <c r="G99" i="4" s="1"/>
  <c r="G98" i="4" s="1"/>
  <c r="G97" i="4" s="1"/>
  <c r="G96" i="4" s="1"/>
  <c r="G95" i="4" s="1"/>
  <c r="G94" i="4" s="1"/>
  <c r="G93" i="4" s="1"/>
  <c r="G92" i="4" s="1"/>
  <c r="G91" i="4" s="1"/>
  <c r="G90" i="4" s="1"/>
  <c r="G89" i="4" s="1"/>
  <c r="G88" i="4" s="1"/>
  <c r="G87" i="4" s="1"/>
  <c r="G86" i="4" s="1"/>
  <c r="G85" i="4" s="1"/>
  <c r="G84" i="4" s="1"/>
  <c r="G83" i="4" s="1"/>
  <c r="G82" i="4" s="1"/>
  <c r="G81" i="4" s="1"/>
  <c r="G80" i="4" s="1"/>
  <c r="G79" i="4" s="1"/>
  <c r="G78" i="4" s="1"/>
  <c r="G77" i="4" s="1"/>
  <c r="G76" i="4" s="1"/>
  <c r="G75" i="4" s="1"/>
  <c r="G74" i="4" s="1"/>
  <c r="G73" i="4" s="1"/>
  <c r="G72" i="4" s="1"/>
  <c r="G71" i="4" s="1"/>
  <c r="G70" i="4" s="1"/>
  <c r="G69" i="4" s="1"/>
  <c r="G68" i="4" s="1"/>
  <c r="G67" i="4" s="1"/>
  <c r="G66" i="4" s="1"/>
  <c r="G65" i="4" s="1"/>
  <c r="G64" i="4" s="1"/>
  <c r="G63" i="4" s="1"/>
  <c r="G62" i="4" s="1"/>
  <c r="G61" i="4" s="1"/>
  <c r="G60" i="4" s="1"/>
  <c r="G59" i="4" s="1"/>
  <c r="G58" i="4" s="1"/>
  <c r="G57" i="4" s="1"/>
  <c r="G56" i="4" s="1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J363" i="4"/>
  <c r="Q362" i="4"/>
  <c r="Q361" i="4" s="1"/>
  <c r="Q360" i="4" s="1"/>
  <c r="Q359" i="4" s="1"/>
  <c r="Q358" i="4" s="1"/>
  <c r="Q357" i="4" s="1"/>
  <c r="Q356" i="4" s="1"/>
  <c r="Q355" i="4" s="1"/>
  <c r="Q354" i="4" s="1"/>
  <c r="Q353" i="4" s="1"/>
  <c r="Q352" i="4" s="1"/>
  <c r="Q351" i="4" s="1"/>
  <c r="Q350" i="4" s="1"/>
  <c r="Q349" i="4" s="1"/>
  <c r="Q348" i="4" s="1"/>
  <c r="Q347" i="4" s="1"/>
  <c r="Q346" i="4" s="1"/>
  <c r="Q345" i="4" s="1"/>
  <c r="Q344" i="4" s="1"/>
  <c r="Q343" i="4" s="1"/>
  <c r="Q342" i="4" s="1"/>
  <c r="Q341" i="4" s="1"/>
  <c r="Q340" i="4" s="1"/>
  <c r="Q339" i="4" s="1"/>
  <c r="Q338" i="4" s="1"/>
  <c r="Q337" i="4" s="1"/>
  <c r="Q336" i="4" s="1"/>
  <c r="Q335" i="4" s="1"/>
  <c r="Q334" i="4" s="1"/>
  <c r="Q333" i="4" s="1"/>
  <c r="Q332" i="4" s="1"/>
  <c r="Q331" i="4" s="1"/>
  <c r="Q330" i="4" s="1"/>
  <c r="Q329" i="4" s="1"/>
  <c r="Q328" i="4" s="1"/>
  <c r="Q327" i="4" s="1"/>
  <c r="Q326" i="4" s="1"/>
  <c r="Q325" i="4" s="1"/>
  <c r="Q324" i="4" s="1"/>
  <c r="Q323" i="4" s="1"/>
  <c r="Q322" i="4" s="1"/>
  <c r="Q321" i="4" s="1"/>
  <c r="Q320" i="4" s="1"/>
  <c r="Q319" i="4" s="1"/>
  <c r="Q318" i="4" s="1"/>
  <c r="Q317" i="4" s="1"/>
  <c r="Q316" i="4" s="1"/>
  <c r="Q315" i="4" s="1"/>
  <c r="Q314" i="4" s="1"/>
  <c r="Q313" i="4" s="1"/>
  <c r="Q312" i="4" s="1"/>
  <c r="Q311" i="4" s="1"/>
  <c r="Q310" i="4" s="1"/>
  <c r="Q309" i="4" s="1"/>
  <c r="Q308" i="4" s="1"/>
  <c r="Q307" i="4" s="1"/>
  <c r="Q306" i="4" s="1"/>
  <c r="Q305" i="4" s="1"/>
  <c r="Q304" i="4" s="1"/>
  <c r="Q303" i="4" s="1"/>
  <c r="Q302" i="4" s="1"/>
  <c r="Q301" i="4" s="1"/>
  <c r="Q300" i="4" s="1"/>
  <c r="Q299" i="4" s="1"/>
  <c r="Q298" i="4" s="1"/>
  <c r="Q297" i="4" s="1"/>
  <c r="Q296" i="4" s="1"/>
  <c r="Q295" i="4" s="1"/>
  <c r="Q294" i="4" s="1"/>
  <c r="Q293" i="4" s="1"/>
  <c r="Q292" i="4" s="1"/>
  <c r="Q291" i="4" s="1"/>
  <c r="Q290" i="4" s="1"/>
  <c r="Q289" i="4" s="1"/>
  <c r="Q288" i="4" s="1"/>
  <c r="Q287" i="4" s="1"/>
  <c r="Q286" i="4" s="1"/>
  <c r="Q285" i="4" s="1"/>
  <c r="Q284" i="4" s="1"/>
  <c r="Q283" i="4" s="1"/>
  <c r="Q282" i="4" s="1"/>
  <c r="Q281" i="4" s="1"/>
  <c r="Q280" i="4" s="1"/>
  <c r="Q279" i="4" s="1"/>
  <c r="Q278" i="4" s="1"/>
  <c r="Q277" i="4" s="1"/>
  <c r="Q276" i="4" s="1"/>
  <c r="Q275" i="4" s="1"/>
  <c r="Q274" i="4" s="1"/>
  <c r="Q273" i="4" s="1"/>
  <c r="Q272" i="4" s="1"/>
  <c r="Q271" i="4" s="1"/>
  <c r="Q270" i="4" s="1"/>
  <c r="Q269" i="4" s="1"/>
  <c r="Q268" i="4" s="1"/>
  <c r="Q267" i="4" s="1"/>
  <c r="Q266" i="4" s="1"/>
  <c r="Q265" i="4" s="1"/>
  <c r="Q264" i="4" s="1"/>
  <c r="Q263" i="4" s="1"/>
  <c r="Q262" i="4" s="1"/>
  <c r="Q261" i="4" s="1"/>
  <c r="Q260" i="4" s="1"/>
  <c r="Q259" i="4" s="1"/>
  <c r="Q258" i="4" s="1"/>
  <c r="Q257" i="4" s="1"/>
  <c r="Q256" i="4" s="1"/>
  <c r="Q255" i="4" s="1"/>
  <c r="Q254" i="4" s="1"/>
  <c r="Q253" i="4" s="1"/>
  <c r="Q252" i="4" s="1"/>
  <c r="Q251" i="4" s="1"/>
  <c r="Q250" i="4" s="1"/>
  <c r="Q249" i="4" s="1"/>
  <c r="Q248" i="4" s="1"/>
  <c r="Q247" i="4" s="1"/>
  <c r="Q246" i="4" s="1"/>
  <c r="Q245" i="4" s="1"/>
  <c r="Q244" i="4" s="1"/>
  <c r="Q243" i="4" s="1"/>
  <c r="Q242" i="4" s="1"/>
  <c r="Q241" i="4" s="1"/>
  <c r="Q240" i="4" s="1"/>
  <c r="Q239" i="4" s="1"/>
  <c r="Q238" i="4" s="1"/>
  <c r="Q237" i="4" s="1"/>
  <c r="Q236" i="4" s="1"/>
  <c r="Q235" i="4" s="1"/>
  <c r="Q234" i="4" s="1"/>
  <c r="Q233" i="4" s="1"/>
  <c r="Q232" i="4" s="1"/>
  <c r="Q231" i="4" s="1"/>
  <c r="Q230" i="4" s="1"/>
  <c r="Q229" i="4" s="1"/>
  <c r="Q228" i="4" s="1"/>
  <c r="Q227" i="4" s="1"/>
  <c r="Q226" i="4" s="1"/>
  <c r="Q225" i="4" s="1"/>
  <c r="Q224" i="4" s="1"/>
  <c r="Q223" i="4" s="1"/>
  <c r="Q222" i="4" s="1"/>
  <c r="Q221" i="4" s="1"/>
  <c r="Q220" i="4" s="1"/>
  <c r="Q219" i="4" s="1"/>
  <c r="Q218" i="4" s="1"/>
  <c r="Q217" i="4" s="1"/>
  <c r="Q216" i="4" s="1"/>
  <c r="Q215" i="4" s="1"/>
  <c r="Q214" i="4" s="1"/>
  <c r="Q213" i="4" s="1"/>
  <c r="Q212" i="4" s="1"/>
  <c r="Q211" i="4" s="1"/>
  <c r="Q210" i="4" s="1"/>
  <c r="Q209" i="4" s="1"/>
  <c r="Q208" i="4" s="1"/>
  <c r="Q207" i="4" s="1"/>
  <c r="Q206" i="4" s="1"/>
  <c r="Q205" i="4" s="1"/>
  <c r="Q204" i="4" s="1"/>
  <c r="Q203" i="4" s="1"/>
  <c r="Q202" i="4" s="1"/>
  <c r="Q201" i="4" s="1"/>
  <c r="Q200" i="4" s="1"/>
  <c r="Q199" i="4" s="1"/>
  <c r="Q198" i="4" s="1"/>
  <c r="Q197" i="4" s="1"/>
  <c r="Q196" i="4" s="1"/>
  <c r="Q195" i="4" s="1"/>
  <c r="Q194" i="4" s="1"/>
  <c r="Q193" i="4" s="1"/>
  <c r="Q192" i="4" s="1"/>
  <c r="Q191" i="4" s="1"/>
  <c r="Q190" i="4" s="1"/>
  <c r="Q189" i="4" s="1"/>
  <c r="Q188" i="4" s="1"/>
  <c r="Q187" i="4" s="1"/>
  <c r="Q186" i="4" s="1"/>
  <c r="Q185" i="4" s="1"/>
  <c r="Q184" i="4" s="1"/>
  <c r="Q183" i="4" s="1"/>
  <c r="Q182" i="4" s="1"/>
  <c r="Q181" i="4" s="1"/>
  <c r="Q180" i="4" s="1"/>
  <c r="Q179" i="4" s="1"/>
  <c r="Q178" i="4" s="1"/>
  <c r="Q177" i="4" s="1"/>
  <c r="Q176" i="4" s="1"/>
  <c r="Q175" i="4" s="1"/>
  <c r="Q174" i="4" s="1"/>
  <c r="Q173" i="4" s="1"/>
  <c r="Q172" i="4" s="1"/>
  <c r="Q171" i="4" s="1"/>
  <c r="Q170" i="4" s="1"/>
  <c r="Q169" i="4" s="1"/>
  <c r="Q168" i="4" s="1"/>
  <c r="Q167" i="4" s="1"/>
  <c r="Q166" i="4" s="1"/>
  <c r="Q165" i="4" s="1"/>
  <c r="Q164" i="4" s="1"/>
  <c r="Q163" i="4" s="1"/>
  <c r="Q162" i="4" s="1"/>
  <c r="Q161" i="4" s="1"/>
  <c r="Q160" i="4" s="1"/>
  <c r="Q159" i="4" s="1"/>
  <c r="Q158" i="4" s="1"/>
  <c r="Q157" i="4" s="1"/>
  <c r="Q156" i="4" s="1"/>
  <c r="Q155" i="4" s="1"/>
  <c r="Q154" i="4" s="1"/>
  <c r="Q153" i="4" s="1"/>
  <c r="Q152" i="4" s="1"/>
  <c r="Q151" i="4" s="1"/>
  <c r="Q150" i="4" s="1"/>
  <c r="Q149" i="4" s="1"/>
  <c r="Q148" i="4" s="1"/>
  <c r="Q147" i="4" s="1"/>
  <c r="Q146" i="4" s="1"/>
  <c r="Q145" i="4" s="1"/>
  <c r="Q144" i="4" s="1"/>
  <c r="Q143" i="4" s="1"/>
  <c r="Q142" i="4" s="1"/>
  <c r="Q141" i="4" s="1"/>
  <c r="Q140" i="4" s="1"/>
  <c r="Q139" i="4" s="1"/>
  <c r="Q138" i="4" s="1"/>
  <c r="Q137" i="4" s="1"/>
  <c r="Q136" i="4" s="1"/>
  <c r="Q135" i="4" s="1"/>
  <c r="Q134" i="4" s="1"/>
  <c r="Q133" i="4" s="1"/>
  <c r="Q132" i="4" s="1"/>
  <c r="Q131" i="4" s="1"/>
  <c r="Q130" i="4" s="1"/>
  <c r="Q129" i="4" s="1"/>
  <c r="Q128" i="4" s="1"/>
  <c r="Q127" i="4" s="1"/>
  <c r="Q126" i="4" s="1"/>
  <c r="Q125" i="4" s="1"/>
  <c r="Q124" i="4" s="1"/>
  <c r="Q123" i="4" s="1"/>
  <c r="Q122" i="4" s="1"/>
  <c r="Q121" i="4" s="1"/>
  <c r="Q120" i="4" s="1"/>
  <c r="Q119" i="4" s="1"/>
  <c r="Q118" i="4" s="1"/>
  <c r="Q117" i="4" s="1"/>
  <c r="Q116" i="4" s="1"/>
  <c r="Q115" i="4" s="1"/>
  <c r="Q114" i="4" s="1"/>
  <c r="Q113" i="4" s="1"/>
  <c r="Q112" i="4" s="1"/>
  <c r="Q111" i="4" s="1"/>
  <c r="Q110" i="4" s="1"/>
  <c r="Q109" i="4" s="1"/>
  <c r="Q108" i="4" s="1"/>
  <c r="Q107" i="4" s="1"/>
  <c r="Q106" i="4" s="1"/>
  <c r="Q105" i="4" s="1"/>
  <c r="Q104" i="4" s="1"/>
  <c r="Q103" i="4" s="1"/>
  <c r="Q102" i="4" s="1"/>
  <c r="Q101" i="4" s="1"/>
  <c r="Q100" i="4" s="1"/>
  <c r="Q99" i="4" s="1"/>
  <c r="Q98" i="4" s="1"/>
  <c r="Q97" i="4" s="1"/>
  <c r="Q96" i="4" s="1"/>
  <c r="Q95" i="4" s="1"/>
  <c r="Q94" i="4" s="1"/>
  <c r="Q93" i="4" s="1"/>
  <c r="Q92" i="4" s="1"/>
  <c r="Q91" i="4" s="1"/>
  <c r="Q90" i="4" s="1"/>
  <c r="Q89" i="4" s="1"/>
  <c r="Q88" i="4" s="1"/>
  <c r="Q87" i="4" s="1"/>
  <c r="Q86" i="4" s="1"/>
  <c r="Q85" i="4" s="1"/>
  <c r="Q84" i="4" s="1"/>
  <c r="Q83" i="4" s="1"/>
  <c r="Q82" i="4" s="1"/>
  <c r="Q81" i="4" s="1"/>
  <c r="Q80" i="4" s="1"/>
  <c r="Q79" i="4" s="1"/>
  <c r="Q78" i="4" s="1"/>
  <c r="Q77" i="4" s="1"/>
  <c r="Q76" i="4" s="1"/>
  <c r="Q75" i="4" s="1"/>
  <c r="Q74" i="4" s="1"/>
  <c r="Q73" i="4" s="1"/>
  <c r="Q72" i="4" s="1"/>
  <c r="Q71" i="4" s="1"/>
  <c r="Q70" i="4" s="1"/>
  <c r="Q69" i="4" s="1"/>
  <c r="Q68" i="4" s="1"/>
  <c r="Q67" i="4" s="1"/>
  <c r="Q66" i="4" s="1"/>
  <c r="Q65" i="4" s="1"/>
  <c r="Q64" i="4" s="1"/>
  <c r="Q63" i="4" s="1"/>
  <c r="Q62" i="4" s="1"/>
  <c r="Q61" i="4" s="1"/>
  <c r="Q60" i="4" s="1"/>
  <c r="Q59" i="4" s="1"/>
  <c r="Q58" i="4" s="1"/>
  <c r="Q57" i="4" s="1"/>
  <c r="Q56" i="4" s="1"/>
  <c r="Q55" i="4" s="1"/>
  <c r="Q54" i="4" s="1"/>
  <c r="Q53" i="4" s="1"/>
  <c r="Q52" i="4" s="1"/>
  <c r="Q51" i="4" s="1"/>
  <c r="Q50" i="4" s="1"/>
  <c r="Q49" i="4" s="1"/>
  <c r="Q48" i="4" s="1"/>
  <c r="Q47" i="4" s="1"/>
  <c r="Q46" i="4" s="1"/>
  <c r="Q45" i="4" s="1"/>
  <c r="Q44" i="4" s="1"/>
  <c r="Q43" i="4" s="1"/>
  <c r="Q42" i="4" s="1"/>
  <c r="Q41" i="4" s="1"/>
  <c r="Q40" i="4" s="1"/>
  <c r="Q39" i="4" s="1"/>
  <c r="Q38" i="4" s="1"/>
  <c r="Q37" i="4" s="1"/>
  <c r="Q36" i="4" s="1"/>
  <c r="Q35" i="4" s="1"/>
  <c r="Q34" i="4" s="1"/>
  <c r="Q33" i="4" s="1"/>
  <c r="Q32" i="4" s="1"/>
  <c r="Q31" i="4" s="1"/>
  <c r="Q30" i="4" s="1"/>
  <c r="Q29" i="4" s="1"/>
  <c r="Q28" i="4" s="1"/>
  <c r="Q27" i="4" s="1"/>
  <c r="Q26" i="4" s="1"/>
  <c r="Q25" i="4" s="1"/>
  <c r="Q24" i="4" s="1"/>
  <c r="Q23" i="4" s="1"/>
  <c r="Q22" i="4" s="1"/>
  <c r="Q21" i="4" s="1"/>
  <c r="Q20" i="4" s="1"/>
  <c r="Q19" i="4" s="1"/>
  <c r="Q18" i="4" s="1"/>
  <c r="Q17" i="4" s="1"/>
  <c r="Q16" i="4" s="1"/>
  <c r="Q15" i="4" s="1"/>
  <c r="Q14" i="4" s="1"/>
  <c r="Q13" i="4" s="1"/>
  <c r="Q12" i="4" s="1"/>
  <c r="Q11" i="4" s="1"/>
  <c r="Q10" i="4" s="1"/>
  <c r="Q9" i="4" s="1"/>
  <c r="Q8" i="4" s="1"/>
  <c r="Q7" i="4" s="1"/>
  <c r="Q6" i="4" s="1"/>
  <c r="Q5" i="4" s="1"/>
  <c r="Q4" i="4" s="1"/>
  <c r="Q3" i="4" s="1"/>
  <c r="T363" i="4"/>
  <c r="L156" i="2"/>
  <c r="L157" i="2"/>
  <c r="O98" i="2" l="1"/>
  <c r="O97" i="2" s="1"/>
  <c r="I106" i="2"/>
  <c r="O100" i="2" s="1"/>
  <c r="H106" i="2"/>
  <c r="O99" i="2" s="1"/>
  <c r="O166" i="2"/>
  <c r="O171" i="2" s="1"/>
  <c r="H174" i="2"/>
  <c r="O167" i="2" s="1"/>
  <c r="I174" i="2"/>
  <c r="O168" i="2" s="1"/>
  <c r="I131" i="2"/>
  <c r="O125" i="2" s="1"/>
  <c r="L66" i="2"/>
  <c r="O70" i="2" s="1"/>
  <c r="F25" i="3" s="1"/>
  <c r="O61" i="2"/>
  <c r="L69" i="2"/>
  <c r="L62" i="2"/>
  <c r="H131" i="2"/>
  <c r="O124" i="2" s="1"/>
  <c r="O123" i="2"/>
  <c r="L84" i="2"/>
  <c r="O88" i="2" s="1"/>
  <c r="J25" i="3" s="1"/>
  <c r="L236" i="2"/>
  <c r="L238" i="2" s="1"/>
  <c r="O232" i="2"/>
  <c r="L227" i="2"/>
  <c r="L234" i="2"/>
  <c r="O235" i="2"/>
  <c r="F31" i="3" s="1"/>
  <c r="L235" i="2"/>
  <c r="L237" i="2" s="1"/>
  <c r="J31" i="5"/>
  <c r="L271" i="2"/>
  <c r="O275" i="2" s="1"/>
  <c r="J31" i="3" s="1"/>
  <c r="L311" i="2"/>
  <c r="O315" i="2" s="1"/>
  <c r="N27" i="3" s="1"/>
  <c r="L351" i="2"/>
  <c r="L356" i="2" s="1"/>
  <c r="O215" i="2"/>
  <c r="B37" i="3" s="1"/>
  <c r="O16" i="5"/>
  <c r="O13" i="5" s="1"/>
  <c r="L331" i="2"/>
  <c r="L291" i="2"/>
  <c r="L251" i="2"/>
  <c r="L255" i="2" s="1"/>
  <c r="O151" i="2"/>
  <c r="O152" i="2"/>
  <c r="L327" i="2"/>
  <c r="O326" i="2"/>
  <c r="L334" i="2"/>
  <c r="L307" i="2"/>
  <c r="O306" i="2"/>
  <c r="L314" i="2"/>
  <c r="O252" i="2"/>
  <c r="L247" i="2"/>
  <c r="O246" i="2"/>
  <c r="L254" i="2"/>
  <c r="O212" i="2"/>
  <c r="L207" i="2"/>
  <c r="O206" i="2"/>
  <c r="L214" i="2"/>
  <c r="L216" i="2"/>
  <c r="L218" i="2" s="1"/>
  <c r="L215" i="2"/>
  <c r="L217" i="2" s="1"/>
  <c r="O272" i="2"/>
  <c r="L267" i="2"/>
  <c r="L274" i="2"/>
  <c r="O266" i="2"/>
  <c r="O292" i="2"/>
  <c r="L287" i="2"/>
  <c r="O286" i="2"/>
  <c r="L294" i="2"/>
  <c r="L347" i="2"/>
  <c r="L354" i="2"/>
  <c r="O346" i="2"/>
  <c r="X30" i="5"/>
  <c r="X29" i="5"/>
  <c r="X28" i="5"/>
  <c r="X27" i="5"/>
  <c r="X26" i="5"/>
  <c r="X25" i="5"/>
  <c r="AC37" i="5"/>
  <c r="AC38" i="5"/>
  <c r="AC42" i="5"/>
  <c r="AC46" i="5"/>
  <c r="AC50" i="5"/>
  <c r="AC54" i="5"/>
  <c r="AC58" i="5"/>
  <c r="AC62" i="5"/>
  <c r="AC66" i="5"/>
  <c r="AC70" i="5"/>
  <c r="AC74" i="5"/>
  <c r="AC78" i="5"/>
  <c r="AC82" i="5"/>
  <c r="AC33" i="5"/>
  <c r="AC31" i="5"/>
  <c r="AC22" i="5"/>
  <c r="AC39" i="5"/>
  <c r="AC43" i="5"/>
  <c r="AC47" i="5"/>
  <c r="AC51" i="5"/>
  <c r="AC55" i="5"/>
  <c r="AC59" i="5"/>
  <c r="AC63" i="5"/>
  <c r="AC67" i="5"/>
  <c r="AC73" i="5"/>
  <c r="AC77" i="5"/>
  <c r="AC81" i="5"/>
  <c r="AC36" i="5"/>
  <c r="AC26" i="5"/>
  <c r="AC24" i="5"/>
  <c r="AC20" i="5"/>
  <c r="AC18" i="5"/>
  <c r="AC40" i="5"/>
  <c r="AC44" i="5"/>
  <c r="AC48" i="5"/>
  <c r="AC52" i="5"/>
  <c r="AC56" i="5"/>
  <c r="AC60" i="5"/>
  <c r="AC64" i="5"/>
  <c r="AC68" i="5"/>
  <c r="AC72" i="5"/>
  <c r="AC76" i="5"/>
  <c r="AC80" i="5"/>
  <c r="AC34" i="5"/>
  <c r="AC32" i="5"/>
  <c r="AC30" i="5"/>
  <c r="AC28" i="5"/>
  <c r="AC23" i="5"/>
  <c r="AC17" i="5"/>
  <c r="AC41" i="5"/>
  <c r="AC45" i="5"/>
  <c r="AC49" i="5"/>
  <c r="AC53" i="5"/>
  <c r="AC57" i="5"/>
  <c r="AC61" i="5"/>
  <c r="AC65" i="5"/>
  <c r="AC69" i="5"/>
  <c r="AC71" i="5"/>
  <c r="AC75" i="5"/>
  <c r="AC79" i="5"/>
  <c r="AC83" i="5"/>
  <c r="AC35" i="5"/>
  <c r="AC29" i="5"/>
  <c r="AC27" i="5"/>
  <c r="AC25" i="5"/>
  <c r="AC21" i="5"/>
  <c r="AC19" i="5"/>
  <c r="L161" i="2"/>
  <c r="O155" i="2" s="1"/>
  <c r="L160" i="2"/>
  <c r="H150" i="2" s="1"/>
  <c r="R3" i="1" s="1"/>
  <c r="R6" i="1" s="1"/>
  <c r="S363" i="4"/>
  <c r="P362" i="4"/>
  <c r="P361" i="4" s="1"/>
  <c r="P360" i="4" s="1"/>
  <c r="P359" i="4" s="1"/>
  <c r="P358" i="4" s="1"/>
  <c r="P357" i="4" s="1"/>
  <c r="P356" i="4" s="1"/>
  <c r="P355" i="4" s="1"/>
  <c r="P354" i="4" s="1"/>
  <c r="P353" i="4" s="1"/>
  <c r="P352" i="4" s="1"/>
  <c r="P351" i="4" s="1"/>
  <c r="P350" i="4" s="1"/>
  <c r="P349" i="4" s="1"/>
  <c r="P348" i="4" s="1"/>
  <c r="P347" i="4" s="1"/>
  <c r="P346" i="4" s="1"/>
  <c r="P345" i="4" s="1"/>
  <c r="P344" i="4" s="1"/>
  <c r="P343" i="4" s="1"/>
  <c r="P342" i="4" s="1"/>
  <c r="P341" i="4" s="1"/>
  <c r="P340" i="4" s="1"/>
  <c r="P339" i="4" s="1"/>
  <c r="P338" i="4" s="1"/>
  <c r="P337" i="4" s="1"/>
  <c r="P336" i="4" s="1"/>
  <c r="P335" i="4" s="1"/>
  <c r="P334" i="4" s="1"/>
  <c r="P333" i="4" s="1"/>
  <c r="P332" i="4" s="1"/>
  <c r="P331" i="4" s="1"/>
  <c r="P330" i="4" s="1"/>
  <c r="P329" i="4" s="1"/>
  <c r="P328" i="4" s="1"/>
  <c r="P327" i="4" s="1"/>
  <c r="P326" i="4" s="1"/>
  <c r="P325" i="4" s="1"/>
  <c r="P324" i="4" s="1"/>
  <c r="P323" i="4" s="1"/>
  <c r="P322" i="4" s="1"/>
  <c r="P321" i="4" s="1"/>
  <c r="P320" i="4" s="1"/>
  <c r="P319" i="4" s="1"/>
  <c r="P318" i="4" s="1"/>
  <c r="P317" i="4" s="1"/>
  <c r="P316" i="4" s="1"/>
  <c r="P315" i="4" s="1"/>
  <c r="P314" i="4" s="1"/>
  <c r="P313" i="4" s="1"/>
  <c r="P312" i="4" s="1"/>
  <c r="P311" i="4" s="1"/>
  <c r="P310" i="4" s="1"/>
  <c r="P309" i="4" s="1"/>
  <c r="P308" i="4" s="1"/>
  <c r="P307" i="4" s="1"/>
  <c r="P306" i="4" s="1"/>
  <c r="P305" i="4" s="1"/>
  <c r="P304" i="4" s="1"/>
  <c r="P303" i="4" s="1"/>
  <c r="P302" i="4" s="1"/>
  <c r="P301" i="4" s="1"/>
  <c r="P300" i="4" s="1"/>
  <c r="P299" i="4" s="1"/>
  <c r="P298" i="4" s="1"/>
  <c r="P297" i="4" s="1"/>
  <c r="P296" i="4" s="1"/>
  <c r="P295" i="4" s="1"/>
  <c r="P294" i="4" s="1"/>
  <c r="P293" i="4" s="1"/>
  <c r="P292" i="4" s="1"/>
  <c r="P291" i="4" s="1"/>
  <c r="P290" i="4" s="1"/>
  <c r="P289" i="4" s="1"/>
  <c r="P288" i="4" s="1"/>
  <c r="P287" i="4" s="1"/>
  <c r="P286" i="4" s="1"/>
  <c r="P285" i="4" s="1"/>
  <c r="P284" i="4" s="1"/>
  <c r="P283" i="4" s="1"/>
  <c r="P282" i="4" s="1"/>
  <c r="P281" i="4" s="1"/>
  <c r="P280" i="4" s="1"/>
  <c r="P279" i="4" s="1"/>
  <c r="P278" i="4" s="1"/>
  <c r="P277" i="4" s="1"/>
  <c r="P276" i="4" s="1"/>
  <c r="P275" i="4" s="1"/>
  <c r="P274" i="4" s="1"/>
  <c r="P273" i="4" s="1"/>
  <c r="P272" i="4" s="1"/>
  <c r="P271" i="4" s="1"/>
  <c r="P270" i="4" s="1"/>
  <c r="P269" i="4" s="1"/>
  <c r="P268" i="4" s="1"/>
  <c r="P267" i="4" s="1"/>
  <c r="P266" i="4" s="1"/>
  <c r="P265" i="4" s="1"/>
  <c r="P264" i="4" s="1"/>
  <c r="P263" i="4" s="1"/>
  <c r="P262" i="4" s="1"/>
  <c r="P261" i="4" s="1"/>
  <c r="P260" i="4" s="1"/>
  <c r="P259" i="4" s="1"/>
  <c r="P258" i="4" s="1"/>
  <c r="P257" i="4" s="1"/>
  <c r="P256" i="4" s="1"/>
  <c r="P255" i="4" s="1"/>
  <c r="P254" i="4" s="1"/>
  <c r="P253" i="4" s="1"/>
  <c r="P252" i="4" s="1"/>
  <c r="P251" i="4" s="1"/>
  <c r="P250" i="4" s="1"/>
  <c r="P249" i="4" s="1"/>
  <c r="P248" i="4" s="1"/>
  <c r="P247" i="4" s="1"/>
  <c r="P246" i="4" s="1"/>
  <c r="P245" i="4" s="1"/>
  <c r="P244" i="4" s="1"/>
  <c r="P243" i="4" s="1"/>
  <c r="P242" i="4" s="1"/>
  <c r="P241" i="4" s="1"/>
  <c r="P240" i="4" s="1"/>
  <c r="P239" i="4" s="1"/>
  <c r="P238" i="4" s="1"/>
  <c r="P237" i="4" s="1"/>
  <c r="P236" i="4" s="1"/>
  <c r="P235" i="4" s="1"/>
  <c r="P234" i="4" s="1"/>
  <c r="P233" i="4" s="1"/>
  <c r="P232" i="4" s="1"/>
  <c r="P231" i="4" s="1"/>
  <c r="P230" i="4" s="1"/>
  <c r="P229" i="4" s="1"/>
  <c r="P228" i="4" s="1"/>
  <c r="P227" i="4" s="1"/>
  <c r="P226" i="4" s="1"/>
  <c r="P225" i="4" s="1"/>
  <c r="P224" i="4" s="1"/>
  <c r="P223" i="4" s="1"/>
  <c r="P222" i="4" s="1"/>
  <c r="P221" i="4" s="1"/>
  <c r="P220" i="4" s="1"/>
  <c r="P219" i="4" s="1"/>
  <c r="P218" i="4" s="1"/>
  <c r="P217" i="4" s="1"/>
  <c r="P216" i="4" s="1"/>
  <c r="P215" i="4" s="1"/>
  <c r="P214" i="4" s="1"/>
  <c r="P213" i="4" s="1"/>
  <c r="P212" i="4" s="1"/>
  <c r="P211" i="4" s="1"/>
  <c r="P210" i="4" s="1"/>
  <c r="P209" i="4" s="1"/>
  <c r="P208" i="4" s="1"/>
  <c r="P207" i="4" s="1"/>
  <c r="P206" i="4" s="1"/>
  <c r="P205" i="4" s="1"/>
  <c r="P204" i="4" s="1"/>
  <c r="P203" i="4" s="1"/>
  <c r="P202" i="4" s="1"/>
  <c r="P201" i="4" s="1"/>
  <c r="P200" i="4" s="1"/>
  <c r="P199" i="4" s="1"/>
  <c r="P198" i="4" s="1"/>
  <c r="P197" i="4" s="1"/>
  <c r="P196" i="4" s="1"/>
  <c r="P195" i="4" s="1"/>
  <c r="P194" i="4" s="1"/>
  <c r="P193" i="4" s="1"/>
  <c r="P192" i="4" s="1"/>
  <c r="P191" i="4" s="1"/>
  <c r="P190" i="4" s="1"/>
  <c r="P189" i="4" s="1"/>
  <c r="P188" i="4" s="1"/>
  <c r="P187" i="4" s="1"/>
  <c r="P186" i="4" s="1"/>
  <c r="P185" i="4" s="1"/>
  <c r="P184" i="4" s="1"/>
  <c r="P183" i="4" s="1"/>
  <c r="P182" i="4" s="1"/>
  <c r="P181" i="4" s="1"/>
  <c r="P180" i="4" s="1"/>
  <c r="P179" i="4" s="1"/>
  <c r="P178" i="4" s="1"/>
  <c r="P177" i="4" s="1"/>
  <c r="P176" i="4" s="1"/>
  <c r="P175" i="4" s="1"/>
  <c r="P174" i="4" s="1"/>
  <c r="P173" i="4" s="1"/>
  <c r="P172" i="4" s="1"/>
  <c r="P171" i="4" s="1"/>
  <c r="P170" i="4" s="1"/>
  <c r="P169" i="4" s="1"/>
  <c r="P168" i="4" s="1"/>
  <c r="P167" i="4" s="1"/>
  <c r="P166" i="4" s="1"/>
  <c r="P165" i="4" s="1"/>
  <c r="P164" i="4" s="1"/>
  <c r="P163" i="4" s="1"/>
  <c r="P162" i="4" s="1"/>
  <c r="P161" i="4" s="1"/>
  <c r="P160" i="4" s="1"/>
  <c r="P159" i="4" s="1"/>
  <c r="P158" i="4" s="1"/>
  <c r="P157" i="4" s="1"/>
  <c r="P156" i="4" s="1"/>
  <c r="P155" i="4" s="1"/>
  <c r="P154" i="4" s="1"/>
  <c r="P153" i="4" s="1"/>
  <c r="P152" i="4" s="1"/>
  <c r="P151" i="4" s="1"/>
  <c r="P150" i="4" s="1"/>
  <c r="P149" i="4" s="1"/>
  <c r="P148" i="4" s="1"/>
  <c r="P147" i="4" s="1"/>
  <c r="P146" i="4" s="1"/>
  <c r="P145" i="4" s="1"/>
  <c r="P144" i="4" s="1"/>
  <c r="P143" i="4" s="1"/>
  <c r="P142" i="4" s="1"/>
  <c r="P141" i="4" s="1"/>
  <c r="P140" i="4" s="1"/>
  <c r="P139" i="4" s="1"/>
  <c r="P138" i="4" s="1"/>
  <c r="P137" i="4" s="1"/>
  <c r="P136" i="4" s="1"/>
  <c r="P135" i="4" s="1"/>
  <c r="P134" i="4" s="1"/>
  <c r="P133" i="4" s="1"/>
  <c r="P132" i="4" s="1"/>
  <c r="P131" i="4" s="1"/>
  <c r="P130" i="4" s="1"/>
  <c r="P129" i="4" s="1"/>
  <c r="P128" i="4" s="1"/>
  <c r="P127" i="4" s="1"/>
  <c r="P126" i="4" s="1"/>
  <c r="P125" i="4" s="1"/>
  <c r="P124" i="4" s="1"/>
  <c r="P123" i="4" s="1"/>
  <c r="P122" i="4" s="1"/>
  <c r="P121" i="4" s="1"/>
  <c r="P120" i="4" s="1"/>
  <c r="P119" i="4" s="1"/>
  <c r="P118" i="4" s="1"/>
  <c r="P117" i="4" s="1"/>
  <c r="P116" i="4" s="1"/>
  <c r="P115" i="4" s="1"/>
  <c r="P114" i="4" s="1"/>
  <c r="P113" i="4" s="1"/>
  <c r="P112" i="4" s="1"/>
  <c r="P111" i="4" s="1"/>
  <c r="P110" i="4" s="1"/>
  <c r="P109" i="4" s="1"/>
  <c r="P108" i="4" s="1"/>
  <c r="P107" i="4" s="1"/>
  <c r="P106" i="4" s="1"/>
  <c r="P105" i="4" s="1"/>
  <c r="P104" i="4" s="1"/>
  <c r="P103" i="4" s="1"/>
  <c r="P102" i="4" s="1"/>
  <c r="P101" i="4" s="1"/>
  <c r="P100" i="4" s="1"/>
  <c r="P99" i="4" s="1"/>
  <c r="P98" i="4" s="1"/>
  <c r="P97" i="4" s="1"/>
  <c r="P96" i="4" s="1"/>
  <c r="P95" i="4" s="1"/>
  <c r="P94" i="4" s="1"/>
  <c r="P93" i="4" s="1"/>
  <c r="P92" i="4" s="1"/>
  <c r="P91" i="4" s="1"/>
  <c r="P90" i="4" s="1"/>
  <c r="P89" i="4" s="1"/>
  <c r="P88" i="4" s="1"/>
  <c r="P87" i="4" s="1"/>
  <c r="P86" i="4" s="1"/>
  <c r="P85" i="4" s="1"/>
  <c r="P84" i="4" s="1"/>
  <c r="P83" i="4" s="1"/>
  <c r="P82" i="4" s="1"/>
  <c r="P81" i="4" s="1"/>
  <c r="P80" i="4" s="1"/>
  <c r="P79" i="4" s="1"/>
  <c r="P78" i="4" s="1"/>
  <c r="P77" i="4" s="1"/>
  <c r="P76" i="4" s="1"/>
  <c r="P75" i="4" s="1"/>
  <c r="P74" i="4" s="1"/>
  <c r="P73" i="4" s="1"/>
  <c r="P72" i="4" s="1"/>
  <c r="P71" i="4" s="1"/>
  <c r="P70" i="4" s="1"/>
  <c r="P69" i="4" s="1"/>
  <c r="P68" i="4" s="1"/>
  <c r="P67" i="4" s="1"/>
  <c r="P66" i="4" s="1"/>
  <c r="P65" i="4" s="1"/>
  <c r="P64" i="4" s="1"/>
  <c r="P63" i="4" s="1"/>
  <c r="P62" i="4" s="1"/>
  <c r="P61" i="4" s="1"/>
  <c r="P60" i="4" s="1"/>
  <c r="P59" i="4" s="1"/>
  <c r="P58" i="4" s="1"/>
  <c r="P57" i="4" s="1"/>
  <c r="P56" i="4" s="1"/>
  <c r="P55" i="4" s="1"/>
  <c r="P54" i="4" s="1"/>
  <c r="P53" i="4" s="1"/>
  <c r="P52" i="4" s="1"/>
  <c r="P51" i="4" s="1"/>
  <c r="P50" i="4" s="1"/>
  <c r="P49" i="4" s="1"/>
  <c r="P48" i="4" s="1"/>
  <c r="P47" i="4" s="1"/>
  <c r="P46" i="4" s="1"/>
  <c r="P45" i="4" s="1"/>
  <c r="P44" i="4" s="1"/>
  <c r="P43" i="4" s="1"/>
  <c r="P42" i="4" s="1"/>
  <c r="P41" i="4" s="1"/>
  <c r="P40" i="4" s="1"/>
  <c r="P39" i="4" s="1"/>
  <c r="P38" i="4" s="1"/>
  <c r="P37" i="4" s="1"/>
  <c r="P36" i="4" s="1"/>
  <c r="P35" i="4" s="1"/>
  <c r="P34" i="4" s="1"/>
  <c r="P33" i="4" s="1"/>
  <c r="P32" i="4" s="1"/>
  <c r="P31" i="4" s="1"/>
  <c r="P30" i="4" s="1"/>
  <c r="P29" i="4" s="1"/>
  <c r="P28" i="4" s="1"/>
  <c r="P27" i="4" s="1"/>
  <c r="P26" i="4" s="1"/>
  <c r="P25" i="4" s="1"/>
  <c r="P24" i="4" s="1"/>
  <c r="P23" i="4" s="1"/>
  <c r="P22" i="4" s="1"/>
  <c r="P21" i="4" s="1"/>
  <c r="P20" i="4" s="1"/>
  <c r="P19" i="4" s="1"/>
  <c r="P18" i="4" s="1"/>
  <c r="P17" i="4" s="1"/>
  <c r="P16" i="4" s="1"/>
  <c r="P15" i="4" s="1"/>
  <c r="P14" i="4" s="1"/>
  <c r="P13" i="4" s="1"/>
  <c r="P12" i="4" s="1"/>
  <c r="P11" i="4" s="1"/>
  <c r="P10" i="4" s="1"/>
  <c r="P9" i="4" s="1"/>
  <c r="P8" i="4" s="1"/>
  <c r="P7" i="4" s="1"/>
  <c r="P6" i="4" s="1"/>
  <c r="P5" i="4" s="1"/>
  <c r="P4" i="4" s="1"/>
  <c r="P3" i="4" s="1"/>
  <c r="W363" i="4"/>
  <c r="T362" i="4"/>
  <c r="T361" i="4" s="1"/>
  <c r="T360" i="4" s="1"/>
  <c r="T359" i="4" s="1"/>
  <c r="T358" i="4" s="1"/>
  <c r="T357" i="4" s="1"/>
  <c r="T356" i="4" s="1"/>
  <c r="T355" i="4" s="1"/>
  <c r="T354" i="4" s="1"/>
  <c r="T353" i="4" s="1"/>
  <c r="T352" i="4" s="1"/>
  <c r="T351" i="4" s="1"/>
  <c r="T350" i="4" s="1"/>
  <c r="T349" i="4" s="1"/>
  <c r="T348" i="4" s="1"/>
  <c r="T347" i="4" s="1"/>
  <c r="T346" i="4" s="1"/>
  <c r="T345" i="4" s="1"/>
  <c r="T344" i="4" s="1"/>
  <c r="T343" i="4" s="1"/>
  <c r="T342" i="4" s="1"/>
  <c r="T341" i="4" s="1"/>
  <c r="T340" i="4" s="1"/>
  <c r="T339" i="4" s="1"/>
  <c r="T338" i="4" s="1"/>
  <c r="T337" i="4" s="1"/>
  <c r="T336" i="4" s="1"/>
  <c r="T335" i="4" s="1"/>
  <c r="T334" i="4" s="1"/>
  <c r="T333" i="4" s="1"/>
  <c r="T332" i="4" s="1"/>
  <c r="T331" i="4" s="1"/>
  <c r="T330" i="4" s="1"/>
  <c r="T329" i="4" s="1"/>
  <c r="T328" i="4" s="1"/>
  <c r="T327" i="4" s="1"/>
  <c r="T326" i="4" s="1"/>
  <c r="T325" i="4" s="1"/>
  <c r="T324" i="4" s="1"/>
  <c r="T323" i="4" s="1"/>
  <c r="T322" i="4" s="1"/>
  <c r="T321" i="4" s="1"/>
  <c r="T320" i="4" s="1"/>
  <c r="T319" i="4" s="1"/>
  <c r="T318" i="4" s="1"/>
  <c r="T317" i="4" s="1"/>
  <c r="T316" i="4" s="1"/>
  <c r="T315" i="4" s="1"/>
  <c r="T314" i="4" s="1"/>
  <c r="T313" i="4" s="1"/>
  <c r="T312" i="4" s="1"/>
  <c r="T311" i="4" s="1"/>
  <c r="T310" i="4" s="1"/>
  <c r="T309" i="4" s="1"/>
  <c r="T308" i="4" s="1"/>
  <c r="T307" i="4" s="1"/>
  <c r="T306" i="4" s="1"/>
  <c r="T305" i="4" s="1"/>
  <c r="T304" i="4" s="1"/>
  <c r="T303" i="4" s="1"/>
  <c r="T302" i="4" s="1"/>
  <c r="T301" i="4" s="1"/>
  <c r="T300" i="4" s="1"/>
  <c r="T299" i="4" s="1"/>
  <c r="T298" i="4" s="1"/>
  <c r="T297" i="4" s="1"/>
  <c r="T296" i="4" s="1"/>
  <c r="T295" i="4" s="1"/>
  <c r="T294" i="4" s="1"/>
  <c r="T293" i="4" s="1"/>
  <c r="T292" i="4" s="1"/>
  <c r="T291" i="4" s="1"/>
  <c r="T290" i="4" s="1"/>
  <c r="T289" i="4" s="1"/>
  <c r="T288" i="4" s="1"/>
  <c r="T287" i="4" s="1"/>
  <c r="T286" i="4" s="1"/>
  <c r="T285" i="4" s="1"/>
  <c r="T284" i="4" s="1"/>
  <c r="T283" i="4" s="1"/>
  <c r="T282" i="4" s="1"/>
  <c r="T281" i="4" s="1"/>
  <c r="T280" i="4" s="1"/>
  <c r="T279" i="4" s="1"/>
  <c r="T278" i="4" s="1"/>
  <c r="T277" i="4" s="1"/>
  <c r="T276" i="4" s="1"/>
  <c r="T275" i="4" s="1"/>
  <c r="T274" i="4" s="1"/>
  <c r="T273" i="4" s="1"/>
  <c r="T272" i="4" s="1"/>
  <c r="T271" i="4" s="1"/>
  <c r="T270" i="4" s="1"/>
  <c r="T269" i="4" s="1"/>
  <c r="T268" i="4" s="1"/>
  <c r="T267" i="4" s="1"/>
  <c r="T266" i="4" s="1"/>
  <c r="T265" i="4" s="1"/>
  <c r="T264" i="4" s="1"/>
  <c r="T263" i="4" s="1"/>
  <c r="T262" i="4" s="1"/>
  <c r="T261" i="4" s="1"/>
  <c r="T260" i="4" s="1"/>
  <c r="T259" i="4" s="1"/>
  <c r="T258" i="4" s="1"/>
  <c r="T257" i="4" s="1"/>
  <c r="T256" i="4" s="1"/>
  <c r="T255" i="4" s="1"/>
  <c r="T254" i="4" s="1"/>
  <c r="T253" i="4" s="1"/>
  <c r="T252" i="4" s="1"/>
  <c r="T251" i="4" s="1"/>
  <c r="T250" i="4" s="1"/>
  <c r="T249" i="4" s="1"/>
  <c r="T248" i="4" s="1"/>
  <c r="T247" i="4" s="1"/>
  <c r="T246" i="4" s="1"/>
  <c r="T245" i="4" s="1"/>
  <c r="T244" i="4" s="1"/>
  <c r="T243" i="4" s="1"/>
  <c r="T242" i="4" s="1"/>
  <c r="T241" i="4" s="1"/>
  <c r="T240" i="4" s="1"/>
  <c r="T239" i="4" s="1"/>
  <c r="T238" i="4" s="1"/>
  <c r="T237" i="4" s="1"/>
  <c r="T236" i="4" s="1"/>
  <c r="T235" i="4" s="1"/>
  <c r="T234" i="4" s="1"/>
  <c r="T233" i="4" s="1"/>
  <c r="T232" i="4" s="1"/>
  <c r="T231" i="4" s="1"/>
  <c r="T230" i="4" s="1"/>
  <c r="T229" i="4" s="1"/>
  <c r="T228" i="4" s="1"/>
  <c r="T227" i="4" s="1"/>
  <c r="T226" i="4" s="1"/>
  <c r="T225" i="4" s="1"/>
  <c r="T224" i="4" s="1"/>
  <c r="T223" i="4" s="1"/>
  <c r="T222" i="4" s="1"/>
  <c r="T221" i="4" s="1"/>
  <c r="T220" i="4" s="1"/>
  <c r="T219" i="4" s="1"/>
  <c r="T218" i="4" s="1"/>
  <c r="T217" i="4" s="1"/>
  <c r="T216" i="4" s="1"/>
  <c r="T215" i="4" s="1"/>
  <c r="T214" i="4" s="1"/>
  <c r="T213" i="4" s="1"/>
  <c r="T212" i="4" s="1"/>
  <c r="T211" i="4" s="1"/>
  <c r="T210" i="4" s="1"/>
  <c r="T209" i="4" s="1"/>
  <c r="T208" i="4" s="1"/>
  <c r="T207" i="4" s="1"/>
  <c r="T206" i="4" s="1"/>
  <c r="T205" i="4" s="1"/>
  <c r="T204" i="4" s="1"/>
  <c r="T203" i="4" s="1"/>
  <c r="T202" i="4" s="1"/>
  <c r="T201" i="4" s="1"/>
  <c r="T200" i="4" s="1"/>
  <c r="T199" i="4" s="1"/>
  <c r="T198" i="4" s="1"/>
  <c r="T197" i="4" s="1"/>
  <c r="T196" i="4" s="1"/>
  <c r="T195" i="4" s="1"/>
  <c r="T194" i="4" s="1"/>
  <c r="T193" i="4" s="1"/>
  <c r="T192" i="4" s="1"/>
  <c r="T191" i="4" s="1"/>
  <c r="T190" i="4" s="1"/>
  <c r="T189" i="4" s="1"/>
  <c r="T188" i="4" s="1"/>
  <c r="T187" i="4" s="1"/>
  <c r="T186" i="4" s="1"/>
  <c r="T185" i="4" s="1"/>
  <c r="T184" i="4" s="1"/>
  <c r="T183" i="4" s="1"/>
  <c r="T182" i="4" s="1"/>
  <c r="T181" i="4" s="1"/>
  <c r="T180" i="4" s="1"/>
  <c r="T179" i="4" s="1"/>
  <c r="T178" i="4" s="1"/>
  <c r="T177" i="4" s="1"/>
  <c r="T176" i="4" s="1"/>
  <c r="T175" i="4" s="1"/>
  <c r="T174" i="4" s="1"/>
  <c r="T173" i="4" s="1"/>
  <c r="T172" i="4" s="1"/>
  <c r="T171" i="4" s="1"/>
  <c r="T170" i="4" s="1"/>
  <c r="T169" i="4" s="1"/>
  <c r="T168" i="4" s="1"/>
  <c r="T167" i="4" s="1"/>
  <c r="T166" i="4" s="1"/>
  <c r="T165" i="4" s="1"/>
  <c r="T164" i="4" s="1"/>
  <c r="T163" i="4" s="1"/>
  <c r="T162" i="4" s="1"/>
  <c r="T161" i="4" s="1"/>
  <c r="T160" i="4" s="1"/>
  <c r="T159" i="4" s="1"/>
  <c r="T158" i="4" s="1"/>
  <c r="T157" i="4" s="1"/>
  <c r="T156" i="4" s="1"/>
  <c r="T155" i="4" s="1"/>
  <c r="T154" i="4" s="1"/>
  <c r="T153" i="4" s="1"/>
  <c r="T152" i="4" s="1"/>
  <c r="T151" i="4" s="1"/>
  <c r="T150" i="4" s="1"/>
  <c r="T149" i="4" s="1"/>
  <c r="T148" i="4" s="1"/>
  <c r="T147" i="4" s="1"/>
  <c r="T146" i="4" s="1"/>
  <c r="T145" i="4" s="1"/>
  <c r="T144" i="4" s="1"/>
  <c r="T143" i="4" s="1"/>
  <c r="T142" i="4" s="1"/>
  <c r="T141" i="4" s="1"/>
  <c r="T140" i="4" s="1"/>
  <c r="T139" i="4" s="1"/>
  <c r="T138" i="4" s="1"/>
  <c r="T137" i="4" s="1"/>
  <c r="T136" i="4" s="1"/>
  <c r="T135" i="4" s="1"/>
  <c r="T134" i="4" s="1"/>
  <c r="T133" i="4" s="1"/>
  <c r="T132" i="4" s="1"/>
  <c r="T131" i="4" s="1"/>
  <c r="T130" i="4" s="1"/>
  <c r="T129" i="4" s="1"/>
  <c r="T128" i="4" s="1"/>
  <c r="T127" i="4" s="1"/>
  <c r="T126" i="4" s="1"/>
  <c r="T125" i="4" s="1"/>
  <c r="T124" i="4" s="1"/>
  <c r="T123" i="4" s="1"/>
  <c r="T122" i="4" s="1"/>
  <c r="T121" i="4" s="1"/>
  <c r="T120" i="4" s="1"/>
  <c r="T119" i="4" s="1"/>
  <c r="T118" i="4" s="1"/>
  <c r="T117" i="4" s="1"/>
  <c r="T116" i="4" s="1"/>
  <c r="T115" i="4" s="1"/>
  <c r="T114" i="4" s="1"/>
  <c r="T113" i="4" s="1"/>
  <c r="T112" i="4" s="1"/>
  <c r="T111" i="4" s="1"/>
  <c r="T110" i="4" s="1"/>
  <c r="T109" i="4" s="1"/>
  <c r="T108" i="4" s="1"/>
  <c r="T107" i="4" s="1"/>
  <c r="T106" i="4" s="1"/>
  <c r="T105" i="4" s="1"/>
  <c r="T104" i="4" s="1"/>
  <c r="T103" i="4" s="1"/>
  <c r="T102" i="4" s="1"/>
  <c r="T101" i="4" s="1"/>
  <c r="T100" i="4" s="1"/>
  <c r="T99" i="4" s="1"/>
  <c r="T98" i="4" s="1"/>
  <c r="T97" i="4" s="1"/>
  <c r="T96" i="4" s="1"/>
  <c r="T95" i="4" s="1"/>
  <c r="T94" i="4" s="1"/>
  <c r="T93" i="4" s="1"/>
  <c r="T92" i="4" s="1"/>
  <c r="T91" i="4" s="1"/>
  <c r="T90" i="4" s="1"/>
  <c r="T89" i="4" s="1"/>
  <c r="T88" i="4" s="1"/>
  <c r="T87" i="4" s="1"/>
  <c r="T86" i="4" s="1"/>
  <c r="T85" i="4" s="1"/>
  <c r="T84" i="4" s="1"/>
  <c r="T83" i="4" s="1"/>
  <c r="T82" i="4" s="1"/>
  <c r="T81" i="4" s="1"/>
  <c r="T80" i="4" s="1"/>
  <c r="T79" i="4" s="1"/>
  <c r="T78" i="4" s="1"/>
  <c r="T77" i="4" s="1"/>
  <c r="T76" i="4" s="1"/>
  <c r="T75" i="4" s="1"/>
  <c r="T74" i="4" s="1"/>
  <c r="T73" i="4" s="1"/>
  <c r="T72" i="4" s="1"/>
  <c r="T71" i="4" s="1"/>
  <c r="T70" i="4" s="1"/>
  <c r="T69" i="4" s="1"/>
  <c r="T68" i="4" s="1"/>
  <c r="T67" i="4" s="1"/>
  <c r="T66" i="4" s="1"/>
  <c r="T65" i="4" s="1"/>
  <c r="T64" i="4" s="1"/>
  <c r="T63" i="4" s="1"/>
  <c r="T62" i="4" s="1"/>
  <c r="T61" i="4" s="1"/>
  <c r="T60" i="4" s="1"/>
  <c r="T59" i="4" s="1"/>
  <c r="T58" i="4" s="1"/>
  <c r="T57" i="4" s="1"/>
  <c r="T56" i="4" s="1"/>
  <c r="T55" i="4" s="1"/>
  <c r="T54" i="4" s="1"/>
  <c r="T53" i="4" s="1"/>
  <c r="T52" i="4" s="1"/>
  <c r="T51" i="4" s="1"/>
  <c r="T50" i="4" s="1"/>
  <c r="T49" i="4" s="1"/>
  <c r="T48" i="4" s="1"/>
  <c r="T47" i="4" s="1"/>
  <c r="T46" i="4" s="1"/>
  <c r="T45" i="4" s="1"/>
  <c r="T44" i="4" s="1"/>
  <c r="T43" i="4" s="1"/>
  <c r="T42" i="4" s="1"/>
  <c r="T41" i="4" s="1"/>
  <c r="T40" i="4" s="1"/>
  <c r="T39" i="4" s="1"/>
  <c r="T38" i="4" s="1"/>
  <c r="T37" i="4" s="1"/>
  <c r="T36" i="4" s="1"/>
  <c r="T35" i="4" s="1"/>
  <c r="T34" i="4" s="1"/>
  <c r="T33" i="4" s="1"/>
  <c r="T32" i="4" s="1"/>
  <c r="T31" i="4" s="1"/>
  <c r="T30" i="4" s="1"/>
  <c r="T29" i="4" s="1"/>
  <c r="T28" i="4" s="1"/>
  <c r="T27" i="4" s="1"/>
  <c r="T26" i="4" s="1"/>
  <c r="T25" i="4" s="1"/>
  <c r="T24" i="4" s="1"/>
  <c r="T23" i="4" s="1"/>
  <c r="T22" i="4" s="1"/>
  <c r="T21" i="4" s="1"/>
  <c r="T20" i="4" s="1"/>
  <c r="T19" i="4" s="1"/>
  <c r="T18" i="4" s="1"/>
  <c r="T17" i="4" s="1"/>
  <c r="T16" i="4" s="1"/>
  <c r="T15" i="4" s="1"/>
  <c r="T14" i="4" s="1"/>
  <c r="T13" i="4" s="1"/>
  <c r="T12" i="4" s="1"/>
  <c r="T11" i="4" s="1"/>
  <c r="T10" i="4" s="1"/>
  <c r="T9" i="4" s="1"/>
  <c r="T8" i="4" s="1"/>
  <c r="T7" i="4" s="1"/>
  <c r="T6" i="4" s="1"/>
  <c r="T5" i="4" s="1"/>
  <c r="T4" i="4" s="1"/>
  <c r="T3" i="4" s="1"/>
  <c r="M363" i="4"/>
  <c r="M362" i="4" s="1"/>
  <c r="M361" i="4" s="1"/>
  <c r="M360" i="4" s="1"/>
  <c r="M359" i="4" s="1"/>
  <c r="M358" i="4" s="1"/>
  <c r="M357" i="4" s="1"/>
  <c r="M356" i="4" s="1"/>
  <c r="M355" i="4" s="1"/>
  <c r="M354" i="4" s="1"/>
  <c r="M353" i="4" s="1"/>
  <c r="M352" i="4" s="1"/>
  <c r="M351" i="4" s="1"/>
  <c r="M350" i="4" s="1"/>
  <c r="M349" i="4" s="1"/>
  <c r="M348" i="4" s="1"/>
  <c r="M347" i="4" s="1"/>
  <c r="M346" i="4" s="1"/>
  <c r="M345" i="4" s="1"/>
  <c r="M344" i="4" s="1"/>
  <c r="M343" i="4" s="1"/>
  <c r="M342" i="4" s="1"/>
  <c r="M341" i="4" s="1"/>
  <c r="M340" i="4" s="1"/>
  <c r="M339" i="4" s="1"/>
  <c r="M338" i="4" s="1"/>
  <c r="M337" i="4" s="1"/>
  <c r="M336" i="4" s="1"/>
  <c r="M335" i="4" s="1"/>
  <c r="M334" i="4" s="1"/>
  <c r="M333" i="4" s="1"/>
  <c r="M332" i="4" s="1"/>
  <c r="M331" i="4" s="1"/>
  <c r="M330" i="4" s="1"/>
  <c r="M329" i="4" s="1"/>
  <c r="M328" i="4" s="1"/>
  <c r="M327" i="4" s="1"/>
  <c r="M326" i="4" s="1"/>
  <c r="M325" i="4" s="1"/>
  <c r="M324" i="4" s="1"/>
  <c r="M323" i="4" s="1"/>
  <c r="M322" i="4" s="1"/>
  <c r="M321" i="4" s="1"/>
  <c r="M320" i="4" s="1"/>
  <c r="M319" i="4" s="1"/>
  <c r="M318" i="4" s="1"/>
  <c r="M317" i="4" s="1"/>
  <c r="M316" i="4" s="1"/>
  <c r="M315" i="4" s="1"/>
  <c r="M314" i="4" s="1"/>
  <c r="M313" i="4" s="1"/>
  <c r="M312" i="4" s="1"/>
  <c r="M311" i="4" s="1"/>
  <c r="M310" i="4" s="1"/>
  <c r="M309" i="4" s="1"/>
  <c r="M308" i="4" s="1"/>
  <c r="M307" i="4" s="1"/>
  <c r="M306" i="4" s="1"/>
  <c r="M305" i="4" s="1"/>
  <c r="M304" i="4" s="1"/>
  <c r="M303" i="4" s="1"/>
  <c r="M302" i="4" s="1"/>
  <c r="M301" i="4" s="1"/>
  <c r="M300" i="4" s="1"/>
  <c r="M299" i="4" s="1"/>
  <c r="M298" i="4" s="1"/>
  <c r="M297" i="4" s="1"/>
  <c r="M296" i="4" s="1"/>
  <c r="M295" i="4" s="1"/>
  <c r="M294" i="4" s="1"/>
  <c r="M293" i="4" s="1"/>
  <c r="M292" i="4" s="1"/>
  <c r="M291" i="4" s="1"/>
  <c r="M290" i="4" s="1"/>
  <c r="M289" i="4" s="1"/>
  <c r="M288" i="4" s="1"/>
  <c r="M287" i="4" s="1"/>
  <c r="M286" i="4" s="1"/>
  <c r="M285" i="4" s="1"/>
  <c r="M284" i="4" s="1"/>
  <c r="M283" i="4" s="1"/>
  <c r="M282" i="4" s="1"/>
  <c r="M281" i="4" s="1"/>
  <c r="M280" i="4" s="1"/>
  <c r="M279" i="4" s="1"/>
  <c r="M278" i="4" s="1"/>
  <c r="M277" i="4" s="1"/>
  <c r="M276" i="4" s="1"/>
  <c r="M275" i="4" s="1"/>
  <c r="M274" i="4" s="1"/>
  <c r="M273" i="4" s="1"/>
  <c r="M272" i="4" s="1"/>
  <c r="M271" i="4" s="1"/>
  <c r="M270" i="4" s="1"/>
  <c r="M269" i="4" s="1"/>
  <c r="M268" i="4" s="1"/>
  <c r="M267" i="4" s="1"/>
  <c r="M266" i="4" s="1"/>
  <c r="M265" i="4" s="1"/>
  <c r="M264" i="4" s="1"/>
  <c r="M263" i="4" s="1"/>
  <c r="M262" i="4" s="1"/>
  <c r="M261" i="4" s="1"/>
  <c r="M260" i="4" s="1"/>
  <c r="M259" i="4" s="1"/>
  <c r="M258" i="4" s="1"/>
  <c r="M257" i="4" s="1"/>
  <c r="M256" i="4" s="1"/>
  <c r="M255" i="4" s="1"/>
  <c r="M254" i="4" s="1"/>
  <c r="M253" i="4" s="1"/>
  <c r="M252" i="4" s="1"/>
  <c r="M251" i="4" s="1"/>
  <c r="M250" i="4" s="1"/>
  <c r="M249" i="4" s="1"/>
  <c r="M248" i="4" s="1"/>
  <c r="M247" i="4" s="1"/>
  <c r="M246" i="4" s="1"/>
  <c r="M245" i="4" s="1"/>
  <c r="M244" i="4" s="1"/>
  <c r="M243" i="4" s="1"/>
  <c r="M242" i="4" s="1"/>
  <c r="M241" i="4" s="1"/>
  <c r="M240" i="4" s="1"/>
  <c r="M239" i="4" s="1"/>
  <c r="M238" i="4" s="1"/>
  <c r="M237" i="4" s="1"/>
  <c r="M236" i="4" s="1"/>
  <c r="M235" i="4" s="1"/>
  <c r="M234" i="4" s="1"/>
  <c r="M233" i="4" s="1"/>
  <c r="M232" i="4" s="1"/>
  <c r="M231" i="4" s="1"/>
  <c r="M230" i="4" s="1"/>
  <c r="M229" i="4" s="1"/>
  <c r="M228" i="4" s="1"/>
  <c r="M227" i="4" s="1"/>
  <c r="M226" i="4" s="1"/>
  <c r="M225" i="4" s="1"/>
  <c r="M224" i="4" s="1"/>
  <c r="M223" i="4" s="1"/>
  <c r="M222" i="4" s="1"/>
  <c r="M221" i="4" s="1"/>
  <c r="M220" i="4" s="1"/>
  <c r="M219" i="4" s="1"/>
  <c r="M218" i="4" s="1"/>
  <c r="M217" i="4" s="1"/>
  <c r="M216" i="4" s="1"/>
  <c r="M215" i="4" s="1"/>
  <c r="M214" i="4" s="1"/>
  <c r="M213" i="4" s="1"/>
  <c r="M212" i="4" s="1"/>
  <c r="M211" i="4" s="1"/>
  <c r="M210" i="4" s="1"/>
  <c r="M209" i="4" s="1"/>
  <c r="M208" i="4" s="1"/>
  <c r="M207" i="4" s="1"/>
  <c r="M206" i="4" s="1"/>
  <c r="M205" i="4" s="1"/>
  <c r="M204" i="4" s="1"/>
  <c r="M203" i="4" s="1"/>
  <c r="M202" i="4" s="1"/>
  <c r="M201" i="4" s="1"/>
  <c r="M200" i="4" s="1"/>
  <c r="M199" i="4" s="1"/>
  <c r="M198" i="4" s="1"/>
  <c r="M197" i="4" s="1"/>
  <c r="M196" i="4" s="1"/>
  <c r="M195" i="4" s="1"/>
  <c r="M194" i="4" s="1"/>
  <c r="M193" i="4" s="1"/>
  <c r="M192" i="4" s="1"/>
  <c r="M191" i="4" s="1"/>
  <c r="M190" i="4" s="1"/>
  <c r="M189" i="4" s="1"/>
  <c r="M188" i="4" s="1"/>
  <c r="M187" i="4" s="1"/>
  <c r="M186" i="4" s="1"/>
  <c r="M185" i="4" s="1"/>
  <c r="M184" i="4" s="1"/>
  <c r="M183" i="4" s="1"/>
  <c r="M182" i="4" s="1"/>
  <c r="M181" i="4" s="1"/>
  <c r="M180" i="4" s="1"/>
  <c r="M179" i="4" s="1"/>
  <c r="M178" i="4" s="1"/>
  <c r="M177" i="4" s="1"/>
  <c r="M176" i="4" s="1"/>
  <c r="M175" i="4" s="1"/>
  <c r="M174" i="4" s="1"/>
  <c r="M173" i="4" s="1"/>
  <c r="M172" i="4" s="1"/>
  <c r="M171" i="4" s="1"/>
  <c r="M170" i="4" s="1"/>
  <c r="M169" i="4" s="1"/>
  <c r="M168" i="4" s="1"/>
  <c r="M167" i="4" s="1"/>
  <c r="M166" i="4" s="1"/>
  <c r="M165" i="4" s="1"/>
  <c r="M164" i="4" s="1"/>
  <c r="M163" i="4" s="1"/>
  <c r="M162" i="4" s="1"/>
  <c r="M161" i="4" s="1"/>
  <c r="M160" i="4" s="1"/>
  <c r="M159" i="4" s="1"/>
  <c r="M158" i="4" s="1"/>
  <c r="M157" i="4" s="1"/>
  <c r="M156" i="4" s="1"/>
  <c r="M155" i="4" s="1"/>
  <c r="M154" i="4" s="1"/>
  <c r="M153" i="4" s="1"/>
  <c r="M152" i="4" s="1"/>
  <c r="M151" i="4" s="1"/>
  <c r="M150" i="4" s="1"/>
  <c r="M149" i="4" s="1"/>
  <c r="M148" i="4" s="1"/>
  <c r="M147" i="4" s="1"/>
  <c r="M146" i="4" s="1"/>
  <c r="M145" i="4" s="1"/>
  <c r="M144" i="4" s="1"/>
  <c r="M143" i="4" s="1"/>
  <c r="M142" i="4" s="1"/>
  <c r="M141" i="4" s="1"/>
  <c r="M140" i="4" s="1"/>
  <c r="M139" i="4" s="1"/>
  <c r="M138" i="4" s="1"/>
  <c r="M137" i="4" s="1"/>
  <c r="M136" i="4" s="1"/>
  <c r="M135" i="4" s="1"/>
  <c r="M134" i="4" s="1"/>
  <c r="M133" i="4" s="1"/>
  <c r="M132" i="4" s="1"/>
  <c r="M131" i="4" s="1"/>
  <c r="M130" i="4" s="1"/>
  <c r="M129" i="4" s="1"/>
  <c r="M128" i="4" s="1"/>
  <c r="M127" i="4" s="1"/>
  <c r="M126" i="4" s="1"/>
  <c r="M125" i="4" s="1"/>
  <c r="M124" i="4" s="1"/>
  <c r="M123" i="4" s="1"/>
  <c r="M122" i="4" s="1"/>
  <c r="M121" i="4" s="1"/>
  <c r="M120" i="4" s="1"/>
  <c r="M119" i="4" s="1"/>
  <c r="M118" i="4" s="1"/>
  <c r="M117" i="4" s="1"/>
  <c r="M116" i="4" s="1"/>
  <c r="M115" i="4" s="1"/>
  <c r="M114" i="4" s="1"/>
  <c r="M113" i="4" s="1"/>
  <c r="M112" i="4" s="1"/>
  <c r="M111" i="4" s="1"/>
  <c r="M110" i="4" s="1"/>
  <c r="M109" i="4" s="1"/>
  <c r="M108" i="4" s="1"/>
  <c r="M107" i="4" s="1"/>
  <c r="M106" i="4" s="1"/>
  <c r="M105" i="4" s="1"/>
  <c r="M104" i="4" s="1"/>
  <c r="M103" i="4" s="1"/>
  <c r="M102" i="4" s="1"/>
  <c r="M101" i="4" s="1"/>
  <c r="M100" i="4" s="1"/>
  <c r="M99" i="4" s="1"/>
  <c r="M98" i="4" s="1"/>
  <c r="M97" i="4" s="1"/>
  <c r="M96" i="4" s="1"/>
  <c r="M95" i="4" s="1"/>
  <c r="M94" i="4" s="1"/>
  <c r="M93" i="4" s="1"/>
  <c r="M92" i="4" s="1"/>
  <c r="M91" i="4" s="1"/>
  <c r="M90" i="4" s="1"/>
  <c r="M89" i="4" s="1"/>
  <c r="M88" i="4" s="1"/>
  <c r="M87" i="4" s="1"/>
  <c r="M86" i="4" s="1"/>
  <c r="M85" i="4" s="1"/>
  <c r="M84" i="4" s="1"/>
  <c r="M83" i="4" s="1"/>
  <c r="M82" i="4" s="1"/>
  <c r="M81" i="4" s="1"/>
  <c r="M80" i="4" s="1"/>
  <c r="M79" i="4" s="1"/>
  <c r="M78" i="4" s="1"/>
  <c r="M77" i="4" s="1"/>
  <c r="M76" i="4" s="1"/>
  <c r="M75" i="4" s="1"/>
  <c r="M74" i="4" s="1"/>
  <c r="M73" i="4" s="1"/>
  <c r="M72" i="4" s="1"/>
  <c r="M71" i="4" s="1"/>
  <c r="M70" i="4" s="1"/>
  <c r="M69" i="4" s="1"/>
  <c r="M68" i="4" s="1"/>
  <c r="M67" i="4" s="1"/>
  <c r="M66" i="4" s="1"/>
  <c r="M65" i="4" s="1"/>
  <c r="M64" i="4" s="1"/>
  <c r="M63" i="4" s="1"/>
  <c r="M62" i="4" s="1"/>
  <c r="M61" i="4" s="1"/>
  <c r="M60" i="4" s="1"/>
  <c r="M59" i="4" s="1"/>
  <c r="M58" i="4" s="1"/>
  <c r="M57" i="4" s="1"/>
  <c r="M56" i="4" s="1"/>
  <c r="M55" i="4" s="1"/>
  <c r="M54" i="4" s="1"/>
  <c r="M53" i="4" s="1"/>
  <c r="M52" i="4" s="1"/>
  <c r="M51" i="4" s="1"/>
  <c r="M50" i="4" s="1"/>
  <c r="M49" i="4" s="1"/>
  <c r="M48" i="4" s="1"/>
  <c r="M47" i="4" s="1"/>
  <c r="M46" i="4" s="1"/>
  <c r="M45" i="4" s="1"/>
  <c r="M44" i="4" s="1"/>
  <c r="M43" i="4" s="1"/>
  <c r="M42" i="4" s="1"/>
  <c r="M41" i="4" s="1"/>
  <c r="M40" i="4" s="1"/>
  <c r="M39" i="4" s="1"/>
  <c r="M38" i="4" s="1"/>
  <c r="M37" i="4" s="1"/>
  <c r="M36" i="4" s="1"/>
  <c r="M35" i="4" s="1"/>
  <c r="M34" i="4" s="1"/>
  <c r="M33" i="4" s="1"/>
  <c r="M32" i="4" s="1"/>
  <c r="M31" i="4" s="1"/>
  <c r="M30" i="4" s="1"/>
  <c r="M29" i="4" s="1"/>
  <c r="M28" i="4" s="1"/>
  <c r="M27" i="4" s="1"/>
  <c r="M26" i="4" s="1"/>
  <c r="M25" i="4" s="1"/>
  <c r="M24" i="4" s="1"/>
  <c r="M23" i="4" s="1"/>
  <c r="M22" i="4" s="1"/>
  <c r="M21" i="4" s="1"/>
  <c r="M20" i="4" s="1"/>
  <c r="M19" i="4" s="1"/>
  <c r="M18" i="4" s="1"/>
  <c r="M17" i="4" s="1"/>
  <c r="M16" i="4" s="1"/>
  <c r="M15" i="4" s="1"/>
  <c r="M14" i="4" s="1"/>
  <c r="M13" i="4" s="1"/>
  <c r="M12" i="4" s="1"/>
  <c r="M11" i="4" s="1"/>
  <c r="M10" i="4" s="1"/>
  <c r="M9" i="4" s="1"/>
  <c r="M8" i="4" s="1"/>
  <c r="M7" i="4" s="1"/>
  <c r="M6" i="4" s="1"/>
  <c r="M5" i="4" s="1"/>
  <c r="M4" i="4" s="1"/>
  <c r="M3" i="4" s="1"/>
  <c r="J362" i="4"/>
  <c r="J361" i="4" s="1"/>
  <c r="J360" i="4" s="1"/>
  <c r="J359" i="4" s="1"/>
  <c r="J358" i="4" s="1"/>
  <c r="J357" i="4" s="1"/>
  <c r="J356" i="4" s="1"/>
  <c r="J355" i="4" s="1"/>
  <c r="J354" i="4" s="1"/>
  <c r="J353" i="4" s="1"/>
  <c r="J352" i="4" s="1"/>
  <c r="J351" i="4" s="1"/>
  <c r="J350" i="4" s="1"/>
  <c r="J349" i="4" s="1"/>
  <c r="J348" i="4" s="1"/>
  <c r="J347" i="4" s="1"/>
  <c r="J346" i="4" s="1"/>
  <c r="J345" i="4" s="1"/>
  <c r="J344" i="4" s="1"/>
  <c r="J343" i="4" s="1"/>
  <c r="J342" i="4" s="1"/>
  <c r="J341" i="4" s="1"/>
  <c r="J340" i="4" s="1"/>
  <c r="J339" i="4" s="1"/>
  <c r="J338" i="4" s="1"/>
  <c r="J337" i="4" s="1"/>
  <c r="J336" i="4" s="1"/>
  <c r="J335" i="4" s="1"/>
  <c r="J334" i="4" s="1"/>
  <c r="J333" i="4" s="1"/>
  <c r="J332" i="4" s="1"/>
  <c r="J331" i="4" s="1"/>
  <c r="J330" i="4" s="1"/>
  <c r="J329" i="4" s="1"/>
  <c r="J328" i="4" s="1"/>
  <c r="J327" i="4" s="1"/>
  <c r="J326" i="4" s="1"/>
  <c r="J325" i="4" s="1"/>
  <c r="J324" i="4" s="1"/>
  <c r="J323" i="4" s="1"/>
  <c r="J322" i="4" s="1"/>
  <c r="J321" i="4" s="1"/>
  <c r="J320" i="4" s="1"/>
  <c r="J319" i="4" s="1"/>
  <c r="J318" i="4" s="1"/>
  <c r="J317" i="4" s="1"/>
  <c r="J316" i="4" s="1"/>
  <c r="J315" i="4" s="1"/>
  <c r="J314" i="4" s="1"/>
  <c r="J313" i="4" s="1"/>
  <c r="J312" i="4" s="1"/>
  <c r="J311" i="4" s="1"/>
  <c r="J310" i="4" s="1"/>
  <c r="J309" i="4" s="1"/>
  <c r="J308" i="4" s="1"/>
  <c r="J307" i="4" s="1"/>
  <c r="J306" i="4" s="1"/>
  <c r="J305" i="4" s="1"/>
  <c r="J304" i="4" s="1"/>
  <c r="J303" i="4" s="1"/>
  <c r="J302" i="4" s="1"/>
  <c r="J301" i="4" s="1"/>
  <c r="J300" i="4" s="1"/>
  <c r="J299" i="4" s="1"/>
  <c r="J298" i="4" s="1"/>
  <c r="J297" i="4" s="1"/>
  <c r="J296" i="4" s="1"/>
  <c r="J295" i="4" s="1"/>
  <c r="J294" i="4" s="1"/>
  <c r="J293" i="4" s="1"/>
  <c r="J292" i="4" s="1"/>
  <c r="J291" i="4" s="1"/>
  <c r="J290" i="4" s="1"/>
  <c r="J289" i="4" s="1"/>
  <c r="J288" i="4" s="1"/>
  <c r="J287" i="4" s="1"/>
  <c r="J286" i="4" s="1"/>
  <c r="J285" i="4" s="1"/>
  <c r="J284" i="4" s="1"/>
  <c r="J283" i="4" s="1"/>
  <c r="J282" i="4" s="1"/>
  <c r="J281" i="4" s="1"/>
  <c r="J280" i="4" s="1"/>
  <c r="J279" i="4" s="1"/>
  <c r="J278" i="4" s="1"/>
  <c r="J277" i="4" s="1"/>
  <c r="J276" i="4" s="1"/>
  <c r="J275" i="4" s="1"/>
  <c r="J274" i="4" s="1"/>
  <c r="J273" i="4" s="1"/>
  <c r="J272" i="4" s="1"/>
  <c r="J271" i="4" s="1"/>
  <c r="J270" i="4" s="1"/>
  <c r="J269" i="4" s="1"/>
  <c r="J268" i="4" s="1"/>
  <c r="J267" i="4" s="1"/>
  <c r="J266" i="4" s="1"/>
  <c r="J265" i="4" s="1"/>
  <c r="J264" i="4" s="1"/>
  <c r="J263" i="4" s="1"/>
  <c r="J262" i="4" s="1"/>
  <c r="J261" i="4" s="1"/>
  <c r="J260" i="4" s="1"/>
  <c r="J259" i="4" s="1"/>
  <c r="J258" i="4" s="1"/>
  <c r="J257" i="4" s="1"/>
  <c r="J256" i="4" s="1"/>
  <c r="J255" i="4" s="1"/>
  <c r="J254" i="4" s="1"/>
  <c r="J253" i="4" s="1"/>
  <c r="J252" i="4" s="1"/>
  <c r="J251" i="4" s="1"/>
  <c r="J250" i="4" s="1"/>
  <c r="J249" i="4" s="1"/>
  <c r="J248" i="4" s="1"/>
  <c r="J247" i="4" s="1"/>
  <c r="J246" i="4" s="1"/>
  <c r="J245" i="4" s="1"/>
  <c r="J244" i="4" s="1"/>
  <c r="J243" i="4" s="1"/>
  <c r="J242" i="4" s="1"/>
  <c r="J241" i="4" s="1"/>
  <c r="J240" i="4" s="1"/>
  <c r="J239" i="4" s="1"/>
  <c r="J238" i="4" s="1"/>
  <c r="J237" i="4" s="1"/>
  <c r="J236" i="4" s="1"/>
  <c r="J235" i="4" s="1"/>
  <c r="J234" i="4" s="1"/>
  <c r="J233" i="4" s="1"/>
  <c r="J232" i="4" s="1"/>
  <c r="J231" i="4" s="1"/>
  <c r="J230" i="4" s="1"/>
  <c r="J229" i="4" s="1"/>
  <c r="J228" i="4" s="1"/>
  <c r="J227" i="4" s="1"/>
  <c r="J226" i="4" s="1"/>
  <c r="J225" i="4" s="1"/>
  <c r="J224" i="4" s="1"/>
  <c r="J223" i="4" s="1"/>
  <c r="J222" i="4" s="1"/>
  <c r="J221" i="4" s="1"/>
  <c r="J220" i="4" s="1"/>
  <c r="J219" i="4" s="1"/>
  <c r="J218" i="4" s="1"/>
  <c r="J217" i="4" s="1"/>
  <c r="J216" i="4" s="1"/>
  <c r="J215" i="4" s="1"/>
  <c r="J214" i="4" s="1"/>
  <c r="J213" i="4" s="1"/>
  <c r="J212" i="4" s="1"/>
  <c r="J211" i="4" s="1"/>
  <c r="J210" i="4" s="1"/>
  <c r="J209" i="4" s="1"/>
  <c r="J208" i="4" s="1"/>
  <c r="J207" i="4" s="1"/>
  <c r="J206" i="4" s="1"/>
  <c r="J205" i="4" s="1"/>
  <c r="J204" i="4" s="1"/>
  <c r="J203" i="4" s="1"/>
  <c r="J202" i="4" s="1"/>
  <c r="J201" i="4" s="1"/>
  <c r="J200" i="4" s="1"/>
  <c r="J199" i="4" s="1"/>
  <c r="J198" i="4" s="1"/>
  <c r="J197" i="4" s="1"/>
  <c r="J196" i="4" s="1"/>
  <c r="J195" i="4" s="1"/>
  <c r="J194" i="4" s="1"/>
  <c r="J193" i="4" s="1"/>
  <c r="J192" i="4" s="1"/>
  <c r="J191" i="4" s="1"/>
  <c r="J190" i="4" s="1"/>
  <c r="J189" i="4" s="1"/>
  <c r="J188" i="4" s="1"/>
  <c r="J187" i="4" s="1"/>
  <c r="J186" i="4" s="1"/>
  <c r="J185" i="4" s="1"/>
  <c r="J184" i="4" s="1"/>
  <c r="J183" i="4" s="1"/>
  <c r="J182" i="4" s="1"/>
  <c r="J181" i="4" s="1"/>
  <c r="J180" i="4" s="1"/>
  <c r="J179" i="4" s="1"/>
  <c r="J178" i="4" s="1"/>
  <c r="J177" i="4" s="1"/>
  <c r="J176" i="4" s="1"/>
  <c r="J175" i="4" s="1"/>
  <c r="J174" i="4" s="1"/>
  <c r="J173" i="4" s="1"/>
  <c r="J172" i="4" s="1"/>
  <c r="J171" i="4" s="1"/>
  <c r="J170" i="4" s="1"/>
  <c r="J169" i="4" s="1"/>
  <c r="J168" i="4" s="1"/>
  <c r="J167" i="4" s="1"/>
  <c r="J166" i="4" s="1"/>
  <c r="J165" i="4" s="1"/>
  <c r="J164" i="4" s="1"/>
  <c r="J163" i="4" s="1"/>
  <c r="J162" i="4" s="1"/>
  <c r="J161" i="4" s="1"/>
  <c r="J160" i="4" s="1"/>
  <c r="J159" i="4" s="1"/>
  <c r="J158" i="4" s="1"/>
  <c r="J157" i="4" s="1"/>
  <c r="J156" i="4" s="1"/>
  <c r="J155" i="4" s="1"/>
  <c r="J154" i="4" s="1"/>
  <c r="J153" i="4" s="1"/>
  <c r="J152" i="4" s="1"/>
  <c r="J151" i="4" s="1"/>
  <c r="J150" i="4" s="1"/>
  <c r="J149" i="4" s="1"/>
  <c r="J148" i="4" s="1"/>
  <c r="J147" i="4" s="1"/>
  <c r="J146" i="4" s="1"/>
  <c r="J145" i="4" s="1"/>
  <c r="J144" i="4" s="1"/>
  <c r="J143" i="4" s="1"/>
  <c r="J142" i="4" s="1"/>
  <c r="J141" i="4" s="1"/>
  <c r="J140" i="4" s="1"/>
  <c r="J139" i="4" s="1"/>
  <c r="J138" i="4" s="1"/>
  <c r="J137" i="4" s="1"/>
  <c r="J136" i="4" s="1"/>
  <c r="J135" i="4" s="1"/>
  <c r="J134" i="4" s="1"/>
  <c r="J133" i="4" s="1"/>
  <c r="J132" i="4" s="1"/>
  <c r="J131" i="4" s="1"/>
  <c r="J130" i="4" s="1"/>
  <c r="J129" i="4" s="1"/>
  <c r="J128" i="4" s="1"/>
  <c r="J127" i="4" s="1"/>
  <c r="J126" i="4" s="1"/>
  <c r="J125" i="4" s="1"/>
  <c r="J124" i="4" s="1"/>
  <c r="J123" i="4" s="1"/>
  <c r="J122" i="4" s="1"/>
  <c r="J121" i="4" s="1"/>
  <c r="J120" i="4" s="1"/>
  <c r="J119" i="4" s="1"/>
  <c r="J118" i="4" s="1"/>
  <c r="J117" i="4" s="1"/>
  <c r="J116" i="4" s="1"/>
  <c r="J115" i="4" s="1"/>
  <c r="J114" i="4" s="1"/>
  <c r="J113" i="4" s="1"/>
  <c r="J112" i="4" s="1"/>
  <c r="J111" i="4" s="1"/>
  <c r="J110" i="4" s="1"/>
  <c r="J109" i="4" s="1"/>
  <c r="J108" i="4" s="1"/>
  <c r="J107" i="4" s="1"/>
  <c r="J106" i="4" s="1"/>
  <c r="J105" i="4" s="1"/>
  <c r="J104" i="4" s="1"/>
  <c r="J103" i="4" s="1"/>
  <c r="J102" i="4" s="1"/>
  <c r="J101" i="4" s="1"/>
  <c r="J100" i="4" s="1"/>
  <c r="J99" i="4" s="1"/>
  <c r="J98" i="4" s="1"/>
  <c r="J97" i="4" s="1"/>
  <c r="J96" i="4" s="1"/>
  <c r="J95" i="4" s="1"/>
  <c r="J94" i="4" s="1"/>
  <c r="J93" i="4" s="1"/>
  <c r="J92" i="4" s="1"/>
  <c r="J91" i="4" s="1"/>
  <c r="J90" i="4" s="1"/>
  <c r="J89" i="4" s="1"/>
  <c r="J88" i="4" s="1"/>
  <c r="J87" i="4" s="1"/>
  <c r="J86" i="4" s="1"/>
  <c r="J85" i="4" s="1"/>
  <c r="J84" i="4" s="1"/>
  <c r="J83" i="4" s="1"/>
  <c r="J82" i="4" s="1"/>
  <c r="J81" i="4" s="1"/>
  <c r="J80" i="4" s="1"/>
  <c r="J79" i="4" s="1"/>
  <c r="J78" i="4" s="1"/>
  <c r="J77" i="4" s="1"/>
  <c r="J76" i="4" s="1"/>
  <c r="J75" i="4" s="1"/>
  <c r="J74" i="4" s="1"/>
  <c r="J73" i="4" s="1"/>
  <c r="J72" i="4" s="1"/>
  <c r="J71" i="4" s="1"/>
  <c r="J70" i="4" s="1"/>
  <c r="J69" i="4" s="1"/>
  <c r="J68" i="4" s="1"/>
  <c r="J67" i="4" s="1"/>
  <c r="J66" i="4" s="1"/>
  <c r="J65" i="4" s="1"/>
  <c r="J64" i="4" s="1"/>
  <c r="J63" i="4" s="1"/>
  <c r="J62" i="4" s="1"/>
  <c r="J61" i="4" s="1"/>
  <c r="J60" i="4" s="1"/>
  <c r="J59" i="4" s="1"/>
  <c r="J58" i="4" s="1"/>
  <c r="J57" i="4" s="1"/>
  <c r="J56" i="4" s="1"/>
  <c r="J55" i="4" s="1"/>
  <c r="J54" i="4" s="1"/>
  <c r="J53" i="4" s="1"/>
  <c r="J52" i="4" s="1"/>
  <c r="J51" i="4" s="1"/>
  <c r="J50" i="4" s="1"/>
  <c r="J49" i="4" s="1"/>
  <c r="J48" i="4" s="1"/>
  <c r="J47" i="4" s="1"/>
  <c r="J46" i="4" s="1"/>
  <c r="J45" i="4" s="1"/>
  <c r="J44" i="4" s="1"/>
  <c r="J43" i="4" s="1"/>
  <c r="J42" i="4" s="1"/>
  <c r="J41" i="4" s="1"/>
  <c r="J40" i="4" s="1"/>
  <c r="J39" i="4" s="1"/>
  <c r="J38" i="4" s="1"/>
  <c r="J37" i="4" s="1"/>
  <c r="J36" i="4" s="1"/>
  <c r="J35" i="4" s="1"/>
  <c r="J34" i="4" s="1"/>
  <c r="J33" i="4" s="1"/>
  <c r="J32" i="4" s="1"/>
  <c r="J31" i="4" s="1"/>
  <c r="J30" i="4" s="1"/>
  <c r="J29" i="4" s="1"/>
  <c r="J28" i="4" s="1"/>
  <c r="J27" i="4" s="1"/>
  <c r="J26" i="4" s="1"/>
  <c r="J25" i="4" s="1"/>
  <c r="J24" i="4" s="1"/>
  <c r="J23" i="4" s="1"/>
  <c r="J22" i="4" s="1"/>
  <c r="J21" i="4" s="1"/>
  <c r="J20" i="4" s="1"/>
  <c r="J19" i="4" s="1"/>
  <c r="J18" i="4" s="1"/>
  <c r="J17" i="4" s="1"/>
  <c r="J16" i="4" s="1"/>
  <c r="J15" i="4" s="1"/>
  <c r="J14" i="4" s="1"/>
  <c r="J13" i="4" s="1"/>
  <c r="J12" i="4" s="1"/>
  <c r="J11" i="4" s="1"/>
  <c r="J10" i="4" s="1"/>
  <c r="J9" i="4" s="1"/>
  <c r="J8" i="4" s="1"/>
  <c r="J7" i="4" s="1"/>
  <c r="J6" i="4" s="1"/>
  <c r="J5" i="4" s="1"/>
  <c r="J4" i="4" s="1"/>
  <c r="J3" i="4" s="1"/>
  <c r="U363" i="4"/>
  <c r="R362" i="4"/>
  <c r="R361" i="4" s="1"/>
  <c r="R360" i="4" s="1"/>
  <c r="R359" i="4" s="1"/>
  <c r="R358" i="4" s="1"/>
  <c r="R357" i="4" s="1"/>
  <c r="R356" i="4" s="1"/>
  <c r="R355" i="4" s="1"/>
  <c r="R354" i="4" s="1"/>
  <c r="R353" i="4" s="1"/>
  <c r="R352" i="4" s="1"/>
  <c r="R351" i="4" s="1"/>
  <c r="R350" i="4" s="1"/>
  <c r="R349" i="4" s="1"/>
  <c r="R348" i="4" s="1"/>
  <c r="R347" i="4" s="1"/>
  <c r="R346" i="4" s="1"/>
  <c r="R345" i="4" s="1"/>
  <c r="R344" i="4" s="1"/>
  <c r="R343" i="4" s="1"/>
  <c r="R342" i="4" s="1"/>
  <c r="R341" i="4" s="1"/>
  <c r="R340" i="4" s="1"/>
  <c r="R339" i="4" s="1"/>
  <c r="R338" i="4" s="1"/>
  <c r="R337" i="4" s="1"/>
  <c r="R336" i="4" s="1"/>
  <c r="R335" i="4" s="1"/>
  <c r="R334" i="4" s="1"/>
  <c r="R333" i="4" s="1"/>
  <c r="R332" i="4" s="1"/>
  <c r="R331" i="4" s="1"/>
  <c r="R330" i="4" s="1"/>
  <c r="R329" i="4" s="1"/>
  <c r="R328" i="4" s="1"/>
  <c r="R327" i="4" s="1"/>
  <c r="R326" i="4" s="1"/>
  <c r="R325" i="4" s="1"/>
  <c r="R324" i="4" s="1"/>
  <c r="R323" i="4" s="1"/>
  <c r="R322" i="4" s="1"/>
  <c r="R321" i="4" s="1"/>
  <c r="R320" i="4" s="1"/>
  <c r="R319" i="4" s="1"/>
  <c r="R318" i="4" s="1"/>
  <c r="R317" i="4" s="1"/>
  <c r="R316" i="4" s="1"/>
  <c r="R315" i="4" s="1"/>
  <c r="R314" i="4" s="1"/>
  <c r="R313" i="4" s="1"/>
  <c r="R312" i="4" s="1"/>
  <c r="R311" i="4" s="1"/>
  <c r="R310" i="4" s="1"/>
  <c r="R309" i="4" s="1"/>
  <c r="R308" i="4" s="1"/>
  <c r="R307" i="4" s="1"/>
  <c r="R306" i="4" s="1"/>
  <c r="R305" i="4" s="1"/>
  <c r="R304" i="4" s="1"/>
  <c r="R303" i="4" s="1"/>
  <c r="R302" i="4" s="1"/>
  <c r="R301" i="4" s="1"/>
  <c r="R300" i="4" s="1"/>
  <c r="R299" i="4" s="1"/>
  <c r="R298" i="4" s="1"/>
  <c r="R297" i="4" s="1"/>
  <c r="R296" i="4" s="1"/>
  <c r="R295" i="4" s="1"/>
  <c r="R294" i="4" s="1"/>
  <c r="R293" i="4" s="1"/>
  <c r="R292" i="4" s="1"/>
  <c r="R291" i="4" s="1"/>
  <c r="R290" i="4" s="1"/>
  <c r="R289" i="4" s="1"/>
  <c r="R288" i="4" s="1"/>
  <c r="R287" i="4" s="1"/>
  <c r="R286" i="4" s="1"/>
  <c r="R285" i="4" s="1"/>
  <c r="R284" i="4" s="1"/>
  <c r="R283" i="4" s="1"/>
  <c r="R282" i="4" s="1"/>
  <c r="R281" i="4" s="1"/>
  <c r="R280" i="4" s="1"/>
  <c r="R279" i="4" s="1"/>
  <c r="R278" i="4" s="1"/>
  <c r="R277" i="4" s="1"/>
  <c r="R276" i="4" s="1"/>
  <c r="R275" i="4" s="1"/>
  <c r="R274" i="4" s="1"/>
  <c r="R273" i="4" s="1"/>
  <c r="R272" i="4" s="1"/>
  <c r="R271" i="4" s="1"/>
  <c r="R270" i="4" s="1"/>
  <c r="R269" i="4" s="1"/>
  <c r="R268" i="4" s="1"/>
  <c r="R267" i="4" s="1"/>
  <c r="R266" i="4" s="1"/>
  <c r="R265" i="4" s="1"/>
  <c r="R264" i="4" s="1"/>
  <c r="R263" i="4" s="1"/>
  <c r="R262" i="4" s="1"/>
  <c r="R261" i="4" s="1"/>
  <c r="R260" i="4" s="1"/>
  <c r="R259" i="4" s="1"/>
  <c r="R258" i="4" s="1"/>
  <c r="R257" i="4" s="1"/>
  <c r="R256" i="4" s="1"/>
  <c r="R255" i="4" s="1"/>
  <c r="R254" i="4" s="1"/>
  <c r="R253" i="4" s="1"/>
  <c r="R252" i="4" s="1"/>
  <c r="R251" i="4" s="1"/>
  <c r="R250" i="4" s="1"/>
  <c r="R249" i="4" s="1"/>
  <c r="R248" i="4" s="1"/>
  <c r="R247" i="4" s="1"/>
  <c r="R246" i="4" s="1"/>
  <c r="R245" i="4" s="1"/>
  <c r="R244" i="4" s="1"/>
  <c r="R243" i="4" s="1"/>
  <c r="R242" i="4" s="1"/>
  <c r="R241" i="4" s="1"/>
  <c r="R240" i="4" s="1"/>
  <c r="R239" i="4" s="1"/>
  <c r="R238" i="4" s="1"/>
  <c r="R237" i="4" s="1"/>
  <c r="R236" i="4" s="1"/>
  <c r="R235" i="4" s="1"/>
  <c r="R234" i="4" s="1"/>
  <c r="R233" i="4" s="1"/>
  <c r="R232" i="4" s="1"/>
  <c r="R231" i="4" s="1"/>
  <c r="R230" i="4" s="1"/>
  <c r="R229" i="4" s="1"/>
  <c r="R228" i="4" s="1"/>
  <c r="R227" i="4" s="1"/>
  <c r="R226" i="4" s="1"/>
  <c r="R225" i="4" s="1"/>
  <c r="R224" i="4" s="1"/>
  <c r="R223" i="4" s="1"/>
  <c r="R222" i="4" s="1"/>
  <c r="R221" i="4" s="1"/>
  <c r="R220" i="4" s="1"/>
  <c r="R219" i="4" s="1"/>
  <c r="R218" i="4" s="1"/>
  <c r="R217" i="4" s="1"/>
  <c r="R216" i="4" s="1"/>
  <c r="R215" i="4" s="1"/>
  <c r="R214" i="4" s="1"/>
  <c r="R213" i="4" s="1"/>
  <c r="R212" i="4" s="1"/>
  <c r="R211" i="4" s="1"/>
  <c r="R210" i="4" s="1"/>
  <c r="R209" i="4" s="1"/>
  <c r="R208" i="4" s="1"/>
  <c r="R207" i="4" s="1"/>
  <c r="R206" i="4" s="1"/>
  <c r="R205" i="4" s="1"/>
  <c r="R204" i="4" s="1"/>
  <c r="R203" i="4" s="1"/>
  <c r="R202" i="4" s="1"/>
  <c r="R201" i="4" s="1"/>
  <c r="R200" i="4" s="1"/>
  <c r="R199" i="4" s="1"/>
  <c r="R198" i="4" s="1"/>
  <c r="R197" i="4" s="1"/>
  <c r="R196" i="4" s="1"/>
  <c r="R195" i="4" s="1"/>
  <c r="R194" i="4" s="1"/>
  <c r="R193" i="4" s="1"/>
  <c r="R192" i="4" s="1"/>
  <c r="R191" i="4" s="1"/>
  <c r="R190" i="4" s="1"/>
  <c r="R189" i="4" s="1"/>
  <c r="R188" i="4" s="1"/>
  <c r="R187" i="4" s="1"/>
  <c r="R186" i="4" s="1"/>
  <c r="R185" i="4" s="1"/>
  <c r="R184" i="4" s="1"/>
  <c r="R183" i="4" s="1"/>
  <c r="R182" i="4" s="1"/>
  <c r="R181" i="4" s="1"/>
  <c r="R180" i="4" s="1"/>
  <c r="R179" i="4" s="1"/>
  <c r="R178" i="4" s="1"/>
  <c r="R177" i="4" s="1"/>
  <c r="R176" i="4" s="1"/>
  <c r="R175" i="4" s="1"/>
  <c r="R174" i="4" s="1"/>
  <c r="R173" i="4" s="1"/>
  <c r="R172" i="4" s="1"/>
  <c r="R171" i="4" s="1"/>
  <c r="R170" i="4" s="1"/>
  <c r="R169" i="4" s="1"/>
  <c r="R168" i="4" s="1"/>
  <c r="R167" i="4" s="1"/>
  <c r="R166" i="4" s="1"/>
  <c r="R165" i="4" s="1"/>
  <c r="R164" i="4" s="1"/>
  <c r="R163" i="4" s="1"/>
  <c r="R162" i="4" s="1"/>
  <c r="R161" i="4" s="1"/>
  <c r="R160" i="4" s="1"/>
  <c r="R159" i="4" s="1"/>
  <c r="R158" i="4" s="1"/>
  <c r="R157" i="4" s="1"/>
  <c r="R156" i="4" s="1"/>
  <c r="R155" i="4" s="1"/>
  <c r="R154" i="4" s="1"/>
  <c r="R153" i="4" s="1"/>
  <c r="R152" i="4" s="1"/>
  <c r="R151" i="4" s="1"/>
  <c r="R150" i="4" s="1"/>
  <c r="R149" i="4" s="1"/>
  <c r="R148" i="4" s="1"/>
  <c r="R147" i="4" s="1"/>
  <c r="R146" i="4" s="1"/>
  <c r="R145" i="4" s="1"/>
  <c r="R144" i="4" s="1"/>
  <c r="R143" i="4" s="1"/>
  <c r="R142" i="4" s="1"/>
  <c r="R141" i="4" s="1"/>
  <c r="R140" i="4" s="1"/>
  <c r="R139" i="4" s="1"/>
  <c r="R138" i="4" s="1"/>
  <c r="R137" i="4" s="1"/>
  <c r="R136" i="4" s="1"/>
  <c r="R135" i="4" s="1"/>
  <c r="R134" i="4" s="1"/>
  <c r="R133" i="4" s="1"/>
  <c r="R132" i="4" s="1"/>
  <c r="R131" i="4" s="1"/>
  <c r="R130" i="4" s="1"/>
  <c r="R129" i="4" s="1"/>
  <c r="R128" i="4" s="1"/>
  <c r="R127" i="4" s="1"/>
  <c r="R126" i="4" s="1"/>
  <c r="R125" i="4" s="1"/>
  <c r="R124" i="4" s="1"/>
  <c r="R123" i="4" s="1"/>
  <c r="R122" i="4" s="1"/>
  <c r="R121" i="4" s="1"/>
  <c r="R120" i="4" s="1"/>
  <c r="R119" i="4" s="1"/>
  <c r="R118" i="4" s="1"/>
  <c r="R117" i="4" s="1"/>
  <c r="R116" i="4" s="1"/>
  <c r="R115" i="4" s="1"/>
  <c r="R114" i="4" s="1"/>
  <c r="R113" i="4" s="1"/>
  <c r="R112" i="4" s="1"/>
  <c r="R111" i="4" s="1"/>
  <c r="R110" i="4" s="1"/>
  <c r="R109" i="4" s="1"/>
  <c r="R108" i="4" s="1"/>
  <c r="R107" i="4" s="1"/>
  <c r="R106" i="4" s="1"/>
  <c r="R105" i="4" s="1"/>
  <c r="R104" i="4" s="1"/>
  <c r="R103" i="4" s="1"/>
  <c r="R102" i="4" s="1"/>
  <c r="R101" i="4" s="1"/>
  <c r="R100" i="4" s="1"/>
  <c r="R99" i="4" s="1"/>
  <c r="R98" i="4" s="1"/>
  <c r="R97" i="4" s="1"/>
  <c r="R96" i="4" s="1"/>
  <c r="R95" i="4" s="1"/>
  <c r="R94" i="4" s="1"/>
  <c r="R93" i="4" s="1"/>
  <c r="R92" i="4" s="1"/>
  <c r="R91" i="4" s="1"/>
  <c r="R90" i="4" s="1"/>
  <c r="R89" i="4" s="1"/>
  <c r="R88" i="4" s="1"/>
  <c r="R87" i="4" s="1"/>
  <c r="R86" i="4" s="1"/>
  <c r="R85" i="4" s="1"/>
  <c r="R84" i="4" s="1"/>
  <c r="R83" i="4" s="1"/>
  <c r="R82" i="4" s="1"/>
  <c r="R81" i="4" s="1"/>
  <c r="R80" i="4" s="1"/>
  <c r="R79" i="4" s="1"/>
  <c r="R78" i="4" s="1"/>
  <c r="R77" i="4" s="1"/>
  <c r="R76" i="4" s="1"/>
  <c r="R75" i="4" s="1"/>
  <c r="R74" i="4" s="1"/>
  <c r="R73" i="4" s="1"/>
  <c r="R72" i="4" s="1"/>
  <c r="R71" i="4" s="1"/>
  <c r="R70" i="4" s="1"/>
  <c r="R69" i="4" s="1"/>
  <c r="R68" i="4" s="1"/>
  <c r="R67" i="4" s="1"/>
  <c r="R66" i="4" s="1"/>
  <c r="R65" i="4" s="1"/>
  <c r="R64" i="4" s="1"/>
  <c r="R63" i="4" s="1"/>
  <c r="R62" i="4" s="1"/>
  <c r="R61" i="4" s="1"/>
  <c r="R60" i="4" s="1"/>
  <c r="R59" i="4" s="1"/>
  <c r="R58" i="4" s="1"/>
  <c r="R57" i="4" s="1"/>
  <c r="R56" i="4" s="1"/>
  <c r="R55" i="4" s="1"/>
  <c r="R54" i="4" s="1"/>
  <c r="R53" i="4" s="1"/>
  <c r="R52" i="4" s="1"/>
  <c r="R51" i="4" s="1"/>
  <c r="R50" i="4" s="1"/>
  <c r="R49" i="4" s="1"/>
  <c r="R48" i="4" s="1"/>
  <c r="R47" i="4" s="1"/>
  <c r="R46" i="4" s="1"/>
  <c r="R45" i="4" s="1"/>
  <c r="R44" i="4" s="1"/>
  <c r="R43" i="4" s="1"/>
  <c r="R42" i="4" s="1"/>
  <c r="R41" i="4" s="1"/>
  <c r="R40" i="4" s="1"/>
  <c r="R39" i="4" s="1"/>
  <c r="R38" i="4" s="1"/>
  <c r="R37" i="4" s="1"/>
  <c r="R36" i="4" s="1"/>
  <c r="R35" i="4" s="1"/>
  <c r="R34" i="4" s="1"/>
  <c r="R33" i="4" s="1"/>
  <c r="R32" i="4" s="1"/>
  <c r="R31" i="4" s="1"/>
  <c r="R30" i="4" s="1"/>
  <c r="R29" i="4" s="1"/>
  <c r="R28" i="4" s="1"/>
  <c r="R27" i="4" s="1"/>
  <c r="R26" i="4" s="1"/>
  <c r="R25" i="4" s="1"/>
  <c r="R24" i="4" s="1"/>
  <c r="R23" i="4" s="1"/>
  <c r="R22" i="4" s="1"/>
  <c r="R21" i="4" s="1"/>
  <c r="R20" i="4" s="1"/>
  <c r="R19" i="4" s="1"/>
  <c r="R18" i="4" s="1"/>
  <c r="R17" i="4" s="1"/>
  <c r="R16" i="4" s="1"/>
  <c r="R15" i="4" s="1"/>
  <c r="R14" i="4" s="1"/>
  <c r="R13" i="4" s="1"/>
  <c r="R12" i="4" s="1"/>
  <c r="R11" i="4" s="1"/>
  <c r="R10" i="4" s="1"/>
  <c r="R9" i="4" s="1"/>
  <c r="R8" i="4" s="1"/>
  <c r="R7" i="4" s="1"/>
  <c r="R6" i="4" s="1"/>
  <c r="R5" i="4" s="1"/>
  <c r="R4" i="4" s="1"/>
  <c r="R3" i="4" s="1"/>
  <c r="L102" i="2" l="1"/>
  <c r="L113" i="2" s="1"/>
  <c r="F11" i="3" s="1"/>
  <c r="O103" i="2"/>
  <c r="L105" i="2"/>
  <c r="L98" i="2"/>
  <c r="L71" i="2"/>
  <c r="L75" i="2" s="1"/>
  <c r="I64" i="2" s="1"/>
  <c r="G10" i="1" s="1"/>
  <c r="G13" i="1" s="1"/>
  <c r="O122" i="2"/>
  <c r="O128" i="2"/>
  <c r="L127" i="2"/>
  <c r="L131" i="2" s="1"/>
  <c r="L133" i="2" s="1"/>
  <c r="L123" i="2"/>
  <c r="L70" i="2"/>
  <c r="L72" i="2" s="1"/>
  <c r="L88" i="2"/>
  <c r="L90" i="2" s="1"/>
  <c r="L89" i="2"/>
  <c r="L91" i="2" s="1"/>
  <c r="L240" i="2"/>
  <c r="I229" i="2" s="1"/>
  <c r="O11" i="1" s="1"/>
  <c r="O15" i="1" s="1"/>
  <c r="L130" i="2"/>
  <c r="L256" i="2"/>
  <c r="L260" i="2" s="1"/>
  <c r="I249" i="2" s="1"/>
  <c r="O3" i="1" s="1"/>
  <c r="O7" i="1" s="1"/>
  <c r="L149" i="2"/>
  <c r="L150" i="2" s="1"/>
  <c r="H149" i="2" s="1"/>
  <c r="H151" i="2"/>
  <c r="R4" i="1" s="1"/>
  <c r="R10" i="1"/>
  <c r="R13" i="1" s="1"/>
  <c r="D37" i="3"/>
  <c r="C37" i="3"/>
  <c r="H214" i="2" s="1"/>
  <c r="O210" i="2" s="1"/>
  <c r="L31" i="3"/>
  <c r="I274" i="2" s="1"/>
  <c r="O271" i="2" s="1"/>
  <c r="K31" i="3"/>
  <c r="H274" i="2" s="1"/>
  <c r="O270" i="2" s="1"/>
  <c r="K25" i="3"/>
  <c r="H86" i="2" s="1"/>
  <c r="O83" i="2" s="1"/>
  <c r="L25" i="3"/>
  <c r="I86" i="2" s="1"/>
  <c r="O84" i="2" s="1"/>
  <c r="G25" i="3"/>
  <c r="H68" i="2" s="1"/>
  <c r="H25" i="3"/>
  <c r="I68" i="2" s="1"/>
  <c r="P27" i="3"/>
  <c r="I314" i="2" s="1"/>
  <c r="O311" i="2" s="1"/>
  <c r="O27" i="3"/>
  <c r="H314" i="2" s="1"/>
  <c r="O310" i="2" s="1"/>
  <c r="H31" i="3"/>
  <c r="G31" i="3"/>
  <c r="N13" i="5"/>
  <c r="I18" i="5" s="1"/>
  <c r="I10" i="5" s="1"/>
  <c r="C134" i="1" s="1"/>
  <c r="L239" i="2"/>
  <c r="H229" i="2" s="1"/>
  <c r="N11" i="1" s="1"/>
  <c r="N15" i="1" s="1"/>
  <c r="L358" i="2"/>
  <c r="L360" i="2"/>
  <c r="I349" i="2" s="1"/>
  <c r="O358" i="2" s="1"/>
  <c r="O362" i="2" s="1"/>
  <c r="L275" i="2"/>
  <c r="L277" i="2" s="1"/>
  <c r="O295" i="2"/>
  <c r="J37" i="3" s="1"/>
  <c r="L308" i="2"/>
  <c r="L220" i="2"/>
  <c r="I209" i="2" s="1"/>
  <c r="K43" i="1" s="1"/>
  <c r="K47" i="1" s="1"/>
  <c r="L296" i="2"/>
  <c r="L298" i="2" s="1"/>
  <c r="L295" i="2"/>
  <c r="L299" i="2" s="1"/>
  <c r="H289" i="2" s="1"/>
  <c r="F39" i="1" s="1"/>
  <c r="F43" i="1" s="1"/>
  <c r="L315" i="2"/>
  <c r="L317" i="2" s="1"/>
  <c r="L316" i="2"/>
  <c r="L318" i="2" s="1"/>
  <c r="L348" i="2"/>
  <c r="O355" i="2"/>
  <c r="N21" i="3" s="1"/>
  <c r="L355" i="2"/>
  <c r="L276" i="2"/>
  <c r="O255" i="2"/>
  <c r="F37" i="3" s="1"/>
  <c r="L328" i="2"/>
  <c r="O335" i="2"/>
  <c r="N15" i="3" s="1"/>
  <c r="L335" i="2"/>
  <c r="L219" i="2"/>
  <c r="H209" i="2" s="1"/>
  <c r="J43" i="1" s="1"/>
  <c r="J47" i="1" s="1"/>
  <c r="L336" i="2"/>
  <c r="L257" i="2"/>
  <c r="L259" i="2"/>
  <c r="H249" i="2" s="1"/>
  <c r="N3" i="1" s="1"/>
  <c r="N7" i="1" s="1"/>
  <c r="AC16" i="5"/>
  <c r="X31" i="5"/>
  <c r="N155" i="2"/>
  <c r="I150" i="2"/>
  <c r="S3" i="1" s="1"/>
  <c r="S6" i="1" s="1"/>
  <c r="U362" i="4"/>
  <c r="U361" i="4" s="1"/>
  <c r="U360" i="4" s="1"/>
  <c r="U359" i="4" s="1"/>
  <c r="U358" i="4" s="1"/>
  <c r="U357" i="4" s="1"/>
  <c r="U356" i="4" s="1"/>
  <c r="U355" i="4" s="1"/>
  <c r="U354" i="4" s="1"/>
  <c r="U353" i="4" s="1"/>
  <c r="U352" i="4" s="1"/>
  <c r="U351" i="4" s="1"/>
  <c r="U350" i="4" s="1"/>
  <c r="U349" i="4" s="1"/>
  <c r="U348" i="4" s="1"/>
  <c r="U347" i="4" s="1"/>
  <c r="U346" i="4" s="1"/>
  <c r="U345" i="4" s="1"/>
  <c r="U344" i="4" s="1"/>
  <c r="U343" i="4" s="1"/>
  <c r="U342" i="4" s="1"/>
  <c r="U341" i="4" s="1"/>
  <c r="U340" i="4" s="1"/>
  <c r="U339" i="4" s="1"/>
  <c r="U338" i="4" s="1"/>
  <c r="U337" i="4" s="1"/>
  <c r="U336" i="4" s="1"/>
  <c r="U335" i="4" s="1"/>
  <c r="U334" i="4" s="1"/>
  <c r="U333" i="4" s="1"/>
  <c r="U332" i="4" s="1"/>
  <c r="U331" i="4" s="1"/>
  <c r="U330" i="4" s="1"/>
  <c r="U329" i="4" s="1"/>
  <c r="U328" i="4" s="1"/>
  <c r="U327" i="4" s="1"/>
  <c r="U326" i="4" s="1"/>
  <c r="U325" i="4" s="1"/>
  <c r="U324" i="4" s="1"/>
  <c r="U323" i="4" s="1"/>
  <c r="U322" i="4" s="1"/>
  <c r="U321" i="4" s="1"/>
  <c r="U320" i="4" s="1"/>
  <c r="U319" i="4" s="1"/>
  <c r="U318" i="4" s="1"/>
  <c r="U317" i="4" s="1"/>
  <c r="U316" i="4" s="1"/>
  <c r="U315" i="4" s="1"/>
  <c r="U314" i="4" s="1"/>
  <c r="U313" i="4" s="1"/>
  <c r="U312" i="4" s="1"/>
  <c r="U311" i="4" s="1"/>
  <c r="U310" i="4" s="1"/>
  <c r="U309" i="4" s="1"/>
  <c r="U308" i="4" s="1"/>
  <c r="U307" i="4" s="1"/>
  <c r="U306" i="4" s="1"/>
  <c r="U305" i="4" s="1"/>
  <c r="U304" i="4" s="1"/>
  <c r="U303" i="4" s="1"/>
  <c r="U302" i="4" s="1"/>
  <c r="U301" i="4" s="1"/>
  <c r="U300" i="4" s="1"/>
  <c r="U299" i="4" s="1"/>
  <c r="U298" i="4" s="1"/>
  <c r="U297" i="4" s="1"/>
  <c r="U296" i="4" s="1"/>
  <c r="U295" i="4" s="1"/>
  <c r="U294" i="4" s="1"/>
  <c r="U293" i="4" s="1"/>
  <c r="U292" i="4" s="1"/>
  <c r="U291" i="4" s="1"/>
  <c r="U290" i="4" s="1"/>
  <c r="U289" i="4" s="1"/>
  <c r="U288" i="4" s="1"/>
  <c r="U287" i="4" s="1"/>
  <c r="U286" i="4" s="1"/>
  <c r="U285" i="4" s="1"/>
  <c r="U284" i="4" s="1"/>
  <c r="U283" i="4" s="1"/>
  <c r="U282" i="4" s="1"/>
  <c r="U281" i="4" s="1"/>
  <c r="U280" i="4" s="1"/>
  <c r="U279" i="4" s="1"/>
  <c r="U278" i="4" s="1"/>
  <c r="U277" i="4" s="1"/>
  <c r="U276" i="4" s="1"/>
  <c r="U275" i="4" s="1"/>
  <c r="U274" i="4" s="1"/>
  <c r="U273" i="4" s="1"/>
  <c r="U272" i="4" s="1"/>
  <c r="U271" i="4" s="1"/>
  <c r="U270" i="4" s="1"/>
  <c r="U269" i="4" s="1"/>
  <c r="U268" i="4" s="1"/>
  <c r="U267" i="4" s="1"/>
  <c r="U266" i="4" s="1"/>
  <c r="U265" i="4" s="1"/>
  <c r="U264" i="4" s="1"/>
  <c r="U263" i="4" s="1"/>
  <c r="U262" i="4" s="1"/>
  <c r="U261" i="4" s="1"/>
  <c r="U260" i="4" s="1"/>
  <c r="U259" i="4" s="1"/>
  <c r="U258" i="4" s="1"/>
  <c r="U257" i="4" s="1"/>
  <c r="U256" i="4" s="1"/>
  <c r="U255" i="4" s="1"/>
  <c r="U254" i="4" s="1"/>
  <c r="U253" i="4" s="1"/>
  <c r="U252" i="4" s="1"/>
  <c r="U251" i="4" s="1"/>
  <c r="U250" i="4" s="1"/>
  <c r="U249" i="4" s="1"/>
  <c r="U248" i="4" s="1"/>
  <c r="U247" i="4" s="1"/>
  <c r="U246" i="4" s="1"/>
  <c r="U245" i="4" s="1"/>
  <c r="U244" i="4" s="1"/>
  <c r="U243" i="4" s="1"/>
  <c r="U242" i="4" s="1"/>
  <c r="U241" i="4" s="1"/>
  <c r="U240" i="4" s="1"/>
  <c r="U239" i="4" s="1"/>
  <c r="U238" i="4" s="1"/>
  <c r="U237" i="4" s="1"/>
  <c r="U236" i="4" s="1"/>
  <c r="U235" i="4" s="1"/>
  <c r="U234" i="4" s="1"/>
  <c r="U233" i="4" s="1"/>
  <c r="U232" i="4" s="1"/>
  <c r="U231" i="4" s="1"/>
  <c r="U230" i="4" s="1"/>
  <c r="U229" i="4" s="1"/>
  <c r="U228" i="4" s="1"/>
  <c r="U227" i="4" s="1"/>
  <c r="U226" i="4" s="1"/>
  <c r="U225" i="4" s="1"/>
  <c r="U224" i="4" s="1"/>
  <c r="U223" i="4" s="1"/>
  <c r="U222" i="4" s="1"/>
  <c r="U221" i="4" s="1"/>
  <c r="U220" i="4" s="1"/>
  <c r="U219" i="4" s="1"/>
  <c r="U218" i="4" s="1"/>
  <c r="U217" i="4" s="1"/>
  <c r="U216" i="4" s="1"/>
  <c r="U215" i="4" s="1"/>
  <c r="U214" i="4" s="1"/>
  <c r="U213" i="4" s="1"/>
  <c r="U212" i="4" s="1"/>
  <c r="U211" i="4" s="1"/>
  <c r="U210" i="4" s="1"/>
  <c r="U209" i="4" s="1"/>
  <c r="U208" i="4" s="1"/>
  <c r="U207" i="4" s="1"/>
  <c r="U206" i="4" s="1"/>
  <c r="U205" i="4" s="1"/>
  <c r="U204" i="4" s="1"/>
  <c r="U203" i="4" s="1"/>
  <c r="U202" i="4" s="1"/>
  <c r="U201" i="4" s="1"/>
  <c r="U200" i="4" s="1"/>
  <c r="U199" i="4" s="1"/>
  <c r="U198" i="4" s="1"/>
  <c r="U197" i="4" s="1"/>
  <c r="U196" i="4" s="1"/>
  <c r="U195" i="4" s="1"/>
  <c r="U194" i="4" s="1"/>
  <c r="U193" i="4" s="1"/>
  <c r="U192" i="4" s="1"/>
  <c r="U191" i="4" s="1"/>
  <c r="U190" i="4" s="1"/>
  <c r="U189" i="4" s="1"/>
  <c r="U188" i="4" s="1"/>
  <c r="U187" i="4" s="1"/>
  <c r="U186" i="4" s="1"/>
  <c r="U185" i="4" s="1"/>
  <c r="U184" i="4" s="1"/>
  <c r="U183" i="4" s="1"/>
  <c r="U182" i="4" s="1"/>
  <c r="U181" i="4" s="1"/>
  <c r="U180" i="4" s="1"/>
  <c r="U179" i="4" s="1"/>
  <c r="U178" i="4" s="1"/>
  <c r="U177" i="4" s="1"/>
  <c r="U176" i="4" s="1"/>
  <c r="U175" i="4" s="1"/>
  <c r="U174" i="4" s="1"/>
  <c r="U173" i="4" s="1"/>
  <c r="U172" i="4" s="1"/>
  <c r="U171" i="4" s="1"/>
  <c r="U170" i="4" s="1"/>
  <c r="U169" i="4" s="1"/>
  <c r="U168" i="4" s="1"/>
  <c r="U167" i="4" s="1"/>
  <c r="U166" i="4" s="1"/>
  <c r="U165" i="4" s="1"/>
  <c r="U164" i="4" s="1"/>
  <c r="U163" i="4" s="1"/>
  <c r="U162" i="4" s="1"/>
  <c r="U161" i="4" s="1"/>
  <c r="U160" i="4" s="1"/>
  <c r="U159" i="4" s="1"/>
  <c r="U158" i="4" s="1"/>
  <c r="U157" i="4" s="1"/>
  <c r="U156" i="4" s="1"/>
  <c r="U155" i="4" s="1"/>
  <c r="U154" i="4" s="1"/>
  <c r="U153" i="4" s="1"/>
  <c r="U152" i="4" s="1"/>
  <c r="U151" i="4" s="1"/>
  <c r="U150" i="4" s="1"/>
  <c r="U149" i="4" s="1"/>
  <c r="U148" i="4" s="1"/>
  <c r="U147" i="4" s="1"/>
  <c r="U146" i="4" s="1"/>
  <c r="U145" i="4" s="1"/>
  <c r="U144" i="4" s="1"/>
  <c r="U143" i="4" s="1"/>
  <c r="U142" i="4" s="1"/>
  <c r="U141" i="4" s="1"/>
  <c r="U140" i="4" s="1"/>
  <c r="U139" i="4" s="1"/>
  <c r="U138" i="4" s="1"/>
  <c r="U137" i="4" s="1"/>
  <c r="U136" i="4" s="1"/>
  <c r="U135" i="4" s="1"/>
  <c r="U134" i="4" s="1"/>
  <c r="U133" i="4" s="1"/>
  <c r="U132" i="4" s="1"/>
  <c r="U131" i="4" s="1"/>
  <c r="U130" i="4" s="1"/>
  <c r="U129" i="4" s="1"/>
  <c r="U128" i="4" s="1"/>
  <c r="U127" i="4" s="1"/>
  <c r="U126" i="4" s="1"/>
  <c r="U125" i="4" s="1"/>
  <c r="U124" i="4" s="1"/>
  <c r="U123" i="4" s="1"/>
  <c r="U122" i="4" s="1"/>
  <c r="U121" i="4" s="1"/>
  <c r="U120" i="4" s="1"/>
  <c r="U119" i="4" s="1"/>
  <c r="U118" i="4" s="1"/>
  <c r="U117" i="4" s="1"/>
  <c r="U116" i="4" s="1"/>
  <c r="U115" i="4" s="1"/>
  <c r="U114" i="4" s="1"/>
  <c r="U113" i="4" s="1"/>
  <c r="U112" i="4" s="1"/>
  <c r="U111" i="4" s="1"/>
  <c r="U110" i="4" s="1"/>
  <c r="U109" i="4" s="1"/>
  <c r="U108" i="4" s="1"/>
  <c r="U107" i="4" s="1"/>
  <c r="U106" i="4" s="1"/>
  <c r="U105" i="4" s="1"/>
  <c r="U104" i="4" s="1"/>
  <c r="U103" i="4" s="1"/>
  <c r="U102" i="4" s="1"/>
  <c r="U101" i="4" s="1"/>
  <c r="U100" i="4" s="1"/>
  <c r="U99" i="4" s="1"/>
  <c r="U98" i="4" s="1"/>
  <c r="U97" i="4" s="1"/>
  <c r="U96" i="4" s="1"/>
  <c r="U95" i="4" s="1"/>
  <c r="U94" i="4" s="1"/>
  <c r="U93" i="4" s="1"/>
  <c r="U92" i="4" s="1"/>
  <c r="U91" i="4" s="1"/>
  <c r="U90" i="4" s="1"/>
  <c r="U89" i="4" s="1"/>
  <c r="U88" i="4" s="1"/>
  <c r="U87" i="4" s="1"/>
  <c r="U86" i="4" s="1"/>
  <c r="U85" i="4" s="1"/>
  <c r="U84" i="4" s="1"/>
  <c r="U83" i="4" s="1"/>
  <c r="U82" i="4" s="1"/>
  <c r="U81" i="4" s="1"/>
  <c r="U80" i="4" s="1"/>
  <c r="U79" i="4" s="1"/>
  <c r="U78" i="4" s="1"/>
  <c r="U77" i="4" s="1"/>
  <c r="U76" i="4" s="1"/>
  <c r="U75" i="4" s="1"/>
  <c r="U74" i="4" s="1"/>
  <c r="U73" i="4" s="1"/>
  <c r="U72" i="4" s="1"/>
  <c r="U71" i="4" s="1"/>
  <c r="U70" i="4" s="1"/>
  <c r="U69" i="4" s="1"/>
  <c r="U68" i="4" s="1"/>
  <c r="U67" i="4" s="1"/>
  <c r="U66" i="4" s="1"/>
  <c r="U65" i="4" s="1"/>
  <c r="U64" i="4" s="1"/>
  <c r="U63" i="4" s="1"/>
  <c r="U62" i="4" s="1"/>
  <c r="U61" i="4" s="1"/>
  <c r="U60" i="4" s="1"/>
  <c r="U59" i="4" s="1"/>
  <c r="U58" i="4" s="1"/>
  <c r="U57" i="4" s="1"/>
  <c r="U56" i="4" s="1"/>
  <c r="U55" i="4" s="1"/>
  <c r="U54" i="4" s="1"/>
  <c r="U53" i="4" s="1"/>
  <c r="U52" i="4" s="1"/>
  <c r="U51" i="4" s="1"/>
  <c r="U50" i="4" s="1"/>
  <c r="U49" i="4" s="1"/>
  <c r="U48" i="4" s="1"/>
  <c r="U47" i="4" s="1"/>
  <c r="U46" i="4" s="1"/>
  <c r="U45" i="4" s="1"/>
  <c r="U44" i="4" s="1"/>
  <c r="U43" i="4" s="1"/>
  <c r="U42" i="4" s="1"/>
  <c r="U41" i="4" s="1"/>
  <c r="U40" i="4" s="1"/>
  <c r="U39" i="4" s="1"/>
  <c r="U38" i="4" s="1"/>
  <c r="U37" i="4" s="1"/>
  <c r="U36" i="4" s="1"/>
  <c r="U35" i="4" s="1"/>
  <c r="U34" i="4" s="1"/>
  <c r="U33" i="4" s="1"/>
  <c r="U32" i="4" s="1"/>
  <c r="U31" i="4" s="1"/>
  <c r="U30" i="4" s="1"/>
  <c r="U29" i="4" s="1"/>
  <c r="U28" i="4" s="1"/>
  <c r="U27" i="4" s="1"/>
  <c r="U26" i="4" s="1"/>
  <c r="U25" i="4" s="1"/>
  <c r="U24" i="4" s="1"/>
  <c r="U23" i="4" s="1"/>
  <c r="U22" i="4" s="1"/>
  <c r="U21" i="4" s="1"/>
  <c r="U20" i="4" s="1"/>
  <c r="U19" i="4" s="1"/>
  <c r="U18" i="4" s="1"/>
  <c r="U17" i="4" s="1"/>
  <c r="U16" i="4" s="1"/>
  <c r="U15" i="4" s="1"/>
  <c r="U14" i="4" s="1"/>
  <c r="U13" i="4" s="1"/>
  <c r="U12" i="4" s="1"/>
  <c r="U11" i="4" s="1"/>
  <c r="U10" i="4" s="1"/>
  <c r="U9" i="4" s="1"/>
  <c r="U8" i="4" s="1"/>
  <c r="U7" i="4" s="1"/>
  <c r="U6" i="4" s="1"/>
  <c r="U5" i="4" s="1"/>
  <c r="U4" i="4" s="1"/>
  <c r="U3" i="4" s="1"/>
  <c r="X363" i="4"/>
  <c r="W362" i="4"/>
  <c r="W361" i="4" s="1"/>
  <c r="W360" i="4" s="1"/>
  <c r="W359" i="4" s="1"/>
  <c r="W358" i="4" s="1"/>
  <c r="W357" i="4" s="1"/>
  <c r="W356" i="4" s="1"/>
  <c r="W355" i="4" s="1"/>
  <c r="W354" i="4" s="1"/>
  <c r="W353" i="4" s="1"/>
  <c r="W352" i="4" s="1"/>
  <c r="W351" i="4" s="1"/>
  <c r="W350" i="4" s="1"/>
  <c r="W349" i="4" s="1"/>
  <c r="W348" i="4" s="1"/>
  <c r="W347" i="4" s="1"/>
  <c r="W346" i="4" s="1"/>
  <c r="W345" i="4" s="1"/>
  <c r="W344" i="4" s="1"/>
  <c r="W343" i="4" s="1"/>
  <c r="W342" i="4" s="1"/>
  <c r="W341" i="4" s="1"/>
  <c r="W340" i="4" s="1"/>
  <c r="W339" i="4" s="1"/>
  <c r="W338" i="4" s="1"/>
  <c r="W337" i="4" s="1"/>
  <c r="W336" i="4" s="1"/>
  <c r="W335" i="4" s="1"/>
  <c r="W334" i="4" s="1"/>
  <c r="W333" i="4" s="1"/>
  <c r="W332" i="4" s="1"/>
  <c r="W331" i="4" s="1"/>
  <c r="W330" i="4" s="1"/>
  <c r="W329" i="4" s="1"/>
  <c r="W328" i="4" s="1"/>
  <c r="W327" i="4" s="1"/>
  <c r="W326" i="4" s="1"/>
  <c r="W325" i="4" s="1"/>
  <c r="W324" i="4" s="1"/>
  <c r="W323" i="4" s="1"/>
  <c r="W322" i="4" s="1"/>
  <c r="W321" i="4" s="1"/>
  <c r="W320" i="4" s="1"/>
  <c r="W319" i="4" s="1"/>
  <c r="W318" i="4" s="1"/>
  <c r="W317" i="4" s="1"/>
  <c r="W316" i="4" s="1"/>
  <c r="W315" i="4" s="1"/>
  <c r="W314" i="4" s="1"/>
  <c r="W313" i="4" s="1"/>
  <c r="W312" i="4" s="1"/>
  <c r="W311" i="4" s="1"/>
  <c r="W310" i="4" s="1"/>
  <c r="W309" i="4" s="1"/>
  <c r="W308" i="4" s="1"/>
  <c r="W307" i="4" s="1"/>
  <c r="W306" i="4" s="1"/>
  <c r="W305" i="4" s="1"/>
  <c r="W304" i="4" s="1"/>
  <c r="W303" i="4" s="1"/>
  <c r="W302" i="4" s="1"/>
  <c r="W301" i="4" s="1"/>
  <c r="W300" i="4" s="1"/>
  <c r="W299" i="4" s="1"/>
  <c r="W298" i="4" s="1"/>
  <c r="W297" i="4" s="1"/>
  <c r="W296" i="4" s="1"/>
  <c r="W295" i="4" s="1"/>
  <c r="W294" i="4" s="1"/>
  <c r="W293" i="4" s="1"/>
  <c r="W292" i="4" s="1"/>
  <c r="W291" i="4" s="1"/>
  <c r="W290" i="4" s="1"/>
  <c r="W289" i="4" s="1"/>
  <c r="W288" i="4" s="1"/>
  <c r="W287" i="4" s="1"/>
  <c r="W286" i="4" s="1"/>
  <c r="W285" i="4" s="1"/>
  <c r="W284" i="4" s="1"/>
  <c r="W283" i="4" s="1"/>
  <c r="W282" i="4" s="1"/>
  <c r="W281" i="4" s="1"/>
  <c r="W280" i="4" s="1"/>
  <c r="W279" i="4" s="1"/>
  <c r="W278" i="4" s="1"/>
  <c r="W277" i="4" s="1"/>
  <c r="W276" i="4" s="1"/>
  <c r="W275" i="4" s="1"/>
  <c r="W274" i="4" s="1"/>
  <c r="W273" i="4" s="1"/>
  <c r="W272" i="4" s="1"/>
  <c r="W271" i="4" s="1"/>
  <c r="W270" i="4" s="1"/>
  <c r="W269" i="4" s="1"/>
  <c r="W268" i="4" s="1"/>
  <c r="W267" i="4" s="1"/>
  <c r="W266" i="4" s="1"/>
  <c r="W265" i="4" s="1"/>
  <c r="W264" i="4" s="1"/>
  <c r="W263" i="4" s="1"/>
  <c r="W262" i="4" s="1"/>
  <c r="W261" i="4" s="1"/>
  <c r="W260" i="4" s="1"/>
  <c r="W259" i="4" s="1"/>
  <c r="W258" i="4" s="1"/>
  <c r="W257" i="4" s="1"/>
  <c r="W256" i="4" s="1"/>
  <c r="W255" i="4" s="1"/>
  <c r="W254" i="4" s="1"/>
  <c r="W253" i="4" s="1"/>
  <c r="W252" i="4" s="1"/>
  <c r="W251" i="4" s="1"/>
  <c r="W250" i="4" s="1"/>
  <c r="W249" i="4" s="1"/>
  <c r="W248" i="4" s="1"/>
  <c r="W247" i="4" s="1"/>
  <c r="W246" i="4" s="1"/>
  <c r="W245" i="4" s="1"/>
  <c r="W244" i="4" s="1"/>
  <c r="W243" i="4" s="1"/>
  <c r="W242" i="4" s="1"/>
  <c r="W241" i="4" s="1"/>
  <c r="W240" i="4" s="1"/>
  <c r="W239" i="4" s="1"/>
  <c r="W238" i="4" s="1"/>
  <c r="W237" i="4" s="1"/>
  <c r="W236" i="4" s="1"/>
  <c r="W235" i="4" s="1"/>
  <c r="W234" i="4" s="1"/>
  <c r="W233" i="4" s="1"/>
  <c r="W232" i="4" s="1"/>
  <c r="W231" i="4" s="1"/>
  <c r="W230" i="4" s="1"/>
  <c r="W229" i="4" s="1"/>
  <c r="W228" i="4" s="1"/>
  <c r="W227" i="4" s="1"/>
  <c r="W226" i="4" s="1"/>
  <c r="W225" i="4" s="1"/>
  <c r="W224" i="4" s="1"/>
  <c r="W223" i="4" s="1"/>
  <c r="W222" i="4" s="1"/>
  <c r="W221" i="4" s="1"/>
  <c r="W220" i="4" s="1"/>
  <c r="W219" i="4" s="1"/>
  <c r="W218" i="4" s="1"/>
  <c r="W217" i="4" s="1"/>
  <c r="W216" i="4" s="1"/>
  <c r="W215" i="4" s="1"/>
  <c r="W214" i="4" s="1"/>
  <c r="W213" i="4" s="1"/>
  <c r="W212" i="4" s="1"/>
  <c r="W211" i="4" s="1"/>
  <c r="W210" i="4" s="1"/>
  <c r="W209" i="4" s="1"/>
  <c r="W208" i="4" s="1"/>
  <c r="W207" i="4" s="1"/>
  <c r="W206" i="4" s="1"/>
  <c r="W205" i="4" s="1"/>
  <c r="W204" i="4" s="1"/>
  <c r="W203" i="4" s="1"/>
  <c r="W202" i="4" s="1"/>
  <c r="W201" i="4" s="1"/>
  <c r="W200" i="4" s="1"/>
  <c r="W199" i="4" s="1"/>
  <c r="W198" i="4" s="1"/>
  <c r="W197" i="4" s="1"/>
  <c r="W196" i="4" s="1"/>
  <c r="W195" i="4" s="1"/>
  <c r="W194" i="4" s="1"/>
  <c r="W193" i="4" s="1"/>
  <c r="W192" i="4" s="1"/>
  <c r="W191" i="4" s="1"/>
  <c r="W190" i="4" s="1"/>
  <c r="W189" i="4" s="1"/>
  <c r="W188" i="4" s="1"/>
  <c r="W187" i="4" s="1"/>
  <c r="W186" i="4" s="1"/>
  <c r="W185" i="4" s="1"/>
  <c r="W184" i="4" s="1"/>
  <c r="W183" i="4" s="1"/>
  <c r="W182" i="4" s="1"/>
  <c r="W181" i="4" s="1"/>
  <c r="W180" i="4" s="1"/>
  <c r="W179" i="4" s="1"/>
  <c r="W178" i="4" s="1"/>
  <c r="W177" i="4" s="1"/>
  <c r="W176" i="4" s="1"/>
  <c r="W175" i="4" s="1"/>
  <c r="W174" i="4" s="1"/>
  <c r="W173" i="4" s="1"/>
  <c r="W172" i="4" s="1"/>
  <c r="W171" i="4" s="1"/>
  <c r="W170" i="4" s="1"/>
  <c r="W169" i="4" s="1"/>
  <c r="W168" i="4" s="1"/>
  <c r="W167" i="4" s="1"/>
  <c r="W166" i="4" s="1"/>
  <c r="W165" i="4" s="1"/>
  <c r="W164" i="4" s="1"/>
  <c r="W163" i="4" s="1"/>
  <c r="W162" i="4" s="1"/>
  <c r="W161" i="4" s="1"/>
  <c r="W160" i="4" s="1"/>
  <c r="W159" i="4" s="1"/>
  <c r="W158" i="4" s="1"/>
  <c r="W157" i="4" s="1"/>
  <c r="W156" i="4" s="1"/>
  <c r="W155" i="4" s="1"/>
  <c r="W154" i="4" s="1"/>
  <c r="W153" i="4" s="1"/>
  <c r="W152" i="4" s="1"/>
  <c r="W151" i="4" s="1"/>
  <c r="W150" i="4" s="1"/>
  <c r="W149" i="4" s="1"/>
  <c r="W148" i="4" s="1"/>
  <c r="W147" i="4" s="1"/>
  <c r="W146" i="4" s="1"/>
  <c r="W145" i="4" s="1"/>
  <c r="W144" i="4" s="1"/>
  <c r="W143" i="4" s="1"/>
  <c r="W142" i="4" s="1"/>
  <c r="W141" i="4" s="1"/>
  <c r="W140" i="4" s="1"/>
  <c r="W139" i="4" s="1"/>
  <c r="W138" i="4" s="1"/>
  <c r="W137" i="4" s="1"/>
  <c r="W136" i="4" s="1"/>
  <c r="W135" i="4" s="1"/>
  <c r="W134" i="4" s="1"/>
  <c r="W133" i="4" s="1"/>
  <c r="W132" i="4" s="1"/>
  <c r="W131" i="4" s="1"/>
  <c r="W130" i="4" s="1"/>
  <c r="W129" i="4" s="1"/>
  <c r="W128" i="4" s="1"/>
  <c r="W127" i="4" s="1"/>
  <c r="W126" i="4" s="1"/>
  <c r="W125" i="4" s="1"/>
  <c r="W124" i="4" s="1"/>
  <c r="W123" i="4" s="1"/>
  <c r="W122" i="4" s="1"/>
  <c r="W121" i="4" s="1"/>
  <c r="W120" i="4" s="1"/>
  <c r="W119" i="4" s="1"/>
  <c r="W118" i="4" s="1"/>
  <c r="W117" i="4" s="1"/>
  <c r="W116" i="4" s="1"/>
  <c r="W115" i="4" s="1"/>
  <c r="W114" i="4" s="1"/>
  <c r="W113" i="4" s="1"/>
  <c r="W112" i="4" s="1"/>
  <c r="W111" i="4" s="1"/>
  <c r="W110" i="4" s="1"/>
  <c r="W109" i="4" s="1"/>
  <c r="W108" i="4" s="1"/>
  <c r="W107" i="4" s="1"/>
  <c r="W106" i="4" s="1"/>
  <c r="W105" i="4" s="1"/>
  <c r="W104" i="4" s="1"/>
  <c r="W103" i="4" s="1"/>
  <c r="W102" i="4" s="1"/>
  <c r="W101" i="4" s="1"/>
  <c r="W100" i="4" s="1"/>
  <c r="W99" i="4" s="1"/>
  <c r="W98" i="4" s="1"/>
  <c r="W97" i="4" s="1"/>
  <c r="W96" i="4" s="1"/>
  <c r="W95" i="4" s="1"/>
  <c r="W94" i="4" s="1"/>
  <c r="W93" i="4" s="1"/>
  <c r="W92" i="4" s="1"/>
  <c r="W91" i="4" s="1"/>
  <c r="W90" i="4" s="1"/>
  <c r="W89" i="4" s="1"/>
  <c r="W88" i="4" s="1"/>
  <c r="W87" i="4" s="1"/>
  <c r="W86" i="4" s="1"/>
  <c r="W85" i="4" s="1"/>
  <c r="W84" i="4" s="1"/>
  <c r="W83" i="4" s="1"/>
  <c r="W82" i="4" s="1"/>
  <c r="W81" i="4" s="1"/>
  <c r="W80" i="4" s="1"/>
  <c r="W79" i="4" s="1"/>
  <c r="W78" i="4" s="1"/>
  <c r="W77" i="4" s="1"/>
  <c r="W76" i="4" s="1"/>
  <c r="W75" i="4" s="1"/>
  <c r="W74" i="4" s="1"/>
  <c r="W73" i="4" s="1"/>
  <c r="W72" i="4" s="1"/>
  <c r="W71" i="4" s="1"/>
  <c r="W70" i="4" s="1"/>
  <c r="W69" i="4" s="1"/>
  <c r="W68" i="4" s="1"/>
  <c r="W67" i="4" s="1"/>
  <c r="W66" i="4" s="1"/>
  <c r="W65" i="4" s="1"/>
  <c r="W64" i="4" s="1"/>
  <c r="W63" i="4" s="1"/>
  <c r="W62" i="4" s="1"/>
  <c r="W61" i="4" s="1"/>
  <c r="W60" i="4" s="1"/>
  <c r="W59" i="4" s="1"/>
  <c r="W58" i="4" s="1"/>
  <c r="W57" i="4" s="1"/>
  <c r="W56" i="4" s="1"/>
  <c r="W55" i="4" s="1"/>
  <c r="W54" i="4" s="1"/>
  <c r="W53" i="4" s="1"/>
  <c r="W52" i="4" s="1"/>
  <c r="W51" i="4" s="1"/>
  <c r="W50" i="4" s="1"/>
  <c r="W49" i="4" s="1"/>
  <c r="W48" i="4" s="1"/>
  <c r="W47" i="4" s="1"/>
  <c r="W46" i="4" s="1"/>
  <c r="W45" i="4" s="1"/>
  <c r="W44" i="4" s="1"/>
  <c r="W43" i="4" s="1"/>
  <c r="W42" i="4" s="1"/>
  <c r="W41" i="4" s="1"/>
  <c r="W40" i="4" s="1"/>
  <c r="W39" i="4" s="1"/>
  <c r="W38" i="4" s="1"/>
  <c r="W37" i="4" s="1"/>
  <c r="W36" i="4" s="1"/>
  <c r="W35" i="4" s="1"/>
  <c r="W34" i="4" s="1"/>
  <c r="W33" i="4" s="1"/>
  <c r="W32" i="4" s="1"/>
  <c r="W31" i="4" s="1"/>
  <c r="W30" i="4" s="1"/>
  <c r="W29" i="4" s="1"/>
  <c r="W28" i="4" s="1"/>
  <c r="W27" i="4" s="1"/>
  <c r="W26" i="4" s="1"/>
  <c r="W25" i="4" s="1"/>
  <c r="W24" i="4" s="1"/>
  <c r="W23" i="4" s="1"/>
  <c r="W22" i="4" s="1"/>
  <c r="W21" i="4" s="1"/>
  <c r="W20" i="4" s="1"/>
  <c r="W19" i="4" s="1"/>
  <c r="W18" i="4" s="1"/>
  <c r="W17" i="4" s="1"/>
  <c r="W16" i="4" s="1"/>
  <c r="W15" i="4" s="1"/>
  <c r="W14" i="4" s="1"/>
  <c r="W13" i="4" s="1"/>
  <c r="W12" i="4" s="1"/>
  <c r="W11" i="4" s="1"/>
  <c r="W10" i="4" s="1"/>
  <c r="W9" i="4" s="1"/>
  <c r="W8" i="4" s="1"/>
  <c r="W7" i="4" s="1"/>
  <c r="W6" i="4" s="1"/>
  <c r="W5" i="4" s="1"/>
  <c r="W4" i="4" s="1"/>
  <c r="W3" i="4" s="1"/>
  <c r="Z363" i="4"/>
  <c r="S362" i="4"/>
  <c r="S361" i="4" s="1"/>
  <c r="S360" i="4" s="1"/>
  <c r="S359" i="4" s="1"/>
  <c r="S358" i="4" s="1"/>
  <c r="S357" i="4" s="1"/>
  <c r="S356" i="4" s="1"/>
  <c r="S355" i="4" s="1"/>
  <c r="S354" i="4" s="1"/>
  <c r="S353" i="4" s="1"/>
  <c r="S352" i="4" s="1"/>
  <c r="S351" i="4" s="1"/>
  <c r="S350" i="4" s="1"/>
  <c r="S349" i="4" s="1"/>
  <c r="S348" i="4" s="1"/>
  <c r="S347" i="4" s="1"/>
  <c r="S346" i="4" s="1"/>
  <c r="S345" i="4" s="1"/>
  <c r="S344" i="4" s="1"/>
  <c r="S343" i="4" s="1"/>
  <c r="S342" i="4" s="1"/>
  <c r="S341" i="4" s="1"/>
  <c r="S340" i="4" s="1"/>
  <c r="S339" i="4" s="1"/>
  <c r="S338" i="4" s="1"/>
  <c r="S337" i="4" s="1"/>
  <c r="S336" i="4" s="1"/>
  <c r="S335" i="4" s="1"/>
  <c r="S334" i="4" s="1"/>
  <c r="S333" i="4" s="1"/>
  <c r="S332" i="4" s="1"/>
  <c r="S331" i="4" s="1"/>
  <c r="S330" i="4" s="1"/>
  <c r="S329" i="4" s="1"/>
  <c r="S328" i="4" s="1"/>
  <c r="S327" i="4" s="1"/>
  <c r="S326" i="4" s="1"/>
  <c r="S325" i="4" s="1"/>
  <c r="S324" i="4" s="1"/>
  <c r="S323" i="4" s="1"/>
  <c r="S322" i="4" s="1"/>
  <c r="S321" i="4" s="1"/>
  <c r="S320" i="4" s="1"/>
  <c r="S319" i="4" s="1"/>
  <c r="S318" i="4" s="1"/>
  <c r="S317" i="4" s="1"/>
  <c r="S316" i="4" s="1"/>
  <c r="S315" i="4" s="1"/>
  <c r="S314" i="4" s="1"/>
  <c r="S313" i="4" s="1"/>
  <c r="S312" i="4" s="1"/>
  <c r="S311" i="4" s="1"/>
  <c r="S310" i="4" s="1"/>
  <c r="S309" i="4" s="1"/>
  <c r="S308" i="4" s="1"/>
  <c r="S307" i="4" s="1"/>
  <c r="S306" i="4" s="1"/>
  <c r="S305" i="4" s="1"/>
  <c r="S304" i="4" s="1"/>
  <c r="S303" i="4" s="1"/>
  <c r="S302" i="4" s="1"/>
  <c r="S301" i="4" s="1"/>
  <c r="S300" i="4" s="1"/>
  <c r="S299" i="4" s="1"/>
  <c r="S298" i="4" s="1"/>
  <c r="S297" i="4" s="1"/>
  <c r="S296" i="4" s="1"/>
  <c r="S295" i="4" s="1"/>
  <c r="S294" i="4" s="1"/>
  <c r="S293" i="4" s="1"/>
  <c r="S292" i="4" s="1"/>
  <c r="S291" i="4" s="1"/>
  <c r="S290" i="4" s="1"/>
  <c r="S289" i="4" s="1"/>
  <c r="S288" i="4" s="1"/>
  <c r="S287" i="4" s="1"/>
  <c r="S286" i="4" s="1"/>
  <c r="S285" i="4" s="1"/>
  <c r="S284" i="4" s="1"/>
  <c r="S283" i="4" s="1"/>
  <c r="S282" i="4" s="1"/>
  <c r="S281" i="4" s="1"/>
  <c r="S280" i="4" s="1"/>
  <c r="S279" i="4" s="1"/>
  <c r="S278" i="4" s="1"/>
  <c r="S277" i="4" s="1"/>
  <c r="S276" i="4" s="1"/>
  <c r="S275" i="4" s="1"/>
  <c r="S274" i="4" s="1"/>
  <c r="S273" i="4" s="1"/>
  <c r="S272" i="4" s="1"/>
  <c r="S271" i="4" s="1"/>
  <c r="S270" i="4" s="1"/>
  <c r="S269" i="4" s="1"/>
  <c r="S268" i="4" s="1"/>
  <c r="S267" i="4" s="1"/>
  <c r="S266" i="4" s="1"/>
  <c r="S265" i="4" s="1"/>
  <c r="S264" i="4" s="1"/>
  <c r="S263" i="4" s="1"/>
  <c r="S262" i="4" s="1"/>
  <c r="S261" i="4" s="1"/>
  <c r="S260" i="4" s="1"/>
  <c r="S259" i="4" s="1"/>
  <c r="S258" i="4" s="1"/>
  <c r="S257" i="4" s="1"/>
  <c r="S256" i="4" s="1"/>
  <c r="S255" i="4" s="1"/>
  <c r="S254" i="4" s="1"/>
  <c r="S253" i="4" s="1"/>
  <c r="S252" i="4" s="1"/>
  <c r="S251" i="4" s="1"/>
  <c r="S250" i="4" s="1"/>
  <c r="S249" i="4" s="1"/>
  <c r="S248" i="4" s="1"/>
  <c r="S247" i="4" s="1"/>
  <c r="S246" i="4" s="1"/>
  <c r="S245" i="4" s="1"/>
  <c r="S244" i="4" s="1"/>
  <c r="S243" i="4" s="1"/>
  <c r="S242" i="4" s="1"/>
  <c r="S241" i="4" s="1"/>
  <c r="S240" i="4" s="1"/>
  <c r="S239" i="4" s="1"/>
  <c r="S238" i="4" s="1"/>
  <c r="S237" i="4" s="1"/>
  <c r="S236" i="4" s="1"/>
  <c r="S235" i="4" s="1"/>
  <c r="S234" i="4" s="1"/>
  <c r="S233" i="4" s="1"/>
  <c r="S232" i="4" s="1"/>
  <c r="S231" i="4" s="1"/>
  <c r="S230" i="4" s="1"/>
  <c r="S229" i="4" s="1"/>
  <c r="S228" i="4" s="1"/>
  <c r="S227" i="4" s="1"/>
  <c r="S226" i="4" s="1"/>
  <c r="S225" i="4" s="1"/>
  <c r="S224" i="4" s="1"/>
  <c r="S223" i="4" s="1"/>
  <c r="S222" i="4" s="1"/>
  <c r="S221" i="4" s="1"/>
  <c r="S220" i="4" s="1"/>
  <c r="S219" i="4" s="1"/>
  <c r="S218" i="4" s="1"/>
  <c r="S217" i="4" s="1"/>
  <c r="S216" i="4" s="1"/>
  <c r="S215" i="4" s="1"/>
  <c r="S214" i="4" s="1"/>
  <c r="S213" i="4" s="1"/>
  <c r="S212" i="4" s="1"/>
  <c r="S211" i="4" s="1"/>
  <c r="S210" i="4" s="1"/>
  <c r="S209" i="4" s="1"/>
  <c r="S208" i="4" s="1"/>
  <c r="S207" i="4" s="1"/>
  <c r="S206" i="4" s="1"/>
  <c r="S205" i="4" s="1"/>
  <c r="S204" i="4" s="1"/>
  <c r="S203" i="4" s="1"/>
  <c r="S202" i="4" s="1"/>
  <c r="S201" i="4" s="1"/>
  <c r="S200" i="4" s="1"/>
  <c r="S199" i="4" s="1"/>
  <c r="S198" i="4" s="1"/>
  <c r="S197" i="4" s="1"/>
  <c r="S196" i="4" s="1"/>
  <c r="S195" i="4" s="1"/>
  <c r="S194" i="4" s="1"/>
  <c r="S193" i="4" s="1"/>
  <c r="S192" i="4" s="1"/>
  <c r="S191" i="4" s="1"/>
  <c r="S190" i="4" s="1"/>
  <c r="S189" i="4" s="1"/>
  <c r="S188" i="4" s="1"/>
  <c r="S187" i="4" s="1"/>
  <c r="S186" i="4" s="1"/>
  <c r="S185" i="4" s="1"/>
  <c r="S184" i="4" s="1"/>
  <c r="S183" i="4" s="1"/>
  <c r="S182" i="4" s="1"/>
  <c r="S181" i="4" s="1"/>
  <c r="S180" i="4" s="1"/>
  <c r="S179" i="4" s="1"/>
  <c r="S178" i="4" s="1"/>
  <c r="S177" i="4" s="1"/>
  <c r="S176" i="4" s="1"/>
  <c r="S175" i="4" s="1"/>
  <c r="S174" i="4" s="1"/>
  <c r="S173" i="4" s="1"/>
  <c r="S172" i="4" s="1"/>
  <c r="S171" i="4" s="1"/>
  <c r="S170" i="4" s="1"/>
  <c r="S169" i="4" s="1"/>
  <c r="S168" i="4" s="1"/>
  <c r="S167" i="4" s="1"/>
  <c r="S166" i="4" s="1"/>
  <c r="S165" i="4" s="1"/>
  <c r="S164" i="4" s="1"/>
  <c r="S163" i="4" s="1"/>
  <c r="S162" i="4" s="1"/>
  <c r="S161" i="4" s="1"/>
  <c r="S160" i="4" s="1"/>
  <c r="S159" i="4" s="1"/>
  <c r="S158" i="4" s="1"/>
  <c r="S157" i="4" s="1"/>
  <c r="S156" i="4" s="1"/>
  <c r="S155" i="4" s="1"/>
  <c r="S154" i="4" s="1"/>
  <c r="S153" i="4" s="1"/>
  <c r="S152" i="4" s="1"/>
  <c r="S151" i="4" s="1"/>
  <c r="S150" i="4" s="1"/>
  <c r="S149" i="4" s="1"/>
  <c r="S148" i="4" s="1"/>
  <c r="S147" i="4" s="1"/>
  <c r="S146" i="4" s="1"/>
  <c r="S145" i="4" s="1"/>
  <c r="S144" i="4" s="1"/>
  <c r="S143" i="4" s="1"/>
  <c r="S142" i="4" s="1"/>
  <c r="S141" i="4" s="1"/>
  <c r="S140" i="4" s="1"/>
  <c r="S139" i="4" s="1"/>
  <c r="S138" i="4" s="1"/>
  <c r="S137" i="4" s="1"/>
  <c r="S136" i="4" s="1"/>
  <c r="S135" i="4" s="1"/>
  <c r="S134" i="4" s="1"/>
  <c r="S133" i="4" s="1"/>
  <c r="S132" i="4" s="1"/>
  <c r="S131" i="4" s="1"/>
  <c r="S130" i="4" s="1"/>
  <c r="S129" i="4" s="1"/>
  <c r="S128" i="4" s="1"/>
  <c r="S127" i="4" s="1"/>
  <c r="S126" i="4" s="1"/>
  <c r="S125" i="4" s="1"/>
  <c r="S124" i="4" s="1"/>
  <c r="S123" i="4" s="1"/>
  <c r="S122" i="4" s="1"/>
  <c r="S121" i="4" s="1"/>
  <c r="S120" i="4" s="1"/>
  <c r="S119" i="4" s="1"/>
  <c r="S118" i="4" s="1"/>
  <c r="S117" i="4" s="1"/>
  <c r="S116" i="4" s="1"/>
  <c r="S115" i="4" s="1"/>
  <c r="S114" i="4" s="1"/>
  <c r="S113" i="4" s="1"/>
  <c r="S112" i="4" s="1"/>
  <c r="S111" i="4" s="1"/>
  <c r="S110" i="4" s="1"/>
  <c r="S109" i="4" s="1"/>
  <c r="S108" i="4" s="1"/>
  <c r="S107" i="4" s="1"/>
  <c r="S106" i="4" s="1"/>
  <c r="S105" i="4" s="1"/>
  <c r="S104" i="4" s="1"/>
  <c r="S103" i="4" s="1"/>
  <c r="S102" i="4" s="1"/>
  <c r="S101" i="4" s="1"/>
  <c r="S100" i="4" s="1"/>
  <c r="S99" i="4" s="1"/>
  <c r="S98" i="4" s="1"/>
  <c r="S97" i="4" s="1"/>
  <c r="S96" i="4" s="1"/>
  <c r="S95" i="4" s="1"/>
  <c r="S94" i="4" s="1"/>
  <c r="S93" i="4" s="1"/>
  <c r="S92" i="4" s="1"/>
  <c r="S91" i="4" s="1"/>
  <c r="S90" i="4" s="1"/>
  <c r="S89" i="4" s="1"/>
  <c r="S88" i="4" s="1"/>
  <c r="S87" i="4" s="1"/>
  <c r="S86" i="4" s="1"/>
  <c r="S85" i="4" s="1"/>
  <c r="S84" i="4" s="1"/>
  <c r="S83" i="4" s="1"/>
  <c r="S82" i="4" s="1"/>
  <c r="S81" i="4" s="1"/>
  <c r="S80" i="4" s="1"/>
  <c r="S79" i="4" s="1"/>
  <c r="S78" i="4" s="1"/>
  <c r="S77" i="4" s="1"/>
  <c r="S76" i="4" s="1"/>
  <c r="S75" i="4" s="1"/>
  <c r="S74" i="4" s="1"/>
  <c r="S73" i="4" s="1"/>
  <c r="S72" i="4" s="1"/>
  <c r="S71" i="4" s="1"/>
  <c r="S70" i="4" s="1"/>
  <c r="S69" i="4" s="1"/>
  <c r="S68" i="4" s="1"/>
  <c r="S67" i="4" s="1"/>
  <c r="S66" i="4" s="1"/>
  <c r="S65" i="4" s="1"/>
  <c r="S64" i="4" s="1"/>
  <c r="S63" i="4" s="1"/>
  <c r="S62" i="4" s="1"/>
  <c r="S61" i="4" s="1"/>
  <c r="S60" i="4" s="1"/>
  <c r="S59" i="4" s="1"/>
  <c r="S58" i="4" s="1"/>
  <c r="S57" i="4" s="1"/>
  <c r="S56" i="4" s="1"/>
  <c r="S55" i="4" s="1"/>
  <c r="S54" i="4" s="1"/>
  <c r="S53" i="4" s="1"/>
  <c r="S52" i="4" s="1"/>
  <c r="S51" i="4" s="1"/>
  <c r="S50" i="4" s="1"/>
  <c r="S49" i="4" s="1"/>
  <c r="S48" i="4" s="1"/>
  <c r="S47" i="4" s="1"/>
  <c r="S46" i="4" s="1"/>
  <c r="S45" i="4" s="1"/>
  <c r="S44" i="4" s="1"/>
  <c r="S43" i="4" s="1"/>
  <c r="S42" i="4" s="1"/>
  <c r="S41" i="4" s="1"/>
  <c r="S40" i="4" s="1"/>
  <c r="S39" i="4" s="1"/>
  <c r="S38" i="4" s="1"/>
  <c r="S37" i="4" s="1"/>
  <c r="S36" i="4" s="1"/>
  <c r="S35" i="4" s="1"/>
  <c r="S34" i="4" s="1"/>
  <c r="S33" i="4" s="1"/>
  <c r="S32" i="4" s="1"/>
  <c r="S31" i="4" s="1"/>
  <c r="S30" i="4" s="1"/>
  <c r="S29" i="4" s="1"/>
  <c r="S28" i="4" s="1"/>
  <c r="S27" i="4" s="1"/>
  <c r="S26" i="4" s="1"/>
  <c r="S25" i="4" s="1"/>
  <c r="S24" i="4" s="1"/>
  <c r="S23" i="4" s="1"/>
  <c r="S22" i="4" s="1"/>
  <c r="S21" i="4" s="1"/>
  <c r="S20" i="4" s="1"/>
  <c r="S19" i="4" s="1"/>
  <c r="S18" i="4" s="1"/>
  <c r="S17" i="4" s="1"/>
  <c r="S16" i="4" s="1"/>
  <c r="S15" i="4" s="1"/>
  <c r="S14" i="4" s="1"/>
  <c r="S13" i="4" s="1"/>
  <c r="S12" i="4" s="1"/>
  <c r="S11" i="4" s="1"/>
  <c r="S10" i="4" s="1"/>
  <c r="S9" i="4" s="1"/>
  <c r="S8" i="4" s="1"/>
  <c r="S7" i="4" s="1"/>
  <c r="S6" i="4" s="1"/>
  <c r="S5" i="4" s="1"/>
  <c r="S4" i="4" s="1"/>
  <c r="S3" i="4" s="1"/>
  <c r="V363" i="4"/>
  <c r="L106" i="2" l="1"/>
  <c r="L108" i="2" s="1"/>
  <c r="L107" i="2"/>
  <c r="L109" i="2" s="1"/>
  <c r="L132" i="2"/>
  <c r="L134" i="2" s="1"/>
  <c r="O238" i="2"/>
  <c r="O242" i="2" s="1"/>
  <c r="O241" i="2" s="1"/>
  <c r="I231" i="2" s="1"/>
  <c r="O13" i="1" s="1"/>
  <c r="I65" i="2"/>
  <c r="G11" i="1" s="1"/>
  <c r="L73" i="2"/>
  <c r="L74" i="2"/>
  <c r="H64" i="2" s="1"/>
  <c r="F10" i="1" s="1"/>
  <c r="F13" i="1" s="1"/>
  <c r="L138" i="2"/>
  <c r="J11" i="3" s="1"/>
  <c r="K11" i="3" s="1"/>
  <c r="L92" i="2"/>
  <c r="H82" i="2" s="1"/>
  <c r="F17" i="1" s="1"/>
  <c r="F20" i="1" s="1"/>
  <c r="L258" i="2"/>
  <c r="L135" i="2"/>
  <c r="H134" i="2" s="1"/>
  <c r="L93" i="2"/>
  <c r="I82" i="2" s="1"/>
  <c r="G17" i="1" s="1"/>
  <c r="G20" i="1" s="1"/>
  <c r="I214" i="2"/>
  <c r="O211" i="2" s="1"/>
  <c r="L208" i="2" s="1"/>
  <c r="L151" i="2"/>
  <c r="I149" i="2" s="1"/>
  <c r="L268" i="2"/>
  <c r="L269" i="2" s="1"/>
  <c r="H268" i="2" s="1"/>
  <c r="F30" i="1" s="1"/>
  <c r="L310" i="2"/>
  <c r="I308" i="2" s="1"/>
  <c r="I307" i="2" s="1"/>
  <c r="I312" i="2" s="1"/>
  <c r="L81" i="2"/>
  <c r="L82" i="2" s="1"/>
  <c r="H81" i="2" s="1"/>
  <c r="F16" i="1" s="1"/>
  <c r="F19" i="3"/>
  <c r="H19" i="3" s="1"/>
  <c r="N298" i="2"/>
  <c r="N302" i="2" s="1"/>
  <c r="N301" i="2" s="1"/>
  <c r="H291" i="2" s="1"/>
  <c r="F41" i="1" s="1"/>
  <c r="O258" i="2"/>
  <c r="O262" i="2" s="1"/>
  <c r="O261" i="2" s="1"/>
  <c r="I251" i="2" s="1"/>
  <c r="O5" i="1" s="1"/>
  <c r="N258" i="2"/>
  <c r="N262" i="2" s="1"/>
  <c r="N238" i="2"/>
  <c r="N239" i="2" s="1"/>
  <c r="N240" i="2" s="1"/>
  <c r="H230" i="2" s="1"/>
  <c r="N218" i="2"/>
  <c r="N222" i="2" s="1"/>
  <c r="O218" i="2"/>
  <c r="O222" i="2" s="1"/>
  <c r="I151" i="2"/>
  <c r="S4" i="1" s="1"/>
  <c r="S10" i="1"/>
  <c r="S13" i="1" s="1"/>
  <c r="H148" i="2"/>
  <c r="H152" i="2" s="1"/>
  <c r="H37" i="3"/>
  <c r="I254" i="2" s="1"/>
  <c r="O251" i="2" s="1"/>
  <c r="G37" i="3"/>
  <c r="H254" i="2" s="1"/>
  <c r="O250" i="2" s="1"/>
  <c r="P21" i="3"/>
  <c r="I354" i="2" s="1"/>
  <c r="O351" i="2" s="1"/>
  <c r="O21" i="3"/>
  <c r="H354" i="2" s="1"/>
  <c r="O350" i="2" s="1"/>
  <c r="H234" i="2"/>
  <c r="O230" i="2" s="1"/>
  <c r="O65" i="2"/>
  <c r="P15" i="3"/>
  <c r="I334" i="2" s="1"/>
  <c r="O331" i="2" s="1"/>
  <c r="O15" i="3"/>
  <c r="H334" i="2" s="1"/>
  <c r="O330" i="2" s="1"/>
  <c r="L37" i="3"/>
  <c r="I294" i="2" s="1"/>
  <c r="O291" i="2" s="1"/>
  <c r="K37" i="3"/>
  <c r="H294" i="2" s="1"/>
  <c r="O290" i="2" s="1"/>
  <c r="I234" i="2"/>
  <c r="O231" i="2" s="1"/>
  <c r="O66" i="2"/>
  <c r="H11" i="3"/>
  <c r="G11" i="3"/>
  <c r="L300" i="2"/>
  <c r="I289" i="2" s="1"/>
  <c r="G39" i="1" s="1"/>
  <c r="G43" i="1" s="1"/>
  <c r="O361" i="2"/>
  <c r="I351" i="2" s="1"/>
  <c r="L279" i="2"/>
  <c r="H269" i="2" s="1"/>
  <c r="F31" i="1" s="1"/>
  <c r="F35" i="1" s="1"/>
  <c r="L319" i="2"/>
  <c r="H309" i="2" s="1"/>
  <c r="O359" i="2"/>
  <c r="O360" i="2" s="1"/>
  <c r="I350" i="2" s="1"/>
  <c r="L297" i="2"/>
  <c r="L320" i="2"/>
  <c r="I309" i="2" s="1"/>
  <c r="L350" i="2"/>
  <c r="I348" i="2" s="1"/>
  <c r="I347" i="2" s="1"/>
  <c r="I352" i="2" s="1"/>
  <c r="L309" i="2"/>
  <c r="H308" i="2" s="1"/>
  <c r="L278" i="2"/>
  <c r="L280" i="2"/>
  <c r="I269" i="2" s="1"/>
  <c r="G31" i="1" s="1"/>
  <c r="G35" i="1" s="1"/>
  <c r="L357" i="2"/>
  <c r="L349" i="2" s="1"/>
  <c r="H348" i="2" s="1"/>
  <c r="H347" i="2" s="1"/>
  <c r="H352" i="2" s="1"/>
  <c r="L359" i="2"/>
  <c r="H349" i="2" s="1"/>
  <c r="N358" i="2" s="1"/>
  <c r="L338" i="2"/>
  <c r="L330" i="2" s="1"/>
  <c r="I328" i="2" s="1"/>
  <c r="I327" i="2" s="1"/>
  <c r="I332" i="2" s="1"/>
  <c r="L340" i="2"/>
  <c r="I329" i="2" s="1"/>
  <c r="O338" i="2" s="1"/>
  <c r="L337" i="2"/>
  <c r="L329" i="2" s="1"/>
  <c r="H328" i="2" s="1"/>
  <c r="H327" i="2" s="1"/>
  <c r="H332" i="2" s="1"/>
  <c r="L339" i="2"/>
  <c r="H329" i="2" s="1"/>
  <c r="N338" i="2" s="1"/>
  <c r="K31" i="5"/>
  <c r="I17" i="5" s="1"/>
  <c r="I9" i="5" s="1"/>
  <c r="A25" i="1" s="1"/>
  <c r="Y31" i="5"/>
  <c r="W17" i="5" s="1"/>
  <c r="J9" i="5" s="1"/>
  <c r="B25" i="1" s="1"/>
  <c r="AB13" i="5"/>
  <c r="AC13" i="5"/>
  <c r="Y363" i="4"/>
  <c r="V362" i="4"/>
  <c r="V361" i="4" s="1"/>
  <c r="V360" i="4" s="1"/>
  <c r="V359" i="4" s="1"/>
  <c r="V358" i="4" s="1"/>
  <c r="V357" i="4" s="1"/>
  <c r="V356" i="4" s="1"/>
  <c r="V355" i="4" s="1"/>
  <c r="V354" i="4" s="1"/>
  <c r="V353" i="4" s="1"/>
  <c r="V352" i="4" s="1"/>
  <c r="V351" i="4" s="1"/>
  <c r="V350" i="4" s="1"/>
  <c r="V349" i="4" s="1"/>
  <c r="V348" i="4" s="1"/>
  <c r="V347" i="4" s="1"/>
  <c r="V346" i="4" s="1"/>
  <c r="V345" i="4" s="1"/>
  <c r="V344" i="4" s="1"/>
  <c r="V343" i="4" s="1"/>
  <c r="V342" i="4" s="1"/>
  <c r="V341" i="4" s="1"/>
  <c r="V340" i="4" s="1"/>
  <c r="V339" i="4" s="1"/>
  <c r="V338" i="4" s="1"/>
  <c r="V337" i="4" s="1"/>
  <c r="V336" i="4" s="1"/>
  <c r="V335" i="4" s="1"/>
  <c r="V334" i="4" s="1"/>
  <c r="V333" i="4" s="1"/>
  <c r="V332" i="4" s="1"/>
  <c r="V331" i="4" s="1"/>
  <c r="V330" i="4" s="1"/>
  <c r="V329" i="4" s="1"/>
  <c r="V328" i="4" s="1"/>
  <c r="V327" i="4" s="1"/>
  <c r="V326" i="4" s="1"/>
  <c r="V325" i="4" s="1"/>
  <c r="V324" i="4" s="1"/>
  <c r="V323" i="4" s="1"/>
  <c r="V322" i="4" s="1"/>
  <c r="V321" i="4" s="1"/>
  <c r="V320" i="4" s="1"/>
  <c r="V319" i="4" s="1"/>
  <c r="V318" i="4" s="1"/>
  <c r="V317" i="4" s="1"/>
  <c r="V316" i="4" s="1"/>
  <c r="V315" i="4" s="1"/>
  <c r="V314" i="4" s="1"/>
  <c r="V313" i="4" s="1"/>
  <c r="V312" i="4" s="1"/>
  <c r="V311" i="4" s="1"/>
  <c r="V310" i="4" s="1"/>
  <c r="V309" i="4" s="1"/>
  <c r="V308" i="4" s="1"/>
  <c r="V307" i="4" s="1"/>
  <c r="V306" i="4" s="1"/>
  <c r="V305" i="4" s="1"/>
  <c r="V304" i="4" s="1"/>
  <c r="V303" i="4" s="1"/>
  <c r="V302" i="4" s="1"/>
  <c r="V301" i="4" s="1"/>
  <c r="V300" i="4" s="1"/>
  <c r="V299" i="4" s="1"/>
  <c r="V298" i="4" s="1"/>
  <c r="V297" i="4" s="1"/>
  <c r="V296" i="4" s="1"/>
  <c r="V295" i="4" s="1"/>
  <c r="V294" i="4" s="1"/>
  <c r="V293" i="4" s="1"/>
  <c r="V292" i="4" s="1"/>
  <c r="V291" i="4" s="1"/>
  <c r="V290" i="4" s="1"/>
  <c r="V289" i="4" s="1"/>
  <c r="V288" i="4" s="1"/>
  <c r="V287" i="4" s="1"/>
  <c r="V286" i="4" s="1"/>
  <c r="V285" i="4" s="1"/>
  <c r="V284" i="4" s="1"/>
  <c r="V283" i="4" s="1"/>
  <c r="V282" i="4" s="1"/>
  <c r="V281" i="4" s="1"/>
  <c r="V280" i="4" s="1"/>
  <c r="V279" i="4" s="1"/>
  <c r="V278" i="4" s="1"/>
  <c r="V277" i="4" s="1"/>
  <c r="V276" i="4" s="1"/>
  <c r="V275" i="4" s="1"/>
  <c r="V274" i="4" s="1"/>
  <c r="V273" i="4" s="1"/>
  <c r="V272" i="4" s="1"/>
  <c r="V271" i="4" s="1"/>
  <c r="V270" i="4" s="1"/>
  <c r="V269" i="4" s="1"/>
  <c r="V268" i="4" s="1"/>
  <c r="V267" i="4" s="1"/>
  <c r="V266" i="4" s="1"/>
  <c r="V265" i="4" s="1"/>
  <c r="V264" i="4" s="1"/>
  <c r="V263" i="4" s="1"/>
  <c r="V262" i="4" s="1"/>
  <c r="V261" i="4" s="1"/>
  <c r="V260" i="4" s="1"/>
  <c r="V259" i="4" s="1"/>
  <c r="V258" i="4" s="1"/>
  <c r="V257" i="4" s="1"/>
  <c r="V256" i="4" s="1"/>
  <c r="V255" i="4" s="1"/>
  <c r="V254" i="4" s="1"/>
  <c r="V253" i="4" s="1"/>
  <c r="V252" i="4" s="1"/>
  <c r="V251" i="4" s="1"/>
  <c r="V250" i="4" s="1"/>
  <c r="V249" i="4" s="1"/>
  <c r="V248" i="4" s="1"/>
  <c r="V247" i="4" s="1"/>
  <c r="V246" i="4" s="1"/>
  <c r="V245" i="4" s="1"/>
  <c r="V244" i="4" s="1"/>
  <c r="V243" i="4" s="1"/>
  <c r="V242" i="4" s="1"/>
  <c r="V241" i="4" s="1"/>
  <c r="V240" i="4" s="1"/>
  <c r="V239" i="4" s="1"/>
  <c r="V238" i="4" s="1"/>
  <c r="V237" i="4" s="1"/>
  <c r="V236" i="4" s="1"/>
  <c r="V235" i="4" s="1"/>
  <c r="V234" i="4" s="1"/>
  <c r="V233" i="4" s="1"/>
  <c r="V232" i="4" s="1"/>
  <c r="V231" i="4" s="1"/>
  <c r="V230" i="4" s="1"/>
  <c r="V229" i="4" s="1"/>
  <c r="V228" i="4" s="1"/>
  <c r="V227" i="4" s="1"/>
  <c r="V226" i="4" s="1"/>
  <c r="V225" i="4" s="1"/>
  <c r="V224" i="4" s="1"/>
  <c r="V223" i="4" s="1"/>
  <c r="V222" i="4" s="1"/>
  <c r="V221" i="4" s="1"/>
  <c r="V220" i="4" s="1"/>
  <c r="V219" i="4" s="1"/>
  <c r="V218" i="4" s="1"/>
  <c r="V217" i="4" s="1"/>
  <c r="V216" i="4" s="1"/>
  <c r="V215" i="4" s="1"/>
  <c r="V214" i="4" s="1"/>
  <c r="V213" i="4" s="1"/>
  <c r="V212" i="4" s="1"/>
  <c r="V211" i="4" s="1"/>
  <c r="V210" i="4" s="1"/>
  <c r="V209" i="4" s="1"/>
  <c r="V208" i="4" s="1"/>
  <c r="V207" i="4" s="1"/>
  <c r="V206" i="4" s="1"/>
  <c r="V205" i="4" s="1"/>
  <c r="V204" i="4" s="1"/>
  <c r="V203" i="4" s="1"/>
  <c r="V202" i="4" s="1"/>
  <c r="V201" i="4" s="1"/>
  <c r="V200" i="4" s="1"/>
  <c r="V199" i="4" s="1"/>
  <c r="V198" i="4" s="1"/>
  <c r="V197" i="4" s="1"/>
  <c r="V196" i="4" s="1"/>
  <c r="V195" i="4" s="1"/>
  <c r="V194" i="4" s="1"/>
  <c r="V193" i="4" s="1"/>
  <c r="V192" i="4" s="1"/>
  <c r="V191" i="4" s="1"/>
  <c r="V190" i="4" s="1"/>
  <c r="V189" i="4" s="1"/>
  <c r="V188" i="4" s="1"/>
  <c r="V187" i="4" s="1"/>
  <c r="V186" i="4" s="1"/>
  <c r="V185" i="4" s="1"/>
  <c r="V184" i="4" s="1"/>
  <c r="V183" i="4" s="1"/>
  <c r="V182" i="4" s="1"/>
  <c r="V181" i="4" s="1"/>
  <c r="V180" i="4" s="1"/>
  <c r="V179" i="4" s="1"/>
  <c r="V178" i="4" s="1"/>
  <c r="V177" i="4" s="1"/>
  <c r="V176" i="4" s="1"/>
  <c r="V175" i="4" s="1"/>
  <c r="V174" i="4" s="1"/>
  <c r="V173" i="4" s="1"/>
  <c r="V172" i="4" s="1"/>
  <c r="V171" i="4" s="1"/>
  <c r="V170" i="4" s="1"/>
  <c r="V169" i="4" s="1"/>
  <c r="V168" i="4" s="1"/>
  <c r="V167" i="4" s="1"/>
  <c r="V166" i="4" s="1"/>
  <c r="V165" i="4" s="1"/>
  <c r="V164" i="4" s="1"/>
  <c r="V163" i="4" s="1"/>
  <c r="V162" i="4" s="1"/>
  <c r="V161" i="4" s="1"/>
  <c r="V160" i="4" s="1"/>
  <c r="V159" i="4" s="1"/>
  <c r="V158" i="4" s="1"/>
  <c r="V157" i="4" s="1"/>
  <c r="V156" i="4" s="1"/>
  <c r="V155" i="4" s="1"/>
  <c r="V154" i="4" s="1"/>
  <c r="V153" i="4" s="1"/>
  <c r="V152" i="4" s="1"/>
  <c r="V151" i="4" s="1"/>
  <c r="V150" i="4" s="1"/>
  <c r="V149" i="4" s="1"/>
  <c r="V148" i="4" s="1"/>
  <c r="V147" i="4" s="1"/>
  <c r="V146" i="4" s="1"/>
  <c r="V145" i="4" s="1"/>
  <c r="V144" i="4" s="1"/>
  <c r="V143" i="4" s="1"/>
  <c r="V142" i="4" s="1"/>
  <c r="V141" i="4" s="1"/>
  <c r="V140" i="4" s="1"/>
  <c r="V139" i="4" s="1"/>
  <c r="V138" i="4" s="1"/>
  <c r="V137" i="4" s="1"/>
  <c r="V136" i="4" s="1"/>
  <c r="V135" i="4" s="1"/>
  <c r="V134" i="4" s="1"/>
  <c r="V133" i="4" s="1"/>
  <c r="V132" i="4" s="1"/>
  <c r="V131" i="4" s="1"/>
  <c r="V130" i="4" s="1"/>
  <c r="V129" i="4" s="1"/>
  <c r="V128" i="4" s="1"/>
  <c r="V127" i="4" s="1"/>
  <c r="V126" i="4" s="1"/>
  <c r="V125" i="4" s="1"/>
  <c r="V124" i="4" s="1"/>
  <c r="V123" i="4" s="1"/>
  <c r="V122" i="4" s="1"/>
  <c r="V121" i="4" s="1"/>
  <c r="V120" i="4" s="1"/>
  <c r="V119" i="4" s="1"/>
  <c r="V118" i="4" s="1"/>
  <c r="V117" i="4" s="1"/>
  <c r="V116" i="4" s="1"/>
  <c r="V115" i="4" s="1"/>
  <c r="V114" i="4" s="1"/>
  <c r="V113" i="4" s="1"/>
  <c r="V112" i="4" s="1"/>
  <c r="V111" i="4" s="1"/>
  <c r="V110" i="4" s="1"/>
  <c r="V109" i="4" s="1"/>
  <c r="V108" i="4" s="1"/>
  <c r="V107" i="4" s="1"/>
  <c r="V106" i="4" s="1"/>
  <c r="V105" i="4" s="1"/>
  <c r="V104" i="4" s="1"/>
  <c r="V103" i="4" s="1"/>
  <c r="V102" i="4" s="1"/>
  <c r="V101" i="4" s="1"/>
  <c r="V100" i="4" s="1"/>
  <c r="V99" i="4" s="1"/>
  <c r="V98" i="4" s="1"/>
  <c r="V97" i="4" s="1"/>
  <c r="V96" i="4" s="1"/>
  <c r="V95" i="4" s="1"/>
  <c r="V94" i="4" s="1"/>
  <c r="V93" i="4" s="1"/>
  <c r="V92" i="4" s="1"/>
  <c r="V91" i="4" s="1"/>
  <c r="V90" i="4" s="1"/>
  <c r="V89" i="4" s="1"/>
  <c r="V88" i="4" s="1"/>
  <c r="V87" i="4" s="1"/>
  <c r="V86" i="4" s="1"/>
  <c r="V85" i="4" s="1"/>
  <c r="V84" i="4" s="1"/>
  <c r="V83" i="4" s="1"/>
  <c r="V82" i="4" s="1"/>
  <c r="V81" i="4" s="1"/>
  <c r="V80" i="4" s="1"/>
  <c r="V79" i="4" s="1"/>
  <c r="V78" i="4" s="1"/>
  <c r="V77" i="4" s="1"/>
  <c r="V76" i="4" s="1"/>
  <c r="V75" i="4" s="1"/>
  <c r="V74" i="4" s="1"/>
  <c r="V73" i="4" s="1"/>
  <c r="V72" i="4" s="1"/>
  <c r="V71" i="4" s="1"/>
  <c r="V70" i="4" s="1"/>
  <c r="V69" i="4" s="1"/>
  <c r="V68" i="4" s="1"/>
  <c r="V67" i="4" s="1"/>
  <c r="V66" i="4" s="1"/>
  <c r="V65" i="4" s="1"/>
  <c r="V64" i="4" s="1"/>
  <c r="V63" i="4" s="1"/>
  <c r="V62" i="4" s="1"/>
  <c r="V61" i="4" s="1"/>
  <c r="V60" i="4" s="1"/>
  <c r="V59" i="4" s="1"/>
  <c r="V58" i="4" s="1"/>
  <c r="V57" i="4" s="1"/>
  <c r="V56" i="4" s="1"/>
  <c r="V55" i="4" s="1"/>
  <c r="V54" i="4" s="1"/>
  <c r="V53" i="4" s="1"/>
  <c r="V52" i="4" s="1"/>
  <c r="V51" i="4" s="1"/>
  <c r="V50" i="4" s="1"/>
  <c r="V49" i="4" s="1"/>
  <c r="V48" i="4" s="1"/>
  <c r="V47" i="4" s="1"/>
  <c r="V46" i="4" s="1"/>
  <c r="V45" i="4" s="1"/>
  <c r="V44" i="4" s="1"/>
  <c r="V43" i="4" s="1"/>
  <c r="V42" i="4" s="1"/>
  <c r="V41" i="4" s="1"/>
  <c r="V40" i="4" s="1"/>
  <c r="V39" i="4" s="1"/>
  <c r="V38" i="4" s="1"/>
  <c r="V37" i="4" s="1"/>
  <c r="V36" i="4" s="1"/>
  <c r="V35" i="4" s="1"/>
  <c r="V34" i="4" s="1"/>
  <c r="V33" i="4" s="1"/>
  <c r="V32" i="4" s="1"/>
  <c r="V31" i="4" s="1"/>
  <c r="V30" i="4" s="1"/>
  <c r="V29" i="4" s="1"/>
  <c r="V28" i="4" s="1"/>
  <c r="V27" i="4" s="1"/>
  <c r="V26" i="4" s="1"/>
  <c r="V25" i="4" s="1"/>
  <c r="V24" i="4" s="1"/>
  <c r="V23" i="4" s="1"/>
  <c r="V22" i="4" s="1"/>
  <c r="V21" i="4" s="1"/>
  <c r="V20" i="4" s="1"/>
  <c r="V19" i="4" s="1"/>
  <c r="V18" i="4" s="1"/>
  <c r="V17" i="4" s="1"/>
  <c r="V16" i="4" s="1"/>
  <c r="V15" i="4" s="1"/>
  <c r="V14" i="4" s="1"/>
  <c r="V13" i="4" s="1"/>
  <c r="V12" i="4" s="1"/>
  <c r="V11" i="4" s="1"/>
  <c r="V10" i="4" s="1"/>
  <c r="V9" i="4" s="1"/>
  <c r="V8" i="4" s="1"/>
  <c r="V7" i="4" s="1"/>
  <c r="V6" i="4" s="1"/>
  <c r="V5" i="4" s="1"/>
  <c r="V4" i="4" s="1"/>
  <c r="V3" i="4" s="1"/>
  <c r="AC363" i="4"/>
  <c r="Z362" i="4"/>
  <c r="Z361" i="4" s="1"/>
  <c r="Z360" i="4" s="1"/>
  <c r="Z359" i="4" s="1"/>
  <c r="Z358" i="4" s="1"/>
  <c r="Z357" i="4" s="1"/>
  <c r="Z356" i="4" s="1"/>
  <c r="Z355" i="4" s="1"/>
  <c r="Z354" i="4" s="1"/>
  <c r="Z353" i="4" s="1"/>
  <c r="Z352" i="4" s="1"/>
  <c r="Z351" i="4" s="1"/>
  <c r="Z350" i="4" s="1"/>
  <c r="Z349" i="4" s="1"/>
  <c r="Z348" i="4" s="1"/>
  <c r="Z347" i="4" s="1"/>
  <c r="Z346" i="4" s="1"/>
  <c r="Z345" i="4" s="1"/>
  <c r="Z344" i="4" s="1"/>
  <c r="Z343" i="4" s="1"/>
  <c r="Z342" i="4" s="1"/>
  <c r="Z341" i="4" s="1"/>
  <c r="Z340" i="4" s="1"/>
  <c r="Z339" i="4" s="1"/>
  <c r="Z338" i="4" s="1"/>
  <c r="Z337" i="4" s="1"/>
  <c r="Z336" i="4" s="1"/>
  <c r="Z335" i="4" s="1"/>
  <c r="Z334" i="4" s="1"/>
  <c r="Z333" i="4" s="1"/>
  <c r="Z332" i="4" s="1"/>
  <c r="Z331" i="4" s="1"/>
  <c r="Z330" i="4" s="1"/>
  <c r="Z329" i="4" s="1"/>
  <c r="Z328" i="4" s="1"/>
  <c r="Z327" i="4" s="1"/>
  <c r="Z326" i="4" s="1"/>
  <c r="Z325" i="4" s="1"/>
  <c r="Z324" i="4" s="1"/>
  <c r="Z323" i="4" s="1"/>
  <c r="Z322" i="4" s="1"/>
  <c r="Z321" i="4" s="1"/>
  <c r="Z320" i="4" s="1"/>
  <c r="Z319" i="4" s="1"/>
  <c r="Z318" i="4" s="1"/>
  <c r="Z317" i="4" s="1"/>
  <c r="Z316" i="4" s="1"/>
  <c r="Z315" i="4" s="1"/>
  <c r="Z314" i="4" s="1"/>
  <c r="Z313" i="4" s="1"/>
  <c r="Z312" i="4" s="1"/>
  <c r="Z311" i="4" s="1"/>
  <c r="Z310" i="4" s="1"/>
  <c r="Z309" i="4" s="1"/>
  <c r="Z308" i="4" s="1"/>
  <c r="Z307" i="4" s="1"/>
  <c r="Z306" i="4" s="1"/>
  <c r="Z305" i="4" s="1"/>
  <c r="Z304" i="4" s="1"/>
  <c r="Z303" i="4" s="1"/>
  <c r="Z302" i="4" s="1"/>
  <c r="Z301" i="4" s="1"/>
  <c r="Z300" i="4" s="1"/>
  <c r="Z299" i="4" s="1"/>
  <c r="Z298" i="4" s="1"/>
  <c r="Z297" i="4" s="1"/>
  <c r="Z296" i="4" s="1"/>
  <c r="Z295" i="4" s="1"/>
  <c r="Z294" i="4" s="1"/>
  <c r="Z293" i="4" s="1"/>
  <c r="Z292" i="4" s="1"/>
  <c r="Z291" i="4" s="1"/>
  <c r="Z290" i="4" s="1"/>
  <c r="Z289" i="4" s="1"/>
  <c r="Z288" i="4" s="1"/>
  <c r="Z287" i="4" s="1"/>
  <c r="Z286" i="4" s="1"/>
  <c r="Z285" i="4" s="1"/>
  <c r="Z284" i="4" s="1"/>
  <c r="Z283" i="4" s="1"/>
  <c r="Z282" i="4" s="1"/>
  <c r="Z281" i="4" s="1"/>
  <c r="Z280" i="4" s="1"/>
  <c r="Z279" i="4" s="1"/>
  <c r="Z278" i="4" s="1"/>
  <c r="Z277" i="4" s="1"/>
  <c r="Z276" i="4" s="1"/>
  <c r="Z275" i="4" s="1"/>
  <c r="Z274" i="4" s="1"/>
  <c r="Z273" i="4" s="1"/>
  <c r="Z272" i="4" s="1"/>
  <c r="Z271" i="4" s="1"/>
  <c r="Z270" i="4" s="1"/>
  <c r="Z269" i="4" s="1"/>
  <c r="Z268" i="4" s="1"/>
  <c r="Z267" i="4" s="1"/>
  <c r="Z266" i="4" s="1"/>
  <c r="Z265" i="4" s="1"/>
  <c r="Z264" i="4" s="1"/>
  <c r="Z263" i="4" s="1"/>
  <c r="Z262" i="4" s="1"/>
  <c r="Z261" i="4" s="1"/>
  <c r="Z260" i="4" s="1"/>
  <c r="Z259" i="4" s="1"/>
  <c r="Z258" i="4" s="1"/>
  <c r="Z257" i="4" s="1"/>
  <c r="Z256" i="4" s="1"/>
  <c r="Z255" i="4" s="1"/>
  <c r="Z254" i="4" s="1"/>
  <c r="Z253" i="4" s="1"/>
  <c r="Z252" i="4" s="1"/>
  <c r="Z251" i="4" s="1"/>
  <c r="Z250" i="4" s="1"/>
  <c r="Z249" i="4" s="1"/>
  <c r="Z248" i="4" s="1"/>
  <c r="Z247" i="4" s="1"/>
  <c r="Z246" i="4" s="1"/>
  <c r="Z245" i="4" s="1"/>
  <c r="Z244" i="4" s="1"/>
  <c r="Z243" i="4" s="1"/>
  <c r="Z242" i="4" s="1"/>
  <c r="Z241" i="4" s="1"/>
  <c r="Z240" i="4" s="1"/>
  <c r="Z239" i="4" s="1"/>
  <c r="Z238" i="4" s="1"/>
  <c r="Z237" i="4" s="1"/>
  <c r="Z236" i="4" s="1"/>
  <c r="Z235" i="4" s="1"/>
  <c r="Z234" i="4" s="1"/>
  <c r="Z233" i="4" s="1"/>
  <c r="Z232" i="4" s="1"/>
  <c r="Z231" i="4" s="1"/>
  <c r="Z230" i="4" s="1"/>
  <c r="Z229" i="4" s="1"/>
  <c r="Z228" i="4" s="1"/>
  <c r="Z227" i="4" s="1"/>
  <c r="Z226" i="4" s="1"/>
  <c r="Z225" i="4" s="1"/>
  <c r="Z224" i="4" s="1"/>
  <c r="Z223" i="4" s="1"/>
  <c r="Z222" i="4" s="1"/>
  <c r="Z221" i="4" s="1"/>
  <c r="Z220" i="4" s="1"/>
  <c r="Z219" i="4" s="1"/>
  <c r="Z218" i="4" s="1"/>
  <c r="Z217" i="4" s="1"/>
  <c r="Z216" i="4" s="1"/>
  <c r="Z215" i="4" s="1"/>
  <c r="Z214" i="4" s="1"/>
  <c r="Z213" i="4" s="1"/>
  <c r="Z212" i="4" s="1"/>
  <c r="Z211" i="4" s="1"/>
  <c r="Z210" i="4" s="1"/>
  <c r="Z209" i="4" s="1"/>
  <c r="Z208" i="4" s="1"/>
  <c r="Z207" i="4" s="1"/>
  <c r="Z206" i="4" s="1"/>
  <c r="Z205" i="4" s="1"/>
  <c r="Z204" i="4" s="1"/>
  <c r="Z203" i="4" s="1"/>
  <c r="Z202" i="4" s="1"/>
  <c r="Z201" i="4" s="1"/>
  <c r="Z200" i="4" s="1"/>
  <c r="Z199" i="4" s="1"/>
  <c r="Z198" i="4" s="1"/>
  <c r="Z197" i="4" s="1"/>
  <c r="Z196" i="4" s="1"/>
  <c r="Z195" i="4" s="1"/>
  <c r="Z194" i="4" s="1"/>
  <c r="Z193" i="4" s="1"/>
  <c r="Z192" i="4" s="1"/>
  <c r="Z191" i="4" s="1"/>
  <c r="Z190" i="4" s="1"/>
  <c r="Z189" i="4" s="1"/>
  <c r="Z188" i="4" s="1"/>
  <c r="Z187" i="4" s="1"/>
  <c r="Z186" i="4" s="1"/>
  <c r="Z185" i="4" s="1"/>
  <c r="Z184" i="4" s="1"/>
  <c r="Z183" i="4" s="1"/>
  <c r="Z182" i="4" s="1"/>
  <c r="Z181" i="4" s="1"/>
  <c r="Z180" i="4" s="1"/>
  <c r="Z179" i="4" s="1"/>
  <c r="Z178" i="4" s="1"/>
  <c r="Z177" i="4" s="1"/>
  <c r="Z176" i="4" s="1"/>
  <c r="Z175" i="4" s="1"/>
  <c r="Z174" i="4" s="1"/>
  <c r="Z173" i="4" s="1"/>
  <c r="Z172" i="4" s="1"/>
  <c r="Z171" i="4" s="1"/>
  <c r="Z170" i="4" s="1"/>
  <c r="Z169" i="4" s="1"/>
  <c r="Z168" i="4" s="1"/>
  <c r="Z167" i="4" s="1"/>
  <c r="Z166" i="4" s="1"/>
  <c r="Z165" i="4" s="1"/>
  <c r="Z164" i="4" s="1"/>
  <c r="Z163" i="4" s="1"/>
  <c r="Z162" i="4" s="1"/>
  <c r="Z161" i="4" s="1"/>
  <c r="Z160" i="4" s="1"/>
  <c r="Z159" i="4" s="1"/>
  <c r="Z158" i="4" s="1"/>
  <c r="Z157" i="4" s="1"/>
  <c r="Z156" i="4" s="1"/>
  <c r="Z155" i="4" s="1"/>
  <c r="Z154" i="4" s="1"/>
  <c r="Z153" i="4" s="1"/>
  <c r="Z152" i="4" s="1"/>
  <c r="Z151" i="4" s="1"/>
  <c r="Z150" i="4" s="1"/>
  <c r="Z149" i="4" s="1"/>
  <c r="Z148" i="4" s="1"/>
  <c r="Z147" i="4" s="1"/>
  <c r="Z146" i="4" s="1"/>
  <c r="Z145" i="4" s="1"/>
  <c r="Z144" i="4" s="1"/>
  <c r="Z143" i="4" s="1"/>
  <c r="Z142" i="4" s="1"/>
  <c r="Z141" i="4" s="1"/>
  <c r="Z140" i="4" s="1"/>
  <c r="Z139" i="4" s="1"/>
  <c r="Z138" i="4" s="1"/>
  <c r="Z137" i="4" s="1"/>
  <c r="Z136" i="4" s="1"/>
  <c r="Z135" i="4" s="1"/>
  <c r="Z134" i="4" s="1"/>
  <c r="Z133" i="4" s="1"/>
  <c r="Z132" i="4" s="1"/>
  <c r="Z131" i="4" s="1"/>
  <c r="Z130" i="4" s="1"/>
  <c r="Z129" i="4" s="1"/>
  <c r="Z128" i="4" s="1"/>
  <c r="Z127" i="4" s="1"/>
  <c r="Z126" i="4" s="1"/>
  <c r="Z125" i="4" s="1"/>
  <c r="Z124" i="4" s="1"/>
  <c r="Z123" i="4" s="1"/>
  <c r="Z122" i="4" s="1"/>
  <c r="Z121" i="4" s="1"/>
  <c r="Z120" i="4" s="1"/>
  <c r="Z119" i="4" s="1"/>
  <c r="Z118" i="4" s="1"/>
  <c r="Z117" i="4" s="1"/>
  <c r="Z116" i="4" s="1"/>
  <c r="Z115" i="4" s="1"/>
  <c r="Z114" i="4" s="1"/>
  <c r="Z113" i="4" s="1"/>
  <c r="Z112" i="4" s="1"/>
  <c r="Z111" i="4" s="1"/>
  <c r="Z110" i="4" s="1"/>
  <c r="Z109" i="4" s="1"/>
  <c r="Z108" i="4" s="1"/>
  <c r="Z107" i="4" s="1"/>
  <c r="Z106" i="4" s="1"/>
  <c r="Z105" i="4" s="1"/>
  <c r="Z104" i="4" s="1"/>
  <c r="Z103" i="4" s="1"/>
  <c r="Z102" i="4" s="1"/>
  <c r="Z101" i="4" s="1"/>
  <c r="Z100" i="4" s="1"/>
  <c r="Z99" i="4" s="1"/>
  <c r="Z98" i="4" s="1"/>
  <c r="Z97" i="4" s="1"/>
  <c r="Z96" i="4" s="1"/>
  <c r="Z95" i="4" s="1"/>
  <c r="Z94" i="4" s="1"/>
  <c r="Z93" i="4" s="1"/>
  <c r="Z92" i="4" s="1"/>
  <c r="Z91" i="4" s="1"/>
  <c r="Z90" i="4" s="1"/>
  <c r="Z89" i="4" s="1"/>
  <c r="Z88" i="4" s="1"/>
  <c r="Z87" i="4" s="1"/>
  <c r="Z86" i="4" s="1"/>
  <c r="Z85" i="4" s="1"/>
  <c r="Z84" i="4" s="1"/>
  <c r="Z83" i="4" s="1"/>
  <c r="Z82" i="4" s="1"/>
  <c r="Z81" i="4" s="1"/>
  <c r="Z80" i="4" s="1"/>
  <c r="Z79" i="4" s="1"/>
  <c r="Z78" i="4" s="1"/>
  <c r="Z77" i="4" s="1"/>
  <c r="Z76" i="4" s="1"/>
  <c r="Z75" i="4" s="1"/>
  <c r="Z74" i="4" s="1"/>
  <c r="Z73" i="4" s="1"/>
  <c r="Z72" i="4" s="1"/>
  <c r="Z71" i="4" s="1"/>
  <c r="Z70" i="4" s="1"/>
  <c r="Z69" i="4" s="1"/>
  <c r="Z68" i="4" s="1"/>
  <c r="Z67" i="4" s="1"/>
  <c r="Z66" i="4" s="1"/>
  <c r="Z65" i="4" s="1"/>
  <c r="Z64" i="4" s="1"/>
  <c r="Z63" i="4" s="1"/>
  <c r="Z62" i="4" s="1"/>
  <c r="Z61" i="4" s="1"/>
  <c r="Z60" i="4" s="1"/>
  <c r="Z59" i="4" s="1"/>
  <c r="Z58" i="4" s="1"/>
  <c r="Z57" i="4" s="1"/>
  <c r="Z56" i="4" s="1"/>
  <c r="Z55" i="4" s="1"/>
  <c r="Z54" i="4" s="1"/>
  <c r="Z53" i="4" s="1"/>
  <c r="Z52" i="4" s="1"/>
  <c r="Z51" i="4" s="1"/>
  <c r="Z50" i="4" s="1"/>
  <c r="Z49" i="4" s="1"/>
  <c r="Z48" i="4" s="1"/>
  <c r="Z47" i="4" s="1"/>
  <c r="Z46" i="4" s="1"/>
  <c r="Z45" i="4" s="1"/>
  <c r="Z44" i="4" s="1"/>
  <c r="Z43" i="4" s="1"/>
  <c r="Z42" i="4" s="1"/>
  <c r="Z41" i="4" s="1"/>
  <c r="Z40" i="4" s="1"/>
  <c r="Z39" i="4" s="1"/>
  <c r="Z38" i="4" s="1"/>
  <c r="Z37" i="4" s="1"/>
  <c r="Z36" i="4" s="1"/>
  <c r="Z35" i="4" s="1"/>
  <c r="Z34" i="4" s="1"/>
  <c r="Z33" i="4" s="1"/>
  <c r="Z32" i="4" s="1"/>
  <c r="Z31" i="4" s="1"/>
  <c r="Z30" i="4" s="1"/>
  <c r="Z29" i="4" s="1"/>
  <c r="Z28" i="4" s="1"/>
  <c r="Z27" i="4" s="1"/>
  <c r="Z26" i="4" s="1"/>
  <c r="Z25" i="4" s="1"/>
  <c r="Z24" i="4" s="1"/>
  <c r="Z23" i="4" s="1"/>
  <c r="Z22" i="4" s="1"/>
  <c r="Z21" i="4" s="1"/>
  <c r="Z20" i="4" s="1"/>
  <c r="Z19" i="4" s="1"/>
  <c r="Z18" i="4" s="1"/>
  <c r="Z17" i="4" s="1"/>
  <c r="Z16" i="4" s="1"/>
  <c r="Z15" i="4" s="1"/>
  <c r="Z14" i="4" s="1"/>
  <c r="Z13" i="4" s="1"/>
  <c r="Z12" i="4" s="1"/>
  <c r="Z11" i="4" s="1"/>
  <c r="Z10" i="4" s="1"/>
  <c r="Z9" i="4" s="1"/>
  <c r="Z8" i="4" s="1"/>
  <c r="Z7" i="4" s="1"/>
  <c r="Z6" i="4" s="1"/>
  <c r="Z5" i="4" s="1"/>
  <c r="Z4" i="4" s="1"/>
  <c r="Z3" i="4" s="1"/>
  <c r="AA363" i="4"/>
  <c r="X362" i="4"/>
  <c r="X361" i="4" s="1"/>
  <c r="X360" i="4" s="1"/>
  <c r="X359" i="4" s="1"/>
  <c r="X358" i="4" s="1"/>
  <c r="X357" i="4" s="1"/>
  <c r="X356" i="4" s="1"/>
  <c r="X355" i="4" s="1"/>
  <c r="X354" i="4" s="1"/>
  <c r="X353" i="4" s="1"/>
  <c r="X352" i="4" s="1"/>
  <c r="X351" i="4" s="1"/>
  <c r="X350" i="4" s="1"/>
  <c r="X349" i="4" s="1"/>
  <c r="X348" i="4" s="1"/>
  <c r="X347" i="4" s="1"/>
  <c r="X346" i="4" s="1"/>
  <c r="X345" i="4" s="1"/>
  <c r="X344" i="4" s="1"/>
  <c r="X343" i="4" s="1"/>
  <c r="X342" i="4" s="1"/>
  <c r="X341" i="4" s="1"/>
  <c r="X340" i="4" s="1"/>
  <c r="X339" i="4" s="1"/>
  <c r="X338" i="4" s="1"/>
  <c r="X337" i="4" s="1"/>
  <c r="X336" i="4" s="1"/>
  <c r="X335" i="4" s="1"/>
  <c r="X334" i="4" s="1"/>
  <c r="X333" i="4" s="1"/>
  <c r="X332" i="4" s="1"/>
  <c r="X331" i="4" s="1"/>
  <c r="X330" i="4" s="1"/>
  <c r="X329" i="4" s="1"/>
  <c r="X328" i="4" s="1"/>
  <c r="X327" i="4" s="1"/>
  <c r="X326" i="4" s="1"/>
  <c r="X325" i="4" s="1"/>
  <c r="X324" i="4" s="1"/>
  <c r="X323" i="4" s="1"/>
  <c r="X322" i="4" s="1"/>
  <c r="X321" i="4" s="1"/>
  <c r="X320" i="4" s="1"/>
  <c r="X319" i="4" s="1"/>
  <c r="X318" i="4" s="1"/>
  <c r="X317" i="4" s="1"/>
  <c r="X316" i="4" s="1"/>
  <c r="X315" i="4" s="1"/>
  <c r="X314" i="4" s="1"/>
  <c r="X313" i="4" s="1"/>
  <c r="X312" i="4" s="1"/>
  <c r="X311" i="4" s="1"/>
  <c r="X310" i="4" s="1"/>
  <c r="X309" i="4" s="1"/>
  <c r="X308" i="4" s="1"/>
  <c r="X307" i="4" s="1"/>
  <c r="X306" i="4" s="1"/>
  <c r="X305" i="4" s="1"/>
  <c r="X304" i="4" s="1"/>
  <c r="X303" i="4" s="1"/>
  <c r="X302" i="4" s="1"/>
  <c r="X301" i="4" s="1"/>
  <c r="X300" i="4" s="1"/>
  <c r="X299" i="4" s="1"/>
  <c r="X298" i="4" s="1"/>
  <c r="X297" i="4" s="1"/>
  <c r="X296" i="4" s="1"/>
  <c r="X295" i="4" s="1"/>
  <c r="X294" i="4" s="1"/>
  <c r="X293" i="4" s="1"/>
  <c r="X292" i="4" s="1"/>
  <c r="X291" i="4" s="1"/>
  <c r="X290" i="4" s="1"/>
  <c r="X289" i="4" s="1"/>
  <c r="X288" i="4" s="1"/>
  <c r="X287" i="4" s="1"/>
  <c r="X286" i="4" s="1"/>
  <c r="X285" i="4" s="1"/>
  <c r="X284" i="4" s="1"/>
  <c r="X283" i="4" s="1"/>
  <c r="X282" i="4" s="1"/>
  <c r="X281" i="4" s="1"/>
  <c r="X280" i="4" s="1"/>
  <c r="X279" i="4" s="1"/>
  <c r="X278" i="4" s="1"/>
  <c r="X277" i="4" s="1"/>
  <c r="X276" i="4" s="1"/>
  <c r="X275" i="4" s="1"/>
  <c r="X274" i="4" s="1"/>
  <c r="X273" i="4" s="1"/>
  <c r="X272" i="4" s="1"/>
  <c r="X271" i="4" s="1"/>
  <c r="X270" i="4" s="1"/>
  <c r="X269" i="4" s="1"/>
  <c r="X268" i="4" s="1"/>
  <c r="X267" i="4" s="1"/>
  <c r="X266" i="4" s="1"/>
  <c r="X265" i="4" s="1"/>
  <c r="X264" i="4" s="1"/>
  <c r="X263" i="4" s="1"/>
  <c r="X262" i="4" s="1"/>
  <c r="X261" i="4" s="1"/>
  <c r="X260" i="4" s="1"/>
  <c r="X259" i="4" s="1"/>
  <c r="X258" i="4" s="1"/>
  <c r="X257" i="4" s="1"/>
  <c r="X256" i="4" s="1"/>
  <c r="X255" i="4" s="1"/>
  <c r="X254" i="4" s="1"/>
  <c r="X253" i="4" s="1"/>
  <c r="X252" i="4" s="1"/>
  <c r="X251" i="4" s="1"/>
  <c r="X250" i="4" s="1"/>
  <c r="X249" i="4" s="1"/>
  <c r="X248" i="4" s="1"/>
  <c r="X247" i="4" s="1"/>
  <c r="X246" i="4" s="1"/>
  <c r="X245" i="4" s="1"/>
  <c r="X244" i="4" s="1"/>
  <c r="X243" i="4" s="1"/>
  <c r="X242" i="4" s="1"/>
  <c r="X241" i="4" s="1"/>
  <c r="X240" i="4" s="1"/>
  <c r="X239" i="4" s="1"/>
  <c r="X238" i="4" s="1"/>
  <c r="X237" i="4" s="1"/>
  <c r="X236" i="4" s="1"/>
  <c r="X235" i="4" s="1"/>
  <c r="X234" i="4" s="1"/>
  <c r="X233" i="4" s="1"/>
  <c r="X232" i="4" s="1"/>
  <c r="X231" i="4" s="1"/>
  <c r="X230" i="4" s="1"/>
  <c r="X229" i="4" s="1"/>
  <c r="X228" i="4" s="1"/>
  <c r="X227" i="4" s="1"/>
  <c r="X226" i="4" s="1"/>
  <c r="X225" i="4" s="1"/>
  <c r="X224" i="4" s="1"/>
  <c r="X223" i="4" s="1"/>
  <c r="X222" i="4" s="1"/>
  <c r="X221" i="4" s="1"/>
  <c r="X220" i="4" s="1"/>
  <c r="X219" i="4" s="1"/>
  <c r="X218" i="4" s="1"/>
  <c r="X217" i="4" s="1"/>
  <c r="X216" i="4" s="1"/>
  <c r="X215" i="4" s="1"/>
  <c r="X214" i="4" s="1"/>
  <c r="X213" i="4" s="1"/>
  <c r="X212" i="4" s="1"/>
  <c r="X211" i="4" s="1"/>
  <c r="X210" i="4" s="1"/>
  <c r="X209" i="4" s="1"/>
  <c r="X208" i="4" s="1"/>
  <c r="X207" i="4" s="1"/>
  <c r="X206" i="4" s="1"/>
  <c r="X205" i="4" s="1"/>
  <c r="X204" i="4" s="1"/>
  <c r="X203" i="4" s="1"/>
  <c r="X202" i="4" s="1"/>
  <c r="X201" i="4" s="1"/>
  <c r="X200" i="4" s="1"/>
  <c r="X199" i="4" s="1"/>
  <c r="X198" i="4" s="1"/>
  <c r="X197" i="4" s="1"/>
  <c r="X196" i="4" s="1"/>
  <c r="X195" i="4" s="1"/>
  <c r="X194" i="4" s="1"/>
  <c r="X193" i="4" s="1"/>
  <c r="X192" i="4" s="1"/>
  <c r="X191" i="4" s="1"/>
  <c r="X190" i="4" s="1"/>
  <c r="X189" i="4" s="1"/>
  <c r="X188" i="4" s="1"/>
  <c r="X187" i="4" s="1"/>
  <c r="X186" i="4" s="1"/>
  <c r="X185" i="4" s="1"/>
  <c r="X184" i="4" s="1"/>
  <c r="X183" i="4" s="1"/>
  <c r="X182" i="4" s="1"/>
  <c r="X181" i="4" s="1"/>
  <c r="X180" i="4" s="1"/>
  <c r="X179" i="4" s="1"/>
  <c r="X178" i="4" s="1"/>
  <c r="X177" i="4" s="1"/>
  <c r="X176" i="4" s="1"/>
  <c r="X175" i="4" s="1"/>
  <c r="X174" i="4" s="1"/>
  <c r="X173" i="4" s="1"/>
  <c r="X172" i="4" s="1"/>
  <c r="X171" i="4" s="1"/>
  <c r="X170" i="4" s="1"/>
  <c r="X169" i="4" s="1"/>
  <c r="X168" i="4" s="1"/>
  <c r="X167" i="4" s="1"/>
  <c r="X166" i="4" s="1"/>
  <c r="X165" i="4" s="1"/>
  <c r="X164" i="4" s="1"/>
  <c r="X163" i="4" s="1"/>
  <c r="X162" i="4" s="1"/>
  <c r="X161" i="4" s="1"/>
  <c r="X160" i="4" s="1"/>
  <c r="X159" i="4" s="1"/>
  <c r="X158" i="4" s="1"/>
  <c r="X157" i="4" s="1"/>
  <c r="X156" i="4" s="1"/>
  <c r="X155" i="4" s="1"/>
  <c r="X154" i="4" s="1"/>
  <c r="X153" i="4" s="1"/>
  <c r="X152" i="4" s="1"/>
  <c r="X151" i="4" s="1"/>
  <c r="X150" i="4" s="1"/>
  <c r="X149" i="4" s="1"/>
  <c r="X148" i="4" s="1"/>
  <c r="X147" i="4" s="1"/>
  <c r="X146" i="4" s="1"/>
  <c r="X145" i="4" s="1"/>
  <c r="X144" i="4" s="1"/>
  <c r="X143" i="4" s="1"/>
  <c r="X142" i="4" s="1"/>
  <c r="X141" i="4" s="1"/>
  <c r="X140" i="4" s="1"/>
  <c r="X139" i="4" s="1"/>
  <c r="X138" i="4" s="1"/>
  <c r="X137" i="4" s="1"/>
  <c r="X136" i="4" s="1"/>
  <c r="X135" i="4" s="1"/>
  <c r="X134" i="4" s="1"/>
  <c r="X133" i="4" s="1"/>
  <c r="X132" i="4" s="1"/>
  <c r="X131" i="4" s="1"/>
  <c r="X130" i="4" s="1"/>
  <c r="X129" i="4" s="1"/>
  <c r="X128" i="4" s="1"/>
  <c r="X127" i="4" s="1"/>
  <c r="X126" i="4" s="1"/>
  <c r="X125" i="4" s="1"/>
  <c r="X124" i="4" s="1"/>
  <c r="X123" i="4" s="1"/>
  <c r="X122" i="4" s="1"/>
  <c r="X121" i="4" s="1"/>
  <c r="X120" i="4" s="1"/>
  <c r="X119" i="4" s="1"/>
  <c r="X118" i="4" s="1"/>
  <c r="X117" i="4" s="1"/>
  <c r="X116" i="4" s="1"/>
  <c r="X115" i="4" s="1"/>
  <c r="X114" i="4" s="1"/>
  <c r="X113" i="4" s="1"/>
  <c r="X112" i="4" s="1"/>
  <c r="X111" i="4" s="1"/>
  <c r="X110" i="4" s="1"/>
  <c r="X109" i="4" s="1"/>
  <c r="X108" i="4" s="1"/>
  <c r="X107" i="4" s="1"/>
  <c r="X106" i="4" s="1"/>
  <c r="X105" i="4" s="1"/>
  <c r="X104" i="4" s="1"/>
  <c r="X103" i="4" s="1"/>
  <c r="X102" i="4" s="1"/>
  <c r="X101" i="4" s="1"/>
  <c r="X100" i="4" s="1"/>
  <c r="X99" i="4" s="1"/>
  <c r="X98" i="4" s="1"/>
  <c r="X97" i="4" s="1"/>
  <c r="X96" i="4" s="1"/>
  <c r="X95" i="4" s="1"/>
  <c r="X94" i="4" s="1"/>
  <c r="X93" i="4" s="1"/>
  <c r="X92" i="4" s="1"/>
  <c r="X91" i="4" s="1"/>
  <c r="X90" i="4" s="1"/>
  <c r="X89" i="4" s="1"/>
  <c r="X88" i="4" s="1"/>
  <c r="X87" i="4" s="1"/>
  <c r="X86" i="4" s="1"/>
  <c r="X85" i="4" s="1"/>
  <c r="X84" i="4" s="1"/>
  <c r="X83" i="4" s="1"/>
  <c r="X82" i="4" s="1"/>
  <c r="X81" i="4" s="1"/>
  <c r="X80" i="4" s="1"/>
  <c r="X79" i="4" s="1"/>
  <c r="X78" i="4" s="1"/>
  <c r="X77" i="4" s="1"/>
  <c r="X76" i="4" s="1"/>
  <c r="X75" i="4" s="1"/>
  <c r="X74" i="4" s="1"/>
  <c r="X73" i="4" s="1"/>
  <c r="X72" i="4" s="1"/>
  <c r="X71" i="4" s="1"/>
  <c r="X70" i="4" s="1"/>
  <c r="X69" i="4" s="1"/>
  <c r="X68" i="4" s="1"/>
  <c r="X67" i="4" s="1"/>
  <c r="X66" i="4" s="1"/>
  <c r="X65" i="4" s="1"/>
  <c r="X64" i="4" s="1"/>
  <c r="X63" i="4" s="1"/>
  <c r="X62" i="4" s="1"/>
  <c r="X61" i="4" s="1"/>
  <c r="X60" i="4" s="1"/>
  <c r="X59" i="4" s="1"/>
  <c r="X58" i="4" s="1"/>
  <c r="X57" i="4" s="1"/>
  <c r="X56" i="4" s="1"/>
  <c r="X55" i="4" s="1"/>
  <c r="X54" i="4" s="1"/>
  <c r="X53" i="4" s="1"/>
  <c r="X52" i="4" s="1"/>
  <c r="X51" i="4" s="1"/>
  <c r="X50" i="4" s="1"/>
  <c r="X49" i="4" s="1"/>
  <c r="X48" i="4" s="1"/>
  <c r="X47" i="4" s="1"/>
  <c r="X46" i="4" s="1"/>
  <c r="X45" i="4" s="1"/>
  <c r="X44" i="4" s="1"/>
  <c r="X43" i="4" s="1"/>
  <c r="X42" i="4" s="1"/>
  <c r="X41" i="4" s="1"/>
  <c r="X40" i="4" s="1"/>
  <c r="X39" i="4" s="1"/>
  <c r="X38" i="4" s="1"/>
  <c r="X37" i="4" s="1"/>
  <c r="X36" i="4" s="1"/>
  <c r="X35" i="4" s="1"/>
  <c r="X34" i="4" s="1"/>
  <c r="X33" i="4" s="1"/>
  <c r="X32" i="4" s="1"/>
  <c r="X31" i="4" s="1"/>
  <c r="X30" i="4" s="1"/>
  <c r="X29" i="4" s="1"/>
  <c r="X28" i="4" s="1"/>
  <c r="X27" i="4" s="1"/>
  <c r="X26" i="4" s="1"/>
  <c r="X25" i="4" s="1"/>
  <c r="X24" i="4" s="1"/>
  <c r="X23" i="4" s="1"/>
  <c r="X22" i="4" s="1"/>
  <c r="X21" i="4" s="1"/>
  <c r="X20" i="4" s="1"/>
  <c r="X19" i="4" s="1"/>
  <c r="X18" i="4" s="1"/>
  <c r="X17" i="4" s="1"/>
  <c r="X16" i="4" s="1"/>
  <c r="X15" i="4" s="1"/>
  <c r="X14" i="4" s="1"/>
  <c r="X13" i="4" s="1"/>
  <c r="X12" i="4" s="1"/>
  <c r="X11" i="4" s="1"/>
  <c r="X10" i="4" s="1"/>
  <c r="X9" i="4" s="1"/>
  <c r="X8" i="4" s="1"/>
  <c r="X7" i="4" s="1"/>
  <c r="X6" i="4" s="1"/>
  <c r="X5" i="4" s="1"/>
  <c r="X4" i="4" s="1"/>
  <c r="X3" i="4" s="1"/>
  <c r="F19" i="1" l="1"/>
  <c r="L110" i="2"/>
  <c r="H108" i="2" s="1"/>
  <c r="L111" i="2"/>
  <c r="I109" i="2" s="1"/>
  <c r="L136" i="2"/>
  <c r="I134" i="2" s="1"/>
  <c r="I105" i="2"/>
  <c r="O102" i="2" s="1"/>
  <c r="H65" i="2"/>
  <c r="F11" i="1" s="1"/>
  <c r="O239" i="2"/>
  <c r="O240" i="2" s="1"/>
  <c r="I230" i="2" s="1"/>
  <c r="J19" i="3"/>
  <c r="K19" i="3" s="1"/>
  <c r="H130" i="2" s="1"/>
  <c r="O126" i="2" s="1"/>
  <c r="H83" i="2"/>
  <c r="F18" i="1" s="1"/>
  <c r="I83" i="2"/>
  <c r="G18" i="1" s="1"/>
  <c r="I148" i="2"/>
  <c r="I152" i="2" s="1"/>
  <c r="H133" i="2"/>
  <c r="H125" i="2" s="1"/>
  <c r="J19" i="1" s="1"/>
  <c r="J23" i="1" s="1"/>
  <c r="N259" i="2"/>
  <c r="N260" i="2" s="1"/>
  <c r="H250" i="2" s="1"/>
  <c r="G19" i="3"/>
  <c r="H105" i="2" s="1"/>
  <c r="O101" i="2" s="1"/>
  <c r="N219" i="2"/>
  <c r="N220" i="2" s="1"/>
  <c r="H210" i="2" s="1"/>
  <c r="N221" i="2"/>
  <c r="H211" i="2" s="1"/>
  <c r="J45" i="1" s="1"/>
  <c r="H80" i="2"/>
  <c r="H84" i="2" s="1"/>
  <c r="L209" i="2"/>
  <c r="H208" i="2" s="1"/>
  <c r="J42" i="1" s="1"/>
  <c r="L210" i="2"/>
  <c r="I208" i="2" s="1"/>
  <c r="K42" i="1" s="1"/>
  <c r="L270" i="2"/>
  <c r="I268" i="2" s="1"/>
  <c r="G30" i="1" s="1"/>
  <c r="O219" i="2"/>
  <c r="O220" i="2" s="1"/>
  <c r="I210" i="2" s="1"/>
  <c r="L83" i="2"/>
  <c r="I81" i="2" s="1"/>
  <c r="O318" i="2"/>
  <c r="O319" i="2" s="1"/>
  <c r="O320" i="2" s="1"/>
  <c r="I310" i="2" s="1"/>
  <c r="N318" i="2"/>
  <c r="N322" i="2" s="1"/>
  <c r="H307" i="2"/>
  <c r="H312" i="2" s="1"/>
  <c r="L288" i="2"/>
  <c r="L290" i="2" s="1"/>
  <c r="I288" i="2" s="1"/>
  <c r="N299" i="2"/>
  <c r="N300" i="2" s="1"/>
  <c r="H290" i="2" s="1"/>
  <c r="F40" i="1" s="1"/>
  <c r="O259" i="2"/>
  <c r="O260" i="2" s="1"/>
  <c r="I250" i="2" s="1"/>
  <c r="L248" i="2"/>
  <c r="L228" i="2"/>
  <c r="L230" i="2" s="1"/>
  <c r="I228" i="2" s="1"/>
  <c r="O10" i="1" s="1"/>
  <c r="L63" i="2"/>
  <c r="L64" i="2" s="1"/>
  <c r="H63" i="2" s="1"/>
  <c r="F9" i="1" s="1"/>
  <c r="O221" i="2"/>
  <c r="I211" i="2" s="1"/>
  <c r="K45" i="1" s="1"/>
  <c r="O298" i="2"/>
  <c r="O278" i="2"/>
  <c r="O279" i="2" s="1"/>
  <c r="O280" i="2" s="1"/>
  <c r="I270" i="2" s="1"/>
  <c r="G32" i="1" s="1"/>
  <c r="H267" i="2"/>
  <c r="H272" i="2" s="1"/>
  <c r="F34" i="1"/>
  <c r="N278" i="2"/>
  <c r="N261" i="2"/>
  <c r="H251" i="2" s="1"/>
  <c r="N5" i="1" s="1"/>
  <c r="N242" i="2"/>
  <c r="N241" i="2" s="1"/>
  <c r="H231" i="2" s="1"/>
  <c r="N13" i="1" s="1"/>
  <c r="R9" i="1"/>
  <c r="R5" i="1"/>
  <c r="S9" i="1"/>
  <c r="S5" i="1"/>
  <c r="L11" i="3"/>
  <c r="N362" i="2"/>
  <c r="N361" i="2"/>
  <c r="H351" i="2" s="1"/>
  <c r="N359" i="2"/>
  <c r="N360" i="2" s="1"/>
  <c r="H350" i="2" s="1"/>
  <c r="O341" i="2"/>
  <c r="I331" i="2" s="1"/>
  <c r="O339" i="2"/>
  <c r="O340" i="2" s="1"/>
  <c r="I330" i="2" s="1"/>
  <c r="O342" i="2"/>
  <c r="N339" i="2"/>
  <c r="N340" i="2" s="1"/>
  <c r="H330" i="2" s="1"/>
  <c r="N342" i="2"/>
  <c r="N341" i="2"/>
  <c r="H331" i="2" s="1"/>
  <c r="W18" i="5"/>
  <c r="J10" i="5" s="1"/>
  <c r="D134" i="1" s="1"/>
  <c r="AA362" i="4"/>
  <c r="AA361" i="4" s="1"/>
  <c r="AA360" i="4" s="1"/>
  <c r="AA359" i="4" s="1"/>
  <c r="AA358" i="4" s="1"/>
  <c r="AA357" i="4" s="1"/>
  <c r="AA356" i="4" s="1"/>
  <c r="AA355" i="4" s="1"/>
  <c r="AA354" i="4" s="1"/>
  <c r="AA353" i="4" s="1"/>
  <c r="AA352" i="4" s="1"/>
  <c r="AA351" i="4" s="1"/>
  <c r="AA350" i="4" s="1"/>
  <c r="AA349" i="4" s="1"/>
  <c r="AA348" i="4" s="1"/>
  <c r="AA347" i="4" s="1"/>
  <c r="AA346" i="4" s="1"/>
  <c r="AA345" i="4" s="1"/>
  <c r="AA344" i="4" s="1"/>
  <c r="AA343" i="4" s="1"/>
  <c r="AA342" i="4" s="1"/>
  <c r="AA341" i="4" s="1"/>
  <c r="AA340" i="4" s="1"/>
  <c r="AA339" i="4" s="1"/>
  <c r="AA338" i="4" s="1"/>
  <c r="AA337" i="4" s="1"/>
  <c r="AA336" i="4" s="1"/>
  <c r="AA335" i="4" s="1"/>
  <c r="AA334" i="4" s="1"/>
  <c r="AA333" i="4" s="1"/>
  <c r="AA332" i="4" s="1"/>
  <c r="AA331" i="4" s="1"/>
  <c r="AA330" i="4" s="1"/>
  <c r="AA329" i="4" s="1"/>
  <c r="AA328" i="4" s="1"/>
  <c r="AA327" i="4" s="1"/>
  <c r="AA326" i="4" s="1"/>
  <c r="AA325" i="4" s="1"/>
  <c r="AA324" i="4" s="1"/>
  <c r="AA323" i="4" s="1"/>
  <c r="AA322" i="4" s="1"/>
  <c r="AA321" i="4" s="1"/>
  <c r="AA320" i="4" s="1"/>
  <c r="AA319" i="4" s="1"/>
  <c r="AA318" i="4" s="1"/>
  <c r="AA317" i="4" s="1"/>
  <c r="AA316" i="4" s="1"/>
  <c r="AA315" i="4" s="1"/>
  <c r="AA314" i="4" s="1"/>
  <c r="AA313" i="4" s="1"/>
  <c r="AA312" i="4" s="1"/>
  <c r="AA311" i="4" s="1"/>
  <c r="AA310" i="4" s="1"/>
  <c r="AA309" i="4" s="1"/>
  <c r="AA308" i="4" s="1"/>
  <c r="AA307" i="4" s="1"/>
  <c r="AA306" i="4" s="1"/>
  <c r="AA305" i="4" s="1"/>
  <c r="AA304" i="4" s="1"/>
  <c r="AA303" i="4" s="1"/>
  <c r="AA302" i="4" s="1"/>
  <c r="AA301" i="4" s="1"/>
  <c r="AA300" i="4" s="1"/>
  <c r="AA299" i="4" s="1"/>
  <c r="AA298" i="4" s="1"/>
  <c r="AA297" i="4" s="1"/>
  <c r="AA296" i="4" s="1"/>
  <c r="AA295" i="4" s="1"/>
  <c r="AA294" i="4" s="1"/>
  <c r="AA293" i="4" s="1"/>
  <c r="AA292" i="4" s="1"/>
  <c r="AA291" i="4" s="1"/>
  <c r="AA290" i="4" s="1"/>
  <c r="AA289" i="4" s="1"/>
  <c r="AA288" i="4" s="1"/>
  <c r="AA287" i="4" s="1"/>
  <c r="AA286" i="4" s="1"/>
  <c r="AA285" i="4" s="1"/>
  <c r="AA284" i="4" s="1"/>
  <c r="AA283" i="4" s="1"/>
  <c r="AA282" i="4" s="1"/>
  <c r="AA281" i="4" s="1"/>
  <c r="AA280" i="4" s="1"/>
  <c r="AA279" i="4" s="1"/>
  <c r="AA278" i="4" s="1"/>
  <c r="AA277" i="4" s="1"/>
  <c r="AA276" i="4" s="1"/>
  <c r="AA275" i="4" s="1"/>
  <c r="AA274" i="4" s="1"/>
  <c r="AA273" i="4" s="1"/>
  <c r="AA272" i="4" s="1"/>
  <c r="AA271" i="4" s="1"/>
  <c r="AA270" i="4" s="1"/>
  <c r="AA269" i="4" s="1"/>
  <c r="AA268" i="4" s="1"/>
  <c r="AA267" i="4" s="1"/>
  <c r="AA266" i="4" s="1"/>
  <c r="AA265" i="4" s="1"/>
  <c r="AA264" i="4" s="1"/>
  <c r="AA263" i="4" s="1"/>
  <c r="AA262" i="4" s="1"/>
  <c r="AA261" i="4" s="1"/>
  <c r="AA260" i="4" s="1"/>
  <c r="AA259" i="4" s="1"/>
  <c r="AA258" i="4" s="1"/>
  <c r="AA257" i="4" s="1"/>
  <c r="AA256" i="4" s="1"/>
  <c r="AA255" i="4" s="1"/>
  <c r="AA254" i="4" s="1"/>
  <c r="AA253" i="4" s="1"/>
  <c r="AA252" i="4" s="1"/>
  <c r="AA251" i="4" s="1"/>
  <c r="AA250" i="4" s="1"/>
  <c r="AA249" i="4" s="1"/>
  <c r="AA248" i="4" s="1"/>
  <c r="AA247" i="4" s="1"/>
  <c r="AA246" i="4" s="1"/>
  <c r="AA245" i="4" s="1"/>
  <c r="AA244" i="4" s="1"/>
  <c r="AA243" i="4" s="1"/>
  <c r="AA242" i="4" s="1"/>
  <c r="AA241" i="4" s="1"/>
  <c r="AA240" i="4" s="1"/>
  <c r="AA239" i="4" s="1"/>
  <c r="AA238" i="4" s="1"/>
  <c r="AA237" i="4" s="1"/>
  <c r="AA236" i="4" s="1"/>
  <c r="AA235" i="4" s="1"/>
  <c r="AA234" i="4" s="1"/>
  <c r="AA233" i="4" s="1"/>
  <c r="AA232" i="4" s="1"/>
  <c r="AA231" i="4" s="1"/>
  <c r="AA230" i="4" s="1"/>
  <c r="AA229" i="4" s="1"/>
  <c r="AA228" i="4" s="1"/>
  <c r="AA227" i="4" s="1"/>
  <c r="AA226" i="4" s="1"/>
  <c r="AA225" i="4" s="1"/>
  <c r="AA224" i="4" s="1"/>
  <c r="AA223" i="4" s="1"/>
  <c r="AA222" i="4" s="1"/>
  <c r="AA221" i="4" s="1"/>
  <c r="AA220" i="4" s="1"/>
  <c r="AA219" i="4" s="1"/>
  <c r="AA218" i="4" s="1"/>
  <c r="AA217" i="4" s="1"/>
  <c r="AA216" i="4" s="1"/>
  <c r="AA215" i="4" s="1"/>
  <c r="AA214" i="4" s="1"/>
  <c r="AA213" i="4" s="1"/>
  <c r="AA212" i="4" s="1"/>
  <c r="AA211" i="4" s="1"/>
  <c r="AA210" i="4" s="1"/>
  <c r="AA209" i="4" s="1"/>
  <c r="AA208" i="4" s="1"/>
  <c r="AA207" i="4" s="1"/>
  <c r="AA206" i="4" s="1"/>
  <c r="AA205" i="4" s="1"/>
  <c r="AA204" i="4" s="1"/>
  <c r="AA203" i="4" s="1"/>
  <c r="AA202" i="4" s="1"/>
  <c r="AA201" i="4" s="1"/>
  <c r="AA200" i="4" s="1"/>
  <c r="AA199" i="4" s="1"/>
  <c r="AA198" i="4" s="1"/>
  <c r="AA197" i="4" s="1"/>
  <c r="AA196" i="4" s="1"/>
  <c r="AA195" i="4" s="1"/>
  <c r="AA194" i="4" s="1"/>
  <c r="AA193" i="4" s="1"/>
  <c r="AA192" i="4" s="1"/>
  <c r="AA191" i="4" s="1"/>
  <c r="AA190" i="4" s="1"/>
  <c r="AA189" i="4" s="1"/>
  <c r="AA188" i="4" s="1"/>
  <c r="AA187" i="4" s="1"/>
  <c r="AA186" i="4" s="1"/>
  <c r="AA185" i="4" s="1"/>
  <c r="AA184" i="4" s="1"/>
  <c r="AA183" i="4" s="1"/>
  <c r="AA182" i="4" s="1"/>
  <c r="AA181" i="4" s="1"/>
  <c r="AA180" i="4" s="1"/>
  <c r="AA179" i="4" s="1"/>
  <c r="AA178" i="4" s="1"/>
  <c r="AA177" i="4" s="1"/>
  <c r="AA176" i="4" s="1"/>
  <c r="AA175" i="4" s="1"/>
  <c r="AA174" i="4" s="1"/>
  <c r="AA173" i="4" s="1"/>
  <c r="AA172" i="4" s="1"/>
  <c r="AA171" i="4" s="1"/>
  <c r="AA170" i="4" s="1"/>
  <c r="AA169" i="4" s="1"/>
  <c r="AA168" i="4" s="1"/>
  <c r="AA167" i="4" s="1"/>
  <c r="AA166" i="4" s="1"/>
  <c r="AA165" i="4" s="1"/>
  <c r="AA164" i="4" s="1"/>
  <c r="AA163" i="4" s="1"/>
  <c r="AA162" i="4" s="1"/>
  <c r="AA161" i="4" s="1"/>
  <c r="AA160" i="4" s="1"/>
  <c r="AA159" i="4" s="1"/>
  <c r="AA158" i="4" s="1"/>
  <c r="AA157" i="4" s="1"/>
  <c r="AA156" i="4" s="1"/>
  <c r="AA155" i="4" s="1"/>
  <c r="AA154" i="4" s="1"/>
  <c r="AA153" i="4" s="1"/>
  <c r="AA152" i="4" s="1"/>
  <c r="AA151" i="4" s="1"/>
  <c r="AA150" i="4" s="1"/>
  <c r="AA149" i="4" s="1"/>
  <c r="AA148" i="4" s="1"/>
  <c r="AA147" i="4" s="1"/>
  <c r="AA146" i="4" s="1"/>
  <c r="AA145" i="4" s="1"/>
  <c r="AA144" i="4" s="1"/>
  <c r="AA143" i="4" s="1"/>
  <c r="AA142" i="4" s="1"/>
  <c r="AA141" i="4" s="1"/>
  <c r="AA140" i="4" s="1"/>
  <c r="AA139" i="4" s="1"/>
  <c r="AA138" i="4" s="1"/>
  <c r="AA137" i="4" s="1"/>
  <c r="AA136" i="4" s="1"/>
  <c r="AA135" i="4" s="1"/>
  <c r="AA134" i="4" s="1"/>
  <c r="AA133" i="4" s="1"/>
  <c r="AA132" i="4" s="1"/>
  <c r="AA131" i="4" s="1"/>
  <c r="AA130" i="4" s="1"/>
  <c r="AA129" i="4" s="1"/>
  <c r="AA128" i="4" s="1"/>
  <c r="AA127" i="4" s="1"/>
  <c r="AA126" i="4" s="1"/>
  <c r="AA125" i="4" s="1"/>
  <c r="AA124" i="4" s="1"/>
  <c r="AA123" i="4" s="1"/>
  <c r="AA122" i="4" s="1"/>
  <c r="AA121" i="4" s="1"/>
  <c r="AA120" i="4" s="1"/>
  <c r="AA119" i="4" s="1"/>
  <c r="AA118" i="4" s="1"/>
  <c r="AA117" i="4" s="1"/>
  <c r="AA116" i="4" s="1"/>
  <c r="AA115" i="4" s="1"/>
  <c r="AA114" i="4" s="1"/>
  <c r="AA113" i="4" s="1"/>
  <c r="AA112" i="4" s="1"/>
  <c r="AA111" i="4" s="1"/>
  <c r="AA110" i="4" s="1"/>
  <c r="AA109" i="4" s="1"/>
  <c r="AA108" i="4" s="1"/>
  <c r="AA107" i="4" s="1"/>
  <c r="AA106" i="4" s="1"/>
  <c r="AA105" i="4" s="1"/>
  <c r="AA104" i="4" s="1"/>
  <c r="AA103" i="4" s="1"/>
  <c r="AA102" i="4" s="1"/>
  <c r="AA101" i="4" s="1"/>
  <c r="AA100" i="4" s="1"/>
  <c r="AA99" i="4" s="1"/>
  <c r="AA98" i="4" s="1"/>
  <c r="AA97" i="4" s="1"/>
  <c r="AA96" i="4" s="1"/>
  <c r="AA95" i="4" s="1"/>
  <c r="AA94" i="4" s="1"/>
  <c r="AA93" i="4" s="1"/>
  <c r="AA92" i="4" s="1"/>
  <c r="AA91" i="4" s="1"/>
  <c r="AA90" i="4" s="1"/>
  <c r="AA89" i="4" s="1"/>
  <c r="AA88" i="4" s="1"/>
  <c r="AA87" i="4" s="1"/>
  <c r="AA86" i="4" s="1"/>
  <c r="AA85" i="4" s="1"/>
  <c r="AA84" i="4" s="1"/>
  <c r="AA83" i="4" s="1"/>
  <c r="AA82" i="4" s="1"/>
  <c r="AA81" i="4" s="1"/>
  <c r="AA80" i="4" s="1"/>
  <c r="AA79" i="4" s="1"/>
  <c r="AA78" i="4" s="1"/>
  <c r="AA77" i="4" s="1"/>
  <c r="AA76" i="4" s="1"/>
  <c r="AA75" i="4" s="1"/>
  <c r="AA74" i="4" s="1"/>
  <c r="AA73" i="4" s="1"/>
  <c r="AA72" i="4" s="1"/>
  <c r="AA71" i="4" s="1"/>
  <c r="AA70" i="4" s="1"/>
  <c r="AA69" i="4" s="1"/>
  <c r="AA68" i="4" s="1"/>
  <c r="AA67" i="4" s="1"/>
  <c r="AA66" i="4" s="1"/>
  <c r="AA65" i="4" s="1"/>
  <c r="AA64" i="4" s="1"/>
  <c r="AA63" i="4" s="1"/>
  <c r="AA62" i="4" s="1"/>
  <c r="AA61" i="4" s="1"/>
  <c r="AA60" i="4" s="1"/>
  <c r="AA59" i="4" s="1"/>
  <c r="AA58" i="4" s="1"/>
  <c r="AA57" i="4" s="1"/>
  <c r="AA56" i="4" s="1"/>
  <c r="AA55" i="4" s="1"/>
  <c r="AA54" i="4" s="1"/>
  <c r="AA53" i="4" s="1"/>
  <c r="AA52" i="4" s="1"/>
  <c r="AA51" i="4" s="1"/>
  <c r="AA50" i="4" s="1"/>
  <c r="AA49" i="4" s="1"/>
  <c r="AA48" i="4" s="1"/>
  <c r="AA47" i="4" s="1"/>
  <c r="AA46" i="4" s="1"/>
  <c r="AA45" i="4" s="1"/>
  <c r="AA44" i="4" s="1"/>
  <c r="AA43" i="4" s="1"/>
  <c r="AA42" i="4" s="1"/>
  <c r="AA41" i="4" s="1"/>
  <c r="AA40" i="4" s="1"/>
  <c r="AA39" i="4" s="1"/>
  <c r="AA38" i="4" s="1"/>
  <c r="AA37" i="4" s="1"/>
  <c r="AA36" i="4" s="1"/>
  <c r="AA35" i="4" s="1"/>
  <c r="AA34" i="4" s="1"/>
  <c r="AA33" i="4" s="1"/>
  <c r="AA32" i="4" s="1"/>
  <c r="AA31" i="4" s="1"/>
  <c r="AA30" i="4" s="1"/>
  <c r="AA29" i="4" s="1"/>
  <c r="AA28" i="4" s="1"/>
  <c r="AA27" i="4" s="1"/>
  <c r="AA26" i="4" s="1"/>
  <c r="AA25" i="4" s="1"/>
  <c r="AA24" i="4" s="1"/>
  <c r="AA23" i="4" s="1"/>
  <c r="AA22" i="4" s="1"/>
  <c r="AA21" i="4" s="1"/>
  <c r="AA20" i="4" s="1"/>
  <c r="AA19" i="4" s="1"/>
  <c r="AA18" i="4" s="1"/>
  <c r="AA17" i="4" s="1"/>
  <c r="AA16" i="4" s="1"/>
  <c r="AA15" i="4" s="1"/>
  <c r="AA14" i="4" s="1"/>
  <c r="AA13" i="4" s="1"/>
  <c r="AA12" i="4" s="1"/>
  <c r="AA11" i="4" s="1"/>
  <c r="AA10" i="4" s="1"/>
  <c r="AA9" i="4" s="1"/>
  <c r="AA8" i="4" s="1"/>
  <c r="AA7" i="4" s="1"/>
  <c r="AA6" i="4" s="1"/>
  <c r="AA5" i="4" s="1"/>
  <c r="AA4" i="4" s="1"/>
  <c r="AA3" i="4" s="1"/>
  <c r="AD363" i="4"/>
  <c r="AC362" i="4"/>
  <c r="AC361" i="4" s="1"/>
  <c r="AC360" i="4" s="1"/>
  <c r="AC359" i="4" s="1"/>
  <c r="AC358" i="4" s="1"/>
  <c r="AC357" i="4" s="1"/>
  <c r="AC356" i="4" s="1"/>
  <c r="AC355" i="4" s="1"/>
  <c r="AC354" i="4" s="1"/>
  <c r="AC353" i="4" s="1"/>
  <c r="AC352" i="4" s="1"/>
  <c r="AC351" i="4" s="1"/>
  <c r="AC350" i="4" s="1"/>
  <c r="AC349" i="4" s="1"/>
  <c r="AC348" i="4" s="1"/>
  <c r="AC347" i="4" s="1"/>
  <c r="AC346" i="4" s="1"/>
  <c r="AC345" i="4" s="1"/>
  <c r="AC344" i="4" s="1"/>
  <c r="AC343" i="4" s="1"/>
  <c r="AC342" i="4" s="1"/>
  <c r="AC341" i="4" s="1"/>
  <c r="AC340" i="4" s="1"/>
  <c r="AC339" i="4" s="1"/>
  <c r="AC338" i="4" s="1"/>
  <c r="AC337" i="4" s="1"/>
  <c r="AC336" i="4" s="1"/>
  <c r="AC335" i="4" s="1"/>
  <c r="AC334" i="4" s="1"/>
  <c r="AC333" i="4" s="1"/>
  <c r="AC332" i="4" s="1"/>
  <c r="AC331" i="4" s="1"/>
  <c r="AC330" i="4" s="1"/>
  <c r="AC329" i="4" s="1"/>
  <c r="AC328" i="4" s="1"/>
  <c r="AC327" i="4" s="1"/>
  <c r="AC326" i="4" s="1"/>
  <c r="AC325" i="4" s="1"/>
  <c r="AC324" i="4" s="1"/>
  <c r="AC323" i="4" s="1"/>
  <c r="AC322" i="4" s="1"/>
  <c r="AC321" i="4" s="1"/>
  <c r="AC320" i="4" s="1"/>
  <c r="AC319" i="4" s="1"/>
  <c r="AC318" i="4" s="1"/>
  <c r="AC317" i="4" s="1"/>
  <c r="AC316" i="4" s="1"/>
  <c r="AC315" i="4" s="1"/>
  <c r="AC314" i="4" s="1"/>
  <c r="AC313" i="4" s="1"/>
  <c r="AC312" i="4" s="1"/>
  <c r="AC311" i="4" s="1"/>
  <c r="AC310" i="4" s="1"/>
  <c r="AC309" i="4" s="1"/>
  <c r="AC308" i="4" s="1"/>
  <c r="AC307" i="4" s="1"/>
  <c r="AC306" i="4" s="1"/>
  <c r="AC305" i="4" s="1"/>
  <c r="AC304" i="4" s="1"/>
  <c r="AC303" i="4" s="1"/>
  <c r="AC302" i="4" s="1"/>
  <c r="AC301" i="4" s="1"/>
  <c r="AC300" i="4" s="1"/>
  <c r="AC299" i="4" s="1"/>
  <c r="AC298" i="4" s="1"/>
  <c r="AC297" i="4" s="1"/>
  <c r="AC296" i="4" s="1"/>
  <c r="AC295" i="4" s="1"/>
  <c r="AC294" i="4" s="1"/>
  <c r="AC293" i="4" s="1"/>
  <c r="AC292" i="4" s="1"/>
  <c r="AC291" i="4" s="1"/>
  <c r="AC290" i="4" s="1"/>
  <c r="AC289" i="4" s="1"/>
  <c r="AC288" i="4" s="1"/>
  <c r="AC287" i="4" s="1"/>
  <c r="AC286" i="4" s="1"/>
  <c r="AC285" i="4" s="1"/>
  <c r="AC284" i="4" s="1"/>
  <c r="AC283" i="4" s="1"/>
  <c r="AC282" i="4" s="1"/>
  <c r="AC281" i="4" s="1"/>
  <c r="AC280" i="4" s="1"/>
  <c r="AC279" i="4" s="1"/>
  <c r="AC278" i="4" s="1"/>
  <c r="AC277" i="4" s="1"/>
  <c r="AC276" i="4" s="1"/>
  <c r="AC275" i="4" s="1"/>
  <c r="AC274" i="4" s="1"/>
  <c r="AC273" i="4" s="1"/>
  <c r="AC272" i="4" s="1"/>
  <c r="AC271" i="4" s="1"/>
  <c r="AC270" i="4" s="1"/>
  <c r="AC269" i="4" s="1"/>
  <c r="AC268" i="4" s="1"/>
  <c r="AC267" i="4" s="1"/>
  <c r="AC266" i="4" s="1"/>
  <c r="AC265" i="4" s="1"/>
  <c r="AC264" i="4" s="1"/>
  <c r="AC263" i="4" s="1"/>
  <c r="AC262" i="4" s="1"/>
  <c r="AC261" i="4" s="1"/>
  <c r="AC260" i="4" s="1"/>
  <c r="AC259" i="4" s="1"/>
  <c r="AC258" i="4" s="1"/>
  <c r="AC257" i="4" s="1"/>
  <c r="AC256" i="4" s="1"/>
  <c r="AC255" i="4" s="1"/>
  <c r="AC254" i="4" s="1"/>
  <c r="AC253" i="4" s="1"/>
  <c r="AC252" i="4" s="1"/>
  <c r="AC251" i="4" s="1"/>
  <c r="AC250" i="4" s="1"/>
  <c r="AC249" i="4" s="1"/>
  <c r="AC248" i="4" s="1"/>
  <c r="AC247" i="4" s="1"/>
  <c r="AC246" i="4" s="1"/>
  <c r="AC245" i="4" s="1"/>
  <c r="AC244" i="4" s="1"/>
  <c r="AC243" i="4" s="1"/>
  <c r="AC242" i="4" s="1"/>
  <c r="AC241" i="4" s="1"/>
  <c r="AC240" i="4" s="1"/>
  <c r="AC239" i="4" s="1"/>
  <c r="AC238" i="4" s="1"/>
  <c r="AC237" i="4" s="1"/>
  <c r="AC236" i="4" s="1"/>
  <c r="AC235" i="4" s="1"/>
  <c r="AC234" i="4" s="1"/>
  <c r="AC233" i="4" s="1"/>
  <c r="AC232" i="4" s="1"/>
  <c r="AC231" i="4" s="1"/>
  <c r="AC230" i="4" s="1"/>
  <c r="AC229" i="4" s="1"/>
  <c r="AC228" i="4" s="1"/>
  <c r="AC227" i="4" s="1"/>
  <c r="AC226" i="4" s="1"/>
  <c r="AC225" i="4" s="1"/>
  <c r="AC224" i="4" s="1"/>
  <c r="AC223" i="4" s="1"/>
  <c r="AC222" i="4" s="1"/>
  <c r="AC221" i="4" s="1"/>
  <c r="AC220" i="4" s="1"/>
  <c r="AC219" i="4" s="1"/>
  <c r="AC218" i="4" s="1"/>
  <c r="AC217" i="4" s="1"/>
  <c r="AC216" i="4" s="1"/>
  <c r="AC215" i="4" s="1"/>
  <c r="AC214" i="4" s="1"/>
  <c r="AC213" i="4" s="1"/>
  <c r="AC212" i="4" s="1"/>
  <c r="AC211" i="4" s="1"/>
  <c r="AC210" i="4" s="1"/>
  <c r="AC209" i="4" s="1"/>
  <c r="AC208" i="4" s="1"/>
  <c r="AC207" i="4" s="1"/>
  <c r="AC206" i="4" s="1"/>
  <c r="AC205" i="4" s="1"/>
  <c r="AC204" i="4" s="1"/>
  <c r="AC203" i="4" s="1"/>
  <c r="AC202" i="4" s="1"/>
  <c r="AC201" i="4" s="1"/>
  <c r="AC200" i="4" s="1"/>
  <c r="AC199" i="4" s="1"/>
  <c r="AC198" i="4" s="1"/>
  <c r="AC197" i="4" s="1"/>
  <c r="AC196" i="4" s="1"/>
  <c r="AC195" i="4" s="1"/>
  <c r="AC194" i="4" s="1"/>
  <c r="AC193" i="4" s="1"/>
  <c r="AC192" i="4" s="1"/>
  <c r="AC191" i="4" s="1"/>
  <c r="AC190" i="4" s="1"/>
  <c r="AC189" i="4" s="1"/>
  <c r="AC188" i="4" s="1"/>
  <c r="AC187" i="4" s="1"/>
  <c r="AC186" i="4" s="1"/>
  <c r="AC185" i="4" s="1"/>
  <c r="AC184" i="4" s="1"/>
  <c r="AC183" i="4" s="1"/>
  <c r="AC182" i="4" s="1"/>
  <c r="AC181" i="4" s="1"/>
  <c r="AC180" i="4" s="1"/>
  <c r="AC179" i="4" s="1"/>
  <c r="AC178" i="4" s="1"/>
  <c r="AC177" i="4" s="1"/>
  <c r="AC176" i="4" s="1"/>
  <c r="AC175" i="4" s="1"/>
  <c r="AC174" i="4" s="1"/>
  <c r="AC173" i="4" s="1"/>
  <c r="AC172" i="4" s="1"/>
  <c r="AC171" i="4" s="1"/>
  <c r="AC170" i="4" s="1"/>
  <c r="AC169" i="4" s="1"/>
  <c r="AC168" i="4" s="1"/>
  <c r="AC167" i="4" s="1"/>
  <c r="AC166" i="4" s="1"/>
  <c r="AC165" i="4" s="1"/>
  <c r="AC164" i="4" s="1"/>
  <c r="AC163" i="4" s="1"/>
  <c r="AC162" i="4" s="1"/>
  <c r="AC161" i="4" s="1"/>
  <c r="AC160" i="4" s="1"/>
  <c r="AC159" i="4" s="1"/>
  <c r="AC158" i="4" s="1"/>
  <c r="AC157" i="4" s="1"/>
  <c r="AC156" i="4" s="1"/>
  <c r="AC155" i="4" s="1"/>
  <c r="AC154" i="4" s="1"/>
  <c r="AC153" i="4" s="1"/>
  <c r="AC152" i="4" s="1"/>
  <c r="AC151" i="4" s="1"/>
  <c r="AC150" i="4" s="1"/>
  <c r="AC149" i="4" s="1"/>
  <c r="AC148" i="4" s="1"/>
  <c r="AC147" i="4" s="1"/>
  <c r="AC146" i="4" s="1"/>
  <c r="AC145" i="4" s="1"/>
  <c r="AC144" i="4" s="1"/>
  <c r="AC143" i="4" s="1"/>
  <c r="AC142" i="4" s="1"/>
  <c r="AC141" i="4" s="1"/>
  <c r="AC140" i="4" s="1"/>
  <c r="AC139" i="4" s="1"/>
  <c r="AC138" i="4" s="1"/>
  <c r="AC137" i="4" s="1"/>
  <c r="AC136" i="4" s="1"/>
  <c r="AC135" i="4" s="1"/>
  <c r="AC134" i="4" s="1"/>
  <c r="AC133" i="4" s="1"/>
  <c r="AC132" i="4" s="1"/>
  <c r="AC131" i="4" s="1"/>
  <c r="AC130" i="4" s="1"/>
  <c r="AC129" i="4" s="1"/>
  <c r="AC128" i="4" s="1"/>
  <c r="AC127" i="4" s="1"/>
  <c r="AC126" i="4" s="1"/>
  <c r="AC125" i="4" s="1"/>
  <c r="AC124" i="4" s="1"/>
  <c r="AC123" i="4" s="1"/>
  <c r="AC122" i="4" s="1"/>
  <c r="AC121" i="4" s="1"/>
  <c r="AC120" i="4" s="1"/>
  <c r="AC119" i="4" s="1"/>
  <c r="AC118" i="4" s="1"/>
  <c r="AC117" i="4" s="1"/>
  <c r="AC116" i="4" s="1"/>
  <c r="AC115" i="4" s="1"/>
  <c r="AC114" i="4" s="1"/>
  <c r="AC113" i="4" s="1"/>
  <c r="AC112" i="4" s="1"/>
  <c r="AC111" i="4" s="1"/>
  <c r="AC110" i="4" s="1"/>
  <c r="AC109" i="4" s="1"/>
  <c r="AC108" i="4" s="1"/>
  <c r="AC107" i="4" s="1"/>
  <c r="AC106" i="4" s="1"/>
  <c r="AC105" i="4" s="1"/>
  <c r="AC104" i="4" s="1"/>
  <c r="AC103" i="4" s="1"/>
  <c r="AC102" i="4" s="1"/>
  <c r="AC101" i="4" s="1"/>
  <c r="AC100" i="4" s="1"/>
  <c r="AC99" i="4" s="1"/>
  <c r="AC98" i="4" s="1"/>
  <c r="AC97" i="4" s="1"/>
  <c r="AC96" i="4" s="1"/>
  <c r="AC95" i="4" s="1"/>
  <c r="AC94" i="4" s="1"/>
  <c r="AC93" i="4" s="1"/>
  <c r="AC92" i="4" s="1"/>
  <c r="AC91" i="4" s="1"/>
  <c r="AC90" i="4" s="1"/>
  <c r="AC89" i="4" s="1"/>
  <c r="AC88" i="4" s="1"/>
  <c r="AC87" i="4" s="1"/>
  <c r="AC86" i="4" s="1"/>
  <c r="AC85" i="4" s="1"/>
  <c r="AC84" i="4" s="1"/>
  <c r="AC83" i="4" s="1"/>
  <c r="AC82" i="4" s="1"/>
  <c r="AC81" i="4" s="1"/>
  <c r="AC80" i="4" s="1"/>
  <c r="AC79" i="4" s="1"/>
  <c r="AC78" i="4" s="1"/>
  <c r="AC77" i="4" s="1"/>
  <c r="AC76" i="4" s="1"/>
  <c r="AC75" i="4" s="1"/>
  <c r="AC74" i="4" s="1"/>
  <c r="AC73" i="4" s="1"/>
  <c r="AC72" i="4" s="1"/>
  <c r="AC71" i="4" s="1"/>
  <c r="AC70" i="4" s="1"/>
  <c r="AC69" i="4" s="1"/>
  <c r="AC68" i="4" s="1"/>
  <c r="AC67" i="4" s="1"/>
  <c r="AC66" i="4" s="1"/>
  <c r="AC65" i="4" s="1"/>
  <c r="AC64" i="4" s="1"/>
  <c r="AC63" i="4" s="1"/>
  <c r="AC62" i="4" s="1"/>
  <c r="AC61" i="4" s="1"/>
  <c r="AC60" i="4" s="1"/>
  <c r="AC59" i="4" s="1"/>
  <c r="AC58" i="4" s="1"/>
  <c r="AC57" i="4" s="1"/>
  <c r="AC56" i="4" s="1"/>
  <c r="AC55" i="4" s="1"/>
  <c r="AC54" i="4" s="1"/>
  <c r="AC53" i="4" s="1"/>
  <c r="AC52" i="4" s="1"/>
  <c r="AC51" i="4" s="1"/>
  <c r="AC50" i="4" s="1"/>
  <c r="AC49" i="4" s="1"/>
  <c r="AC48" i="4" s="1"/>
  <c r="AC47" i="4" s="1"/>
  <c r="AC46" i="4" s="1"/>
  <c r="AC45" i="4" s="1"/>
  <c r="AC44" i="4" s="1"/>
  <c r="AC43" i="4" s="1"/>
  <c r="AC42" i="4" s="1"/>
  <c r="AC41" i="4" s="1"/>
  <c r="AC40" i="4" s="1"/>
  <c r="AC39" i="4" s="1"/>
  <c r="AC38" i="4" s="1"/>
  <c r="AC37" i="4" s="1"/>
  <c r="AC36" i="4" s="1"/>
  <c r="AC35" i="4" s="1"/>
  <c r="AC34" i="4" s="1"/>
  <c r="AC33" i="4" s="1"/>
  <c r="AC32" i="4" s="1"/>
  <c r="AC31" i="4" s="1"/>
  <c r="AC30" i="4" s="1"/>
  <c r="AC29" i="4" s="1"/>
  <c r="AC28" i="4" s="1"/>
  <c r="AC27" i="4" s="1"/>
  <c r="AC26" i="4" s="1"/>
  <c r="AC25" i="4" s="1"/>
  <c r="AC24" i="4" s="1"/>
  <c r="AC23" i="4" s="1"/>
  <c r="AC22" i="4" s="1"/>
  <c r="AC21" i="4" s="1"/>
  <c r="AC20" i="4" s="1"/>
  <c r="AC19" i="4" s="1"/>
  <c r="AC18" i="4" s="1"/>
  <c r="AC17" i="4" s="1"/>
  <c r="AC16" i="4" s="1"/>
  <c r="AC15" i="4" s="1"/>
  <c r="AC14" i="4" s="1"/>
  <c r="AC13" i="4" s="1"/>
  <c r="AC12" i="4" s="1"/>
  <c r="AC11" i="4" s="1"/>
  <c r="AC10" i="4" s="1"/>
  <c r="AC9" i="4" s="1"/>
  <c r="AC8" i="4" s="1"/>
  <c r="AC7" i="4" s="1"/>
  <c r="AC6" i="4" s="1"/>
  <c r="AC5" i="4" s="1"/>
  <c r="AC4" i="4" s="1"/>
  <c r="AC3" i="4" s="1"/>
  <c r="AF363" i="4"/>
  <c r="Y362" i="4"/>
  <c r="Y361" i="4" s="1"/>
  <c r="Y360" i="4" s="1"/>
  <c r="Y359" i="4" s="1"/>
  <c r="Y358" i="4" s="1"/>
  <c r="Y357" i="4" s="1"/>
  <c r="Y356" i="4" s="1"/>
  <c r="Y355" i="4" s="1"/>
  <c r="Y354" i="4" s="1"/>
  <c r="Y353" i="4" s="1"/>
  <c r="Y352" i="4" s="1"/>
  <c r="Y351" i="4" s="1"/>
  <c r="Y350" i="4" s="1"/>
  <c r="Y349" i="4" s="1"/>
  <c r="Y348" i="4" s="1"/>
  <c r="Y347" i="4" s="1"/>
  <c r="Y346" i="4" s="1"/>
  <c r="Y345" i="4" s="1"/>
  <c r="Y344" i="4" s="1"/>
  <c r="Y343" i="4" s="1"/>
  <c r="Y342" i="4" s="1"/>
  <c r="Y341" i="4" s="1"/>
  <c r="Y340" i="4" s="1"/>
  <c r="Y339" i="4" s="1"/>
  <c r="Y338" i="4" s="1"/>
  <c r="Y337" i="4" s="1"/>
  <c r="Y336" i="4" s="1"/>
  <c r="Y335" i="4" s="1"/>
  <c r="Y334" i="4" s="1"/>
  <c r="Y333" i="4" s="1"/>
  <c r="Y332" i="4" s="1"/>
  <c r="Y331" i="4" s="1"/>
  <c r="Y330" i="4" s="1"/>
  <c r="Y329" i="4" s="1"/>
  <c r="Y328" i="4" s="1"/>
  <c r="Y327" i="4" s="1"/>
  <c r="Y326" i="4" s="1"/>
  <c r="Y325" i="4" s="1"/>
  <c r="Y324" i="4" s="1"/>
  <c r="Y323" i="4" s="1"/>
  <c r="Y322" i="4" s="1"/>
  <c r="Y321" i="4" s="1"/>
  <c r="Y320" i="4" s="1"/>
  <c r="Y319" i="4" s="1"/>
  <c r="Y318" i="4" s="1"/>
  <c r="Y317" i="4" s="1"/>
  <c r="Y316" i="4" s="1"/>
  <c r="Y315" i="4" s="1"/>
  <c r="Y314" i="4" s="1"/>
  <c r="Y313" i="4" s="1"/>
  <c r="Y312" i="4" s="1"/>
  <c r="Y311" i="4" s="1"/>
  <c r="Y310" i="4" s="1"/>
  <c r="Y309" i="4" s="1"/>
  <c r="Y308" i="4" s="1"/>
  <c r="Y307" i="4" s="1"/>
  <c r="Y306" i="4" s="1"/>
  <c r="Y305" i="4" s="1"/>
  <c r="Y304" i="4" s="1"/>
  <c r="Y303" i="4" s="1"/>
  <c r="Y302" i="4" s="1"/>
  <c r="Y301" i="4" s="1"/>
  <c r="Y300" i="4" s="1"/>
  <c r="Y299" i="4" s="1"/>
  <c r="Y298" i="4" s="1"/>
  <c r="Y297" i="4" s="1"/>
  <c r="Y296" i="4" s="1"/>
  <c r="Y295" i="4" s="1"/>
  <c r="Y294" i="4" s="1"/>
  <c r="Y293" i="4" s="1"/>
  <c r="Y292" i="4" s="1"/>
  <c r="Y291" i="4" s="1"/>
  <c r="Y290" i="4" s="1"/>
  <c r="Y289" i="4" s="1"/>
  <c r="Y288" i="4" s="1"/>
  <c r="Y287" i="4" s="1"/>
  <c r="Y286" i="4" s="1"/>
  <c r="Y285" i="4" s="1"/>
  <c r="Y284" i="4" s="1"/>
  <c r="Y283" i="4" s="1"/>
  <c r="Y282" i="4" s="1"/>
  <c r="Y281" i="4" s="1"/>
  <c r="Y280" i="4" s="1"/>
  <c r="Y279" i="4" s="1"/>
  <c r="Y278" i="4" s="1"/>
  <c r="Y277" i="4" s="1"/>
  <c r="Y276" i="4" s="1"/>
  <c r="Y275" i="4" s="1"/>
  <c r="Y274" i="4" s="1"/>
  <c r="Y273" i="4" s="1"/>
  <c r="Y272" i="4" s="1"/>
  <c r="Y271" i="4" s="1"/>
  <c r="Y270" i="4" s="1"/>
  <c r="Y269" i="4" s="1"/>
  <c r="Y268" i="4" s="1"/>
  <c r="Y267" i="4" s="1"/>
  <c r="Y266" i="4" s="1"/>
  <c r="Y265" i="4" s="1"/>
  <c r="Y264" i="4" s="1"/>
  <c r="Y263" i="4" s="1"/>
  <c r="Y262" i="4" s="1"/>
  <c r="Y261" i="4" s="1"/>
  <c r="Y260" i="4" s="1"/>
  <c r="Y259" i="4" s="1"/>
  <c r="Y258" i="4" s="1"/>
  <c r="Y257" i="4" s="1"/>
  <c r="Y256" i="4" s="1"/>
  <c r="Y255" i="4" s="1"/>
  <c r="Y254" i="4" s="1"/>
  <c r="Y253" i="4" s="1"/>
  <c r="Y252" i="4" s="1"/>
  <c r="Y251" i="4" s="1"/>
  <c r="Y250" i="4" s="1"/>
  <c r="Y249" i="4" s="1"/>
  <c r="Y248" i="4" s="1"/>
  <c r="Y247" i="4" s="1"/>
  <c r="Y246" i="4" s="1"/>
  <c r="Y245" i="4" s="1"/>
  <c r="Y244" i="4" s="1"/>
  <c r="Y243" i="4" s="1"/>
  <c r="Y242" i="4" s="1"/>
  <c r="Y241" i="4" s="1"/>
  <c r="Y240" i="4" s="1"/>
  <c r="Y239" i="4" s="1"/>
  <c r="Y238" i="4" s="1"/>
  <c r="Y237" i="4" s="1"/>
  <c r="Y236" i="4" s="1"/>
  <c r="Y235" i="4" s="1"/>
  <c r="Y234" i="4" s="1"/>
  <c r="Y233" i="4" s="1"/>
  <c r="Y232" i="4" s="1"/>
  <c r="Y231" i="4" s="1"/>
  <c r="Y230" i="4" s="1"/>
  <c r="Y229" i="4" s="1"/>
  <c r="Y228" i="4" s="1"/>
  <c r="Y227" i="4" s="1"/>
  <c r="Y226" i="4" s="1"/>
  <c r="Y225" i="4" s="1"/>
  <c r="Y224" i="4" s="1"/>
  <c r="Y223" i="4" s="1"/>
  <c r="Y222" i="4" s="1"/>
  <c r="Y221" i="4" s="1"/>
  <c r="Y220" i="4" s="1"/>
  <c r="Y219" i="4" s="1"/>
  <c r="Y218" i="4" s="1"/>
  <c r="Y217" i="4" s="1"/>
  <c r="Y216" i="4" s="1"/>
  <c r="Y215" i="4" s="1"/>
  <c r="Y214" i="4" s="1"/>
  <c r="Y213" i="4" s="1"/>
  <c r="Y212" i="4" s="1"/>
  <c r="Y211" i="4" s="1"/>
  <c r="Y210" i="4" s="1"/>
  <c r="Y209" i="4" s="1"/>
  <c r="Y208" i="4" s="1"/>
  <c r="Y207" i="4" s="1"/>
  <c r="Y206" i="4" s="1"/>
  <c r="Y205" i="4" s="1"/>
  <c r="Y204" i="4" s="1"/>
  <c r="Y203" i="4" s="1"/>
  <c r="Y202" i="4" s="1"/>
  <c r="Y201" i="4" s="1"/>
  <c r="Y200" i="4" s="1"/>
  <c r="Y199" i="4" s="1"/>
  <c r="Y198" i="4" s="1"/>
  <c r="Y197" i="4" s="1"/>
  <c r="Y196" i="4" s="1"/>
  <c r="Y195" i="4" s="1"/>
  <c r="Y194" i="4" s="1"/>
  <c r="Y193" i="4" s="1"/>
  <c r="Y192" i="4" s="1"/>
  <c r="Y191" i="4" s="1"/>
  <c r="Y190" i="4" s="1"/>
  <c r="Y189" i="4" s="1"/>
  <c r="Y188" i="4" s="1"/>
  <c r="Y187" i="4" s="1"/>
  <c r="Y186" i="4" s="1"/>
  <c r="Y185" i="4" s="1"/>
  <c r="Y184" i="4" s="1"/>
  <c r="Y183" i="4" s="1"/>
  <c r="Y182" i="4" s="1"/>
  <c r="Y181" i="4" s="1"/>
  <c r="Y180" i="4" s="1"/>
  <c r="Y179" i="4" s="1"/>
  <c r="Y178" i="4" s="1"/>
  <c r="Y177" i="4" s="1"/>
  <c r="Y176" i="4" s="1"/>
  <c r="Y175" i="4" s="1"/>
  <c r="Y174" i="4" s="1"/>
  <c r="Y173" i="4" s="1"/>
  <c r="Y172" i="4" s="1"/>
  <c r="Y171" i="4" s="1"/>
  <c r="Y170" i="4" s="1"/>
  <c r="Y169" i="4" s="1"/>
  <c r="Y168" i="4" s="1"/>
  <c r="Y167" i="4" s="1"/>
  <c r="Y166" i="4" s="1"/>
  <c r="Y165" i="4" s="1"/>
  <c r="Y164" i="4" s="1"/>
  <c r="Y163" i="4" s="1"/>
  <c r="Y162" i="4" s="1"/>
  <c r="Y161" i="4" s="1"/>
  <c r="Y160" i="4" s="1"/>
  <c r="Y159" i="4" s="1"/>
  <c r="Y158" i="4" s="1"/>
  <c r="Y157" i="4" s="1"/>
  <c r="Y156" i="4" s="1"/>
  <c r="Y155" i="4" s="1"/>
  <c r="Y154" i="4" s="1"/>
  <c r="Y153" i="4" s="1"/>
  <c r="Y152" i="4" s="1"/>
  <c r="Y151" i="4" s="1"/>
  <c r="Y150" i="4" s="1"/>
  <c r="Y149" i="4" s="1"/>
  <c r="Y148" i="4" s="1"/>
  <c r="Y147" i="4" s="1"/>
  <c r="Y146" i="4" s="1"/>
  <c r="Y145" i="4" s="1"/>
  <c r="Y144" i="4" s="1"/>
  <c r="Y143" i="4" s="1"/>
  <c r="Y142" i="4" s="1"/>
  <c r="Y141" i="4" s="1"/>
  <c r="Y140" i="4" s="1"/>
  <c r="Y139" i="4" s="1"/>
  <c r="Y138" i="4" s="1"/>
  <c r="Y137" i="4" s="1"/>
  <c r="Y136" i="4" s="1"/>
  <c r="Y135" i="4" s="1"/>
  <c r="Y134" i="4" s="1"/>
  <c r="Y133" i="4" s="1"/>
  <c r="Y132" i="4" s="1"/>
  <c r="Y131" i="4" s="1"/>
  <c r="Y130" i="4" s="1"/>
  <c r="Y129" i="4" s="1"/>
  <c r="Y128" i="4" s="1"/>
  <c r="Y127" i="4" s="1"/>
  <c r="Y126" i="4" s="1"/>
  <c r="Y125" i="4" s="1"/>
  <c r="Y124" i="4" s="1"/>
  <c r="Y123" i="4" s="1"/>
  <c r="Y122" i="4" s="1"/>
  <c r="Y121" i="4" s="1"/>
  <c r="Y120" i="4" s="1"/>
  <c r="Y119" i="4" s="1"/>
  <c r="Y118" i="4" s="1"/>
  <c r="Y117" i="4" s="1"/>
  <c r="Y116" i="4" s="1"/>
  <c r="Y115" i="4" s="1"/>
  <c r="Y114" i="4" s="1"/>
  <c r="Y113" i="4" s="1"/>
  <c r="Y112" i="4" s="1"/>
  <c r="Y111" i="4" s="1"/>
  <c r="Y110" i="4" s="1"/>
  <c r="Y109" i="4" s="1"/>
  <c r="Y108" i="4" s="1"/>
  <c r="Y107" i="4" s="1"/>
  <c r="Y106" i="4" s="1"/>
  <c r="Y105" i="4" s="1"/>
  <c r="Y104" i="4" s="1"/>
  <c r="Y103" i="4" s="1"/>
  <c r="Y102" i="4" s="1"/>
  <c r="Y101" i="4" s="1"/>
  <c r="Y100" i="4" s="1"/>
  <c r="Y99" i="4" s="1"/>
  <c r="Y98" i="4" s="1"/>
  <c r="Y97" i="4" s="1"/>
  <c r="Y96" i="4" s="1"/>
  <c r="Y95" i="4" s="1"/>
  <c r="Y94" i="4" s="1"/>
  <c r="Y93" i="4" s="1"/>
  <c r="Y92" i="4" s="1"/>
  <c r="Y91" i="4" s="1"/>
  <c r="Y90" i="4" s="1"/>
  <c r="Y89" i="4" s="1"/>
  <c r="Y88" i="4" s="1"/>
  <c r="Y87" i="4" s="1"/>
  <c r="Y86" i="4" s="1"/>
  <c r="Y85" i="4" s="1"/>
  <c r="Y84" i="4" s="1"/>
  <c r="Y83" i="4" s="1"/>
  <c r="Y82" i="4" s="1"/>
  <c r="Y81" i="4" s="1"/>
  <c r="Y80" i="4" s="1"/>
  <c r="Y79" i="4" s="1"/>
  <c r="Y78" i="4" s="1"/>
  <c r="Y77" i="4" s="1"/>
  <c r="Y76" i="4" s="1"/>
  <c r="Y75" i="4" s="1"/>
  <c r="Y74" i="4" s="1"/>
  <c r="Y73" i="4" s="1"/>
  <c r="Y72" i="4" s="1"/>
  <c r="Y71" i="4" s="1"/>
  <c r="Y70" i="4" s="1"/>
  <c r="Y69" i="4" s="1"/>
  <c r="Y68" i="4" s="1"/>
  <c r="Y67" i="4" s="1"/>
  <c r="Y66" i="4" s="1"/>
  <c r="Y65" i="4" s="1"/>
  <c r="Y64" i="4" s="1"/>
  <c r="Y63" i="4" s="1"/>
  <c r="Y62" i="4" s="1"/>
  <c r="Y61" i="4" s="1"/>
  <c r="Y60" i="4" s="1"/>
  <c r="Y59" i="4" s="1"/>
  <c r="Y58" i="4" s="1"/>
  <c r="Y57" i="4" s="1"/>
  <c r="Y56" i="4" s="1"/>
  <c r="Y55" i="4" s="1"/>
  <c r="Y54" i="4" s="1"/>
  <c r="Y53" i="4" s="1"/>
  <c r="Y52" i="4" s="1"/>
  <c r="Y51" i="4" s="1"/>
  <c r="Y50" i="4" s="1"/>
  <c r="Y49" i="4" s="1"/>
  <c r="Y48" i="4" s="1"/>
  <c r="Y47" i="4" s="1"/>
  <c r="Y46" i="4" s="1"/>
  <c r="Y45" i="4" s="1"/>
  <c r="Y44" i="4" s="1"/>
  <c r="Y43" i="4" s="1"/>
  <c r="Y42" i="4" s="1"/>
  <c r="Y41" i="4" s="1"/>
  <c r="Y40" i="4" s="1"/>
  <c r="Y39" i="4" s="1"/>
  <c r="Y38" i="4" s="1"/>
  <c r="Y37" i="4" s="1"/>
  <c r="Y36" i="4" s="1"/>
  <c r="Y35" i="4" s="1"/>
  <c r="Y34" i="4" s="1"/>
  <c r="Y33" i="4" s="1"/>
  <c r="Y32" i="4" s="1"/>
  <c r="Y31" i="4" s="1"/>
  <c r="Y30" i="4" s="1"/>
  <c r="Y29" i="4" s="1"/>
  <c r="Y28" i="4" s="1"/>
  <c r="Y27" i="4" s="1"/>
  <c r="Y26" i="4" s="1"/>
  <c r="Y25" i="4" s="1"/>
  <c r="Y24" i="4" s="1"/>
  <c r="Y23" i="4" s="1"/>
  <c r="Y22" i="4" s="1"/>
  <c r="Y21" i="4" s="1"/>
  <c r="Y20" i="4" s="1"/>
  <c r="Y19" i="4" s="1"/>
  <c r="Y18" i="4" s="1"/>
  <c r="Y17" i="4" s="1"/>
  <c r="Y16" i="4" s="1"/>
  <c r="Y15" i="4" s="1"/>
  <c r="Y14" i="4" s="1"/>
  <c r="Y13" i="4" s="1"/>
  <c r="Y12" i="4" s="1"/>
  <c r="Y11" i="4" s="1"/>
  <c r="Y10" i="4" s="1"/>
  <c r="Y9" i="4" s="1"/>
  <c r="Y8" i="4" s="1"/>
  <c r="Y7" i="4" s="1"/>
  <c r="Y6" i="4" s="1"/>
  <c r="Y5" i="4" s="1"/>
  <c r="Y4" i="4" s="1"/>
  <c r="Y3" i="4" s="1"/>
  <c r="AB363" i="4"/>
  <c r="G34" i="1" l="1"/>
  <c r="R12" i="1"/>
  <c r="S12" i="1"/>
  <c r="K46" i="1"/>
  <c r="J46" i="1"/>
  <c r="H109" i="2"/>
  <c r="H100" i="2" s="1"/>
  <c r="J11" i="1" s="1"/>
  <c r="J15" i="1" s="1"/>
  <c r="I108" i="2"/>
  <c r="I100" i="2" s="1"/>
  <c r="K11" i="1" s="1"/>
  <c r="K15" i="1" s="1"/>
  <c r="I133" i="2"/>
  <c r="I125" i="2" s="1"/>
  <c r="K19" i="1" s="1"/>
  <c r="K23" i="1" s="1"/>
  <c r="L99" i="2"/>
  <c r="L101" i="2" s="1"/>
  <c r="I99" i="2" s="1"/>
  <c r="L19" i="3"/>
  <c r="I130" i="2" s="1"/>
  <c r="O127" i="2" s="1"/>
  <c r="L124" i="2" s="1"/>
  <c r="L125" i="2" s="1"/>
  <c r="H124" i="2" s="1"/>
  <c r="I207" i="2"/>
  <c r="I212" i="2" s="1"/>
  <c r="N137" i="2"/>
  <c r="N141" i="2" s="1"/>
  <c r="N321" i="2"/>
  <c r="H311" i="2" s="1"/>
  <c r="N319" i="2"/>
  <c r="N320" i="2" s="1"/>
  <c r="H310" i="2" s="1"/>
  <c r="H207" i="2"/>
  <c r="H212" i="2" s="1"/>
  <c r="I267" i="2"/>
  <c r="I272" i="2" s="1"/>
  <c r="O282" i="2"/>
  <c r="O281" i="2" s="1"/>
  <c r="I271" i="2" s="1"/>
  <c r="G33" i="1" s="1"/>
  <c r="I287" i="2"/>
  <c r="I292" i="2" s="1"/>
  <c r="G38" i="1"/>
  <c r="I80" i="2"/>
  <c r="I84" i="2" s="1"/>
  <c r="G16" i="1"/>
  <c r="L229" i="2"/>
  <c r="H228" i="2" s="1"/>
  <c r="N10" i="1" s="1"/>
  <c r="L289" i="2"/>
  <c r="H288" i="2" s="1"/>
  <c r="O321" i="2"/>
  <c r="I311" i="2" s="1"/>
  <c r="O322" i="2"/>
  <c r="L250" i="2"/>
  <c r="I248" i="2" s="1"/>
  <c r="O2" i="1" s="1"/>
  <c r="L249" i="2"/>
  <c r="H248" i="2" s="1"/>
  <c r="N2" i="1" s="1"/>
  <c r="L65" i="2"/>
  <c r="I63" i="2" s="1"/>
  <c r="G9" i="1" s="1"/>
  <c r="O302" i="2"/>
  <c r="O301" i="2" s="1"/>
  <c r="I291" i="2" s="1"/>
  <c r="G41" i="1" s="1"/>
  <c r="O299" i="2"/>
  <c r="O300" i="2" s="1"/>
  <c r="I290" i="2" s="1"/>
  <c r="G40" i="1" s="1"/>
  <c r="N282" i="2"/>
  <c r="N281" i="2" s="1"/>
  <c r="H271" i="2" s="1"/>
  <c r="F33" i="1" s="1"/>
  <c r="N279" i="2"/>
  <c r="N280" i="2" s="1"/>
  <c r="H270" i="2" s="1"/>
  <c r="F32" i="1" s="1"/>
  <c r="I227" i="2"/>
  <c r="I232" i="2" s="1"/>
  <c r="O14" i="1"/>
  <c r="H62" i="2"/>
  <c r="H66" i="2" s="1"/>
  <c r="F12" i="1"/>
  <c r="AE363" i="4"/>
  <c r="AB362" i="4"/>
  <c r="AB361" i="4" s="1"/>
  <c r="AB360" i="4" s="1"/>
  <c r="AB359" i="4" s="1"/>
  <c r="AB358" i="4" s="1"/>
  <c r="AB357" i="4" s="1"/>
  <c r="AB356" i="4" s="1"/>
  <c r="AB355" i="4" s="1"/>
  <c r="AB354" i="4" s="1"/>
  <c r="AB353" i="4" s="1"/>
  <c r="AB352" i="4" s="1"/>
  <c r="AB351" i="4" s="1"/>
  <c r="AB350" i="4" s="1"/>
  <c r="AB349" i="4" s="1"/>
  <c r="AB348" i="4" s="1"/>
  <c r="AB347" i="4" s="1"/>
  <c r="AB346" i="4" s="1"/>
  <c r="AB345" i="4" s="1"/>
  <c r="AB344" i="4" s="1"/>
  <c r="AB343" i="4" s="1"/>
  <c r="AB342" i="4" s="1"/>
  <c r="AB341" i="4" s="1"/>
  <c r="AB340" i="4" s="1"/>
  <c r="AB339" i="4" s="1"/>
  <c r="AB338" i="4" s="1"/>
  <c r="AB337" i="4" s="1"/>
  <c r="AB336" i="4" s="1"/>
  <c r="AB335" i="4" s="1"/>
  <c r="AB334" i="4" s="1"/>
  <c r="AB333" i="4" s="1"/>
  <c r="AB332" i="4" s="1"/>
  <c r="AB331" i="4" s="1"/>
  <c r="AB330" i="4" s="1"/>
  <c r="AB329" i="4" s="1"/>
  <c r="AB328" i="4" s="1"/>
  <c r="AB327" i="4" s="1"/>
  <c r="AB326" i="4" s="1"/>
  <c r="AB325" i="4" s="1"/>
  <c r="AB324" i="4" s="1"/>
  <c r="AB323" i="4" s="1"/>
  <c r="AB322" i="4" s="1"/>
  <c r="AB321" i="4" s="1"/>
  <c r="AB320" i="4" s="1"/>
  <c r="AB319" i="4" s="1"/>
  <c r="AB318" i="4" s="1"/>
  <c r="AB317" i="4" s="1"/>
  <c r="AB316" i="4" s="1"/>
  <c r="AB315" i="4" s="1"/>
  <c r="AB314" i="4" s="1"/>
  <c r="AB313" i="4" s="1"/>
  <c r="AB312" i="4" s="1"/>
  <c r="AB311" i="4" s="1"/>
  <c r="AB310" i="4" s="1"/>
  <c r="AB309" i="4" s="1"/>
  <c r="AB308" i="4" s="1"/>
  <c r="AB307" i="4" s="1"/>
  <c r="AB306" i="4" s="1"/>
  <c r="AB305" i="4" s="1"/>
  <c r="AB304" i="4" s="1"/>
  <c r="AB303" i="4" s="1"/>
  <c r="AB302" i="4" s="1"/>
  <c r="AB301" i="4" s="1"/>
  <c r="AB300" i="4" s="1"/>
  <c r="AB299" i="4" s="1"/>
  <c r="AB298" i="4" s="1"/>
  <c r="AB297" i="4" s="1"/>
  <c r="AB296" i="4" s="1"/>
  <c r="AB295" i="4" s="1"/>
  <c r="AB294" i="4" s="1"/>
  <c r="AB293" i="4" s="1"/>
  <c r="AB292" i="4" s="1"/>
  <c r="AB291" i="4" s="1"/>
  <c r="AB290" i="4" s="1"/>
  <c r="AB289" i="4" s="1"/>
  <c r="AB288" i="4" s="1"/>
  <c r="AB287" i="4" s="1"/>
  <c r="AB286" i="4" s="1"/>
  <c r="AB285" i="4" s="1"/>
  <c r="AB284" i="4" s="1"/>
  <c r="AB283" i="4" s="1"/>
  <c r="AB282" i="4" s="1"/>
  <c r="AB281" i="4" s="1"/>
  <c r="AB280" i="4" s="1"/>
  <c r="AB279" i="4" s="1"/>
  <c r="AB278" i="4" s="1"/>
  <c r="AB277" i="4" s="1"/>
  <c r="AB276" i="4" s="1"/>
  <c r="AB275" i="4" s="1"/>
  <c r="AB274" i="4" s="1"/>
  <c r="AB273" i="4" s="1"/>
  <c r="AB272" i="4" s="1"/>
  <c r="AB271" i="4" s="1"/>
  <c r="AB270" i="4" s="1"/>
  <c r="AB269" i="4" s="1"/>
  <c r="AB268" i="4" s="1"/>
  <c r="AB267" i="4" s="1"/>
  <c r="AB266" i="4" s="1"/>
  <c r="AB265" i="4" s="1"/>
  <c r="AB264" i="4" s="1"/>
  <c r="AB263" i="4" s="1"/>
  <c r="AB262" i="4" s="1"/>
  <c r="AB261" i="4" s="1"/>
  <c r="AB260" i="4" s="1"/>
  <c r="AB259" i="4" s="1"/>
  <c r="AB258" i="4" s="1"/>
  <c r="AB257" i="4" s="1"/>
  <c r="AB256" i="4" s="1"/>
  <c r="AB255" i="4" s="1"/>
  <c r="AB254" i="4" s="1"/>
  <c r="AB253" i="4" s="1"/>
  <c r="AB252" i="4" s="1"/>
  <c r="AB251" i="4" s="1"/>
  <c r="AB250" i="4" s="1"/>
  <c r="AB249" i="4" s="1"/>
  <c r="AB248" i="4" s="1"/>
  <c r="AB247" i="4" s="1"/>
  <c r="AB246" i="4" s="1"/>
  <c r="AB245" i="4" s="1"/>
  <c r="AB244" i="4" s="1"/>
  <c r="AB243" i="4" s="1"/>
  <c r="AB242" i="4" s="1"/>
  <c r="AB241" i="4" s="1"/>
  <c r="AB240" i="4" s="1"/>
  <c r="AB239" i="4" s="1"/>
  <c r="AB238" i="4" s="1"/>
  <c r="AB237" i="4" s="1"/>
  <c r="AB236" i="4" s="1"/>
  <c r="AB235" i="4" s="1"/>
  <c r="AB234" i="4" s="1"/>
  <c r="AB233" i="4" s="1"/>
  <c r="AB232" i="4" s="1"/>
  <c r="AB231" i="4" s="1"/>
  <c r="AB230" i="4" s="1"/>
  <c r="AB229" i="4" s="1"/>
  <c r="AB228" i="4" s="1"/>
  <c r="AB227" i="4" s="1"/>
  <c r="AB226" i="4" s="1"/>
  <c r="AB225" i="4" s="1"/>
  <c r="AB224" i="4" s="1"/>
  <c r="AB223" i="4" s="1"/>
  <c r="AB222" i="4" s="1"/>
  <c r="AB221" i="4" s="1"/>
  <c r="AB220" i="4" s="1"/>
  <c r="AB219" i="4" s="1"/>
  <c r="AB218" i="4" s="1"/>
  <c r="AB217" i="4" s="1"/>
  <c r="AB216" i="4" s="1"/>
  <c r="AB215" i="4" s="1"/>
  <c r="AB214" i="4" s="1"/>
  <c r="AB213" i="4" s="1"/>
  <c r="AB212" i="4" s="1"/>
  <c r="AB211" i="4" s="1"/>
  <c r="AB210" i="4" s="1"/>
  <c r="AB209" i="4" s="1"/>
  <c r="AB208" i="4" s="1"/>
  <c r="AB207" i="4" s="1"/>
  <c r="AB206" i="4" s="1"/>
  <c r="AB205" i="4" s="1"/>
  <c r="AB204" i="4" s="1"/>
  <c r="AB203" i="4" s="1"/>
  <c r="AB202" i="4" s="1"/>
  <c r="AB201" i="4" s="1"/>
  <c r="AB200" i="4" s="1"/>
  <c r="AB199" i="4" s="1"/>
  <c r="AB198" i="4" s="1"/>
  <c r="AB197" i="4" s="1"/>
  <c r="AB196" i="4" s="1"/>
  <c r="AB195" i="4" s="1"/>
  <c r="AB194" i="4" s="1"/>
  <c r="AB193" i="4" s="1"/>
  <c r="AB192" i="4" s="1"/>
  <c r="AB191" i="4" s="1"/>
  <c r="AB190" i="4" s="1"/>
  <c r="AB189" i="4" s="1"/>
  <c r="AB188" i="4" s="1"/>
  <c r="AB187" i="4" s="1"/>
  <c r="AB186" i="4" s="1"/>
  <c r="AB185" i="4" s="1"/>
  <c r="AB184" i="4" s="1"/>
  <c r="AB183" i="4" s="1"/>
  <c r="AB182" i="4" s="1"/>
  <c r="AB181" i="4" s="1"/>
  <c r="AB180" i="4" s="1"/>
  <c r="AB179" i="4" s="1"/>
  <c r="AB178" i="4" s="1"/>
  <c r="AB177" i="4" s="1"/>
  <c r="AB176" i="4" s="1"/>
  <c r="AB175" i="4" s="1"/>
  <c r="AB174" i="4" s="1"/>
  <c r="AB173" i="4" s="1"/>
  <c r="AB172" i="4" s="1"/>
  <c r="AB171" i="4" s="1"/>
  <c r="AB170" i="4" s="1"/>
  <c r="AB169" i="4" s="1"/>
  <c r="AB168" i="4" s="1"/>
  <c r="AB167" i="4" s="1"/>
  <c r="AB166" i="4" s="1"/>
  <c r="AB165" i="4" s="1"/>
  <c r="AB164" i="4" s="1"/>
  <c r="AB163" i="4" s="1"/>
  <c r="AB162" i="4" s="1"/>
  <c r="AB161" i="4" s="1"/>
  <c r="AB160" i="4" s="1"/>
  <c r="AB159" i="4" s="1"/>
  <c r="AB158" i="4" s="1"/>
  <c r="AB157" i="4" s="1"/>
  <c r="AB156" i="4" s="1"/>
  <c r="AB155" i="4" s="1"/>
  <c r="AB154" i="4" s="1"/>
  <c r="AB153" i="4" s="1"/>
  <c r="AB152" i="4" s="1"/>
  <c r="AB151" i="4" s="1"/>
  <c r="AB150" i="4" s="1"/>
  <c r="AB149" i="4" s="1"/>
  <c r="AB148" i="4" s="1"/>
  <c r="AB147" i="4" s="1"/>
  <c r="AB146" i="4" s="1"/>
  <c r="AB145" i="4" s="1"/>
  <c r="AB144" i="4" s="1"/>
  <c r="AB143" i="4" s="1"/>
  <c r="AB142" i="4" s="1"/>
  <c r="AB141" i="4" s="1"/>
  <c r="AB140" i="4" s="1"/>
  <c r="AB139" i="4" s="1"/>
  <c r="AB138" i="4" s="1"/>
  <c r="AB137" i="4" s="1"/>
  <c r="AB136" i="4" s="1"/>
  <c r="AB135" i="4" s="1"/>
  <c r="AB134" i="4" s="1"/>
  <c r="AB133" i="4" s="1"/>
  <c r="AB132" i="4" s="1"/>
  <c r="AB131" i="4" s="1"/>
  <c r="AB130" i="4" s="1"/>
  <c r="AB129" i="4" s="1"/>
  <c r="AB128" i="4" s="1"/>
  <c r="AB127" i="4" s="1"/>
  <c r="AB126" i="4" s="1"/>
  <c r="AB125" i="4" s="1"/>
  <c r="AB124" i="4" s="1"/>
  <c r="AB123" i="4" s="1"/>
  <c r="AB122" i="4" s="1"/>
  <c r="AB121" i="4" s="1"/>
  <c r="AB120" i="4" s="1"/>
  <c r="AB119" i="4" s="1"/>
  <c r="AB118" i="4" s="1"/>
  <c r="AB117" i="4" s="1"/>
  <c r="AB116" i="4" s="1"/>
  <c r="AB115" i="4" s="1"/>
  <c r="AB114" i="4" s="1"/>
  <c r="AB113" i="4" s="1"/>
  <c r="AB112" i="4" s="1"/>
  <c r="AB111" i="4" s="1"/>
  <c r="AB110" i="4" s="1"/>
  <c r="AB109" i="4" s="1"/>
  <c r="AB108" i="4" s="1"/>
  <c r="AB107" i="4" s="1"/>
  <c r="AB106" i="4" s="1"/>
  <c r="AB105" i="4" s="1"/>
  <c r="AB104" i="4" s="1"/>
  <c r="AB103" i="4" s="1"/>
  <c r="AB102" i="4" s="1"/>
  <c r="AB101" i="4" s="1"/>
  <c r="AB100" i="4" s="1"/>
  <c r="AB99" i="4" s="1"/>
  <c r="AB98" i="4" s="1"/>
  <c r="AB97" i="4" s="1"/>
  <c r="AB96" i="4" s="1"/>
  <c r="AB95" i="4" s="1"/>
  <c r="AB94" i="4" s="1"/>
  <c r="AB93" i="4" s="1"/>
  <c r="AB92" i="4" s="1"/>
  <c r="AB91" i="4" s="1"/>
  <c r="AB90" i="4" s="1"/>
  <c r="AB89" i="4" s="1"/>
  <c r="AB88" i="4" s="1"/>
  <c r="AB87" i="4" s="1"/>
  <c r="AB86" i="4" s="1"/>
  <c r="AB85" i="4" s="1"/>
  <c r="AB84" i="4" s="1"/>
  <c r="AB83" i="4" s="1"/>
  <c r="AB82" i="4" s="1"/>
  <c r="AB81" i="4" s="1"/>
  <c r="AB80" i="4" s="1"/>
  <c r="AB79" i="4" s="1"/>
  <c r="AB78" i="4" s="1"/>
  <c r="AB77" i="4" s="1"/>
  <c r="AB76" i="4" s="1"/>
  <c r="AB75" i="4" s="1"/>
  <c r="AB74" i="4" s="1"/>
  <c r="AB73" i="4" s="1"/>
  <c r="AB72" i="4" s="1"/>
  <c r="AB71" i="4" s="1"/>
  <c r="AB70" i="4" s="1"/>
  <c r="AB69" i="4" s="1"/>
  <c r="AB68" i="4" s="1"/>
  <c r="AB67" i="4" s="1"/>
  <c r="AB66" i="4" s="1"/>
  <c r="AB65" i="4" s="1"/>
  <c r="AB64" i="4" s="1"/>
  <c r="AB63" i="4" s="1"/>
  <c r="AB62" i="4" s="1"/>
  <c r="AB61" i="4" s="1"/>
  <c r="AB60" i="4" s="1"/>
  <c r="AB59" i="4" s="1"/>
  <c r="AB58" i="4" s="1"/>
  <c r="AB57" i="4" s="1"/>
  <c r="AB56" i="4" s="1"/>
  <c r="AB55" i="4" s="1"/>
  <c r="AB54" i="4" s="1"/>
  <c r="AB53" i="4" s="1"/>
  <c r="AB52" i="4" s="1"/>
  <c r="AB51" i="4" s="1"/>
  <c r="AB50" i="4" s="1"/>
  <c r="AB49" i="4" s="1"/>
  <c r="AB48" i="4" s="1"/>
  <c r="AB47" i="4" s="1"/>
  <c r="AB46" i="4" s="1"/>
  <c r="AB45" i="4" s="1"/>
  <c r="AB44" i="4" s="1"/>
  <c r="AB43" i="4" s="1"/>
  <c r="AB42" i="4" s="1"/>
  <c r="AB41" i="4" s="1"/>
  <c r="AB40" i="4" s="1"/>
  <c r="AB39" i="4" s="1"/>
  <c r="AB38" i="4" s="1"/>
  <c r="AB37" i="4" s="1"/>
  <c r="AB36" i="4" s="1"/>
  <c r="AB35" i="4" s="1"/>
  <c r="AB34" i="4" s="1"/>
  <c r="AB33" i="4" s="1"/>
  <c r="AB32" i="4" s="1"/>
  <c r="AB31" i="4" s="1"/>
  <c r="AB30" i="4" s="1"/>
  <c r="AB29" i="4" s="1"/>
  <c r="AB28" i="4" s="1"/>
  <c r="AB27" i="4" s="1"/>
  <c r="AB26" i="4" s="1"/>
  <c r="AB25" i="4" s="1"/>
  <c r="AB24" i="4" s="1"/>
  <c r="AB23" i="4" s="1"/>
  <c r="AB22" i="4" s="1"/>
  <c r="AB21" i="4" s="1"/>
  <c r="AB20" i="4" s="1"/>
  <c r="AB19" i="4" s="1"/>
  <c r="AB18" i="4" s="1"/>
  <c r="AB17" i="4" s="1"/>
  <c r="AB16" i="4" s="1"/>
  <c r="AB15" i="4" s="1"/>
  <c r="AB14" i="4" s="1"/>
  <c r="AB13" i="4" s="1"/>
  <c r="AB12" i="4" s="1"/>
  <c r="AB11" i="4" s="1"/>
  <c r="AB10" i="4" s="1"/>
  <c r="AB9" i="4" s="1"/>
  <c r="AB8" i="4" s="1"/>
  <c r="AB7" i="4" s="1"/>
  <c r="AB6" i="4" s="1"/>
  <c r="AB5" i="4" s="1"/>
  <c r="AB4" i="4" s="1"/>
  <c r="AB3" i="4" s="1"/>
  <c r="AI363" i="4"/>
  <c r="AI362" i="4" s="1"/>
  <c r="AI361" i="4" s="1"/>
  <c r="AI360" i="4" s="1"/>
  <c r="AI359" i="4" s="1"/>
  <c r="AI358" i="4" s="1"/>
  <c r="AI357" i="4" s="1"/>
  <c r="AI356" i="4" s="1"/>
  <c r="AI355" i="4" s="1"/>
  <c r="AI354" i="4" s="1"/>
  <c r="AI353" i="4" s="1"/>
  <c r="AI352" i="4" s="1"/>
  <c r="AI351" i="4" s="1"/>
  <c r="AI350" i="4" s="1"/>
  <c r="AI349" i="4" s="1"/>
  <c r="AI348" i="4" s="1"/>
  <c r="AI347" i="4" s="1"/>
  <c r="AI346" i="4" s="1"/>
  <c r="AI345" i="4" s="1"/>
  <c r="AI344" i="4" s="1"/>
  <c r="AI343" i="4" s="1"/>
  <c r="AI342" i="4" s="1"/>
  <c r="AI341" i="4" s="1"/>
  <c r="AI340" i="4" s="1"/>
  <c r="AI339" i="4" s="1"/>
  <c r="AI338" i="4" s="1"/>
  <c r="AI337" i="4" s="1"/>
  <c r="AI336" i="4" s="1"/>
  <c r="AI335" i="4" s="1"/>
  <c r="AI334" i="4" s="1"/>
  <c r="AI333" i="4" s="1"/>
  <c r="AI332" i="4" s="1"/>
  <c r="AI331" i="4" s="1"/>
  <c r="AI330" i="4" s="1"/>
  <c r="AI329" i="4" s="1"/>
  <c r="AI328" i="4" s="1"/>
  <c r="AI327" i="4" s="1"/>
  <c r="AI326" i="4" s="1"/>
  <c r="AI325" i="4" s="1"/>
  <c r="AI324" i="4" s="1"/>
  <c r="AI323" i="4" s="1"/>
  <c r="AI322" i="4" s="1"/>
  <c r="AI321" i="4" s="1"/>
  <c r="AI320" i="4" s="1"/>
  <c r="AI319" i="4" s="1"/>
  <c r="AI318" i="4" s="1"/>
  <c r="AI317" i="4" s="1"/>
  <c r="AI316" i="4" s="1"/>
  <c r="AI315" i="4" s="1"/>
  <c r="AI314" i="4" s="1"/>
  <c r="AI313" i="4" s="1"/>
  <c r="AI312" i="4" s="1"/>
  <c r="AI311" i="4" s="1"/>
  <c r="AI310" i="4" s="1"/>
  <c r="AI309" i="4" s="1"/>
  <c r="AI308" i="4" s="1"/>
  <c r="AI307" i="4" s="1"/>
  <c r="AI306" i="4" s="1"/>
  <c r="AI305" i="4" s="1"/>
  <c r="AI304" i="4" s="1"/>
  <c r="AI303" i="4" s="1"/>
  <c r="AI302" i="4" s="1"/>
  <c r="AI301" i="4" s="1"/>
  <c r="AI300" i="4" s="1"/>
  <c r="AI299" i="4" s="1"/>
  <c r="AI298" i="4" s="1"/>
  <c r="AI297" i="4" s="1"/>
  <c r="AI296" i="4" s="1"/>
  <c r="AI295" i="4" s="1"/>
  <c r="AI294" i="4" s="1"/>
  <c r="AI293" i="4" s="1"/>
  <c r="AI292" i="4" s="1"/>
  <c r="AI291" i="4" s="1"/>
  <c r="AI290" i="4" s="1"/>
  <c r="AI289" i="4" s="1"/>
  <c r="AI288" i="4" s="1"/>
  <c r="AI287" i="4" s="1"/>
  <c r="AI286" i="4" s="1"/>
  <c r="AI285" i="4" s="1"/>
  <c r="AI284" i="4" s="1"/>
  <c r="AI283" i="4" s="1"/>
  <c r="AI282" i="4" s="1"/>
  <c r="AI281" i="4" s="1"/>
  <c r="AI280" i="4" s="1"/>
  <c r="AI279" i="4" s="1"/>
  <c r="AI278" i="4" s="1"/>
  <c r="AI277" i="4" s="1"/>
  <c r="AI276" i="4" s="1"/>
  <c r="AI275" i="4" s="1"/>
  <c r="AI274" i="4" s="1"/>
  <c r="AI273" i="4" s="1"/>
  <c r="AI272" i="4" s="1"/>
  <c r="AI271" i="4" s="1"/>
  <c r="AI270" i="4" s="1"/>
  <c r="AI269" i="4" s="1"/>
  <c r="AI268" i="4" s="1"/>
  <c r="AI267" i="4" s="1"/>
  <c r="AI266" i="4" s="1"/>
  <c r="AI265" i="4" s="1"/>
  <c r="AI264" i="4" s="1"/>
  <c r="AI263" i="4" s="1"/>
  <c r="AI262" i="4" s="1"/>
  <c r="AI261" i="4" s="1"/>
  <c r="AI260" i="4" s="1"/>
  <c r="AI259" i="4" s="1"/>
  <c r="AI258" i="4" s="1"/>
  <c r="AI257" i="4" s="1"/>
  <c r="AI256" i="4" s="1"/>
  <c r="AI255" i="4" s="1"/>
  <c r="AI254" i="4" s="1"/>
  <c r="AI253" i="4" s="1"/>
  <c r="AI252" i="4" s="1"/>
  <c r="AI251" i="4" s="1"/>
  <c r="AI250" i="4" s="1"/>
  <c r="AI249" i="4" s="1"/>
  <c r="AI248" i="4" s="1"/>
  <c r="AI247" i="4" s="1"/>
  <c r="AI246" i="4" s="1"/>
  <c r="AI245" i="4" s="1"/>
  <c r="AI244" i="4" s="1"/>
  <c r="AI243" i="4" s="1"/>
  <c r="AI242" i="4" s="1"/>
  <c r="AI241" i="4" s="1"/>
  <c r="AI240" i="4" s="1"/>
  <c r="AI239" i="4" s="1"/>
  <c r="AI238" i="4" s="1"/>
  <c r="AI237" i="4" s="1"/>
  <c r="AI236" i="4" s="1"/>
  <c r="AI235" i="4" s="1"/>
  <c r="AI234" i="4" s="1"/>
  <c r="AI233" i="4" s="1"/>
  <c r="AI232" i="4" s="1"/>
  <c r="AI231" i="4" s="1"/>
  <c r="AI230" i="4" s="1"/>
  <c r="AI229" i="4" s="1"/>
  <c r="AI228" i="4" s="1"/>
  <c r="AI227" i="4" s="1"/>
  <c r="AI226" i="4" s="1"/>
  <c r="AI225" i="4" s="1"/>
  <c r="AI224" i="4" s="1"/>
  <c r="AI223" i="4" s="1"/>
  <c r="AI222" i="4" s="1"/>
  <c r="AI221" i="4" s="1"/>
  <c r="AI220" i="4" s="1"/>
  <c r="AI219" i="4" s="1"/>
  <c r="AI218" i="4" s="1"/>
  <c r="AI217" i="4" s="1"/>
  <c r="AI216" i="4" s="1"/>
  <c r="AI215" i="4" s="1"/>
  <c r="AI214" i="4" s="1"/>
  <c r="AI213" i="4" s="1"/>
  <c r="AI212" i="4" s="1"/>
  <c r="AI211" i="4" s="1"/>
  <c r="AI210" i="4" s="1"/>
  <c r="AI209" i="4" s="1"/>
  <c r="AI208" i="4" s="1"/>
  <c r="AI207" i="4" s="1"/>
  <c r="AI206" i="4" s="1"/>
  <c r="AI205" i="4" s="1"/>
  <c r="AI204" i="4" s="1"/>
  <c r="AI203" i="4" s="1"/>
  <c r="AI202" i="4" s="1"/>
  <c r="AI201" i="4" s="1"/>
  <c r="AI200" i="4" s="1"/>
  <c r="AI199" i="4" s="1"/>
  <c r="AI198" i="4" s="1"/>
  <c r="AI197" i="4" s="1"/>
  <c r="AI196" i="4" s="1"/>
  <c r="AI195" i="4" s="1"/>
  <c r="AI194" i="4" s="1"/>
  <c r="AI193" i="4" s="1"/>
  <c r="AI192" i="4" s="1"/>
  <c r="AI191" i="4" s="1"/>
  <c r="AI190" i="4" s="1"/>
  <c r="AI189" i="4" s="1"/>
  <c r="AI188" i="4" s="1"/>
  <c r="AI187" i="4" s="1"/>
  <c r="AI186" i="4" s="1"/>
  <c r="AI185" i="4" s="1"/>
  <c r="AI184" i="4" s="1"/>
  <c r="AI183" i="4" s="1"/>
  <c r="AI182" i="4" s="1"/>
  <c r="AI181" i="4" s="1"/>
  <c r="AI180" i="4" s="1"/>
  <c r="AI179" i="4" s="1"/>
  <c r="AI178" i="4" s="1"/>
  <c r="AI177" i="4" s="1"/>
  <c r="AI176" i="4" s="1"/>
  <c r="AI175" i="4" s="1"/>
  <c r="AI174" i="4" s="1"/>
  <c r="AI173" i="4" s="1"/>
  <c r="AI172" i="4" s="1"/>
  <c r="AI171" i="4" s="1"/>
  <c r="AI170" i="4" s="1"/>
  <c r="AI169" i="4" s="1"/>
  <c r="AI168" i="4" s="1"/>
  <c r="AI167" i="4" s="1"/>
  <c r="AI166" i="4" s="1"/>
  <c r="AI165" i="4" s="1"/>
  <c r="AI164" i="4" s="1"/>
  <c r="AI163" i="4" s="1"/>
  <c r="AI162" i="4" s="1"/>
  <c r="AI161" i="4" s="1"/>
  <c r="AI160" i="4" s="1"/>
  <c r="AI159" i="4" s="1"/>
  <c r="AI158" i="4" s="1"/>
  <c r="AI157" i="4" s="1"/>
  <c r="AI156" i="4" s="1"/>
  <c r="AI155" i="4" s="1"/>
  <c r="AI154" i="4" s="1"/>
  <c r="AI153" i="4" s="1"/>
  <c r="AI152" i="4" s="1"/>
  <c r="AI151" i="4" s="1"/>
  <c r="AI150" i="4" s="1"/>
  <c r="AI149" i="4" s="1"/>
  <c r="AI148" i="4" s="1"/>
  <c r="AI147" i="4" s="1"/>
  <c r="AI146" i="4" s="1"/>
  <c r="AI145" i="4" s="1"/>
  <c r="AI144" i="4" s="1"/>
  <c r="AI143" i="4" s="1"/>
  <c r="AI142" i="4" s="1"/>
  <c r="AI141" i="4" s="1"/>
  <c r="AI140" i="4" s="1"/>
  <c r="AI139" i="4" s="1"/>
  <c r="AI138" i="4" s="1"/>
  <c r="AI137" i="4" s="1"/>
  <c r="AI136" i="4" s="1"/>
  <c r="AI135" i="4" s="1"/>
  <c r="AI134" i="4" s="1"/>
  <c r="AI133" i="4" s="1"/>
  <c r="AI132" i="4" s="1"/>
  <c r="AI131" i="4" s="1"/>
  <c r="AI130" i="4" s="1"/>
  <c r="AI129" i="4" s="1"/>
  <c r="AI128" i="4" s="1"/>
  <c r="AI127" i="4" s="1"/>
  <c r="AI126" i="4" s="1"/>
  <c r="AI125" i="4" s="1"/>
  <c r="AI124" i="4" s="1"/>
  <c r="AI123" i="4" s="1"/>
  <c r="AI122" i="4" s="1"/>
  <c r="AI121" i="4" s="1"/>
  <c r="AI120" i="4" s="1"/>
  <c r="AI119" i="4" s="1"/>
  <c r="AI118" i="4" s="1"/>
  <c r="AI117" i="4" s="1"/>
  <c r="AI116" i="4" s="1"/>
  <c r="AI115" i="4" s="1"/>
  <c r="AI114" i="4" s="1"/>
  <c r="AI113" i="4" s="1"/>
  <c r="AI112" i="4" s="1"/>
  <c r="AI111" i="4" s="1"/>
  <c r="AI110" i="4" s="1"/>
  <c r="AI109" i="4" s="1"/>
  <c r="AI108" i="4" s="1"/>
  <c r="AI107" i="4" s="1"/>
  <c r="AI106" i="4" s="1"/>
  <c r="AI105" i="4" s="1"/>
  <c r="AI104" i="4" s="1"/>
  <c r="AI103" i="4" s="1"/>
  <c r="AI102" i="4" s="1"/>
  <c r="AI101" i="4" s="1"/>
  <c r="AI100" i="4" s="1"/>
  <c r="AI99" i="4" s="1"/>
  <c r="AI98" i="4" s="1"/>
  <c r="AI97" i="4" s="1"/>
  <c r="AI96" i="4" s="1"/>
  <c r="AI95" i="4" s="1"/>
  <c r="AI94" i="4" s="1"/>
  <c r="AI93" i="4" s="1"/>
  <c r="AI92" i="4" s="1"/>
  <c r="AI91" i="4" s="1"/>
  <c r="AI90" i="4" s="1"/>
  <c r="AI89" i="4" s="1"/>
  <c r="AI88" i="4" s="1"/>
  <c r="AI87" i="4" s="1"/>
  <c r="AI86" i="4" s="1"/>
  <c r="AI85" i="4" s="1"/>
  <c r="AI84" i="4" s="1"/>
  <c r="AI83" i="4" s="1"/>
  <c r="AI82" i="4" s="1"/>
  <c r="AI81" i="4" s="1"/>
  <c r="AI80" i="4" s="1"/>
  <c r="AI79" i="4" s="1"/>
  <c r="AI78" i="4" s="1"/>
  <c r="AI77" i="4" s="1"/>
  <c r="AI76" i="4" s="1"/>
  <c r="AI75" i="4" s="1"/>
  <c r="AI74" i="4" s="1"/>
  <c r="AI73" i="4" s="1"/>
  <c r="AI72" i="4" s="1"/>
  <c r="AI71" i="4" s="1"/>
  <c r="AI70" i="4" s="1"/>
  <c r="AI69" i="4" s="1"/>
  <c r="AI68" i="4" s="1"/>
  <c r="AI67" i="4" s="1"/>
  <c r="AI66" i="4" s="1"/>
  <c r="AI65" i="4" s="1"/>
  <c r="AI64" i="4" s="1"/>
  <c r="AI63" i="4" s="1"/>
  <c r="AI62" i="4" s="1"/>
  <c r="AI61" i="4" s="1"/>
  <c r="AI60" i="4" s="1"/>
  <c r="AI59" i="4" s="1"/>
  <c r="AI58" i="4" s="1"/>
  <c r="AI57" i="4" s="1"/>
  <c r="AI56" i="4" s="1"/>
  <c r="AI55" i="4" s="1"/>
  <c r="AI54" i="4" s="1"/>
  <c r="AI53" i="4" s="1"/>
  <c r="AI52" i="4" s="1"/>
  <c r="AI51" i="4" s="1"/>
  <c r="AI50" i="4" s="1"/>
  <c r="AI49" i="4" s="1"/>
  <c r="AI48" i="4" s="1"/>
  <c r="AI47" i="4" s="1"/>
  <c r="AI46" i="4" s="1"/>
  <c r="AI45" i="4" s="1"/>
  <c r="AI44" i="4" s="1"/>
  <c r="AI43" i="4" s="1"/>
  <c r="AI42" i="4" s="1"/>
  <c r="AI41" i="4" s="1"/>
  <c r="AI40" i="4" s="1"/>
  <c r="AI39" i="4" s="1"/>
  <c r="AI38" i="4" s="1"/>
  <c r="AI37" i="4" s="1"/>
  <c r="AI36" i="4" s="1"/>
  <c r="AI35" i="4" s="1"/>
  <c r="AI34" i="4" s="1"/>
  <c r="AI33" i="4" s="1"/>
  <c r="AI32" i="4" s="1"/>
  <c r="AI31" i="4" s="1"/>
  <c r="AI30" i="4" s="1"/>
  <c r="AI29" i="4" s="1"/>
  <c r="AI28" i="4" s="1"/>
  <c r="AI27" i="4" s="1"/>
  <c r="AI26" i="4" s="1"/>
  <c r="AI25" i="4" s="1"/>
  <c r="AI24" i="4" s="1"/>
  <c r="AI23" i="4" s="1"/>
  <c r="AI22" i="4" s="1"/>
  <c r="AI21" i="4" s="1"/>
  <c r="AI20" i="4" s="1"/>
  <c r="AI19" i="4" s="1"/>
  <c r="AI18" i="4" s="1"/>
  <c r="AI17" i="4" s="1"/>
  <c r="AI16" i="4" s="1"/>
  <c r="AI15" i="4" s="1"/>
  <c r="AI14" i="4" s="1"/>
  <c r="AI13" i="4" s="1"/>
  <c r="AI12" i="4" s="1"/>
  <c r="AI11" i="4" s="1"/>
  <c r="AI10" i="4" s="1"/>
  <c r="AI9" i="4" s="1"/>
  <c r="AI8" i="4" s="1"/>
  <c r="AI7" i="4" s="1"/>
  <c r="AI6" i="4" s="1"/>
  <c r="AI5" i="4" s="1"/>
  <c r="AI4" i="4" s="1"/>
  <c r="AI3" i="4" s="1"/>
  <c r="AF362" i="4"/>
  <c r="AF361" i="4" s="1"/>
  <c r="AF360" i="4" s="1"/>
  <c r="AF359" i="4" s="1"/>
  <c r="AF358" i="4" s="1"/>
  <c r="AF357" i="4" s="1"/>
  <c r="AF356" i="4" s="1"/>
  <c r="AF355" i="4" s="1"/>
  <c r="AF354" i="4" s="1"/>
  <c r="AF353" i="4" s="1"/>
  <c r="AF352" i="4" s="1"/>
  <c r="AF351" i="4" s="1"/>
  <c r="AF350" i="4" s="1"/>
  <c r="AF349" i="4" s="1"/>
  <c r="AF348" i="4" s="1"/>
  <c r="AF347" i="4" s="1"/>
  <c r="AF346" i="4" s="1"/>
  <c r="AF345" i="4" s="1"/>
  <c r="AF344" i="4" s="1"/>
  <c r="AF343" i="4" s="1"/>
  <c r="AF342" i="4" s="1"/>
  <c r="AF341" i="4" s="1"/>
  <c r="AF340" i="4" s="1"/>
  <c r="AF339" i="4" s="1"/>
  <c r="AF338" i="4" s="1"/>
  <c r="AF337" i="4" s="1"/>
  <c r="AF336" i="4" s="1"/>
  <c r="AF335" i="4" s="1"/>
  <c r="AF334" i="4" s="1"/>
  <c r="AF333" i="4" s="1"/>
  <c r="AF332" i="4" s="1"/>
  <c r="AF331" i="4" s="1"/>
  <c r="AF330" i="4" s="1"/>
  <c r="AF329" i="4" s="1"/>
  <c r="AF328" i="4" s="1"/>
  <c r="AF327" i="4" s="1"/>
  <c r="AF326" i="4" s="1"/>
  <c r="AF325" i="4" s="1"/>
  <c r="AF324" i="4" s="1"/>
  <c r="AF323" i="4" s="1"/>
  <c r="AF322" i="4" s="1"/>
  <c r="AF321" i="4" s="1"/>
  <c r="AF320" i="4" s="1"/>
  <c r="AF319" i="4" s="1"/>
  <c r="AF318" i="4" s="1"/>
  <c r="AF317" i="4" s="1"/>
  <c r="AF316" i="4" s="1"/>
  <c r="AF315" i="4" s="1"/>
  <c r="AF314" i="4" s="1"/>
  <c r="AF313" i="4" s="1"/>
  <c r="AF312" i="4" s="1"/>
  <c r="AF311" i="4" s="1"/>
  <c r="AF310" i="4" s="1"/>
  <c r="AF309" i="4" s="1"/>
  <c r="AF308" i="4" s="1"/>
  <c r="AF307" i="4" s="1"/>
  <c r="AF306" i="4" s="1"/>
  <c r="AF305" i="4" s="1"/>
  <c r="AF304" i="4" s="1"/>
  <c r="AF303" i="4" s="1"/>
  <c r="AF302" i="4" s="1"/>
  <c r="AF301" i="4" s="1"/>
  <c r="AF300" i="4" s="1"/>
  <c r="AF299" i="4" s="1"/>
  <c r="AF298" i="4" s="1"/>
  <c r="AF297" i="4" s="1"/>
  <c r="AF296" i="4" s="1"/>
  <c r="AF295" i="4" s="1"/>
  <c r="AF294" i="4" s="1"/>
  <c r="AF293" i="4" s="1"/>
  <c r="AF292" i="4" s="1"/>
  <c r="AF291" i="4" s="1"/>
  <c r="AF290" i="4" s="1"/>
  <c r="AF289" i="4" s="1"/>
  <c r="AF288" i="4" s="1"/>
  <c r="AF287" i="4" s="1"/>
  <c r="AF286" i="4" s="1"/>
  <c r="AF285" i="4" s="1"/>
  <c r="AF284" i="4" s="1"/>
  <c r="AF283" i="4" s="1"/>
  <c r="AF282" i="4" s="1"/>
  <c r="AF281" i="4" s="1"/>
  <c r="AF280" i="4" s="1"/>
  <c r="AF279" i="4" s="1"/>
  <c r="AF278" i="4" s="1"/>
  <c r="AF277" i="4" s="1"/>
  <c r="AF276" i="4" s="1"/>
  <c r="AF275" i="4" s="1"/>
  <c r="AF274" i="4" s="1"/>
  <c r="AF273" i="4" s="1"/>
  <c r="AF272" i="4" s="1"/>
  <c r="AF271" i="4" s="1"/>
  <c r="AF270" i="4" s="1"/>
  <c r="AF269" i="4" s="1"/>
  <c r="AF268" i="4" s="1"/>
  <c r="AF267" i="4" s="1"/>
  <c r="AF266" i="4" s="1"/>
  <c r="AF265" i="4" s="1"/>
  <c r="AF264" i="4" s="1"/>
  <c r="AF263" i="4" s="1"/>
  <c r="AF262" i="4" s="1"/>
  <c r="AF261" i="4" s="1"/>
  <c r="AF260" i="4" s="1"/>
  <c r="AF259" i="4" s="1"/>
  <c r="AF258" i="4" s="1"/>
  <c r="AF257" i="4" s="1"/>
  <c r="AF256" i="4" s="1"/>
  <c r="AF255" i="4" s="1"/>
  <c r="AF254" i="4" s="1"/>
  <c r="AF253" i="4" s="1"/>
  <c r="AF252" i="4" s="1"/>
  <c r="AF251" i="4" s="1"/>
  <c r="AF250" i="4" s="1"/>
  <c r="AF249" i="4" s="1"/>
  <c r="AF248" i="4" s="1"/>
  <c r="AF247" i="4" s="1"/>
  <c r="AF246" i="4" s="1"/>
  <c r="AF245" i="4" s="1"/>
  <c r="AF244" i="4" s="1"/>
  <c r="AF243" i="4" s="1"/>
  <c r="AF242" i="4" s="1"/>
  <c r="AF241" i="4" s="1"/>
  <c r="AF240" i="4" s="1"/>
  <c r="AF239" i="4" s="1"/>
  <c r="AF238" i="4" s="1"/>
  <c r="AF237" i="4" s="1"/>
  <c r="AF236" i="4" s="1"/>
  <c r="AF235" i="4" s="1"/>
  <c r="AF234" i="4" s="1"/>
  <c r="AF233" i="4" s="1"/>
  <c r="AF232" i="4" s="1"/>
  <c r="AF231" i="4" s="1"/>
  <c r="AF230" i="4" s="1"/>
  <c r="AF229" i="4" s="1"/>
  <c r="AF228" i="4" s="1"/>
  <c r="AF227" i="4" s="1"/>
  <c r="AF226" i="4" s="1"/>
  <c r="AF225" i="4" s="1"/>
  <c r="AF224" i="4" s="1"/>
  <c r="AF223" i="4" s="1"/>
  <c r="AF222" i="4" s="1"/>
  <c r="AF221" i="4" s="1"/>
  <c r="AF220" i="4" s="1"/>
  <c r="AF219" i="4" s="1"/>
  <c r="AF218" i="4" s="1"/>
  <c r="AF217" i="4" s="1"/>
  <c r="AF216" i="4" s="1"/>
  <c r="AF215" i="4" s="1"/>
  <c r="AF214" i="4" s="1"/>
  <c r="AF213" i="4" s="1"/>
  <c r="AF212" i="4" s="1"/>
  <c r="AF211" i="4" s="1"/>
  <c r="AF210" i="4" s="1"/>
  <c r="AF209" i="4" s="1"/>
  <c r="AF208" i="4" s="1"/>
  <c r="AF207" i="4" s="1"/>
  <c r="AF206" i="4" s="1"/>
  <c r="AF205" i="4" s="1"/>
  <c r="AF204" i="4" s="1"/>
  <c r="AF203" i="4" s="1"/>
  <c r="AF202" i="4" s="1"/>
  <c r="AF201" i="4" s="1"/>
  <c r="AF200" i="4" s="1"/>
  <c r="AF199" i="4" s="1"/>
  <c r="AF198" i="4" s="1"/>
  <c r="AF197" i="4" s="1"/>
  <c r="AF196" i="4" s="1"/>
  <c r="AF195" i="4" s="1"/>
  <c r="AF194" i="4" s="1"/>
  <c r="AF193" i="4" s="1"/>
  <c r="AF192" i="4" s="1"/>
  <c r="AF191" i="4" s="1"/>
  <c r="AF190" i="4" s="1"/>
  <c r="AF189" i="4" s="1"/>
  <c r="AF188" i="4" s="1"/>
  <c r="AF187" i="4" s="1"/>
  <c r="AF186" i="4" s="1"/>
  <c r="AF185" i="4" s="1"/>
  <c r="AF184" i="4" s="1"/>
  <c r="AF183" i="4" s="1"/>
  <c r="AF182" i="4" s="1"/>
  <c r="AF181" i="4" s="1"/>
  <c r="AF180" i="4" s="1"/>
  <c r="AF179" i="4" s="1"/>
  <c r="AF178" i="4" s="1"/>
  <c r="AF177" i="4" s="1"/>
  <c r="AF176" i="4" s="1"/>
  <c r="AF175" i="4" s="1"/>
  <c r="AF174" i="4" s="1"/>
  <c r="AF173" i="4" s="1"/>
  <c r="AF172" i="4" s="1"/>
  <c r="AF171" i="4" s="1"/>
  <c r="AF170" i="4" s="1"/>
  <c r="AF169" i="4" s="1"/>
  <c r="AF168" i="4" s="1"/>
  <c r="AF167" i="4" s="1"/>
  <c r="AF166" i="4" s="1"/>
  <c r="AF165" i="4" s="1"/>
  <c r="AF164" i="4" s="1"/>
  <c r="AF163" i="4" s="1"/>
  <c r="AF162" i="4" s="1"/>
  <c r="AF161" i="4" s="1"/>
  <c r="AF160" i="4" s="1"/>
  <c r="AF159" i="4" s="1"/>
  <c r="AF158" i="4" s="1"/>
  <c r="AF157" i="4" s="1"/>
  <c r="AF156" i="4" s="1"/>
  <c r="AF155" i="4" s="1"/>
  <c r="AF154" i="4" s="1"/>
  <c r="AF153" i="4" s="1"/>
  <c r="AF152" i="4" s="1"/>
  <c r="AF151" i="4" s="1"/>
  <c r="AF150" i="4" s="1"/>
  <c r="AF149" i="4" s="1"/>
  <c r="AF148" i="4" s="1"/>
  <c r="AF147" i="4" s="1"/>
  <c r="AF146" i="4" s="1"/>
  <c r="AF145" i="4" s="1"/>
  <c r="AF144" i="4" s="1"/>
  <c r="AF143" i="4" s="1"/>
  <c r="AF142" i="4" s="1"/>
  <c r="AF141" i="4" s="1"/>
  <c r="AF140" i="4" s="1"/>
  <c r="AF139" i="4" s="1"/>
  <c r="AF138" i="4" s="1"/>
  <c r="AF137" i="4" s="1"/>
  <c r="AF136" i="4" s="1"/>
  <c r="AF135" i="4" s="1"/>
  <c r="AF134" i="4" s="1"/>
  <c r="AF133" i="4" s="1"/>
  <c r="AF132" i="4" s="1"/>
  <c r="AF131" i="4" s="1"/>
  <c r="AF130" i="4" s="1"/>
  <c r="AF129" i="4" s="1"/>
  <c r="AF128" i="4" s="1"/>
  <c r="AF127" i="4" s="1"/>
  <c r="AF126" i="4" s="1"/>
  <c r="AF125" i="4" s="1"/>
  <c r="AF124" i="4" s="1"/>
  <c r="AF123" i="4" s="1"/>
  <c r="AF122" i="4" s="1"/>
  <c r="AF121" i="4" s="1"/>
  <c r="AF120" i="4" s="1"/>
  <c r="AF119" i="4" s="1"/>
  <c r="AF118" i="4" s="1"/>
  <c r="AF117" i="4" s="1"/>
  <c r="AF116" i="4" s="1"/>
  <c r="AF115" i="4" s="1"/>
  <c r="AF114" i="4" s="1"/>
  <c r="AF113" i="4" s="1"/>
  <c r="AF112" i="4" s="1"/>
  <c r="AF111" i="4" s="1"/>
  <c r="AF110" i="4" s="1"/>
  <c r="AF109" i="4" s="1"/>
  <c r="AF108" i="4" s="1"/>
  <c r="AF107" i="4" s="1"/>
  <c r="AF106" i="4" s="1"/>
  <c r="AF105" i="4" s="1"/>
  <c r="AF104" i="4" s="1"/>
  <c r="AF103" i="4" s="1"/>
  <c r="AF102" i="4" s="1"/>
  <c r="AF101" i="4" s="1"/>
  <c r="AF100" i="4" s="1"/>
  <c r="AF99" i="4" s="1"/>
  <c r="AF98" i="4" s="1"/>
  <c r="AF97" i="4" s="1"/>
  <c r="AF96" i="4" s="1"/>
  <c r="AF95" i="4" s="1"/>
  <c r="AF94" i="4" s="1"/>
  <c r="AF93" i="4" s="1"/>
  <c r="AF92" i="4" s="1"/>
  <c r="AF91" i="4" s="1"/>
  <c r="AF90" i="4" s="1"/>
  <c r="AF89" i="4" s="1"/>
  <c r="AF88" i="4" s="1"/>
  <c r="AF87" i="4" s="1"/>
  <c r="AF86" i="4" s="1"/>
  <c r="AF85" i="4" s="1"/>
  <c r="AF84" i="4" s="1"/>
  <c r="AF83" i="4" s="1"/>
  <c r="AF82" i="4" s="1"/>
  <c r="AF81" i="4" s="1"/>
  <c r="AF80" i="4" s="1"/>
  <c r="AF79" i="4" s="1"/>
  <c r="AF78" i="4" s="1"/>
  <c r="AF77" i="4" s="1"/>
  <c r="AF76" i="4" s="1"/>
  <c r="AF75" i="4" s="1"/>
  <c r="AF74" i="4" s="1"/>
  <c r="AF73" i="4" s="1"/>
  <c r="AF72" i="4" s="1"/>
  <c r="AF71" i="4" s="1"/>
  <c r="AF70" i="4" s="1"/>
  <c r="AF69" i="4" s="1"/>
  <c r="AF68" i="4" s="1"/>
  <c r="AF67" i="4" s="1"/>
  <c r="AF66" i="4" s="1"/>
  <c r="AF65" i="4" s="1"/>
  <c r="AF64" i="4" s="1"/>
  <c r="AF63" i="4" s="1"/>
  <c r="AF62" i="4" s="1"/>
  <c r="AF61" i="4" s="1"/>
  <c r="AF60" i="4" s="1"/>
  <c r="AF59" i="4" s="1"/>
  <c r="AF58" i="4" s="1"/>
  <c r="AF57" i="4" s="1"/>
  <c r="AF56" i="4" s="1"/>
  <c r="AF55" i="4" s="1"/>
  <c r="AF54" i="4" s="1"/>
  <c r="AF53" i="4" s="1"/>
  <c r="AF52" i="4" s="1"/>
  <c r="AF51" i="4" s="1"/>
  <c r="AF50" i="4" s="1"/>
  <c r="AF49" i="4" s="1"/>
  <c r="AF48" i="4" s="1"/>
  <c r="AF47" i="4" s="1"/>
  <c r="AF46" i="4" s="1"/>
  <c r="AF45" i="4" s="1"/>
  <c r="AF44" i="4" s="1"/>
  <c r="AF43" i="4" s="1"/>
  <c r="AF42" i="4" s="1"/>
  <c r="AF41" i="4" s="1"/>
  <c r="AF40" i="4" s="1"/>
  <c r="AF39" i="4" s="1"/>
  <c r="AF38" i="4" s="1"/>
  <c r="AF37" i="4" s="1"/>
  <c r="AF36" i="4" s="1"/>
  <c r="AF35" i="4" s="1"/>
  <c r="AF34" i="4" s="1"/>
  <c r="AF33" i="4" s="1"/>
  <c r="AF32" i="4" s="1"/>
  <c r="AF31" i="4" s="1"/>
  <c r="AF30" i="4" s="1"/>
  <c r="AF29" i="4" s="1"/>
  <c r="AF28" i="4" s="1"/>
  <c r="AF27" i="4" s="1"/>
  <c r="AF26" i="4" s="1"/>
  <c r="AF25" i="4" s="1"/>
  <c r="AF24" i="4" s="1"/>
  <c r="AF23" i="4" s="1"/>
  <c r="AF22" i="4" s="1"/>
  <c r="AF21" i="4" s="1"/>
  <c r="AF20" i="4" s="1"/>
  <c r="AF19" i="4" s="1"/>
  <c r="AF18" i="4" s="1"/>
  <c r="AF17" i="4" s="1"/>
  <c r="AF16" i="4" s="1"/>
  <c r="AF15" i="4" s="1"/>
  <c r="AF14" i="4" s="1"/>
  <c r="AF13" i="4" s="1"/>
  <c r="AF12" i="4" s="1"/>
  <c r="AF11" i="4" s="1"/>
  <c r="AF10" i="4" s="1"/>
  <c r="AF9" i="4" s="1"/>
  <c r="AF8" i="4" s="1"/>
  <c r="AF7" i="4" s="1"/>
  <c r="AF6" i="4" s="1"/>
  <c r="AF5" i="4" s="1"/>
  <c r="AF4" i="4" s="1"/>
  <c r="AF3" i="4" s="1"/>
  <c r="AG363" i="4"/>
  <c r="AD362" i="4"/>
  <c r="AD361" i="4" s="1"/>
  <c r="AD360" i="4" s="1"/>
  <c r="AD359" i="4" s="1"/>
  <c r="AD358" i="4" s="1"/>
  <c r="AD357" i="4" s="1"/>
  <c r="AD356" i="4" s="1"/>
  <c r="AD355" i="4" s="1"/>
  <c r="AD354" i="4" s="1"/>
  <c r="AD353" i="4" s="1"/>
  <c r="AD352" i="4" s="1"/>
  <c r="AD351" i="4" s="1"/>
  <c r="AD350" i="4" s="1"/>
  <c r="AD349" i="4" s="1"/>
  <c r="AD348" i="4" s="1"/>
  <c r="AD347" i="4" s="1"/>
  <c r="AD346" i="4" s="1"/>
  <c r="AD345" i="4" s="1"/>
  <c r="AD344" i="4" s="1"/>
  <c r="AD343" i="4" s="1"/>
  <c r="AD342" i="4" s="1"/>
  <c r="AD341" i="4" s="1"/>
  <c r="AD340" i="4" s="1"/>
  <c r="AD339" i="4" s="1"/>
  <c r="AD338" i="4" s="1"/>
  <c r="AD337" i="4" s="1"/>
  <c r="AD336" i="4" s="1"/>
  <c r="AD335" i="4" s="1"/>
  <c r="AD334" i="4" s="1"/>
  <c r="AD333" i="4" s="1"/>
  <c r="AD332" i="4" s="1"/>
  <c r="AD331" i="4" s="1"/>
  <c r="AD330" i="4" s="1"/>
  <c r="AD329" i="4" s="1"/>
  <c r="AD328" i="4" s="1"/>
  <c r="AD327" i="4" s="1"/>
  <c r="AD326" i="4" s="1"/>
  <c r="AD325" i="4" s="1"/>
  <c r="AD324" i="4" s="1"/>
  <c r="AD323" i="4" s="1"/>
  <c r="AD322" i="4" s="1"/>
  <c r="AD321" i="4" s="1"/>
  <c r="AD320" i="4" s="1"/>
  <c r="AD319" i="4" s="1"/>
  <c r="AD318" i="4" s="1"/>
  <c r="AD317" i="4" s="1"/>
  <c r="AD316" i="4" s="1"/>
  <c r="AD315" i="4" s="1"/>
  <c r="AD314" i="4" s="1"/>
  <c r="AD313" i="4" s="1"/>
  <c r="AD312" i="4" s="1"/>
  <c r="AD311" i="4" s="1"/>
  <c r="AD310" i="4" s="1"/>
  <c r="AD309" i="4" s="1"/>
  <c r="AD308" i="4" s="1"/>
  <c r="AD307" i="4" s="1"/>
  <c r="AD306" i="4" s="1"/>
  <c r="AD305" i="4" s="1"/>
  <c r="AD304" i="4" s="1"/>
  <c r="AD303" i="4" s="1"/>
  <c r="AD302" i="4" s="1"/>
  <c r="AD301" i="4" s="1"/>
  <c r="AD300" i="4" s="1"/>
  <c r="AD299" i="4" s="1"/>
  <c r="AD298" i="4" s="1"/>
  <c r="AD297" i="4" s="1"/>
  <c r="AD296" i="4" s="1"/>
  <c r="AD295" i="4" s="1"/>
  <c r="AD294" i="4" s="1"/>
  <c r="AD293" i="4" s="1"/>
  <c r="AD292" i="4" s="1"/>
  <c r="AD291" i="4" s="1"/>
  <c r="AD290" i="4" s="1"/>
  <c r="AD289" i="4" s="1"/>
  <c r="AD288" i="4" s="1"/>
  <c r="AD287" i="4" s="1"/>
  <c r="AD286" i="4" s="1"/>
  <c r="AD285" i="4" s="1"/>
  <c r="AD284" i="4" s="1"/>
  <c r="AD283" i="4" s="1"/>
  <c r="AD282" i="4" s="1"/>
  <c r="AD281" i="4" s="1"/>
  <c r="AD280" i="4" s="1"/>
  <c r="AD279" i="4" s="1"/>
  <c r="AD278" i="4" s="1"/>
  <c r="AD277" i="4" s="1"/>
  <c r="AD276" i="4" s="1"/>
  <c r="AD275" i="4" s="1"/>
  <c r="AD274" i="4" s="1"/>
  <c r="AD273" i="4" s="1"/>
  <c r="AD272" i="4" s="1"/>
  <c r="AD271" i="4" s="1"/>
  <c r="AD270" i="4" s="1"/>
  <c r="AD269" i="4" s="1"/>
  <c r="AD268" i="4" s="1"/>
  <c r="AD267" i="4" s="1"/>
  <c r="AD266" i="4" s="1"/>
  <c r="AD265" i="4" s="1"/>
  <c r="AD264" i="4" s="1"/>
  <c r="AD263" i="4" s="1"/>
  <c r="AD262" i="4" s="1"/>
  <c r="AD261" i="4" s="1"/>
  <c r="AD260" i="4" s="1"/>
  <c r="AD259" i="4" s="1"/>
  <c r="AD258" i="4" s="1"/>
  <c r="AD257" i="4" s="1"/>
  <c r="AD256" i="4" s="1"/>
  <c r="AD255" i="4" s="1"/>
  <c r="AD254" i="4" s="1"/>
  <c r="AD253" i="4" s="1"/>
  <c r="AD252" i="4" s="1"/>
  <c r="AD251" i="4" s="1"/>
  <c r="AD250" i="4" s="1"/>
  <c r="AD249" i="4" s="1"/>
  <c r="AD248" i="4" s="1"/>
  <c r="AD247" i="4" s="1"/>
  <c r="AD246" i="4" s="1"/>
  <c r="AD245" i="4" s="1"/>
  <c r="AD244" i="4" s="1"/>
  <c r="AD243" i="4" s="1"/>
  <c r="AD242" i="4" s="1"/>
  <c r="AD241" i="4" s="1"/>
  <c r="AD240" i="4" s="1"/>
  <c r="AD239" i="4" s="1"/>
  <c r="AD238" i="4" s="1"/>
  <c r="AD237" i="4" s="1"/>
  <c r="AD236" i="4" s="1"/>
  <c r="AD235" i="4" s="1"/>
  <c r="AD234" i="4" s="1"/>
  <c r="AD233" i="4" s="1"/>
  <c r="AD232" i="4" s="1"/>
  <c r="AD231" i="4" s="1"/>
  <c r="AD230" i="4" s="1"/>
  <c r="AD229" i="4" s="1"/>
  <c r="AD228" i="4" s="1"/>
  <c r="AD227" i="4" s="1"/>
  <c r="AD226" i="4" s="1"/>
  <c r="AD225" i="4" s="1"/>
  <c r="AD224" i="4" s="1"/>
  <c r="AD223" i="4" s="1"/>
  <c r="AD222" i="4" s="1"/>
  <c r="AD221" i="4" s="1"/>
  <c r="AD220" i="4" s="1"/>
  <c r="AD219" i="4" s="1"/>
  <c r="AD218" i="4" s="1"/>
  <c r="AD217" i="4" s="1"/>
  <c r="AD216" i="4" s="1"/>
  <c r="AD215" i="4" s="1"/>
  <c r="AD214" i="4" s="1"/>
  <c r="AD213" i="4" s="1"/>
  <c r="AD212" i="4" s="1"/>
  <c r="AD211" i="4" s="1"/>
  <c r="AD210" i="4" s="1"/>
  <c r="AD209" i="4" s="1"/>
  <c r="AD208" i="4" s="1"/>
  <c r="AD207" i="4" s="1"/>
  <c r="AD206" i="4" s="1"/>
  <c r="AD205" i="4" s="1"/>
  <c r="AD204" i="4" s="1"/>
  <c r="AD203" i="4" s="1"/>
  <c r="AD202" i="4" s="1"/>
  <c r="AD201" i="4" s="1"/>
  <c r="AD200" i="4" s="1"/>
  <c r="AD199" i="4" s="1"/>
  <c r="AD198" i="4" s="1"/>
  <c r="AD197" i="4" s="1"/>
  <c r="AD196" i="4" s="1"/>
  <c r="AD195" i="4" s="1"/>
  <c r="AD194" i="4" s="1"/>
  <c r="AD193" i="4" s="1"/>
  <c r="AD192" i="4" s="1"/>
  <c r="AD191" i="4" s="1"/>
  <c r="AD190" i="4" s="1"/>
  <c r="AD189" i="4" s="1"/>
  <c r="AD188" i="4" s="1"/>
  <c r="AD187" i="4" s="1"/>
  <c r="AD186" i="4" s="1"/>
  <c r="AD185" i="4" s="1"/>
  <c r="AD184" i="4" s="1"/>
  <c r="AD183" i="4" s="1"/>
  <c r="AD182" i="4" s="1"/>
  <c r="AD181" i="4" s="1"/>
  <c r="AD180" i="4" s="1"/>
  <c r="AD179" i="4" s="1"/>
  <c r="AD178" i="4" s="1"/>
  <c r="AD177" i="4" s="1"/>
  <c r="AD176" i="4" s="1"/>
  <c r="AD175" i="4" s="1"/>
  <c r="AD174" i="4" s="1"/>
  <c r="AD173" i="4" s="1"/>
  <c r="AD172" i="4" s="1"/>
  <c r="AD171" i="4" s="1"/>
  <c r="AD170" i="4" s="1"/>
  <c r="AD169" i="4" s="1"/>
  <c r="AD168" i="4" s="1"/>
  <c r="AD167" i="4" s="1"/>
  <c r="AD166" i="4" s="1"/>
  <c r="AD165" i="4" s="1"/>
  <c r="AD164" i="4" s="1"/>
  <c r="AD163" i="4" s="1"/>
  <c r="AD162" i="4" s="1"/>
  <c r="AD161" i="4" s="1"/>
  <c r="AD160" i="4" s="1"/>
  <c r="AD159" i="4" s="1"/>
  <c r="AD158" i="4" s="1"/>
  <c r="AD157" i="4" s="1"/>
  <c r="AD156" i="4" s="1"/>
  <c r="AD155" i="4" s="1"/>
  <c r="AD154" i="4" s="1"/>
  <c r="AD153" i="4" s="1"/>
  <c r="AD152" i="4" s="1"/>
  <c r="AD151" i="4" s="1"/>
  <c r="AD150" i="4" s="1"/>
  <c r="AD149" i="4" s="1"/>
  <c r="AD148" i="4" s="1"/>
  <c r="AD147" i="4" s="1"/>
  <c r="AD146" i="4" s="1"/>
  <c r="AD145" i="4" s="1"/>
  <c r="AD144" i="4" s="1"/>
  <c r="AD143" i="4" s="1"/>
  <c r="AD142" i="4" s="1"/>
  <c r="AD141" i="4" s="1"/>
  <c r="AD140" i="4" s="1"/>
  <c r="AD139" i="4" s="1"/>
  <c r="AD138" i="4" s="1"/>
  <c r="AD137" i="4" s="1"/>
  <c r="AD136" i="4" s="1"/>
  <c r="AD135" i="4" s="1"/>
  <c r="AD134" i="4" s="1"/>
  <c r="AD133" i="4" s="1"/>
  <c r="AD132" i="4" s="1"/>
  <c r="AD131" i="4" s="1"/>
  <c r="AD130" i="4" s="1"/>
  <c r="AD129" i="4" s="1"/>
  <c r="AD128" i="4" s="1"/>
  <c r="AD127" i="4" s="1"/>
  <c r="AD126" i="4" s="1"/>
  <c r="AD125" i="4" s="1"/>
  <c r="AD124" i="4" s="1"/>
  <c r="AD123" i="4" s="1"/>
  <c r="AD122" i="4" s="1"/>
  <c r="AD121" i="4" s="1"/>
  <c r="AD120" i="4" s="1"/>
  <c r="AD119" i="4" s="1"/>
  <c r="AD118" i="4" s="1"/>
  <c r="AD117" i="4" s="1"/>
  <c r="AD116" i="4" s="1"/>
  <c r="AD115" i="4" s="1"/>
  <c r="AD114" i="4" s="1"/>
  <c r="AD113" i="4" s="1"/>
  <c r="AD112" i="4" s="1"/>
  <c r="AD111" i="4" s="1"/>
  <c r="AD110" i="4" s="1"/>
  <c r="AD109" i="4" s="1"/>
  <c r="AD108" i="4" s="1"/>
  <c r="AD107" i="4" s="1"/>
  <c r="AD106" i="4" s="1"/>
  <c r="AD105" i="4" s="1"/>
  <c r="AD104" i="4" s="1"/>
  <c r="AD103" i="4" s="1"/>
  <c r="AD102" i="4" s="1"/>
  <c r="AD101" i="4" s="1"/>
  <c r="AD100" i="4" s="1"/>
  <c r="AD99" i="4" s="1"/>
  <c r="AD98" i="4" s="1"/>
  <c r="AD97" i="4" s="1"/>
  <c r="AD96" i="4" s="1"/>
  <c r="AD95" i="4" s="1"/>
  <c r="AD94" i="4" s="1"/>
  <c r="AD93" i="4" s="1"/>
  <c r="AD92" i="4" s="1"/>
  <c r="AD91" i="4" s="1"/>
  <c r="AD90" i="4" s="1"/>
  <c r="AD89" i="4" s="1"/>
  <c r="AD88" i="4" s="1"/>
  <c r="AD87" i="4" s="1"/>
  <c r="AD86" i="4" s="1"/>
  <c r="AD85" i="4" s="1"/>
  <c r="AD84" i="4" s="1"/>
  <c r="AD83" i="4" s="1"/>
  <c r="AD82" i="4" s="1"/>
  <c r="AD81" i="4" s="1"/>
  <c r="AD80" i="4" s="1"/>
  <c r="AD79" i="4" s="1"/>
  <c r="AD78" i="4" s="1"/>
  <c r="AD77" i="4" s="1"/>
  <c r="AD76" i="4" s="1"/>
  <c r="AD75" i="4" s="1"/>
  <c r="AD74" i="4" s="1"/>
  <c r="AD73" i="4" s="1"/>
  <c r="AD72" i="4" s="1"/>
  <c r="AD71" i="4" s="1"/>
  <c r="AD70" i="4" s="1"/>
  <c r="AD69" i="4" s="1"/>
  <c r="AD68" i="4" s="1"/>
  <c r="AD67" i="4" s="1"/>
  <c r="AD66" i="4" s="1"/>
  <c r="AD65" i="4" s="1"/>
  <c r="AD64" i="4" s="1"/>
  <c r="AD63" i="4" s="1"/>
  <c r="AD62" i="4" s="1"/>
  <c r="AD61" i="4" s="1"/>
  <c r="AD60" i="4" s="1"/>
  <c r="AD59" i="4" s="1"/>
  <c r="AD58" i="4" s="1"/>
  <c r="AD57" i="4" s="1"/>
  <c r="AD56" i="4" s="1"/>
  <c r="AD55" i="4" s="1"/>
  <c r="AD54" i="4" s="1"/>
  <c r="AD53" i="4" s="1"/>
  <c r="AD52" i="4" s="1"/>
  <c r="AD51" i="4" s="1"/>
  <c r="AD50" i="4" s="1"/>
  <c r="AD49" i="4" s="1"/>
  <c r="AD48" i="4" s="1"/>
  <c r="AD47" i="4" s="1"/>
  <c r="AD46" i="4" s="1"/>
  <c r="AD45" i="4" s="1"/>
  <c r="AD44" i="4" s="1"/>
  <c r="AD43" i="4" s="1"/>
  <c r="AD42" i="4" s="1"/>
  <c r="AD41" i="4" s="1"/>
  <c r="AD40" i="4" s="1"/>
  <c r="AD39" i="4" s="1"/>
  <c r="AD38" i="4" s="1"/>
  <c r="AD37" i="4" s="1"/>
  <c r="AD36" i="4" s="1"/>
  <c r="AD35" i="4" s="1"/>
  <c r="AD34" i="4" s="1"/>
  <c r="AD33" i="4" s="1"/>
  <c r="AD32" i="4" s="1"/>
  <c r="AD31" i="4" s="1"/>
  <c r="AD30" i="4" s="1"/>
  <c r="AD29" i="4" s="1"/>
  <c r="AD28" i="4" s="1"/>
  <c r="AD27" i="4" s="1"/>
  <c r="AD26" i="4" s="1"/>
  <c r="AD25" i="4" s="1"/>
  <c r="AD24" i="4" s="1"/>
  <c r="AD23" i="4" s="1"/>
  <c r="AD22" i="4" s="1"/>
  <c r="AD21" i="4" s="1"/>
  <c r="AD20" i="4" s="1"/>
  <c r="AD19" i="4" s="1"/>
  <c r="AD18" i="4" s="1"/>
  <c r="AD17" i="4" s="1"/>
  <c r="AD16" i="4" s="1"/>
  <c r="AD15" i="4" s="1"/>
  <c r="AD14" i="4" s="1"/>
  <c r="AD13" i="4" s="1"/>
  <c r="AD12" i="4" s="1"/>
  <c r="AD11" i="4" s="1"/>
  <c r="AD10" i="4" s="1"/>
  <c r="AD9" i="4" s="1"/>
  <c r="AD8" i="4" s="1"/>
  <c r="AD7" i="4" s="1"/>
  <c r="AD6" i="4" s="1"/>
  <c r="AD5" i="4" s="1"/>
  <c r="AD4" i="4" s="1"/>
  <c r="AD3" i="4" s="1"/>
  <c r="G42" i="1" l="1"/>
  <c r="G19" i="1"/>
  <c r="G12" i="1"/>
  <c r="K14" i="1"/>
  <c r="N112" i="2"/>
  <c r="N116" i="2" s="1"/>
  <c r="O112" i="2"/>
  <c r="O113" i="2" s="1"/>
  <c r="O114" i="2" s="1"/>
  <c r="I101" i="2" s="1"/>
  <c r="L100" i="2"/>
  <c r="H99" i="2" s="1"/>
  <c r="H98" i="2" s="1"/>
  <c r="H103" i="2" s="1"/>
  <c r="I98" i="2"/>
  <c r="I103" i="2" s="1"/>
  <c r="N138" i="2"/>
  <c r="N139" i="2" s="1"/>
  <c r="H126" i="2" s="1"/>
  <c r="N140" i="2"/>
  <c r="H127" i="2" s="1"/>
  <c r="J21" i="1" s="1"/>
  <c r="O137" i="2"/>
  <c r="O138" i="2" s="1"/>
  <c r="O139" i="2" s="1"/>
  <c r="I126" i="2" s="1"/>
  <c r="I62" i="2"/>
  <c r="I66" i="2" s="1"/>
  <c r="H123" i="2"/>
  <c r="H128" i="2" s="1"/>
  <c r="J18" i="1"/>
  <c r="H227" i="2"/>
  <c r="H232" i="2" s="1"/>
  <c r="N14" i="1"/>
  <c r="H287" i="2"/>
  <c r="H292" i="2" s="1"/>
  <c r="F38" i="1"/>
  <c r="L126" i="2"/>
  <c r="I124" i="2" s="1"/>
  <c r="K18" i="1" s="1"/>
  <c r="H247" i="2"/>
  <c r="H252" i="2" s="1"/>
  <c r="N6" i="1"/>
  <c r="I247" i="2"/>
  <c r="I252" i="2" s="1"/>
  <c r="O6" i="1"/>
  <c r="AG362" i="4"/>
  <c r="AG361" i="4" s="1"/>
  <c r="AG360" i="4" s="1"/>
  <c r="AG359" i="4" s="1"/>
  <c r="AG358" i="4" s="1"/>
  <c r="AG357" i="4" s="1"/>
  <c r="AG356" i="4" s="1"/>
  <c r="AG355" i="4" s="1"/>
  <c r="AG354" i="4" s="1"/>
  <c r="AG353" i="4" s="1"/>
  <c r="AG352" i="4" s="1"/>
  <c r="AG351" i="4" s="1"/>
  <c r="AG350" i="4" s="1"/>
  <c r="AG349" i="4" s="1"/>
  <c r="AG348" i="4" s="1"/>
  <c r="AG347" i="4" s="1"/>
  <c r="AG346" i="4" s="1"/>
  <c r="AG345" i="4" s="1"/>
  <c r="AG344" i="4" s="1"/>
  <c r="AG343" i="4" s="1"/>
  <c r="AG342" i="4" s="1"/>
  <c r="AG341" i="4" s="1"/>
  <c r="AG340" i="4" s="1"/>
  <c r="AG339" i="4" s="1"/>
  <c r="AG338" i="4" s="1"/>
  <c r="AG337" i="4" s="1"/>
  <c r="AG336" i="4" s="1"/>
  <c r="AG335" i="4" s="1"/>
  <c r="AG334" i="4" s="1"/>
  <c r="AG333" i="4" s="1"/>
  <c r="AG332" i="4" s="1"/>
  <c r="AG331" i="4" s="1"/>
  <c r="AG330" i="4" s="1"/>
  <c r="AG329" i="4" s="1"/>
  <c r="AG328" i="4" s="1"/>
  <c r="AG327" i="4" s="1"/>
  <c r="AG326" i="4" s="1"/>
  <c r="AG325" i="4" s="1"/>
  <c r="AG324" i="4" s="1"/>
  <c r="AG323" i="4" s="1"/>
  <c r="AG322" i="4" s="1"/>
  <c r="AG321" i="4" s="1"/>
  <c r="AG320" i="4" s="1"/>
  <c r="AG319" i="4" s="1"/>
  <c r="AG318" i="4" s="1"/>
  <c r="AG317" i="4" s="1"/>
  <c r="AG316" i="4" s="1"/>
  <c r="AG315" i="4" s="1"/>
  <c r="AG314" i="4" s="1"/>
  <c r="AG313" i="4" s="1"/>
  <c r="AG312" i="4" s="1"/>
  <c r="AG311" i="4" s="1"/>
  <c r="AG310" i="4" s="1"/>
  <c r="AG309" i="4" s="1"/>
  <c r="AG308" i="4" s="1"/>
  <c r="AG307" i="4" s="1"/>
  <c r="AG306" i="4" s="1"/>
  <c r="AG305" i="4" s="1"/>
  <c r="AG304" i="4" s="1"/>
  <c r="AG303" i="4" s="1"/>
  <c r="AG302" i="4" s="1"/>
  <c r="AG301" i="4" s="1"/>
  <c r="AG300" i="4" s="1"/>
  <c r="AG299" i="4" s="1"/>
  <c r="AG298" i="4" s="1"/>
  <c r="AG297" i="4" s="1"/>
  <c r="AG296" i="4" s="1"/>
  <c r="AG295" i="4" s="1"/>
  <c r="AG294" i="4" s="1"/>
  <c r="AG293" i="4" s="1"/>
  <c r="AG292" i="4" s="1"/>
  <c r="AG291" i="4" s="1"/>
  <c r="AG290" i="4" s="1"/>
  <c r="AG289" i="4" s="1"/>
  <c r="AG288" i="4" s="1"/>
  <c r="AG287" i="4" s="1"/>
  <c r="AG286" i="4" s="1"/>
  <c r="AG285" i="4" s="1"/>
  <c r="AG284" i="4" s="1"/>
  <c r="AG283" i="4" s="1"/>
  <c r="AG282" i="4" s="1"/>
  <c r="AG281" i="4" s="1"/>
  <c r="AG280" i="4" s="1"/>
  <c r="AG279" i="4" s="1"/>
  <c r="AG278" i="4" s="1"/>
  <c r="AG277" i="4" s="1"/>
  <c r="AG276" i="4" s="1"/>
  <c r="AG275" i="4" s="1"/>
  <c r="AG274" i="4" s="1"/>
  <c r="AG273" i="4" s="1"/>
  <c r="AG272" i="4" s="1"/>
  <c r="AG271" i="4" s="1"/>
  <c r="AG270" i="4" s="1"/>
  <c r="AG269" i="4" s="1"/>
  <c r="AG268" i="4" s="1"/>
  <c r="AG267" i="4" s="1"/>
  <c r="AG266" i="4" s="1"/>
  <c r="AG265" i="4" s="1"/>
  <c r="AG264" i="4" s="1"/>
  <c r="AG263" i="4" s="1"/>
  <c r="AG262" i="4" s="1"/>
  <c r="AG261" i="4" s="1"/>
  <c r="AG260" i="4" s="1"/>
  <c r="AG259" i="4" s="1"/>
  <c r="AG258" i="4" s="1"/>
  <c r="AG257" i="4" s="1"/>
  <c r="AG256" i="4" s="1"/>
  <c r="AG255" i="4" s="1"/>
  <c r="AG254" i="4" s="1"/>
  <c r="AG253" i="4" s="1"/>
  <c r="AG252" i="4" s="1"/>
  <c r="AG251" i="4" s="1"/>
  <c r="AG250" i="4" s="1"/>
  <c r="AG249" i="4" s="1"/>
  <c r="AG248" i="4" s="1"/>
  <c r="AG247" i="4" s="1"/>
  <c r="AG246" i="4" s="1"/>
  <c r="AG245" i="4" s="1"/>
  <c r="AG244" i="4" s="1"/>
  <c r="AG243" i="4" s="1"/>
  <c r="AG242" i="4" s="1"/>
  <c r="AG241" i="4" s="1"/>
  <c r="AG240" i="4" s="1"/>
  <c r="AG239" i="4" s="1"/>
  <c r="AG238" i="4" s="1"/>
  <c r="AG237" i="4" s="1"/>
  <c r="AG236" i="4" s="1"/>
  <c r="AG235" i="4" s="1"/>
  <c r="AG234" i="4" s="1"/>
  <c r="AG233" i="4" s="1"/>
  <c r="AG232" i="4" s="1"/>
  <c r="AG231" i="4" s="1"/>
  <c r="AG230" i="4" s="1"/>
  <c r="AG229" i="4" s="1"/>
  <c r="AG228" i="4" s="1"/>
  <c r="AG227" i="4" s="1"/>
  <c r="AG226" i="4" s="1"/>
  <c r="AG225" i="4" s="1"/>
  <c r="AG224" i="4" s="1"/>
  <c r="AG223" i="4" s="1"/>
  <c r="AG222" i="4" s="1"/>
  <c r="AG221" i="4" s="1"/>
  <c r="AG220" i="4" s="1"/>
  <c r="AG219" i="4" s="1"/>
  <c r="AG218" i="4" s="1"/>
  <c r="AG217" i="4" s="1"/>
  <c r="AG216" i="4" s="1"/>
  <c r="AG215" i="4" s="1"/>
  <c r="AG214" i="4" s="1"/>
  <c r="AG213" i="4" s="1"/>
  <c r="AG212" i="4" s="1"/>
  <c r="AG211" i="4" s="1"/>
  <c r="AG210" i="4" s="1"/>
  <c r="AG209" i="4" s="1"/>
  <c r="AG208" i="4" s="1"/>
  <c r="AG207" i="4" s="1"/>
  <c r="AG206" i="4" s="1"/>
  <c r="AG205" i="4" s="1"/>
  <c r="AG204" i="4" s="1"/>
  <c r="AG203" i="4" s="1"/>
  <c r="AG202" i="4" s="1"/>
  <c r="AG201" i="4" s="1"/>
  <c r="AG200" i="4" s="1"/>
  <c r="AG199" i="4" s="1"/>
  <c r="AG198" i="4" s="1"/>
  <c r="AG197" i="4" s="1"/>
  <c r="AG196" i="4" s="1"/>
  <c r="AG195" i="4" s="1"/>
  <c r="AG194" i="4" s="1"/>
  <c r="AG193" i="4" s="1"/>
  <c r="AG192" i="4" s="1"/>
  <c r="AG191" i="4" s="1"/>
  <c r="AG190" i="4" s="1"/>
  <c r="AG189" i="4" s="1"/>
  <c r="AG188" i="4" s="1"/>
  <c r="AG187" i="4" s="1"/>
  <c r="AG186" i="4" s="1"/>
  <c r="AG185" i="4" s="1"/>
  <c r="AG184" i="4" s="1"/>
  <c r="AG183" i="4" s="1"/>
  <c r="AG182" i="4" s="1"/>
  <c r="AG181" i="4" s="1"/>
  <c r="AG180" i="4" s="1"/>
  <c r="AG179" i="4" s="1"/>
  <c r="AG178" i="4" s="1"/>
  <c r="AG177" i="4" s="1"/>
  <c r="AG176" i="4" s="1"/>
  <c r="AG175" i="4" s="1"/>
  <c r="AG174" i="4" s="1"/>
  <c r="AG173" i="4" s="1"/>
  <c r="AG172" i="4" s="1"/>
  <c r="AG171" i="4" s="1"/>
  <c r="AG170" i="4" s="1"/>
  <c r="AG169" i="4" s="1"/>
  <c r="AG168" i="4" s="1"/>
  <c r="AG167" i="4" s="1"/>
  <c r="AG166" i="4" s="1"/>
  <c r="AG165" i="4" s="1"/>
  <c r="AG164" i="4" s="1"/>
  <c r="AG163" i="4" s="1"/>
  <c r="AG162" i="4" s="1"/>
  <c r="AG161" i="4" s="1"/>
  <c r="AG160" i="4" s="1"/>
  <c r="AG159" i="4" s="1"/>
  <c r="AG158" i="4" s="1"/>
  <c r="AG157" i="4" s="1"/>
  <c r="AG156" i="4" s="1"/>
  <c r="AG155" i="4" s="1"/>
  <c r="AG154" i="4" s="1"/>
  <c r="AG153" i="4" s="1"/>
  <c r="AG152" i="4" s="1"/>
  <c r="AG151" i="4" s="1"/>
  <c r="AG150" i="4" s="1"/>
  <c r="AG149" i="4" s="1"/>
  <c r="AG148" i="4" s="1"/>
  <c r="AG147" i="4" s="1"/>
  <c r="AG146" i="4" s="1"/>
  <c r="AG145" i="4" s="1"/>
  <c r="AG144" i="4" s="1"/>
  <c r="AG143" i="4" s="1"/>
  <c r="AG142" i="4" s="1"/>
  <c r="AG141" i="4" s="1"/>
  <c r="AG140" i="4" s="1"/>
  <c r="AG139" i="4" s="1"/>
  <c r="AG138" i="4" s="1"/>
  <c r="AG137" i="4" s="1"/>
  <c r="AG136" i="4" s="1"/>
  <c r="AG135" i="4" s="1"/>
  <c r="AG134" i="4" s="1"/>
  <c r="AG133" i="4" s="1"/>
  <c r="AG132" i="4" s="1"/>
  <c r="AG131" i="4" s="1"/>
  <c r="AG130" i="4" s="1"/>
  <c r="AG129" i="4" s="1"/>
  <c r="AG128" i="4" s="1"/>
  <c r="AG127" i="4" s="1"/>
  <c r="AG126" i="4" s="1"/>
  <c r="AG125" i="4" s="1"/>
  <c r="AG124" i="4" s="1"/>
  <c r="AG123" i="4" s="1"/>
  <c r="AG122" i="4" s="1"/>
  <c r="AG121" i="4" s="1"/>
  <c r="AG120" i="4" s="1"/>
  <c r="AG119" i="4" s="1"/>
  <c r="AG118" i="4" s="1"/>
  <c r="AG117" i="4" s="1"/>
  <c r="AG116" i="4" s="1"/>
  <c r="AG115" i="4" s="1"/>
  <c r="AG114" i="4" s="1"/>
  <c r="AG113" i="4" s="1"/>
  <c r="AG112" i="4" s="1"/>
  <c r="AG111" i="4" s="1"/>
  <c r="AG110" i="4" s="1"/>
  <c r="AG109" i="4" s="1"/>
  <c r="AG108" i="4" s="1"/>
  <c r="AG107" i="4" s="1"/>
  <c r="AG106" i="4" s="1"/>
  <c r="AG105" i="4" s="1"/>
  <c r="AG104" i="4" s="1"/>
  <c r="AG103" i="4" s="1"/>
  <c r="AG102" i="4" s="1"/>
  <c r="AG101" i="4" s="1"/>
  <c r="AG100" i="4" s="1"/>
  <c r="AG99" i="4" s="1"/>
  <c r="AG98" i="4" s="1"/>
  <c r="AG97" i="4" s="1"/>
  <c r="AG96" i="4" s="1"/>
  <c r="AG95" i="4" s="1"/>
  <c r="AG94" i="4" s="1"/>
  <c r="AG93" i="4" s="1"/>
  <c r="AG92" i="4" s="1"/>
  <c r="AG91" i="4" s="1"/>
  <c r="AG90" i="4" s="1"/>
  <c r="AG89" i="4" s="1"/>
  <c r="AG88" i="4" s="1"/>
  <c r="AG87" i="4" s="1"/>
  <c r="AG86" i="4" s="1"/>
  <c r="AG85" i="4" s="1"/>
  <c r="AG84" i="4" s="1"/>
  <c r="AG83" i="4" s="1"/>
  <c r="AG82" i="4" s="1"/>
  <c r="AG81" i="4" s="1"/>
  <c r="AG80" i="4" s="1"/>
  <c r="AG79" i="4" s="1"/>
  <c r="AG78" i="4" s="1"/>
  <c r="AG77" i="4" s="1"/>
  <c r="AG76" i="4" s="1"/>
  <c r="AG75" i="4" s="1"/>
  <c r="AG74" i="4" s="1"/>
  <c r="AG73" i="4" s="1"/>
  <c r="AG72" i="4" s="1"/>
  <c r="AG71" i="4" s="1"/>
  <c r="AG70" i="4" s="1"/>
  <c r="AG69" i="4" s="1"/>
  <c r="AG68" i="4" s="1"/>
  <c r="AG67" i="4" s="1"/>
  <c r="AG66" i="4" s="1"/>
  <c r="AG65" i="4" s="1"/>
  <c r="AG64" i="4" s="1"/>
  <c r="AG63" i="4" s="1"/>
  <c r="AG62" i="4" s="1"/>
  <c r="AG61" i="4" s="1"/>
  <c r="AG60" i="4" s="1"/>
  <c r="AG59" i="4" s="1"/>
  <c r="AG58" i="4" s="1"/>
  <c r="AG57" i="4" s="1"/>
  <c r="AG56" i="4" s="1"/>
  <c r="AG55" i="4" s="1"/>
  <c r="AG54" i="4" s="1"/>
  <c r="AG53" i="4" s="1"/>
  <c r="AG52" i="4" s="1"/>
  <c r="AG51" i="4" s="1"/>
  <c r="AG50" i="4" s="1"/>
  <c r="AG49" i="4" s="1"/>
  <c r="AG48" i="4" s="1"/>
  <c r="AG47" i="4" s="1"/>
  <c r="AG46" i="4" s="1"/>
  <c r="AG45" i="4" s="1"/>
  <c r="AG44" i="4" s="1"/>
  <c r="AG43" i="4" s="1"/>
  <c r="AG42" i="4" s="1"/>
  <c r="AG41" i="4" s="1"/>
  <c r="AG40" i="4" s="1"/>
  <c r="AG39" i="4" s="1"/>
  <c r="AG38" i="4" s="1"/>
  <c r="AG37" i="4" s="1"/>
  <c r="AG36" i="4" s="1"/>
  <c r="AG35" i="4" s="1"/>
  <c r="AG34" i="4" s="1"/>
  <c r="AG33" i="4" s="1"/>
  <c r="AG32" i="4" s="1"/>
  <c r="AG31" i="4" s="1"/>
  <c r="AG30" i="4" s="1"/>
  <c r="AG29" i="4" s="1"/>
  <c r="AG28" i="4" s="1"/>
  <c r="AG27" i="4" s="1"/>
  <c r="AG26" i="4" s="1"/>
  <c r="AG25" i="4" s="1"/>
  <c r="AG24" i="4" s="1"/>
  <c r="AG23" i="4" s="1"/>
  <c r="AG22" i="4" s="1"/>
  <c r="AG21" i="4" s="1"/>
  <c r="AG20" i="4" s="1"/>
  <c r="AG19" i="4" s="1"/>
  <c r="AG18" i="4" s="1"/>
  <c r="AG17" i="4" s="1"/>
  <c r="AG16" i="4" s="1"/>
  <c r="AG15" i="4" s="1"/>
  <c r="AG14" i="4" s="1"/>
  <c r="AG13" i="4" s="1"/>
  <c r="AG12" i="4" s="1"/>
  <c r="AG11" i="4" s="1"/>
  <c r="AG10" i="4" s="1"/>
  <c r="AG9" i="4" s="1"/>
  <c r="AG8" i="4" s="1"/>
  <c r="AG7" i="4" s="1"/>
  <c r="AG6" i="4" s="1"/>
  <c r="AG5" i="4" s="1"/>
  <c r="AG4" i="4" s="1"/>
  <c r="AG3" i="4" s="1"/>
  <c r="AJ363" i="4"/>
  <c r="AJ362" i="4" s="1"/>
  <c r="AJ361" i="4" s="1"/>
  <c r="AJ360" i="4" s="1"/>
  <c r="AJ359" i="4" s="1"/>
  <c r="AJ358" i="4" s="1"/>
  <c r="AJ357" i="4" s="1"/>
  <c r="AJ356" i="4" s="1"/>
  <c r="AJ355" i="4" s="1"/>
  <c r="AJ354" i="4" s="1"/>
  <c r="AJ353" i="4" s="1"/>
  <c r="AJ352" i="4" s="1"/>
  <c r="AJ351" i="4" s="1"/>
  <c r="AJ350" i="4" s="1"/>
  <c r="AJ349" i="4" s="1"/>
  <c r="AJ348" i="4" s="1"/>
  <c r="AJ347" i="4" s="1"/>
  <c r="AJ346" i="4" s="1"/>
  <c r="AJ345" i="4" s="1"/>
  <c r="AJ344" i="4" s="1"/>
  <c r="AJ343" i="4" s="1"/>
  <c r="AJ342" i="4" s="1"/>
  <c r="AJ341" i="4" s="1"/>
  <c r="AJ340" i="4" s="1"/>
  <c r="AJ339" i="4" s="1"/>
  <c r="AJ338" i="4" s="1"/>
  <c r="AJ337" i="4" s="1"/>
  <c r="AJ336" i="4" s="1"/>
  <c r="AJ335" i="4" s="1"/>
  <c r="AJ334" i="4" s="1"/>
  <c r="AJ333" i="4" s="1"/>
  <c r="AJ332" i="4" s="1"/>
  <c r="AJ331" i="4" s="1"/>
  <c r="AJ330" i="4" s="1"/>
  <c r="AJ329" i="4" s="1"/>
  <c r="AJ328" i="4" s="1"/>
  <c r="AJ327" i="4" s="1"/>
  <c r="AJ326" i="4" s="1"/>
  <c r="AJ325" i="4" s="1"/>
  <c r="AJ324" i="4" s="1"/>
  <c r="AJ323" i="4" s="1"/>
  <c r="AJ322" i="4" s="1"/>
  <c r="AJ321" i="4" s="1"/>
  <c r="AJ320" i="4" s="1"/>
  <c r="AJ319" i="4" s="1"/>
  <c r="AJ318" i="4" s="1"/>
  <c r="AJ317" i="4" s="1"/>
  <c r="AJ316" i="4" s="1"/>
  <c r="AJ315" i="4" s="1"/>
  <c r="AJ314" i="4" s="1"/>
  <c r="AJ313" i="4" s="1"/>
  <c r="AJ312" i="4" s="1"/>
  <c r="AJ311" i="4" s="1"/>
  <c r="AJ310" i="4" s="1"/>
  <c r="AJ309" i="4" s="1"/>
  <c r="AJ308" i="4" s="1"/>
  <c r="AJ307" i="4" s="1"/>
  <c r="AJ306" i="4" s="1"/>
  <c r="AJ305" i="4" s="1"/>
  <c r="AJ304" i="4" s="1"/>
  <c r="AJ303" i="4" s="1"/>
  <c r="AJ302" i="4" s="1"/>
  <c r="AJ301" i="4" s="1"/>
  <c r="AJ300" i="4" s="1"/>
  <c r="AJ299" i="4" s="1"/>
  <c r="AJ298" i="4" s="1"/>
  <c r="AJ297" i="4" s="1"/>
  <c r="AJ296" i="4" s="1"/>
  <c r="AJ295" i="4" s="1"/>
  <c r="AJ294" i="4" s="1"/>
  <c r="AJ293" i="4" s="1"/>
  <c r="AJ292" i="4" s="1"/>
  <c r="AJ291" i="4" s="1"/>
  <c r="AJ290" i="4" s="1"/>
  <c r="AJ289" i="4" s="1"/>
  <c r="AJ288" i="4" s="1"/>
  <c r="AJ287" i="4" s="1"/>
  <c r="AJ286" i="4" s="1"/>
  <c r="AJ285" i="4" s="1"/>
  <c r="AJ284" i="4" s="1"/>
  <c r="AJ283" i="4" s="1"/>
  <c r="AJ282" i="4" s="1"/>
  <c r="AJ281" i="4" s="1"/>
  <c r="AJ280" i="4" s="1"/>
  <c r="AJ279" i="4" s="1"/>
  <c r="AJ278" i="4" s="1"/>
  <c r="AJ277" i="4" s="1"/>
  <c r="AJ276" i="4" s="1"/>
  <c r="AJ275" i="4" s="1"/>
  <c r="AJ274" i="4" s="1"/>
  <c r="AJ273" i="4" s="1"/>
  <c r="AJ272" i="4" s="1"/>
  <c r="AJ271" i="4" s="1"/>
  <c r="AJ270" i="4" s="1"/>
  <c r="AJ269" i="4" s="1"/>
  <c r="AJ268" i="4" s="1"/>
  <c r="AJ267" i="4" s="1"/>
  <c r="AJ266" i="4" s="1"/>
  <c r="AJ265" i="4" s="1"/>
  <c r="AJ264" i="4" s="1"/>
  <c r="AJ263" i="4" s="1"/>
  <c r="AJ262" i="4" s="1"/>
  <c r="AJ261" i="4" s="1"/>
  <c r="AJ260" i="4" s="1"/>
  <c r="AJ259" i="4" s="1"/>
  <c r="AJ258" i="4" s="1"/>
  <c r="AJ257" i="4" s="1"/>
  <c r="AJ256" i="4" s="1"/>
  <c r="AJ255" i="4" s="1"/>
  <c r="AJ254" i="4" s="1"/>
  <c r="AJ253" i="4" s="1"/>
  <c r="AJ252" i="4" s="1"/>
  <c r="AJ251" i="4" s="1"/>
  <c r="AJ250" i="4" s="1"/>
  <c r="AJ249" i="4" s="1"/>
  <c r="AJ248" i="4" s="1"/>
  <c r="AJ247" i="4" s="1"/>
  <c r="AJ246" i="4" s="1"/>
  <c r="AJ245" i="4" s="1"/>
  <c r="AJ244" i="4" s="1"/>
  <c r="AJ243" i="4" s="1"/>
  <c r="AJ242" i="4" s="1"/>
  <c r="AJ241" i="4" s="1"/>
  <c r="AJ240" i="4" s="1"/>
  <c r="AJ239" i="4" s="1"/>
  <c r="AJ238" i="4" s="1"/>
  <c r="AJ237" i="4" s="1"/>
  <c r="AJ236" i="4" s="1"/>
  <c r="AJ235" i="4" s="1"/>
  <c r="AJ234" i="4" s="1"/>
  <c r="AJ233" i="4" s="1"/>
  <c r="AJ232" i="4" s="1"/>
  <c r="AJ231" i="4" s="1"/>
  <c r="AJ230" i="4" s="1"/>
  <c r="AJ229" i="4" s="1"/>
  <c r="AJ228" i="4" s="1"/>
  <c r="AJ227" i="4" s="1"/>
  <c r="AJ226" i="4" s="1"/>
  <c r="AJ225" i="4" s="1"/>
  <c r="AJ224" i="4" s="1"/>
  <c r="AJ223" i="4" s="1"/>
  <c r="AJ222" i="4" s="1"/>
  <c r="AJ221" i="4" s="1"/>
  <c r="AJ220" i="4" s="1"/>
  <c r="AJ219" i="4" s="1"/>
  <c r="AJ218" i="4" s="1"/>
  <c r="AJ217" i="4" s="1"/>
  <c r="AJ216" i="4" s="1"/>
  <c r="AJ215" i="4" s="1"/>
  <c r="AJ214" i="4" s="1"/>
  <c r="AJ213" i="4" s="1"/>
  <c r="AJ212" i="4" s="1"/>
  <c r="AJ211" i="4" s="1"/>
  <c r="AJ210" i="4" s="1"/>
  <c r="AJ209" i="4" s="1"/>
  <c r="AJ208" i="4" s="1"/>
  <c r="AJ207" i="4" s="1"/>
  <c r="AJ206" i="4" s="1"/>
  <c r="AJ205" i="4" s="1"/>
  <c r="AJ204" i="4" s="1"/>
  <c r="AJ203" i="4" s="1"/>
  <c r="AJ202" i="4" s="1"/>
  <c r="AJ201" i="4" s="1"/>
  <c r="AJ200" i="4" s="1"/>
  <c r="AJ199" i="4" s="1"/>
  <c r="AJ198" i="4" s="1"/>
  <c r="AJ197" i="4" s="1"/>
  <c r="AJ196" i="4" s="1"/>
  <c r="AJ195" i="4" s="1"/>
  <c r="AJ194" i="4" s="1"/>
  <c r="AJ193" i="4" s="1"/>
  <c r="AJ192" i="4" s="1"/>
  <c r="AJ191" i="4" s="1"/>
  <c r="AJ190" i="4" s="1"/>
  <c r="AJ189" i="4" s="1"/>
  <c r="AJ188" i="4" s="1"/>
  <c r="AJ187" i="4" s="1"/>
  <c r="AJ186" i="4" s="1"/>
  <c r="AJ185" i="4" s="1"/>
  <c r="AJ184" i="4" s="1"/>
  <c r="AJ183" i="4" s="1"/>
  <c r="AJ182" i="4" s="1"/>
  <c r="AJ181" i="4" s="1"/>
  <c r="AJ180" i="4" s="1"/>
  <c r="AJ179" i="4" s="1"/>
  <c r="AJ178" i="4" s="1"/>
  <c r="AJ177" i="4" s="1"/>
  <c r="AJ176" i="4" s="1"/>
  <c r="AJ175" i="4" s="1"/>
  <c r="AJ174" i="4" s="1"/>
  <c r="AJ173" i="4" s="1"/>
  <c r="AJ172" i="4" s="1"/>
  <c r="AJ171" i="4" s="1"/>
  <c r="AJ170" i="4" s="1"/>
  <c r="AJ169" i="4" s="1"/>
  <c r="AJ168" i="4" s="1"/>
  <c r="AJ167" i="4" s="1"/>
  <c r="AJ166" i="4" s="1"/>
  <c r="AJ165" i="4" s="1"/>
  <c r="AJ164" i="4" s="1"/>
  <c r="AJ163" i="4" s="1"/>
  <c r="AJ162" i="4" s="1"/>
  <c r="AJ161" i="4" s="1"/>
  <c r="AJ160" i="4" s="1"/>
  <c r="AJ159" i="4" s="1"/>
  <c r="AJ158" i="4" s="1"/>
  <c r="AJ157" i="4" s="1"/>
  <c r="AJ156" i="4" s="1"/>
  <c r="AJ155" i="4" s="1"/>
  <c r="AJ154" i="4" s="1"/>
  <c r="AJ153" i="4" s="1"/>
  <c r="AJ152" i="4" s="1"/>
  <c r="AJ151" i="4" s="1"/>
  <c r="AJ150" i="4" s="1"/>
  <c r="AJ149" i="4" s="1"/>
  <c r="AJ148" i="4" s="1"/>
  <c r="AJ147" i="4" s="1"/>
  <c r="AJ146" i="4" s="1"/>
  <c r="AJ145" i="4" s="1"/>
  <c r="AJ144" i="4" s="1"/>
  <c r="AJ143" i="4" s="1"/>
  <c r="AJ142" i="4" s="1"/>
  <c r="AJ141" i="4" s="1"/>
  <c r="AJ140" i="4" s="1"/>
  <c r="AJ139" i="4" s="1"/>
  <c r="AJ138" i="4" s="1"/>
  <c r="AJ137" i="4" s="1"/>
  <c r="AJ136" i="4" s="1"/>
  <c r="AJ135" i="4" s="1"/>
  <c r="AJ134" i="4" s="1"/>
  <c r="AJ133" i="4" s="1"/>
  <c r="AJ132" i="4" s="1"/>
  <c r="AJ131" i="4" s="1"/>
  <c r="AJ130" i="4" s="1"/>
  <c r="AJ129" i="4" s="1"/>
  <c r="AJ128" i="4" s="1"/>
  <c r="AJ127" i="4" s="1"/>
  <c r="AJ126" i="4" s="1"/>
  <c r="AJ125" i="4" s="1"/>
  <c r="AJ124" i="4" s="1"/>
  <c r="AJ123" i="4" s="1"/>
  <c r="AJ122" i="4" s="1"/>
  <c r="AJ121" i="4" s="1"/>
  <c r="AJ120" i="4" s="1"/>
  <c r="AJ119" i="4" s="1"/>
  <c r="AJ118" i="4" s="1"/>
  <c r="AJ117" i="4" s="1"/>
  <c r="AJ116" i="4" s="1"/>
  <c r="AJ115" i="4" s="1"/>
  <c r="AJ114" i="4" s="1"/>
  <c r="AJ113" i="4" s="1"/>
  <c r="AJ112" i="4" s="1"/>
  <c r="AJ111" i="4" s="1"/>
  <c r="AJ110" i="4" s="1"/>
  <c r="AJ109" i="4" s="1"/>
  <c r="AJ108" i="4" s="1"/>
  <c r="AJ107" i="4" s="1"/>
  <c r="AJ106" i="4" s="1"/>
  <c r="AJ105" i="4" s="1"/>
  <c r="AJ104" i="4" s="1"/>
  <c r="AJ103" i="4" s="1"/>
  <c r="AJ102" i="4" s="1"/>
  <c r="AJ101" i="4" s="1"/>
  <c r="AJ100" i="4" s="1"/>
  <c r="AJ99" i="4" s="1"/>
  <c r="AJ98" i="4" s="1"/>
  <c r="AJ97" i="4" s="1"/>
  <c r="AJ96" i="4" s="1"/>
  <c r="AJ95" i="4" s="1"/>
  <c r="AJ94" i="4" s="1"/>
  <c r="AJ93" i="4" s="1"/>
  <c r="AJ92" i="4" s="1"/>
  <c r="AJ91" i="4" s="1"/>
  <c r="AJ90" i="4" s="1"/>
  <c r="AJ89" i="4" s="1"/>
  <c r="AJ88" i="4" s="1"/>
  <c r="AJ87" i="4" s="1"/>
  <c r="AJ86" i="4" s="1"/>
  <c r="AJ85" i="4" s="1"/>
  <c r="AJ84" i="4" s="1"/>
  <c r="AJ83" i="4" s="1"/>
  <c r="AJ82" i="4" s="1"/>
  <c r="AJ81" i="4" s="1"/>
  <c r="AJ80" i="4" s="1"/>
  <c r="AJ79" i="4" s="1"/>
  <c r="AJ78" i="4" s="1"/>
  <c r="AJ77" i="4" s="1"/>
  <c r="AJ76" i="4" s="1"/>
  <c r="AJ75" i="4" s="1"/>
  <c r="AJ74" i="4" s="1"/>
  <c r="AJ73" i="4" s="1"/>
  <c r="AJ72" i="4" s="1"/>
  <c r="AJ71" i="4" s="1"/>
  <c r="AJ70" i="4" s="1"/>
  <c r="AJ69" i="4" s="1"/>
  <c r="AJ68" i="4" s="1"/>
  <c r="AJ67" i="4" s="1"/>
  <c r="AJ66" i="4" s="1"/>
  <c r="AJ65" i="4" s="1"/>
  <c r="AJ64" i="4" s="1"/>
  <c r="AJ63" i="4" s="1"/>
  <c r="AJ62" i="4" s="1"/>
  <c r="AJ61" i="4" s="1"/>
  <c r="AJ60" i="4" s="1"/>
  <c r="AJ59" i="4" s="1"/>
  <c r="AJ58" i="4" s="1"/>
  <c r="AJ57" i="4" s="1"/>
  <c r="AJ56" i="4" s="1"/>
  <c r="AJ55" i="4" s="1"/>
  <c r="AJ54" i="4" s="1"/>
  <c r="AJ53" i="4" s="1"/>
  <c r="AJ52" i="4" s="1"/>
  <c r="AJ51" i="4" s="1"/>
  <c r="AJ50" i="4" s="1"/>
  <c r="AJ49" i="4" s="1"/>
  <c r="AJ48" i="4" s="1"/>
  <c r="AJ47" i="4" s="1"/>
  <c r="AJ46" i="4" s="1"/>
  <c r="AJ45" i="4" s="1"/>
  <c r="AJ44" i="4" s="1"/>
  <c r="AJ43" i="4" s="1"/>
  <c r="AJ42" i="4" s="1"/>
  <c r="AJ41" i="4" s="1"/>
  <c r="AJ40" i="4" s="1"/>
  <c r="AJ39" i="4" s="1"/>
  <c r="AJ38" i="4" s="1"/>
  <c r="AJ37" i="4" s="1"/>
  <c r="AJ36" i="4" s="1"/>
  <c r="AJ35" i="4" s="1"/>
  <c r="AJ34" i="4" s="1"/>
  <c r="AJ33" i="4" s="1"/>
  <c r="AJ32" i="4" s="1"/>
  <c r="AJ31" i="4" s="1"/>
  <c r="AJ30" i="4" s="1"/>
  <c r="AJ29" i="4" s="1"/>
  <c r="AJ28" i="4" s="1"/>
  <c r="AJ27" i="4" s="1"/>
  <c r="AJ26" i="4" s="1"/>
  <c r="AJ25" i="4" s="1"/>
  <c r="AJ24" i="4" s="1"/>
  <c r="AJ23" i="4" s="1"/>
  <c r="AJ22" i="4" s="1"/>
  <c r="AJ21" i="4" s="1"/>
  <c r="AJ20" i="4" s="1"/>
  <c r="AJ19" i="4" s="1"/>
  <c r="AJ18" i="4" s="1"/>
  <c r="AJ17" i="4" s="1"/>
  <c r="AJ16" i="4" s="1"/>
  <c r="AJ15" i="4" s="1"/>
  <c r="AJ14" i="4" s="1"/>
  <c r="AJ13" i="4" s="1"/>
  <c r="AJ12" i="4" s="1"/>
  <c r="AJ11" i="4" s="1"/>
  <c r="AJ10" i="4" s="1"/>
  <c r="AJ9" i="4" s="1"/>
  <c r="AJ8" i="4" s="1"/>
  <c r="AJ7" i="4" s="1"/>
  <c r="AJ6" i="4" s="1"/>
  <c r="AJ5" i="4" s="1"/>
  <c r="AJ4" i="4" s="1"/>
  <c r="AJ3" i="4" s="1"/>
  <c r="AE362" i="4"/>
  <c r="AE361" i="4" s="1"/>
  <c r="AE360" i="4" s="1"/>
  <c r="AE359" i="4" s="1"/>
  <c r="AE358" i="4" s="1"/>
  <c r="AE357" i="4" s="1"/>
  <c r="AE356" i="4" s="1"/>
  <c r="AE355" i="4" s="1"/>
  <c r="AE354" i="4" s="1"/>
  <c r="AE353" i="4" s="1"/>
  <c r="AE352" i="4" s="1"/>
  <c r="AE351" i="4" s="1"/>
  <c r="AE350" i="4" s="1"/>
  <c r="AE349" i="4" s="1"/>
  <c r="AE348" i="4" s="1"/>
  <c r="AE347" i="4" s="1"/>
  <c r="AE346" i="4" s="1"/>
  <c r="AE345" i="4" s="1"/>
  <c r="AE344" i="4" s="1"/>
  <c r="AE343" i="4" s="1"/>
  <c r="AE342" i="4" s="1"/>
  <c r="AE341" i="4" s="1"/>
  <c r="AE340" i="4" s="1"/>
  <c r="AE339" i="4" s="1"/>
  <c r="AE338" i="4" s="1"/>
  <c r="AE337" i="4" s="1"/>
  <c r="AE336" i="4" s="1"/>
  <c r="AE335" i="4" s="1"/>
  <c r="AE334" i="4" s="1"/>
  <c r="AE333" i="4" s="1"/>
  <c r="AE332" i="4" s="1"/>
  <c r="AE331" i="4" s="1"/>
  <c r="AE330" i="4" s="1"/>
  <c r="AE329" i="4" s="1"/>
  <c r="AE328" i="4" s="1"/>
  <c r="AE327" i="4" s="1"/>
  <c r="AE326" i="4" s="1"/>
  <c r="AE325" i="4" s="1"/>
  <c r="AE324" i="4" s="1"/>
  <c r="AE323" i="4" s="1"/>
  <c r="AE322" i="4" s="1"/>
  <c r="AE321" i="4" s="1"/>
  <c r="AE320" i="4" s="1"/>
  <c r="AE319" i="4" s="1"/>
  <c r="AE318" i="4" s="1"/>
  <c r="AE317" i="4" s="1"/>
  <c r="AE316" i="4" s="1"/>
  <c r="AE315" i="4" s="1"/>
  <c r="AE314" i="4" s="1"/>
  <c r="AE313" i="4" s="1"/>
  <c r="AE312" i="4" s="1"/>
  <c r="AE311" i="4" s="1"/>
  <c r="AE310" i="4" s="1"/>
  <c r="AE309" i="4" s="1"/>
  <c r="AE308" i="4" s="1"/>
  <c r="AE307" i="4" s="1"/>
  <c r="AE306" i="4" s="1"/>
  <c r="AE305" i="4" s="1"/>
  <c r="AE304" i="4" s="1"/>
  <c r="AE303" i="4" s="1"/>
  <c r="AE302" i="4" s="1"/>
  <c r="AE301" i="4" s="1"/>
  <c r="AE300" i="4" s="1"/>
  <c r="AE299" i="4" s="1"/>
  <c r="AE298" i="4" s="1"/>
  <c r="AE297" i="4" s="1"/>
  <c r="AE296" i="4" s="1"/>
  <c r="AE295" i="4" s="1"/>
  <c r="AE294" i="4" s="1"/>
  <c r="AE293" i="4" s="1"/>
  <c r="AE292" i="4" s="1"/>
  <c r="AE291" i="4" s="1"/>
  <c r="AE290" i="4" s="1"/>
  <c r="AE289" i="4" s="1"/>
  <c r="AE288" i="4" s="1"/>
  <c r="AE287" i="4" s="1"/>
  <c r="AE286" i="4" s="1"/>
  <c r="AE285" i="4" s="1"/>
  <c r="AE284" i="4" s="1"/>
  <c r="AE283" i="4" s="1"/>
  <c r="AE282" i="4" s="1"/>
  <c r="AE281" i="4" s="1"/>
  <c r="AE280" i="4" s="1"/>
  <c r="AE279" i="4" s="1"/>
  <c r="AE278" i="4" s="1"/>
  <c r="AE277" i="4" s="1"/>
  <c r="AE276" i="4" s="1"/>
  <c r="AE275" i="4" s="1"/>
  <c r="AE274" i="4" s="1"/>
  <c r="AE273" i="4" s="1"/>
  <c r="AE272" i="4" s="1"/>
  <c r="AE271" i="4" s="1"/>
  <c r="AE270" i="4" s="1"/>
  <c r="AE269" i="4" s="1"/>
  <c r="AE268" i="4" s="1"/>
  <c r="AE267" i="4" s="1"/>
  <c r="AE266" i="4" s="1"/>
  <c r="AE265" i="4" s="1"/>
  <c r="AE264" i="4" s="1"/>
  <c r="AE263" i="4" s="1"/>
  <c r="AE262" i="4" s="1"/>
  <c r="AE261" i="4" s="1"/>
  <c r="AE260" i="4" s="1"/>
  <c r="AE259" i="4" s="1"/>
  <c r="AE258" i="4" s="1"/>
  <c r="AE257" i="4" s="1"/>
  <c r="AE256" i="4" s="1"/>
  <c r="AE255" i="4" s="1"/>
  <c r="AE254" i="4" s="1"/>
  <c r="AE253" i="4" s="1"/>
  <c r="AE252" i="4" s="1"/>
  <c r="AE251" i="4" s="1"/>
  <c r="AE250" i="4" s="1"/>
  <c r="AE249" i="4" s="1"/>
  <c r="AE248" i="4" s="1"/>
  <c r="AE247" i="4" s="1"/>
  <c r="AE246" i="4" s="1"/>
  <c r="AE245" i="4" s="1"/>
  <c r="AE244" i="4" s="1"/>
  <c r="AE243" i="4" s="1"/>
  <c r="AE242" i="4" s="1"/>
  <c r="AE241" i="4" s="1"/>
  <c r="AE240" i="4" s="1"/>
  <c r="AE239" i="4" s="1"/>
  <c r="AE238" i="4" s="1"/>
  <c r="AE237" i="4" s="1"/>
  <c r="AE236" i="4" s="1"/>
  <c r="AE235" i="4" s="1"/>
  <c r="AE234" i="4" s="1"/>
  <c r="AE233" i="4" s="1"/>
  <c r="AE232" i="4" s="1"/>
  <c r="AE231" i="4" s="1"/>
  <c r="AE230" i="4" s="1"/>
  <c r="AE229" i="4" s="1"/>
  <c r="AE228" i="4" s="1"/>
  <c r="AE227" i="4" s="1"/>
  <c r="AE226" i="4" s="1"/>
  <c r="AE225" i="4" s="1"/>
  <c r="AE224" i="4" s="1"/>
  <c r="AE223" i="4" s="1"/>
  <c r="AE222" i="4" s="1"/>
  <c r="AE221" i="4" s="1"/>
  <c r="AE220" i="4" s="1"/>
  <c r="AE219" i="4" s="1"/>
  <c r="AE218" i="4" s="1"/>
  <c r="AE217" i="4" s="1"/>
  <c r="AE216" i="4" s="1"/>
  <c r="AE215" i="4" s="1"/>
  <c r="AE214" i="4" s="1"/>
  <c r="AE213" i="4" s="1"/>
  <c r="AE212" i="4" s="1"/>
  <c r="AE211" i="4" s="1"/>
  <c r="AE210" i="4" s="1"/>
  <c r="AE209" i="4" s="1"/>
  <c r="AE208" i="4" s="1"/>
  <c r="AE207" i="4" s="1"/>
  <c r="AE206" i="4" s="1"/>
  <c r="AE205" i="4" s="1"/>
  <c r="AE204" i="4" s="1"/>
  <c r="AE203" i="4" s="1"/>
  <c r="AE202" i="4" s="1"/>
  <c r="AE201" i="4" s="1"/>
  <c r="AE200" i="4" s="1"/>
  <c r="AE199" i="4" s="1"/>
  <c r="AE198" i="4" s="1"/>
  <c r="AE197" i="4" s="1"/>
  <c r="AE196" i="4" s="1"/>
  <c r="AE195" i="4" s="1"/>
  <c r="AE194" i="4" s="1"/>
  <c r="AE193" i="4" s="1"/>
  <c r="AE192" i="4" s="1"/>
  <c r="AE191" i="4" s="1"/>
  <c r="AE190" i="4" s="1"/>
  <c r="AE189" i="4" s="1"/>
  <c r="AE188" i="4" s="1"/>
  <c r="AE187" i="4" s="1"/>
  <c r="AE186" i="4" s="1"/>
  <c r="AE185" i="4" s="1"/>
  <c r="AE184" i="4" s="1"/>
  <c r="AE183" i="4" s="1"/>
  <c r="AE182" i="4" s="1"/>
  <c r="AE181" i="4" s="1"/>
  <c r="AE180" i="4" s="1"/>
  <c r="AE179" i="4" s="1"/>
  <c r="AE178" i="4" s="1"/>
  <c r="AE177" i="4" s="1"/>
  <c r="AE176" i="4" s="1"/>
  <c r="AE175" i="4" s="1"/>
  <c r="AE174" i="4" s="1"/>
  <c r="AE173" i="4" s="1"/>
  <c r="AE172" i="4" s="1"/>
  <c r="AE171" i="4" s="1"/>
  <c r="AE170" i="4" s="1"/>
  <c r="AE169" i="4" s="1"/>
  <c r="AE168" i="4" s="1"/>
  <c r="AE167" i="4" s="1"/>
  <c r="AE166" i="4" s="1"/>
  <c r="AE165" i="4" s="1"/>
  <c r="AE164" i="4" s="1"/>
  <c r="AE163" i="4" s="1"/>
  <c r="AE162" i="4" s="1"/>
  <c r="AE161" i="4" s="1"/>
  <c r="AE160" i="4" s="1"/>
  <c r="AE159" i="4" s="1"/>
  <c r="AE158" i="4" s="1"/>
  <c r="AE157" i="4" s="1"/>
  <c r="AE156" i="4" s="1"/>
  <c r="AE155" i="4" s="1"/>
  <c r="AE154" i="4" s="1"/>
  <c r="AE153" i="4" s="1"/>
  <c r="AE152" i="4" s="1"/>
  <c r="AE151" i="4" s="1"/>
  <c r="AE150" i="4" s="1"/>
  <c r="AE149" i="4" s="1"/>
  <c r="AE148" i="4" s="1"/>
  <c r="AE147" i="4" s="1"/>
  <c r="AE146" i="4" s="1"/>
  <c r="AE145" i="4" s="1"/>
  <c r="AE144" i="4" s="1"/>
  <c r="AE143" i="4" s="1"/>
  <c r="AE142" i="4" s="1"/>
  <c r="AE141" i="4" s="1"/>
  <c r="AE140" i="4" s="1"/>
  <c r="AE139" i="4" s="1"/>
  <c r="AE138" i="4" s="1"/>
  <c r="AE137" i="4" s="1"/>
  <c r="AE136" i="4" s="1"/>
  <c r="AE135" i="4" s="1"/>
  <c r="AE134" i="4" s="1"/>
  <c r="AE133" i="4" s="1"/>
  <c r="AE132" i="4" s="1"/>
  <c r="AE131" i="4" s="1"/>
  <c r="AE130" i="4" s="1"/>
  <c r="AE129" i="4" s="1"/>
  <c r="AE128" i="4" s="1"/>
  <c r="AE127" i="4" s="1"/>
  <c r="AE126" i="4" s="1"/>
  <c r="AE125" i="4" s="1"/>
  <c r="AE124" i="4" s="1"/>
  <c r="AE123" i="4" s="1"/>
  <c r="AE122" i="4" s="1"/>
  <c r="AE121" i="4" s="1"/>
  <c r="AE120" i="4" s="1"/>
  <c r="AE119" i="4" s="1"/>
  <c r="AE118" i="4" s="1"/>
  <c r="AE117" i="4" s="1"/>
  <c r="AE116" i="4" s="1"/>
  <c r="AE115" i="4" s="1"/>
  <c r="AE114" i="4" s="1"/>
  <c r="AE113" i="4" s="1"/>
  <c r="AE112" i="4" s="1"/>
  <c r="AE111" i="4" s="1"/>
  <c r="AE110" i="4" s="1"/>
  <c r="AE109" i="4" s="1"/>
  <c r="AE108" i="4" s="1"/>
  <c r="AE107" i="4" s="1"/>
  <c r="AE106" i="4" s="1"/>
  <c r="AE105" i="4" s="1"/>
  <c r="AE104" i="4" s="1"/>
  <c r="AE103" i="4" s="1"/>
  <c r="AE102" i="4" s="1"/>
  <c r="AE101" i="4" s="1"/>
  <c r="AE100" i="4" s="1"/>
  <c r="AE99" i="4" s="1"/>
  <c r="AE98" i="4" s="1"/>
  <c r="AE97" i="4" s="1"/>
  <c r="AE96" i="4" s="1"/>
  <c r="AE95" i="4" s="1"/>
  <c r="AE94" i="4" s="1"/>
  <c r="AE93" i="4" s="1"/>
  <c r="AE92" i="4" s="1"/>
  <c r="AE91" i="4" s="1"/>
  <c r="AE90" i="4" s="1"/>
  <c r="AE89" i="4" s="1"/>
  <c r="AE88" i="4" s="1"/>
  <c r="AE87" i="4" s="1"/>
  <c r="AE86" i="4" s="1"/>
  <c r="AE85" i="4" s="1"/>
  <c r="AE84" i="4" s="1"/>
  <c r="AE83" i="4" s="1"/>
  <c r="AE82" i="4" s="1"/>
  <c r="AE81" i="4" s="1"/>
  <c r="AE80" i="4" s="1"/>
  <c r="AE79" i="4" s="1"/>
  <c r="AE78" i="4" s="1"/>
  <c r="AE77" i="4" s="1"/>
  <c r="AE76" i="4" s="1"/>
  <c r="AE75" i="4" s="1"/>
  <c r="AE74" i="4" s="1"/>
  <c r="AE73" i="4" s="1"/>
  <c r="AE72" i="4" s="1"/>
  <c r="AE71" i="4" s="1"/>
  <c r="AE70" i="4" s="1"/>
  <c r="AE69" i="4" s="1"/>
  <c r="AE68" i="4" s="1"/>
  <c r="AE67" i="4" s="1"/>
  <c r="AE66" i="4" s="1"/>
  <c r="AE65" i="4" s="1"/>
  <c r="AE64" i="4" s="1"/>
  <c r="AE63" i="4" s="1"/>
  <c r="AE62" i="4" s="1"/>
  <c r="AE61" i="4" s="1"/>
  <c r="AE60" i="4" s="1"/>
  <c r="AE59" i="4" s="1"/>
  <c r="AE58" i="4" s="1"/>
  <c r="AE57" i="4" s="1"/>
  <c r="AE56" i="4" s="1"/>
  <c r="AE55" i="4" s="1"/>
  <c r="AE54" i="4" s="1"/>
  <c r="AE53" i="4" s="1"/>
  <c r="AE52" i="4" s="1"/>
  <c r="AE51" i="4" s="1"/>
  <c r="AE50" i="4" s="1"/>
  <c r="AE49" i="4" s="1"/>
  <c r="AE48" i="4" s="1"/>
  <c r="AE47" i="4" s="1"/>
  <c r="AE46" i="4" s="1"/>
  <c r="AE45" i="4" s="1"/>
  <c r="AE44" i="4" s="1"/>
  <c r="AE43" i="4" s="1"/>
  <c r="AE42" i="4" s="1"/>
  <c r="AE41" i="4" s="1"/>
  <c r="AE40" i="4" s="1"/>
  <c r="AE39" i="4" s="1"/>
  <c r="AE38" i="4" s="1"/>
  <c r="AE37" i="4" s="1"/>
  <c r="AE36" i="4" s="1"/>
  <c r="AE35" i="4" s="1"/>
  <c r="AE34" i="4" s="1"/>
  <c r="AE33" i="4" s="1"/>
  <c r="AE32" i="4" s="1"/>
  <c r="AE31" i="4" s="1"/>
  <c r="AE30" i="4" s="1"/>
  <c r="AE29" i="4" s="1"/>
  <c r="AE28" i="4" s="1"/>
  <c r="AE27" i="4" s="1"/>
  <c r="AE26" i="4" s="1"/>
  <c r="AE25" i="4" s="1"/>
  <c r="AE24" i="4" s="1"/>
  <c r="AE23" i="4" s="1"/>
  <c r="AE22" i="4" s="1"/>
  <c r="AE21" i="4" s="1"/>
  <c r="AE20" i="4" s="1"/>
  <c r="AE19" i="4" s="1"/>
  <c r="AE18" i="4" s="1"/>
  <c r="AE17" i="4" s="1"/>
  <c r="AE16" i="4" s="1"/>
  <c r="AE15" i="4" s="1"/>
  <c r="AE14" i="4" s="1"/>
  <c r="AE13" i="4" s="1"/>
  <c r="AE12" i="4" s="1"/>
  <c r="AE11" i="4" s="1"/>
  <c r="AE10" i="4" s="1"/>
  <c r="AE9" i="4" s="1"/>
  <c r="AE8" i="4" s="1"/>
  <c r="AE7" i="4" s="1"/>
  <c r="AE6" i="4" s="1"/>
  <c r="AE5" i="4" s="1"/>
  <c r="AE4" i="4" s="1"/>
  <c r="AE3" i="4" s="1"/>
  <c r="AH363" i="4"/>
  <c r="F42" i="1" l="1"/>
  <c r="H154" i="11"/>
  <c r="N115" i="2"/>
  <c r="H102" i="2" s="1"/>
  <c r="J13" i="1" s="1"/>
  <c r="N113" i="2"/>
  <c r="N114" i="2" s="1"/>
  <c r="H101" i="2" s="1"/>
  <c r="O116" i="2"/>
  <c r="O115" i="2" s="1"/>
  <c r="I102" i="2" s="1"/>
  <c r="K13" i="1" s="1"/>
  <c r="O141" i="2"/>
  <c r="O140" i="2" s="1"/>
  <c r="I127" i="2" s="1"/>
  <c r="K21" i="1" s="1"/>
  <c r="I123" i="2"/>
  <c r="I128" i="2" s="1"/>
  <c r="H154" i="14"/>
  <c r="H154" i="2"/>
  <c r="H154" i="8"/>
  <c r="J22" i="1"/>
  <c r="I154" i="14"/>
  <c r="I154" i="11"/>
  <c r="I154" i="8"/>
  <c r="K22" i="1"/>
  <c r="I154" i="2"/>
  <c r="AK363" i="4"/>
  <c r="AK362" i="4" s="1"/>
  <c r="AK361" i="4" s="1"/>
  <c r="AK360" i="4" s="1"/>
  <c r="AK359" i="4" s="1"/>
  <c r="AK358" i="4" s="1"/>
  <c r="AK357" i="4" s="1"/>
  <c r="AK356" i="4" s="1"/>
  <c r="AK355" i="4" s="1"/>
  <c r="AK354" i="4" s="1"/>
  <c r="AK353" i="4" s="1"/>
  <c r="AK352" i="4" s="1"/>
  <c r="AK351" i="4" s="1"/>
  <c r="AK350" i="4" s="1"/>
  <c r="AK349" i="4" s="1"/>
  <c r="AK348" i="4" s="1"/>
  <c r="AK347" i="4" s="1"/>
  <c r="AK346" i="4" s="1"/>
  <c r="AK345" i="4" s="1"/>
  <c r="AK344" i="4" s="1"/>
  <c r="AK343" i="4" s="1"/>
  <c r="AK342" i="4" s="1"/>
  <c r="AK341" i="4" s="1"/>
  <c r="AK340" i="4" s="1"/>
  <c r="AK339" i="4" s="1"/>
  <c r="AK338" i="4" s="1"/>
  <c r="AK337" i="4" s="1"/>
  <c r="AK336" i="4" s="1"/>
  <c r="AK335" i="4" s="1"/>
  <c r="AK334" i="4" s="1"/>
  <c r="AK333" i="4" s="1"/>
  <c r="AK332" i="4" s="1"/>
  <c r="AK331" i="4" s="1"/>
  <c r="AK330" i="4" s="1"/>
  <c r="AK329" i="4" s="1"/>
  <c r="AK328" i="4" s="1"/>
  <c r="AK327" i="4" s="1"/>
  <c r="AK326" i="4" s="1"/>
  <c r="AK325" i="4" s="1"/>
  <c r="AK324" i="4" s="1"/>
  <c r="AK323" i="4" s="1"/>
  <c r="AK322" i="4" s="1"/>
  <c r="AK321" i="4" s="1"/>
  <c r="AK320" i="4" s="1"/>
  <c r="AK319" i="4" s="1"/>
  <c r="AK318" i="4" s="1"/>
  <c r="AK317" i="4" s="1"/>
  <c r="AK316" i="4" s="1"/>
  <c r="AK315" i="4" s="1"/>
  <c r="AK314" i="4" s="1"/>
  <c r="AK313" i="4" s="1"/>
  <c r="AK312" i="4" s="1"/>
  <c r="AK311" i="4" s="1"/>
  <c r="AK310" i="4" s="1"/>
  <c r="AK309" i="4" s="1"/>
  <c r="AK308" i="4" s="1"/>
  <c r="AK307" i="4" s="1"/>
  <c r="AK306" i="4" s="1"/>
  <c r="AK305" i="4" s="1"/>
  <c r="AK304" i="4" s="1"/>
  <c r="AK303" i="4" s="1"/>
  <c r="AK302" i="4" s="1"/>
  <c r="AK301" i="4" s="1"/>
  <c r="AK300" i="4" s="1"/>
  <c r="AK299" i="4" s="1"/>
  <c r="AK298" i="4" s="1"/>
  <c r="AK297" i="4" s="1"/>
  <c r="AK296" i="4" s="1"/>
  <c r="AK295" i="4" s="1"/>
  <c r="AK294" i="4" s="1"/>
  <c r="AK293" i="4" s="1"/>
  <c r="AK292" i="4" s="1"/>
  <c r="AK291" i="4" s="1"/>
  <c r="AK290" i="4" s="1"/>
  <c r="AK289" i="4" s="1"/>
  <c r="AK288" i="4" s="1"/>
  <c r="AK287" i="4" s="1"/>
  <c r="AK286" i="4" s="1"/>
  <c r="AK285" i="4" s="1"/>
  <c r="AK284" i="4" s="1"/>
  <c r="AK283" i="4" s="1"/>
  <c r="AK282" i="4" s="1"/>
  <c r="AK281" i="4" s="1"/>
  <c r="AK280" i="4" s="1"/>
  <c r="AK279" i="4" s="1"/>
  <c r="AK278" i="4" s="1"/>
  <c r="AK277" i="4" s="1"/>
  <c r="AK276" i="4" s="1"/>
  <c r="AK275" i="4" s="1"/>
  <c r="AK274" i="4" s="1"/>
  <c r="AK273" i="4" s="1"/>
  <c r="AK272" i="4" s="1"/>
  <c r="AK271" i="4" s="1"/>
  <c r="AK270" i="4" s="1"/>
  <c r="AK269" i="4" s="1"/>
  <c r="AK268" i="4" s="1"/>
  <c r="AK267" i="4" s="1"/>
  <c r="AK266" i="4" s="1"/>
  <c r="AK265" i="4" s="1"/>
  <c r="AK264" i="4" s="1"/>
  <c r="AK263" i="4" s="1"/>
  <c r="AK262" i="4" s="1"/>
  <c r="AK261" i="4" s="1"/>
  <c r="AK260" i="4" s="1"/>
  <c r="AK259" i="4" s="1"/>
  <c r="AK258" i="4" s="1"/>
  <c r="AK257" i="4" s="1"/>
  <c r="AK256" i="4" s="1"/>
  <c r="AK255" i="4" s="1"/>
  <c r="AK254" i="4" s="1"/>
  <c r="AK253" i="4" s="1"/>
  <c r="AK252" i="4" s="1"/>
  <c r="AK251" i="4" s="1"/>
  <c r="AK250" i="4" s="1"/>
  <c r="AK249" i="4" s="1"/>
  <c r="AK248" i="4" s="1"/>
  <c r="AK247" i="4" s="1"/>
  <c r="AK246" i="4" s="1"/>
  <c r="AK245" i="4" s="1"/>
  <c r="AK244" i="4" s="1"/>
  <c r="AK243" i="4" s="1"/>
  <c r="AK242" i="4" s="1"/>
  <c r="AK241" i="4" s="1"/>
  <c r="AK240" i="4" s="1"/>
  <c r="AK239" i="4" s="1"/>
  <c r="AK238" i="4" s="1"/>
  <c r="AK237" i="4" s="1"/>
  <c r="AK236" i="4" s="1"/>
  <c r="AK235" i="4" s="1"/>
  <c r="AK234" i="4" s="1"/>
  <c r="AK233" i="4" s="1"/>
  <c r="AK232" i="4" s="1"/>
  <c r="AK231" i="4" s="1"/>
  <c r="AK230" i="4" s="1"/>
  <c r="AK229" i="4" s="1"/>
  <c r="AK228" i="4" s="1"/>
  <c r="AK227" i="4" s="1"/>
  <c r="AK226" i="4" s="1"/>
  <c r="AK225" i="4" s="1"/>
  <c r="AK224" i="4" s="1"/>
  <c r="AK223" i="4" s="1"/>
  <c r="AK222" i="4" s="1"/>
  <c r="AK221" i="4" s="1"/>
  <c r="AK220" i="4" s="1"/>
  <c r="AK219" i="4" s="1"/>
  <c r="AK218" i="4" s="1"/>
  <c r="AK217" i="4" s="1"/>
  <c r="AK216" i="4" s="1"/>
  <c r="AK215" i="4" s="1"/>
  <c r="AK214" i="4" s="1"/>
  <c r="AK213" i="4" s="1"/>
  <c r="AK212" i="4" s="1"/>
  <c r="AK211" i="4" s="1"/>
  <c r="AK210" i="4" s="1"/>
  <c r="AK209" i="4" s="1"/>
  <c r="AK208" i="4" s="1"/>
  <c r="AK207" i="4" s="1"/>
  <c r="AK206" i="4" s="1"/>
  <c r="AK205" i="4" s="1"/>
  <c r="AK204" i="4" s="1"/>
  <c r="AK203" i="4" s="1"/>
  <c r="AK202" i="4" s="1"/>
  <c r="AK201" i="4" s="1"/>
  <c r="AK200" i="4" s="1"/>
  <c r="AK199" i="4" s="1"/>
  <c r="AK198" i="4" s="1"/>
  <c r="AK197" i="4" s="1"/>
  <c r="AK196" i="4" s="1"/>
  <c r="AK195" i="4" s="1"/>
  <c r="AK194" i="4" s="1"/>
  <c r="AK193" i="4" s="1"/>
  <c r="AK192" i="4" s="1"/>
  <c r="AK191" i="4" s="1"/>
  <c r="AK190" i="4" s="1"/>
  <c r="AK189" i="4" s="1"/>
  <c r="AK188" i="4" s="1"/>
  <c r="AK187" i="4" s="1"/>
  <c r="AK186" i="4" s="1"/>
  <c r="AK185" i="4" s="1"/>
  <c r="AK184" i="4" s="1"/>
  <c r="AK183" i="4" s="1"/>
  <c r="AK182" i="4" s="1"/>
  <c r="AK181" i="4" s="1"/>
  <c r="AK180" i="4" s="1"/>
  <c r="AK179" i="4" s="1"/>
  <c r="AK178" i="4" s="1"/>
  <c r="AK177" i="4" s="1"/>
  <c r="AK176" i="4" s="1"/>
  <c r="AK175" i="4" s="1"/>
  <c r="AK174" i="4" s="1"/>
  <c r="AK173" i="4" s="1"/>
  <c r="AK172" i="4" s="1"/>
  <c r="AK171" i="4" s="1"/>
  <c r="AK170" i="4" s="1"/>
  <c r="AK169" i="4" s="1"/>
  <c r="AK168" i="4" s="1"/>
  <c r="AK167" i="4" s="1"/>
  <c r="AK166" i="4" s="1"/>
  <c r="AK165" i="4" s="1"/>
  <c r="AK164" i="4" s="1"/>
  <c r="AK163" i="4" s="1"/>
  <c r="AK162" i="4" s="1"/>
  <c r="AK161" i="4" s="1"/>
  <c r="AK160" i="4" s="1"/>
  <c r="AK159" i="4" s="1"/>
  <c r="AK158" i="4" s="1"/>
  <c r="AK157" i="4" s="1"/>
  <c r="AK156" i="4" s="1"/>
  <c r="AK155" i="4" s="1"/>
  <c r="AK154" i="4" s="1"/>
  <c r="AK153" i="4" s="1"/>
  <c r="AK152" i="4" s="1"/>
  <c r="AK151" i="4" s="1"/>
  <c r="AK150" i="4" s="1"/>
  <c r="AK149" i="4" s="1"/>
  <c r="AK148" i="4" s="1"/>
  <c r="AK147" i="4" s="1"/>
  <c r="AK146" i="4" s="1"/>
  <c r="AK145" i="4" s="1"/>
  <c r="AK144" i="4" s="1"/>
  <c r="AK143" i="4" s="1"/>
  <c r="AK142" i="4" s="1"/>
  <c r="AK141" i="4" s="1"/>
  <c r="AK140" i="4" s="1"/>
  <c r="AK139" i="4" s="1"/>
  <c r="AK138" i="4" s="1"/>
  <c r="AK137" i="4" s="1"/>
  <c r="AK136" i="4" s="1"/>
  <c r="AK135" i="4" s="1"/>
  <c r="AK134" i="4" s="1"/>
  <c r="AK133" i="4" s="1"/>
  <c r="AK132" i="4" s="1"/>
  <c r="AK131" i="4" s="1"/>
  <c r="AK130" i="4" s="1"/>
  <c r="AK129" i="4" s="1"/>
  <c r="AK128" i="4" s="1"/>
  <c r="AK127" i="4" s="1"/>
  <c r="AK126" i="4" s="1"/>
  <c r="AK125" i="4" s="1"/>
  <c r="AK124" i="4" s="1"/>
  <c r="AK123" i="4" s="1"/>
  <c r="AK122" i="4" s="1"/>
  <c r="AK121" i="4" s="1"/>
  <c r="AK120" i="4" s="1"/>
  <c r="AK119" i="4" s="1"/>
  <c r="AK118" i="4" s="1"/>
  <c r="AK117" i="4" s="1"/>
  <c r="AK116" i="4" s="1"/>
  <c r="AK115" i="4" s="1"/>
  <c r="AK114" i="4" s="1"/>
  <c r="AK113" i="4" s="1"/>
  <c r="AK112" i="4" s="1"/>
  <c r="AK111" i="4" s="1"/>
  <c r="AK110" i="4" s="1"/>
  <c r="AK109" i="4" s="1"/>
  <c r="AK108" i="4" s="1"/>
  <c r="AK107" i="4" s="1"/>
  <c r="AK106" i="4" s="1"/>
  <c r="AK105" i="4" s="1"/>
  <c r="AK104" i="4" s="1"/>
  <c r="AK103" i="4" s="1"/>
  <c r="AK102" i="4" s="1"/>
  <c r="AK101" i="4" s="1"/>
  <c r="AK100" i="4" s="1"/>
  <c r="AK99" i="4" s="1"/>
  <c r="AK98" i="4" s="1"/>
  <c r="AK97" i="4" s="1"/>
  <c r="AK96" i="4" s="1"/>
  <c r="AK95" i="4" s="1"/>
  <c r="AK94" i="4" s="1"/>
  <c r="AK93" i="4" s="1"/>
  <c r="AK92" i="4" s="1"/>
  <c r="AK91" i="4" s="1"/>
  <c r="AK90" i="4" s="1"/>
  <c r="AK89" i="4" s="1"/>
  <c r="AK88" i="4" s="1"/>
  <c r="AK87" i="4" s="1"/>
  <c r="AK86" i="4" s="1"/>
  <c r="AK85" i="4" s="1"/>
  <c r="AK84" i="4" s="1"/>
  <c r="AK83" i="4" s="1"/>
  <c r="AK82" i="4" s="1"/>
  <c r="AK81" i="4" s="1"/>
  <c r="AK80" i="4" s="1"/>
  <c r="AK79" i="4" s="1"/>
  <c r="AK78" i="4" s="1"/>
  <c r="AK77" i="4" s="1"/>
  <c r="AK76" i="4" s="1"/>
  <c r="AK75" i="4" s="1"/>
  <c r="AK74" i="4" s="1"/>
  <c r="AK73" i="4" s="1"/>
  <c r="AK72" i="4" s="1"/>
  <c r="AK71" i="4" s="1"/>
  <c r="AK70" i="4" s="1"/>
  <c r="AK69" i="4" s="1"/>
  <c r="AK68" i="4" s="1"/>
  <c r="AK67" i="4" s="1"/>
  <c r="AK66" i="4" s="1"/>
  <c r="AK65" i="4" s="1"/>
  <c r="AK64" i="4" s="1"/>
  <c r="AK63" i="4" s="1"/>
  <c r="AK62" i="4" s="1"/>
  <c r="AK61" i="4" s="1"/>
  <c r="AK60" i="4" s="1"/>
  <c r="AK59" i="4" s="1"/>
  <c r="AK58" i="4" s="1"/>
  <c r="AK57" i="4" s="1"/>
  <c r="AK56" i="4" s="1"/>
  <c r="AK55" i="4" s="1"/>
  <c r="AK54" i="4" s="1"/>
  <c r="AK53" i="4" s="1"/>
  <c r="AK52" i="4" s="1"/>
  <c r="AK51" i="4" s="1"/>
  <c r="AK50" i="4" s="1"/>
  <c r="AK49" i="4" s="1"/>
  <c r="AK48" i="4" s="1"/>
  <c r="AK47" i="4" s="1"/>
  <c r="AK46" i="4" s="1"/>
  <c r="AK45" i="4" s="1"/>
  <c r="AK44" i="4" s="1"/>
  <c r="AK43" i="4" s="1"/>
  <c r="AK42" i="4" s="1"/>
  <c r="AK41" i="4" s="1"/>
  <c r="AK40" i="4" s="1"/>
  <c r="AK39" i="4" s="1"/>
  <c r="AK38" i="4" s="1"/>
  <c r="AK37" i="4" s="1"/>
  <c r="AK36" i="4" s="1"/>
  <c r="AK35" i="4" s="1"/>
  <c r="AK34" i="4" s="1"/>
  <c r="AK33" i="4" s="1"/>
  <c r="AK32" i="4" s="1"/>
  <c r="AK31" i="4" s="1"/>
  <c r="AK30" i="4" s="1"/>
  <c r="AK29" i="4" s="1"/>
  <c r="AK28" i="4" s="1"/>
  <c r="AK27" i="4" s="1"/>
  <c r="AK26" i="4" s="1"/>
  <c r="AK25" i="4" s="1"/>
  <c r="AK24" i="4" s="1"/>
  <c r="AK23" i="4" s="1"/>
  <c r="AK22" i="4" s="1"/>
  <c r="AK21" i="4" s="1"/>
  <c r="AK20" i="4" s="1"/>
  <c r="AK19" i="4" s="1"/>
  <c r="AK18" i="4" s="1"/>
  <c r="AK17" i="4" s="1"/>
  <c r="AK16" i="4" s="1"/>
  <c r="AK15" i="4" s="1"/>
  <c r="AK14" i="4" s="1"/>
  <c r="AK13" i="4" s="1"/>
  <c r="AK12" i="4" s="1"/>
  <c r="AK11" i="4" s="1"/>
  <c r="AK10" i="4" s="1"/>
  <c r="AK9" i="4" s="1"/>
  <c r="AK8" i="4" s="1"/>
  <c r="AK7" i="4" s="1"/>
  <c r="AK6" i="4" s="1"/>
  <c r="AK5" i="4" s="1"/>
  <c r="AK4" i="4" s="1"/>
  <c r="AK3" i="4" s="1"/>
  <c r="AH362" i="4"/>
  <c r="AH361" i="4" s="1"/>
  <c r="AH360" i="4" s="1"/>
  <c r="AH359" i="4" s="1"/>
  <c r="AH358" i="4" s="1"/>
  <c r="AH357" i="4" s="1"/>
  <c r="AH356" i="4" s="1"/>
  <c r="AH355" i="4" s="1"/>
  <c r="AH354" i="4" s="1"/>
  <c r="AH353" i="4" s="1"/>
  <c r="AH352" i="4" s="1"/>
  <c r="AH351" i="4" s="1"/>
  <c r="AH350" i="4" s="1"/>
  <c r="AH349" i="4" s="1"/>
  <c r="AH348" i="4" s="1"/>
  <c r="AH347" i="4" s="1"/>
  <c r="AH346" i="4" s="1"/>
  <c r="AH345" i="4" s="1"/>
  <c r="AH344" i="4" s="1"/>
  <c r="AH343" i="4" s="1"/>
  <c r="AH342" i="4" s="1"/>
  <c r="AH341" i="4" s="1"/>
  <c r="AH340" i="4" s="1"/>
  <c r="AH339" i="4" s="1"/>
  <c r="AH338" i="4" s="1"/>
  <c r="AH337" i="4" s="1"/>
  <c r="AH336" i="4" s="1"/>
  <c r="AH335" i="4" s="1"/>
  <c r="AH334" i="4" s="1"/>
  <c r="AH333" i="4" s="1"/>
  <c r="AH332" i="4" s="1"/>
  <c r="AH331" i="4" s="1"/>
  <c r="AH330" i="4" s="1"/>
  <c r="AH329" i="4" s="1"/>
  <c r="AH328" i="4" s="1"/>
  <c r="AH327" i="4" s="1"/>
  <c r="AH326" i="4" s="1"/>
  <c r="AH325" i="4" s="1"/>
  <c r="AH324" i="4" s="1"/>
  <c r="AH323" i="4" s="1"/>
  <c r="AH322" i="4" s="1"/>
  <c r="AH321" i="4" s="1"/>
  <c r="AH320" i="4" s="1"/>
  <c r="AH319" i="4" s="1"/>
  <c r="AH318" i="4" s="1"/>
  <c r="AH317" i="4" s="1"/>
  <c r="AH316" i="4" s="1"/>
  <c r="AH315" i="4" s="1"/>
  <c r="AH314" i="4" s="1"/>
  <c r="AH313" i="4" s="1"/>
  <c r="AH312" i="4" s="1"/>
  <c r="AH311" i="4" s="1"/>
  <c r="AH310" i="4" s="1"/>
  <c r="AH309" i="4" s="1"/>
  <c r="AH308" i="4" s="1"/>
  <c r="AH307" i="4" s="1"/>
  <c r="AH306" i="4" s="1"/>
  <c r="AH305" i="4" s="1"/>
  <c r="AH304" i="4" s="1"/>
  <c r="AH303" i="4" s="1"/>
  <c r="AH302" i="4" s="1"/>
  <c r="AH301" i="4" s="1"/>
  <c r="AH300" i="4" s="1"/>
  <c r="AH299" i="4" s="1"/>
  <c r="AH298" i="4" s="1"/>
  <c r="AH297" i="4" s="1"/>
  <c r="AH296" i="4" s="1"/>
  <c r="AH295" i="4" s="1"/>
  <c r="AH294" i="4" s="1"/>
  <c r="AH293" i="4" s="1"/>
  <c r="AH292" i="4" s="1"/>
  <c r="AH291" i="4" s="1"/>
  <c r="AH290" i="4" s="1"/>
  <c r="AH289" i="4" s="1"/>
  <c r="AH288" i="4" s="1"/>
  <c r="AH287" i="4" s="1"/>
  <c r="AH286" i="4" s="1"/>
  <c r="AH285" i="4" s="1"/>
  <c r="AH284" i="4" s="1"/>
  <c r="AH283" i="4" s="1"/>
  <c r="AH282" i="4" s="1"/>
  <c r="AH281" i="4" s="1"/>
  <c r="AH280" i="4" s="1"/>
  <c r="AH279" i="4" s="1"/>
  <c r="AH278" i="4" s="1"/>
  <c r="AH277" i="4" s="1"/>
  <c r="AH276" i="4" s="1"/>
  <c r="AH275" i="4" s="1"/>
  <c r="AH274" i="4" s="1"/>
  <c r="AH273" i="4" s="1"/>
  <c r="AH272" i="4" s="1"/>
  <c r="AH271" i="4" s="1"/>
  <c r="AH270" i="4" s="1"/>
  <c r="AH269" i="4" s="1"/>
  <c r="AH268" i="4" s="1"/>
  <c r="AH267" i="4" s="1"/>
  <c r="AH266" i="4" s="1"/>
  <c r="AH265" i="4" s="1"/>
  <c r="AH264" i="4" s="1"/>
  <c r="AH263" i="4" s="1"/>
  <c r="AH262" i="4" s="1"/>
  <c r="AH261" i="4" s="1"/>
  <c r="AH260" i="4" s="1"/>
  <c r="AH259" i="4" s="1"/>
  <c r="AH258" i="4" s="1"/>
  <c r="AH257" i="4" s="1"/>
  <c r="AH256" i="4" s="1"/>
  <c r="AH255" i="4" s="1"/>
  <c r="AH254" i="4" s="1"/>
  <c r="AH253" i="4" s="1"/>
  <c r="AH252" i="4" s="1"/>
  <c r="AH251" i="4" s="1"/>
  <c r="AH250" i="4" s="1"/>
  <c r="AH249" i="4" s="1"/>
  <c r="AH248" i="4" s="1"/>
  <c r="AH247" i="4" s="1"/>
  <c r="AH246" i="4" s="1"/>
  <c r="AH245" i="4" s="1"/>
  <c r="AH244" i="4" s="1"/>
  <c r="AH243" i="4" s="1"/>
  <c r="AH242" i="4" s="1"/>
  <c r="AH241" i="4" s="1"/>
  <c r="AH240" i="4" s="1"/>
  <c r="AH239" i="4" s="1"/>
  <c r="AH238" i="4" s="1"/>
  <c r="AH237" i="4" s="1"/>
  <c r="AH236" i="4" s="1"/>
  <c r="AH235" i="4" s="1"/>
  <c r="AH234" i="4" s="1"/>
  <c r="AH233" i="4" s="1"/>
  <c r="AH232" i="4" s="1"/>
  <c r="AH231" i="4" s="1"/>
  <c r="AH230" i="4" s="1"/>
  <c r="AH229" i="4" s="1"/>
  <c r="AH228" i="4" s="1"/>
  <c r="AH227" i="4" s="1"/>
  <c r="AH226" i="4" s="1"/>
  <c r="AH225" i="4" s="1"/>
  <c r="AH224" i="4" s="1"/>
  <c r="AH223" i="4" s="1"/>
  <c r="AH222" i="4" s="1"/>
  <c r="AH221" i="4" s="1"/>
  <c r="AH220" i="4" s="1"/>
  <c r="AH219" i="4" s="1"/>
  <c r="AH218" i="4" s="1"/>
  <c r="AH217" i="4" s="1"/>
  <c r="AH216" i="4" s="1"/>
  <c r="AH215" i="4" s="1"/>
  <c r="AH214" i="4" s="1"/>
  <c r="AH213" i="4" s="1"/>
  <c r="AH212" i="4" s="1"/>
  <c r="AH211" i="4" s="1"/>
  <c r="AH210" i="4" s="1"/>
  <c r="AH209" i="4" s="1"/>
  <c r="AH208" i="4" s="1"/>
  <c r="AH207" i="4" s="1"/>
  <c r="AH206" i="4" s="1"/>
  <c r="AH205" i="4" s="1"/>
  <c r="AH204" i="4" s="1"/>
  <c r="AH203" i="4" s="1"/>
  <c r="AH202" i="4" s="1"/>
  <c r="AH201" i="4" s="1"/>
  <c r="AH200" i="4" s="1"/>
  <c r="AH199" i="4" s="1"/>
  <c r="AH198" i="4" s="1"/>
  <c r="AH197" i="4" s="1"/>
  <c r="AH196" i="4" s="1"/>
  <c r="AH195" i="4" s="1"/>
  <c r="AH194" i="4" s="1"/>
  <c r="AH193" i="4" s="1"/>
  <c r="AH192" i="4" s="1"/>
  <c r="AH191" i="4" s="1"/>
  <c r="AH190" i="4" s="1"/>
  <c r="AH189" i="4" s="1"/>
  <c r="AH188" i="4" s="1"/>
  <c r="AH187" i="4" s="1"/>
  <c r="AH186" i="4" s="1"/>
  <c r="AH185" i="4" s="1"/>
  <c r="AH184" i="4" s="1"/>
  <c r="AH183" i="4" s="1"/>
  <c r="AH182" i="4" s="1"/>
  <c r="AH181" i="4" s="1"/>
  <c r="AH180" i="4" s="1"/>
  <c r="AH179" i="4" s="1"/>
  <c r="AH178" i="4" s="1"/>
  <c r="AH177" i="4" s="1"/>
  <c r="AH176" i="4" s="1"/>
  <c r="AH175" i="4" s="1"/>
  <c r="AH174" i="4" s="1"/>
  <c r="AH173" i="4" s="1"/>
  <c r="AH172" i="4" s="1"/>
  <c r="AH171" i="4" s="1"/>
  <c r="AH170" i="4" s="1"/>
  <c r="AH169" i="4" s="1"/>
  <c r="AH168" i="4" s="1"/>
  <c r="AH167" i="4" s="1"/>
  <c r="AH166" i="4" s="1"/>
  <c r="AH165" i="4" s="1"/>
  <c r="AH164" i="4" s="1"/>
  <c r="AH163" i="4" s="1"/>
  <c r="AH162" i="4" s="1"/>
  <c r="AH161" i="4" s="1"/>
  <c r="AH160" i="4" s="1"/>
  <c r="AH159" i="4" s="1"/>
  <c r="AH158" i="4" s="1"/>
  <c r="AH157" i="4" s="1"/>
  <c r="AH156" i="4" s="1"/>
  <c r="AH155" i="4" s="1"/>
  <c r="AH154" i="4" s="1"/>
  <c r="AH153" i="4" s="1"/>
  <c r="AH152" i="4" s="1"/>
  <c r="AH151" i="4" s="1"/>
  <c r="AH150" i="4" s="1"/>
  <c r="AH149" i="4" s="1"/>
  <c r="AH148" i="4" s="1"/>
  <c r="AH147" i="4" s="1"/>
  <c r="AH146" i="4" s="1"/>
  <c r="AH145" i="4" s="1"/>
  <c r="AH144" i="4" s="1"/>
  <c r="AH143" i="4" s="1"/>
  <c r="AH142" i="4" s="1"/>
  <c r="AH141" i="4" s="1"/>
  <c r="AH140" i="4" s="1"/>
  <c r="AH139" i="4" s="1"/>
  <c r="AH138" i="4" s="1"/>
  <c r="AH137" i="4" s="1"/>
  <c r="AH136" i="4" s="1"/>
  <c r="AH135" i="4" s="1"/>
  <c r="AH134" i="4" s="1"/>
  <c r="AH133" i="4" s="1"/>
  <c r="AH132" i="4" s="1"/>
  <c r="AH131" i="4" s="1"/>
  <c r="AH130" i="4" s="1"/>
  <c r="AH129" i="4" s="1"/>
  <c r="AH128" i="4" s="1"/>
  <c r="AH127" i="4" s="1"/>
  <c r="AH126" i="4" s="1"/>
  <c r="AH125" i="4" s="1"/>
  <c r="AH124" i="4" s="1"/>
  <c r="AH123" i="4" s="1"/>
  <c r="AH122" i="4" s="1"/>
  <c r="AH121" i="4" s="1"/>
  <c r="AH120" i="4" s="1"/>
  <c r="AH119" i="4" s="1"/>
  <c r="AH118" i="4" s="1"/>
  <c r="AH117" i="4" s="1"/>
  <c r="AH116" i="4" s="1"/>
  <c r="AH115" i="4" s="1"/>
  <c r="AH114" i="4" s="1"/>
  <c r="AH113" i="4" s="1"/>
  <c r="AH112" i="4" s="1"/>
  <c r="AH111" i="4" s="1"/>
  <c r="AH110" i="4" s="1"/>
  <c r="AH109" i="4" s="1"/>
  <c r="AH108" i="4" s="1"/>
  <c r="AH107" i="4" s="1"/>
  <c r="AH106" i="4" s="1"/>
  <c r="AH105" i="4" s="1"/>
  <c r="AH104" i="4" s="1"/>
  <c r="AH103" i="4" s="1"/>
  <c r="AH102" i="4" s="1"/>
  <c r="AH101" i="4" s="1"/>
  <c r="AH100" i="4" s="1"/>
  <c r="AH99" i="4" s="1"/>
  <c r="AH98" i="4" s="1"/>
  <c r="AH97" i="4" s="1"/>
  <c r="AH96" i="4" s="1"/>
  <c r="AH95" i="4" s="1"/>
  <c r="AH94" i="4" s="1"/>
  <c r="AH93" i="4" s="1"/>
  <c r="AH92" i="4" s="1"/>
  <c r="AH91" i="4" s="1"/>
  <c r="AH90" i="4" s="1"/>
  <c r="AH89" i="4" s="1"/>
  <c r="AH88" i="4" s="1"/>
  <c r="AH87" i="4" s="1"/>
  <c r="AH86" i="4" s="1"/>
  <c r="AH85" i="4" s="1"/>
  <c r="AH84" i="4" s="1"/>
  <c r="AH83" i="4" s="1"/>
  <c r="AH82" i="4" s="1"/>
  <c r="AH81" i="4" s="1"/>
  <c r="AH80" i="4" s="1"/>
  <c r="AH79" i="4" s="1"/>
  <c r="AH78" i="4" s="1"/>
  <c r="AH77" i="4" s="1"/>
  <c r="AH76" i="4" s="1"/>
  <c r="AH75" i="4" s="1"/>
  <c r="AH74" i="4" s="1"/>
  <c r="AH73" i="4" s="1"/>
  <c r="AH72" i="4" s="1"/>
  <c r="AH71" i="4" s="1"/>
  <c r="AH70" i="4" s="1"/>
  <c r="AH69" i="4" s="1"/>
  <c r="AH68" i="4" s="1"/>
  <c r="AH67" i="4" s="1"/>
  <c r="AH66" i="4" s="1"/>
  <c r="AH65" i="4" s="1"/>
  <c r="AH64" i="4" s="1"/>
  <c r="AH63" i="4" s="1"/>
  <c r="AH62" i="4" s="1"/>
  <c r="AH61" i="4" s="1"/>
  <c r="AH60" i="4" s="1"/>
  <c r="AH59" i="4" s="1"/>
  <c r="AH58" i="4" s="1"/>
  <c r="AH57" i="4" s="1"/>
  <c r="AH56" i="4" s="1"/>
  <c r="AH55" i="4" s="1"/>
  <c r="AH54" i="4" s="1"/>
  <c r="AH53" i="4" s="1"/>
  <c r="AH52" i="4" s="1"/>
  <c r="AH51" i="4" s="1"/>
  <c r="AH50" i="4" s="1"/>
  <c r="AH49" i="4" s="1"/>
  <c r="AH48" i="4" s="1"/>
  <c r="AH47" i="4" s="1"/>
  <c r="AH46" i="4" s="1"/>
  <c r="AH45" i="4" s="1"/>
  <c r="AH44" i="4" s="1"/>
  <c r="AH43" i="4" s="1"/>
  <c r="AH42" i="4" s="1"/>
  <c r="AH41" i="4" s="1"/>
  <c r="AH40" i="4" s="1"/>
  <c r="AH39" i="4" s="1"/>
  <c r="AH38" i="4" s="1"/>
  <c r="AH37" i="4" s="1"/>
  <c r="AH36" i="4" s="1"/>
  <c r="AH35" i="4" s="1"/>
  <c r="AH34" i="4" s="1"/>
  <c r="AH33" i="4" s="1"/>
  <c r="AH32" i="4" s="1"/>
  <c r="AH31" i="4" s="1"/>
  <c r="AH30" i="4" s="1"/>
  <c r="AH29" i="4" s="1"/>
  <c r="AH28" i="4" s="1"/>
  <c r="AH27" i="4" s="1"/>
  <c r="AH26" i="4" s="1"/>
  <c r="AH25" i="4" s="1"/>
  <c r="AH24" i="4" s="1"/>
  <c r="AH23" i="4" s="1"/>
  <c r="AH22" i="4" s="1"/>
  <c r="AH21" i="4" s="1"/>
  <c r="AH20" i="4" s="1"/>
  <c r="AH19" i="4" s="1"/>
  <c r="AH18" i="4" s="1"/>
  <c r="AH17" i="4" s="1"/>
  <c r="AH16" i="4" s="1"/>
  <c r="AH15" i="4" s="1"/>
  <c r="AH14" i="4" s="1"/>
  <c r="AH13" i="4" s="1"/>
  <c r="AH12" i="4" s="1"/>
  <c r="AH11" i="4" s="1"/>
  <c r="AH10" i="4" s="1"/>
  <c r="AH9" i="4" s="1"/>
  <c r="AH8" i="4" s="1"/>
  <c r="AH7" i="4" s="1"/>
  <c r="AH6" i="4" s="1"/>
  <c r="AH5" i="4" s="1"/>
  <c r="AH4" i="4" s="1"/>
  <c r="AH3" i="4" s="1"/>
  <c r="J14" i="1" l="1"/>
  <c r="S11" i="1"/>
  <c r="R11" i="1"/>
  <c r="O187" i="2" l="1"/>
  <c r="I195" i="2"/>
  <c r="O189" i="2" s="1"/>
  <c r="H195" i="2"/>
  <c r="O188" i="2" s="1"/>
  <c r="L170" i="2" l="1"/>
  <c r="L175" i="2" s="1"/>
  <c r="L191" i="2"/>
  <c r="L195" i="2" s="1"/>
  <c r="O192" i="2"/>
  <c r="L194" i="2"/>
  <c r="L187" i="2"/>
  <c r="L173" i="2"/>
  <c r="L166" i="2"/>
  <c r="O165" i="2"/>
  <c r="O186" i="2"/>
  <c r="L196" i="2" l="1"/>
  <c r="L198" i="2" s="1"/>
  <c r="O195" i="2"/>
  <c r="B31" i="3" s="1"/>
  <c r="D31" i="3" s="1"/>
  <c r="I194" i="2" s="1"/>
  <c r="O191" i="2" s="1"/>
  <c r="L181" i="2"/>
  <c r="N9" i="3" s="1"/>
  <c r="P9" i="3" s="1"/>
  <c r="I173" i="2" s="1"/>
  <c r="O170" i="2" s="1"/>
  <c r="L174" i="2"/>
  <c r="L176" i="2" s="1"/>
  <c r="L197" i="2"/>
  <c r="L199" i="2"/>
  <c r="H189" i="2" s="1"/>
  <c r="J35" i="1" s="1"/>
  <c r="J39" i="1" s="1"/>
  <c r="L177" i="2"/>
  <c r="L179" i="2"/>
  <c r="I168" i="2" s="1"/>
  <c r="O9" i="3" l="1"/>
  <c r="H173" i="2" s="1"/>
  <c r="O169" i="2" s="1"/>
  <c r="L167" i="2" s="1"/>
  <c r="L169" i="2" s="1"/>
  <c r="I167" i="2" s="1"/>
  <c r="K26" i="1" s="1"/>
  <c r="K27" i="1"/>
  <c r="K31" i="1" s="1"/>
  <c r="L200" i="2"/>
  <c r="I189" i="2" s="1"/>
  <c r="K35" i="1" s="1"/>
  <c r="K39" i="1" s="1"/>
  <c r="L178" i="2"/>
  <c r="H168" i="2" s="1"/>
  <c r="C31" i="3"/>
  <c r="H194" i="2" s="1"/>
  <c r="O190" i="2" s="1"/>
  <c r="L188" i="2" s="1"/>
  <c r="L190" i="2" s="1"/>
  <c r="I188" i="2" s="1"/>
  <c r="K34" i="1" s="1"/>
  <c r="N198" i="2"/>
  <c r="N202" i="2" s="1"/>
  <c r="N201" i="2" s="1"/>
  <c r="H191" i="2" s="1"/>
  <c r="J37" i="1" s="1"/>
  <c r="O178" i="2"/>
  <c r="O182" i="2" s="1"/>
  <c r="O181" i="2" s="1"/>
  <c r="I170" i="2" s="1"/>
  <c r="K29" i="1" s="1"/>
  <c r="L168" i="2" l="1"/>
  <c r="H167" i="2" s="1"/>
  <c r="J26" i="1" s="1"/>
  <c r="O198" i="2"/>
  <c r="O202" i="2" s="1"/>
  <c r="O179" i="2"/>
  <c r="O180" i="2" s="1"/>
  <c r="I169" i="2" s="1"/>
  <c r="I166" i="2"/>
  <c r="I171" i="2" s="1"/>
  <c r="K30" i="1"/>
  <c r="L189" i="2"/>
  <c r="H188" i="2" s="1"/>
  <c r="H187" i="2" s="1"/>
  <c r="H192" i="2" s="1"/>
  <c r="N199" i="2"/>
  <c r="N200" i="2" s="1"/>
  <c r="H190" i="2" s="1"/>
  <c r="I187" i="2"/>
  <c r="I192" i="2" s="1"/>
  <c r="K38" i="1"/>
  <c r="H28" i="2"/>
  <c r="H26" i="2" s="1"/>
  <c r="O20" i="2" s="1"/>
  <c r="I28" i="2"/>
  <c r="I26" i="2" s="1"/>
  <c r="O21" i="2" s="1"/>
  <c r="J30" i="1" l="1"/>
  <c r="H166" i="2"/>
  <c r="H171" i="2" s="1"/>
  <c r="O201" i="2"/>
  <c r="I191" i="2" s="1"/>
  <c r="K37" i="1" s="1"/>
  <c r="J27" i="1"/>
  <c r="J31" i="1" s="1"/>
  <c r="N178" i="2"/>
  <c r="O199" i="2"/>
  <c r="O200" i="2" s="1"/>
  <c r="I190" i="2" s="1"/>
  <c r="J34" i="1"/>
  <c r="L23" i="2"/>
  <c r="O27" i="2" s="1"/>
  <c r="B25" i="3" s="1"/>
  <c r="J38" i="1" l="1"/>
  <c r="N182" i="2"/>
  <c r="N181" i="2" s="1"/>
  <c r="H170" i="2" s="1"/>
  <c r="J29" i="1" s="1"/>
  <c r="N179" i="2"/>
  <c r="N180" i="2" s="1"/>
  <c r="H169" i="2" s="1"/>
  <c r="C25" i="3"/>
  <c r="H25" i="2" s="1"/>
  <c r="O22" i="2" s="1"/>
  <c r="D25" i="3"/>
  <c r="I25" i="2" s="1"/>
  <c r="O23" i="2" s="1"/>
  <c r="E51" i="2" l="1"/>
  <c r="E52" i="2"/>
  <c r="E50" i="2"/>
  <c r="E44" i="2"/>
  <c r="O48" i="2" s="1"/>
  <c r="E46" i="2"/>
  <c r="E41" i="2"/>
  <c r="E47" i="2"/>
  <c r="E43" i="2"/>
  <c r="E42" i="2"/>
  <c r="E39" i="2"/>
  <c r="E45" i="2"/>
  <c r="E40" i="2"/>
  <c r="E38" i="2"/>
  <c r="O47" i="2" l="1"/>
  <c r="O45" i="2"/>
  <c r="O46" i="2"/>
  <c r="E21" i="2"/>
  <c r="E22" i="2"/>
  <c r="E20" i="2"/>
  <c r="O37" i="2" l="1"/>
  <c r="O19" i="2"/>
  <c r="O24" i="2" s="1"/>
  <c r="L28" i="2" l="1"/>
  <c r="L30" i="2" s="1"/>
  <c r="L19" i="2"/>
  <c r="L20" i="2" s="1"/>
  <c r="O18" i="2"/>
  <c r="L26" i="2"/>
  <c r="L27" i="2"/>
  <c r="L29" i="2" s="1"/>
  <c r="L21" i="2" l="1"/>
  <c r="H20" i="2" s="1"/>
  <c r="L22" i="2"/>
  <c r="I20" i="2" s="1"/>
  <c r="L31" i="2"/>
  <c r="H21" i="2" s="1"/>
  <c r="F3" i="1" s="1"/>
  <c r="F6" i="1" s="1"/>
  <c r="L32" i="2"/>
  <c r="I21" i="2" s="1"/>
  <c r="G3" i="1" s="1"/>
  <c r="G6" i="1" s="1"/>
  <c r="F24" i="1" l="1"/>
  <c r="G24" i="1"/>
  <c r="H19" i="2"/>
  <c r="H23" i="2" s="1"/>
  <c r="H22" i="2"/>
  <c r="F4" i="1" s="1"/>
  <c r="I19" i="2"/>
  <c r="I23" i="2" s="1"/>
  <c r="I22" i="2"/>
  <c r="G4" i="1" s="1"/>
  <c r="G5" i="1"/>
  <c r="G23" i="1"/>
  <c r="F23" i="1"/>
  <c r="H30" i="8" l="1"/>
  <c r="F27" i="1"/>
  <c r="I30" i="14"/>
  <c r="G27" i="1"/>
  <c r="G26" i="1"/>
  <c r="F26" i="1"/>
  <c r="H30" i="11"/>
  <c r="H30" i="14"/>
  <c r="H30" i="2"/>
  <c r="I30" i="8"/>
  <c r="I30" i="11"/>
  <c r="I30" i="2"/>
  <c r="I45" i="2"/>
  <c r="O39" i="2" s="1"/>
  <c r="L37" i="2"/>
  <c r="O42" i="2"/>
  <c r="O36" i="2"/>
  <c r="L44" i="2"/>
  <c r="H45" i="2"/>
  <c r="O38" i="2" s="1"/>
  <c r="F25" i="1" l="1"/>
  <c r="G25" i="1"/>
  <c r="L41" i="2"/>
  <c r="L52" i="2" s="1"/>
  <c r="L46" i="2" l="1"/>
  <c r="L48" i="2" s="1"/>
  <c r="L45" i="2"/>
  <c r="L47" i="2" s="1"/>
  <c r="B19" i="3"/>
  <c r="B11" i="3"/>
  <c r="L50" i="2" l="1"/>
  <c r="AA46" i="2" s="1"/>
  <c r="L49" i="2"/>
  <c r="Z45" i="2" s="1"/>
  <c r="C11" i="3"/>
  <c r="H44" i="2" s="1"/>
  <c r="O40" i="2" s="1"/>
  <c r="D11" i="3"/>
  <c r="I44" i="2" s="1"/>
  <c r="O41" i="2" s="1"/>
  <c r="D19" i="3"/>
  <c r="C19" i="3"/>
  <c r="I47" i="2" l="1"/>
  <c r="AA43" i="2"/>
  <c r="I48" i="2"/>
  <c r="Z43" i="2"/>
  <c r="AA44" i="2"/>
  <c r="AA45" i="2"/>
  <c r="H48" i="2"/>
  <c r="H47" i="2"/>
  <c r="Z44" i="2"/>
  <c r="Z46" i="2"/>
  <c r="L38" i="2"/>
  <c r="L40" i="2" s="1"/>
  <c r="I38" i="2" s="1"/>
  <c r="K3" i="1"/>
  <c r="K7" i="1" s="1"/>
  <c r="J3" i="1"/>
  <c r="J7" i="1" s="1"/>
  <c r="O42" i="11" s="1"/>
  <c r="H38" i="11" l="1"/>
  <c r="I38" i="11"/>
  <c r="H39" i="2"/>
  <c r="N51" i="2" s="1"/>
  <c r="N52" i="2" s="1"/>
  <c r="N53" i="2" s="1"/>
  <c r="H40" i="2" s="1"/>
  <c r="I39" i="2"/>
  <c r="O51" i="2" s="1"/>
  <c r="O52" i="2" s="1"/>
  <c r="O53" i="2" s="1"/>
  <c r="I40" i="2" s="1"/>
  <c r="AA39" i="2"/>
  <c r="AA38" i="2" s="1"/>
  <c r="Z39" i="2"/>
  <c r="Z38" i="2" s="1"/>
  <c r="L39" i="2"/>
  <c r="H38" i="2" s="1"/>
  <c r="H37" i="2" s="1"/>
  <c r="H42" i="2" s="1"/>
  <c r="I37" i="2"/>
  <c r="I42" i="2" s="1"/>
  <c r="I37" i="11" l="1"/>
  <c r="I42" i="11" s="1"/>
  <c r="K2" i="1"/>
  <c r="K6" i="1" s="1"/>
  <c r="H37" i="11"/>
  <c r="H42" i="11" s="1"/>
  <c r="J2" i="1"/>
  <c r="J6" i="1" s="1"/>
  <c r="N55" i="2"/>
  <c r="N54" i="2" s="1"/>
  <c r="H41" i="2" s="1"/>
  <c r="J5" i="1" s="1"/>
  <c r="O55" i="2"/>
  <c r="O54" i="2" s="1"/>
  <c r="I41" i="2" s="1"/>
  <c r="K5" i="1" s="1"/>
  <c r="I210" i="11" l="1"/>
  <c r="K44" i="1" s="1"/>
  <c r="H210" i="11"/>
  <c r="J44" i="1" s="1"/>
  <c r="H190" i="11" l="1"/>
  <c r="J36" i="1" s="1"/>
  <c r="I190" i="11" l="1"/>
  <c r="K36" i="1" s="1"/>
  <c r="H169" i="11" l="1"/>
  <c r="J28" i="1" s="1"/>
  <c r="I169" i="11"/>
  <c r="K28" i="1" s="1"/>
  <c r="H40" i="11" l="1"/>
  <c r="J4" i="1" s="1"/>
  <c r="I40" i="11" l="1"/>
  <c r="K4" i="1" s="1"/>
  <c r="H230" i="11" l="1"/>
  <c r="N12" i="1" s="1"/>
  <c r="I230" i="11" l="1"/>
  <c r="O12" i="1" s="1"/>
  <c r="H101" i="11" l="1"/>
  <c r="J12" i="1" s="1"/>
  <c r="I101" i="11" l="1"/>
  <c r="K12" i="1" s="1"/>
  <c r="H250" i="11" l="1"/>
  <c r="N4" i="1" s="1"/>
  <c r="I250" i="11" l="1"/>
  <c r="O4" i="1" s="1"/>
  <c r="H126" i="11" l="1"/>
  <c r="J20" i="1" s="1"/>
  <c r="I126" i="11" l="1"/>
  <c r="K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SaMuK</author>
    <author>Matheus</author>
  </authors>
  <commentList>
    <comment ref="M2" authorId="0" shapeId="0" xr:uid="{640F90A6-8A10-47A7-A0AB-417307BBBEB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" authorId="1" shapeId="0" xr:uid="{C46A3571-FB84-4AEC-875E-2DCC0EC5EF49}">
      <text>
        <r>
          <rPr>
            <b/>
            <sz val="9"/>
            <color indexed="81"/>
            <rFont val="Segoe UI"/>
          </rPr>
          <t>Matheus:</t>
        </r>
        <r>
          <rPr>
            <sz val="9"/>
            <color indexed="81"/>
            <rFont val="Segoe UI"/>
          </rPr>
          <t xml:space="preserve">
2w Spike 7Spin</t>
        </r>
      </text>
    </comment>
    <comment ref="M7" authorId="0" shapeId="0" xr:uid="{24BCA84C-D747-41ED-B293-9B3657C228F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7" authorId="0" shapeId="0" xr:uid="{7BB6E9C0-0403-4153-9E8A-EA67ACA989E5}">
      <text>
        <r>
          <rPr>
            <b/>
            <sz val="9"/>
            <color indexed="81"/>
            <rFont val="Tahoma"/>
            <family val="2"/>
          </rPr>
          <t xml:space="preserve">1w Spike 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7" authorId="0" shapeId="0" xr:uid="{217DB494-27D2-46C1-936B-6FD5A51E321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7" authorId="0" shapeId="0" xr:uid="{95DF6A2A-F2FF-4C9E-B3C8-79E2B8270824}">
      <text/>
    </comment>
    <comment ref="S7" authorId="0" shapeId="0" xr:uid="{1334A36A-9DAF-433C-AAE0-285B8444B0CC}">
      <text/>
    </comment>
    <comment ref="U7" authorId="0" shapeId="0" xr:uid="{D2B03DC8-FB0B-48F0-98DF-15057B8FC91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V7" authorId="0" shapeId="0" xr:uid="{E991DA21-D79D-4A21-96B7-51565F926B47}">
      <text/>
    </comment>
    <comment ref="Q8" authorId="0" shapeId="0" xr:uid="{7E2D239F-8189-4728-96F9-72E537FAB4E5}">
      <text>
        <r>
          <rPr>
            <b/>
            <sz val="9"/>
            <color indexed="81"/>
            <rFont val="Tahoma"/>
            <family val="2"/>
          </rPr>
          <t xml:space="preserve">1w Spike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" authorId="0" shapeId="0" xr:uid="{E6CA1B93-8008-4890-898D-C2097BFF4C33}">
      <text>
        <r>
          <rPr>
            <b/>
            <sz val="9"/>
            <color indexed="81"/>
            <rFont val="Tahoma"/>
            <family val="2"/>
          </rPr>
          <t xml:space="preserve">2w Spike 6~7 
Spin Front
</t>
        </r>
      </text>
    </comment>
    <comment ref="A12" authorId="0" shapeId="0" xr:uid="{CF8F2A3A-A7E4-4F60-BB7D-82F617DA928F}">
      <text/>
    </comment>
    <comment ref="B12" authorId="0" shapeId="0" xr:uid="{ED23AD1B-2ED0-4B8F-B63C-896E114F401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M12" authorId="0" shapeId="0" xr:uid="{E0CB7528-19C3-4998-AA8A-82E8DD1E6120}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Q12" authorId="0" shapeId="0" xr:uid="{D74B47B8-31C6-44AF-9D9A-A2C11861AFA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2" authorId="0" shapeId="0" xr:uid="{719BF6D0-0832-40A4-B01F-49741D1378EB}">
      <text/>
    </comment>
    <comment ref="S12" authorId="0" shapeId="0" xr:uid="{887F2525-661A-4FE1-A9D9-08D248B86DCF}">
      <text/>
    </comment>
    <comment ref="U12" authorId="0" shapeId="0" xr:uid="{719BE727-EDC9-4E09-97E3-F25B5C7E90AD}">
      <text/>
    </comment>
    <comment ref="V12" authorId="0" shapeId="0" xr:uid="{965CF98E-9684-4BC1-8F1D-2BD24A031AC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W12" authorId="0" shapeId="0" xr:uid="{1E8936E9-BC95-4CE8-B900-6DA6BA843016}">
      <text>
        <r>
          <rPr>
            <b/>
            <sz val="9"/>
            <color indexed="81"/>
            <rFont val="Tahoma"/>
            <family val="2"/>
          </rPr>
          <t>2w Bs 9 Spin</t>
        </r>
      </text>
    </comment>
    <comment ref="Q13" authorId="0" shapeId="0" xr:uid="{96B81F7F-72FD-42A4-A763-B484C17D3EB2}">
      <text>
        <r>
          <rPr>
            <b/>
            <sz val="9"/>
            <color indexed="81"/>
            <rFont val="Tahoma"/>
            <family val="2"/>
          </rPr>
          <t>Cobra 3w</t>
        </r>
      </text>
    </comment>
    <comment ref="A17" authorId="0" shapeId="0" xr:uid="{F2E93702-5112-4BAA-BDBD-DE959D4BBEF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17" authorId="0" shapeId="0" xr:uid="{20DEF5D9-0189-49EF-848B-43CF62B93EA5}">
      <text/>
    </comment>
    <comment ref="I17" authorId="0" shapeId="0" xr:uid="{2680D868-EF90-449A-B4E2-7A692B6B8F47}">
      <text/>
    </comment>
    <comment ref="M17" authorId="0" shapeId="0" xr:uid="{CE154A45-B5A4-49F0-B7E7-B7719D33172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17" authorId="0" shapeId="0" xr:uid="{7575B8FE-F462-4141-9161-A7698C76A5C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O17" authorId="0" shapeId="0" xr:uid="{F6F1719E-DCC7-42BF-A18F-B485432D5349}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7" authorId="0" shapeId="0" xr:uid="{04DF66FB-6B42-4E62-864D-67410E876DB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B7D62EE7-4493-4C0B-B636-8A782620A01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S17" authorId="0" shapeId="0" xr:uid="{853E2CEC-0637-4276-BC12-12DD3EC53F5B}">
      <text>
        <r>
          <rPr>
            <b/>
            <sz val="9"/>
            <color indexed="81"/>
            <rFont val="Tahoma"/>
            <family val="2"/>
          </rPr>
          <t>Spike 3w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2" authorId="0" shapeId="0" xr:uid="{5E0738E4-7A04-4D3E-B48F-192235640E6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N22" authorId="0" shapeId="0" xr:uid="{B99F9791-96D3-4BCF-9726-6C2D40B04FCD}">
      <text>
        <r>
          <rPr>
            <b/>
            <sz val="9"/>
            <color indexed="81"/>
            <rFont val="Tahoma"/>
            <family val="2"/>
          </rPr>
          <t>1w BS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0" shapeId="0" xr:uid="{DA16BE20-F1E3-40B8-BE85-BFE2F749C858}">
      <text>
        <r>
          <rPr>
            <b/>
            <sz val="9"/>
            <color indexed="81"/>
            <rFont val="Tahoma"/>
            <family val="2"/>
          </rPr>
          <t>1w TomaHawk 30 Spin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" authorId="0" shapeId="0" xr:uid="{EBAE6317-A0C4-4D16-BCBC-525DDD9E6633}">
      <text>
        <r>
          <rPr>
            <b/>
            <sz val="9"/>
            <color indexed="81"/>
            <rFont val="Tahoma"/>
            <family val="2"/>
          </rPr>
          <t>1w TomaHawk 30 Spin</t>
        </r>
      </text>
    </comment>
    <comment ref="I34" authorId="0" shapeId="0" xr:uid="{BC77974B-442C-4C37-9B1E-6EB716AC9304}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  <comment ref="A39" authorId="0" shapeId="0" xr:uid="{698C1306-F225-4D87-A03F-1DD203F0D673}">
      <text>
        <r>
          <rPr>
            <b/>
            <sz val="9"/>
            <color indexed="81"/>
            <rFont val="Tahoma"/>
            <family val="2"/>
          </rPr>
          <t>1w Spike 30 Spin</t>
        </r>
      </text>
    </comment>
    <comment ref="E39" authorId="0" shapeId="0" xr:uid="{FDB36B29-3D31-468C-BE90-36AAB6FA7806}">
      <text>
        <r>
          <rPr>
            <b/>
            <sz val="9"/>
            <color indexed="81"/>
            <rFont val="Tahoma"/>
            <family val="2"/>
          </rPr>
          <t>2 Ps Spike 30 Spin</t>
        </r>
      </text>
    </comment>
  </commentList>
</comments>
</file>

<file path=xl/sharedStrings.xml><?xml version="1.0" encoding="utf-8"?>
<sst xmlns="http://schemas.openxmlformats.org/spreadsheetml/2006/main" count="4237" uniqueCount="450">
  <si>
    <t>toma</t>
  </si>
  <si>
    <t>dunk</t>
  </si>
  <si>
    <t>bs</t>
  </si>
  <si>
    <t>cos</t>
  </si>
  <si>
    <t>sin</t>
  </si>
  <si>
    <t>%</t>
  </si>
  <si>
    <t>toma 1w</t>
  </si>
  <si>
    <t>c</t>
  </si>
  <si>
    <t>f.hwi</t>
  </si>
  <si>
    <t>pin</t>
  </si>
  <si>
    <t>px</t>
  </si>
  <si>
    <t>hwi * sin * wind</t>
  </si>
  <si>
    <t>c 1st</t>
  </si>
  <si>
    <t>c * inf</t>
  </si>
  <si>
    <t>h+</t>
  </si>
  <si>
    <t>c wind (+)</t>
  </si>
  <si>
    <t>h -</t>
  </si>
  <si>
    <t>calliper</t>
  </si>
  <si>
    <t>c wind (-)</t>
  </si>
  <si>
    <t>inf h+</t>
  </si>
  <si>
    <t>aim</t>
  </si>
  <si>
    <t>h+h-</t>
  </si>
  <si>
    <t>inf h -</t>
  </si>
  <si>
    <t>slope</t>
  </si>
  <si>
    <t>inf</t>
  </si>
  <si>
    <t>wind</t>
  </si>
  <si>
    <t>dist+พื้น</t>
  </si>
  <si>
    <t>ตัวแบ่ง</t>
  </si>
  <si>
    <t>wind effect</t>
  </si>
  <si>
    <t>h</t>
  </si>
  <si>
    <t>wind effect (+)</t>
  </si>
  <si>
    <t>พื้นที่จริง</t>
  </si>
  <si>
    <t>wind effect (-)</t>
  </si>
  <si>
    <t>% wind (+)</t>
  </si>
  <si>
    <t>pc</t>
  </si>
  <si>
    <t>% wind (-)</t>
  </si>
  <si>
    <t xml:space="preserve">pin final wind(+) </t>
  </si>
  <si>
    <t xml:space="preserve">pin final wind(-) </t>
  </si>
  <si>
    <t>dunk 1w</t>
  </si>
  <si>
    <t>spin</t>
  </si>
  <si>
    <t>c 2nd</t>
  </si>
  <si>
    <t>c 3rd</t>
  </si>
  <si>
    <t>c 4th</t>
  </si>
  <si>
    <t>normal</t>
  </si>
  <si>
    <t>a+</t>
  </si>
  <si>
    <t>a -</t>
  </si>
  <si>
    <t>รวมตัวแบ่ง</t>
  </si>
  <si>
    <t>spin 30</t>
  </si>
  <si>
    <t>sk 1w</t>
  </si>
  <si>
    <t>1ps 30</t>
  </si>
  <si>
    <t>1W</t>
  </si>
  <si>
    <t>2W</t>
  </si>
  <si>
    <t>3W</t>
  </si>
  <si>
    <t>2I</t>
  </si>
  <si>
    <t>3I</t>
  </si>
  <si>
    <t>4I</t>
  </si>
  <si>
    <t>5I</t>
  </si>
  <si>
    <t>6I</t>
  </si>
  <si>
    <t>7I</t>
  </si>
  <si>
    <t>8I</t>
  </si>
  <si>
    <t>9I</t>
  </si>
  <si>
    <t>Sem Ps</t>
  </si>
  <si>
    <t>1 Ps</t>
  </si>
  <si>
    <t>2 Ps</t>
  </si>
  <si>
    <t>toma 2w</t>
  </si>
  <si>
    <t>toma 3w</t>
  </si>
  <si>
    <t>dunk 2w</t>
  </si>
  <si>
    <t>dunk 3w</t>
  </si>
  <si>
    <t>2ps 30</t>
  </si>
  <si>
    <t>2w 30</t>
  </si>
  <si>
    <t>3w 30</t>
  </si>
  <si>
    <t>toma 30</t>
  </si>
  <si>
    <t>d.toma 30</t>
  </si>
  <si>
    <t>1ps</t>
  </si>
  <si>
    <t>bs 1w</t>
  </si>
  <si>
    <t>2ps</t>
  </si>
  <si>
    <t>1w 40</t>
  </si>
  <si>
    <t>2w 40</t>
  </si>
  <si>
    <t>3w 40</t>
  </si>
  <si>
    <t>FRONT</t>
  </si>
  <si>
    <t>BACK</t>
  </si>
  <si>
    <t>front</t>
  </si>
  <si>
    <t>back</t>
  </si>
  <si>
    <t>6i beam</t>
  </si>
  <si>
    <t>Distance</t>
  </si>
  <si>
    <t>บีม 6i</t>
  </si>
  <si>
    <t>Elevation</t>
  </si>
  <si>
    <t>Wind</t>
  </si>
  <si>
    <t>Angle</t>
  </si>
  <si>
    <t>Terrain</t>
  </si>
  <si>
    <t>%พื้น</t>
  </si>
  <si>
    <t>เพิ่มแรง</t>
  </si>
  <si>
    <t>Breaks</t>
  </si>
  <si>
    <t>힘%계산</t>
  </si>
  <si>
    <t>ผลต่างน้อยสุด</t>
  </si>
  <si>
    <t>POWER</t>
  </si>
  <si>
    <t>1차</t>
  </si>
  <si>
    <t>2차</t>
  </si>
  <si>
    <t>3차</t>
  </si>
  <si>
    <t>4차(최종)</t>
  </si>
  <si>
    <t>5차</t>
  </si>
  <si>
    <t>% แรงตี</t>
  </si>
  <si>
    <t>PIN</t>
  </si>
  <si>
    <t>144-140</t>
  </si>
  <si>
    <t>144 / 140</t>
  </si>
  <si>
    <t>คิดลาย</t>
  </si>
  <si>
    <t>คิดแรง</t>
  </si>
  <si>
    <t>H+</t>
  </si>
  <si>
    <t>H-</t>
  </si>
  <si>
    <t>거리에따른기울기%</t>
  </si>
  <si>
    <t>LOOKUP</t>
  </si>
  <si>
    <t>2w 30 266</t>
  </si>
  <si>
    <t>2w 30 276</t>
  </si>
  <si>
    <t>2w 30 280</t>
  </si>
  <si>
    <t>2w 30 286</t>
  </si>
  <si>
    <t>3w 30 266</t>
  </si>
  <si>
    <t>3w 30 276</t>
  </si>
  <si>
    <t>3w 30 280</t>
  </si>
  <si>
    <t>3w 30 286</t>
  </si>
  <si>
    <t>*</t>
  </si>
  <si>
    <t>Blue Lagoon</t>
  </si>
  <si>
    <t>Lost Seaway</t>
  </si>
  <si>
    <t>Ice Spa</t>
  </si>
  <si>
    <t>H2</t>
  </si>
  <si>
    <t>H1</t>
  </si>
  <si>
    <t>พื้นเรียบ</t>
  </si>
  <si>
    <t>H3</t>
  </si>
  <si>
    <t>H4</t>
  </si>
  <si>
    <t>369.28(35)</t>
  </si>
  <si>
    <t>&lt;-2.5+&gt;</t>
  </si>
  <si>
    <t>&lt;-0.25+&gt;</t>
  </si>
  <si>
    <t>H5</t>
  </si>
  <si>
    <t>H6</t>
  </si>
  <si>
    <t>ซ้ายยก</t>
  </si>
  <si>
    <t>H9</t>
  </si>
  <si>
    <t>382.66 L</t>
  </si>
  <si>
    <t>H7</t>
  </si>
  <si>
    <t>382.57 R</t>
  </si>
  <si>
    <t>H10</t>
  </si>
  <si>
    <t>H8</t>
  </si>
  <si>
    <t>H11</t>
  </si>
  <si>
    <t>ติดสปินด้วย</t>
  </si>
  <si>
    <t>H15</t>
  </si>
  <si>
    <t>H16</t>
  </si>
  <si>
    <t>H13</t>
  </si>
  <si>
    <t>H17</t>
  </si>
  <si>
    <t>H14</t>
  </si>
  <si>
    <t>Pink Wind</t>
  </si>
  <si>
    <t>West Wiz</t>
  </si>
  <si>
    <t>H12</t>
  </si>
  <si>
    <t>H18</t>
  </si>
  <si>
    <t>**</t>
  </si>
  <si>
    <t>Ice Cannon</t>
  </si>
  <si>
    <t>Shining Sand</t>
  </si>
  <si>
    <t>Eastern Valley</t>
  </si>
  <si>
    <t>376.60 L</t>
  </si>
  <si>
    <t>372.53 L</t>
  </si>
  <si>
    <t>376.58 R</t>
  </si>
  <si>
    <t>373.43 R</t>
  </si>
  <si>
    <t>Abbot Mine</t>
  </si>
  <si>
    <t>Wiz City</t>
  </si>
  <si>
    <t>สปินด้วย</t>
  </si>
  <si>
    <t>212.00 L</t>
  </si>
  <si>
    <t>211.65 R</t>
  </si>
  <si>
    <t>***</t>
  </si>
  <si>
    <t>Sepia Wind</t>
  </si>
  <si>
    <t>Blue Water</t>
  </si>
  <si>
    <t>ขวายก</t>
  </si>
  <si>
    <t>Blue Moon</t>
  </si>
  <si>
    <t>White Wiz</t>
  </si>
  <si>
    <t>220.89 L</t>
  </si>
  <si>
    <t>220.94 R</t>
  </si>
  <si>
    <t>236.72 L</t>
  </si>
  <si>
    <t>237.32 R</t>
  </si>
  <si>
    <t>386.94 L</t>
  </si>
  <si>
    <t>386.63 R</t>
  </si>
  <si>
    <t>****</t>
  </si>
  <si>
    <t>Ice Inferno</t>
  </si>
  <si>
    <t>Silvia Cannon</t>
  </si>
  <si>
    <t>Wiz Wiz</t>
  </si>
  <si>
    <t>ตีได้</t>
  </si>
  <si>
    <t>ไม่ได้ติด</t>
  </si>
  <si>
    <t>องศาลมปืน</t>
  </si>
  <si>
    <t>208.68 L</t>
  </si>
  <si>
    <t>417.6 L</t>
  </si>
  <si>
    <t>209.04 R</t>
  </si>
  <si>
    <t>418.14 R</t>
  </si>
  <si>
    <t>*****</t>
  </si>
  <si>
    <t>Deep Inferno</t>
  </si>
  <si>
    <t>Wind Hill</t>
  </si>
  <si>
    <t>Percent</t>
  </si>
  <si>
    <t>PB</t>
  </si>
  <si>
    <t>Caliper</t>
  </si>
  <si>
    <t>Spin</t>
  </si>
  <si>
    <t>Aim</t>
  </si>
  <si>
    <t>Toma 1w 266</t>
  </si>
  <si>
    <t>Toma 1w 276</t>
  </si>
  <si>
    <t>Toma 1w 280</t>
  </si>
  <si>
    <t>Toma 1w 286</t>
  </si>
  <si>
    <t>Toma 2w 266</t>
  </si>
  <si>
    <t>Toma 2w 276</t>
  </si>
  <si>
    <t>Toma 2w 280</t>
  </si>
  <si>
    <t>Toma 2w 286</t>
  </si>
  <si>
    <t>Toma 3w 266</t>
  </si>
  <si>
    <t>Toma 3w 276</t>
  </si>
  <si>
    <t>Toma 3w 280</t>
  </si>
  <si>
    <t>Toma 3w 286</t>
  </si>
  <si>
    <t>D.Toma 1w 266</t>
  </si>
  <si>
    <t>D.Toma 1w 276</t>
  </si>
  <si>
    <t>D.Toma 1w 280</t>
  </si>
  <si>
    <t>D.Toma 1w 286</t>
  </si>
  <si>
    <t>Dunk 1w 266</t>
  </si>
  <si>
    <t>Dunk 1w 276</t>
  </si>
  <si>
    <t>Dunk 1w 280</t>
  </si>
  <si>
    <t>Dunk 1w 286</t>
  </si>
  <si>
    <t>Dunk 2w 266</t>
  </si>
  <si>
    <t>Dunk 2w 276</t>
  </si>
  <si>
    <t>Dunk 2w 280</t>
  </si>
  <si>
    <t>Dunk 2w 286</t>
  </si>
  <si>
    <t>Dunk 3w 266</t>
  </si>
  <si>
    <t>Dunk 3w 276</t>
  </si>
  <si>
    <t>Dunk 3w 280</t>
  </si>
  <si>
    <t>Dunk 3w 286</t>
  </si>
  <si>
    <t>Dunk 30 266</t>
  </si>
  <si>
    <t>Dunk 30 276</t>
  </si>
  <si>
    <t>Dunk 30 280</t>
  </si>
  <si>
    <t>Dunk 30 286</t>
  </si>
  <si>
    <t>1PS 30 266</t>
  </si>
  <si>
    <t>1PS 30 276</t>
  </si>
  <si>
    <t>1PS 30 280</t>
  </si>
  <si>
    <t>1PS 30 286</t>
  </si>
  <si>
    <t>2PS 30 266</t>
  </si>
  <si>
    <t>2PS 30 276</t>
  </si>
  <si>
    <t>2PS 30 280</t>
  </si>
  <si>
    <t>2PS 30 286</t>
  </si>
  <si>
    <t>SK 1w 266</t>
  </si>
  <si>
    <t>SK 1w 276</t>
  </si>
  <si>
    <t>SK 1w 280</t>
  </si>
  <si>
    <t>SK 1w 286</t>
  </si>
  <si>
    <t>D.SK 1w 266</t>
  </si>
  <si>
    <t>D.SK 1w 276</t>
  </si>
  <si>
    <t>D.SK 1w 280</t>
  </si>
  <si>
    <t>D.SK 1w 286</t>
  </si>
  <si>
    <t>BS 1w 266</t>
  </si>
  <si>
    <t>BS 1w 276</t>
  </si>
  <si>
    <t>BS 1w 280</t>
  </si>
  <si>
    <t>BS 1w 286</t>
  </si>
  <si>
    <t>D.Dunk 1w 266</t>
  </si>
  <si>
    <t>D.Dunk 1w 276</t>
  </si>
  <si>
    <t>D.Dunk 1w 280</t>
  </si>
  <si>
    <t>D.Dunk 1w 286</t>
  </si>
  <si>
    <t>Toma 30 1w 266</t>
  </si>
  <si>
    <t>Toma 30 1w 276</t>
  </si>
  <si>
    <t>Toma 30 1w 280</t>
  </si>
  <si>
    <t>Toma 30 1w 286</t>
  </si>
  <si>
    <t>D.Toma 30 1w 266</t>
  </si>
  <si>
    <t>D.Toma 30 1w 276</t>
  </si>
  <si>
    <t>D.Toma 30 1w 280</t>
  </si>
  <si>
    <t>D.Toma 30 1w 286</t>
  </si>
  <si>
    <t>Insert ap 266</t>
  </si>
  <si>
    <t>Insert ap 276</t>
  </si>
  <si>
    <t>Insert ap 280</t>
  </si>
  <si>
    <t>Insert ap 286</t>
  </si>
  <si>
    <t>VF</t>
  </si>
  <si>
    <t>VB</t>
  </si>
  <si>
    <t>Pb Hwi</t>
  </si>
  <si>
    <t>Hwi (y)</t>
  </si>
  <si>
    <t>Pixel</t>
  </si>
  <si>
    <t>Result</t>
  </si>
  <si>
    <t>Dunk 1w</t>
  </si>
  <si>
    <t>Altura</t>
  </si>
  <si>
    <t>Inf Vento</t>
  </si>
  <si>
    <t>Normal</t>
  </si>
  <si>
    <t>Vento*Cos</t>
  </si>
  <si>
    <t>Altura Real</t>
  </si>
  <si>
    <t>Vento Real</t>
  </si>
  <si>
    <t>HWI</t>
  </si>
  <si>
    <t>V. Real c/ % Alt. VF</t>
  </si>
  <si>
    <t>Hwi*Vento*Cos</t>
  </si>
  <si>
    <t>+</t>
  </si>
  <si>
    <t>V. Real c/ % Alt. VB</t>
  </si>
  <si>
    <t>HWI*INF</t>
  </si>
  <si>
    <t>-</t>
  </si>
  <si>
    <t>% Vento na Direção</t>
  </si>
  <si>
    <t>SPIN</t>
  </si>
  <si>
    <t>Direção VF</t>
  </si>
  <si>
    <t>INF</t>
  </si>
  <si>
    <t>Desvio ball</t>
  </si>
  <si>
    <t>Direção VB</t>
  </si>
  <si>
    <t>Força</t>
  </si>
  <si>
    <t>sN</t>
  </si>
  <si>
    <t>Dist. Real VF</t>
  </si>
  <si>
    <t>Calibrador</t>
  </si>
  <si>
    <t>Dist. Real VB</t>
  </si>
  <si>
    <t>Seno</t>
  </si>
  <si>
    <t>Cosseno</t>
  </si>
  <si>
    <t>Tabela De Terrenos</t>
  </si>
  <si>
    <t>Tomahawk</t>
  </si>
  <si>
    <t>Dunk</t>
  </si>
  <si>
    <t>Backspin</t>
  </si>
  <si>
    <t>Terreno</t>
  </si>
  <si>
    <t>Ang (A)</t>
  </si>
  <si>
    <t>Sinal</t>
  </si>
  <si>
    <t>Mira F</t>
  </si>
  <si>
    <t>Mira B</t>
  </si>
  <si>
    <t>Esquerda</t>
  </si>
  <si>
    <t>Direita</t>
  </si>
  <si>
    <t>800x600</t>
  </si>
  <si>
    <t>No Fit Bar</t>
  </si>
  <si>
    <t>Distancia</t>
  </si>
  <si>
    <t>Vento</t>
  </si>
  <si>
    <t>Ângulo</t>
  </si>
  <si>
    <t>Quebra</t>
  </si>
  <si>
    <t>TOMA 1W 280</t>
  </si>
  <si>
    <t>TOMA 2W 280</t>
  </si>
  <si>
    <t>DUNK 1W 280</t>
  </si>
  <si>
    <t>DUNK 2W 280</t>
  </si>
  <si>
    <t>SPIKE 1W 280</t>
  </si>
  <si>
    <t>POWER SPIKE 1W 280</t>
  </si>
  <si>
    <t>DUNK 3W 280</t>
  </si>
  <si>
    <t>DUNK 1PS SPIN 30 280</t>
  </si>
  <si>
    <t>DUNK 1W S30 280</t>
  </si>
  <si>
    <t>TOMA 3W 280</t>
  </si>
  <si>
    <t>POWER TOMA 1W 280 S7</t>
  </si>
  <si>
    <t>TOMA 280 SPIN 30 1PS</t>
  </si>
  <si>
    <t>TOMA 280 SPIN 30 2PS</t>
  </si>
  <si>
    <t>DUNK 1W 280 2PS SPIN 30</t>
  </si>
  <si>
    <t>DUNK 280 3W SPIN 30</t>
  </si>
  <si>
    <t>DUNK 280 2W SPIN 30</t>
  </si>
  <si>
    <t>CM</t>
  </si>
  <si>
    <t>ÂNGULO</t>
  </si>
  <si>
    <t>CALC</t>
  </si>
  <si>
    <t>ANG</t>
  </si>
  <si>
    <t>PAINT</t>
  </si>
  <si>
    <t>1Y</t>
  </si>
  <si>
    <t>S.Para Toma/Bs/Fs/Roll</t>
  </si>
  <si>
    <t>S.P.Holes De portal ou Rolando</t>
  </si>
  <si>
    <t>SenxWind</t>
  </si>
  <si>
    <t>HOLE</t>
  </si>
  <si>
    <t>INF. V.F +</t>
  </si>
  <si>
    <t>INF. V.F -</t>
  </si>
  <si>
    <t>% V. HWI +</t>
  </si>
  <si>
    <t>% V. HWI -</t>
  </si>
  <si>
    <t xml:space="preserve">Green </t>
  </si>
  <si>
    <t>Legenda</t>
  </si>
  <si>
    <t>CosxWind</t>
  </si>
  <si>
    <t>H4 - 345</t>
  </si>
  <si>
    <t>H4 - 352</t>
  </si>
  <si>
    <t>Sem</t>
  </si>
  <si>
    <t>H4 - 353</t>
  </si>
  <si>
    <t>N Chega</t>
  </si>
  <si>
    <t>Cos</t>
  </si>
  <si>
    <t>H8 - 372</t>
  </si>
  <si>
    <t>Em Teste</t>
  </si>
  <si>
    <t>H8 - 379</t>
  </si>
  <si>
    <t xml:space="preserve">Erro em alguns angulos </t>
  </si>
  <si>
    <t>H8 - 381</t>
  </si>
  <si>
    <t>H13 - 385</t>
  </si>
  <si>
    <t>H16 - 349</t>
  </si>
  <si>
    <t>H16 - 352</t>
  </si>
  <si>
    <t>H16 - 354</t>
  </si>
  <si>
    <t>H9 - 268</t>
  </si>
  <si>
    <t>H1 - 338</t>
  </si>
  <si>
    <t>2 303R</t>
  </si>
  <si>
    <t>1 306</t>
  </si>
  <si>
    <t>9 286L</t>
  </si>
  <si>
    <t>5 296 -1</t>
  </si>
  <si>
    <t>H4 - 324</t>
  </si>
  <si>
    <t>H4 - 327</t>
  </si>
  <si>
    <t>H4 - 330</t>
  </si>
  <si>
    <t>H11 - 320</t>
  </si>
  <si>
    <t>H11 - 324</t>
  </si>
  <si>
    <t>H11 - 345</t>
  </si>
  <si>
    <t>H18 - 332</t>
  </si>
  <si>
    <t>H18 - 341</t>
  </si>
  <si>
    <t>H1 - 360</t>
  </si>
  <si>
    <t>All</t>
  </si>
  <si>
    <t>H4 - 403</t>
  </si>
  <si>
    <t>Max = 1</t>
  </si>
  <si>
    <t>Spin H11 349</t>
  </si>
  <si>
    <t>H4 - 404</t>
  </si>
  <si>
    <t>max = vento 3</t>
  </si>
  <si>
    <t>Front</t>
  </si>
  <si>
    <t>Back</t>
  </si>
  <si>
    <t>H4 - 411</t>
  </si>
  <si>
    <t>Max = 3</t>
  </si>
  <si>
    <t>H5 - 324</t>
  </si>
  <si>
    <t>H5 - 333</t>
  </si>
  <si>
    <t>H5 - 339</t>
  </si>
  <si>
    <t>Max = 2</t>
  </si>
  <si>
    <t>H9 - 388</t>
  </si>
  <si>
    <t>H9 - 403</t>
  </si>
  <si>
    <t>Vento Back n da</t>
  </si>
  <si>
    <t>H11 - 349</t>
  </si>
  <si>
    <t>Somente 1 e n eh 100%</t>
  </si>
  <si>
    <t>H18 - 343</t>
  </si>
  <si>
    <t>H18 - 346</t>
  </si>
  <si>
    <t>H18 - 347</t>
  </si>
  <si>
    <t>H11 - 368</t>
  </si>
  <si>
    <t>H15 - 354</t>
  </si>
  <si>
    <t>H15 - 358</t>
  </si>
  <si>
    <t>H14 - 354</t>
  </si>
  <si>
    <t>H8 - 408</t>
  </si>
  <si>
    <r>
      <t>I</t>
    </r>
    <r>
      <rPr>
        <sz val="12"/>
        <color indexed="56"/>
        <rFont val="Maiandra GD"/>
        <family val="2"/>
      </rPr>
      <t xml:space="preserve">ce </t>
    </r>
    <r>
      <rPr>
        <b/>
        <sz val="12"/>
        <color indexed="56"/>
        <rFont val="Maiandra GD"/>
        <family val="2"/>
      </rPr>
      <t>S</t>
    </r>
    <r>
      <rPr>
        <sz val="12"/>
        <color indexed="56"/>
        <rFont val="Maiandra GD"/>
        <family val="2"/>
      </rPr>
      <t>pa</t>
    </r>
  </si>
  <si>
    <r>
      <t>L</t>
    </r>
    <r>
      <rPr>
        <sz val="12"/>
        <color indexed="56"/>
        <rFont val="Maiandra GD"/>
        <family val="2"/>
      </rPr>
      <t>ost</t>
    </r>
    <r>
      <rPr>
        <b/>
        <sz val="12"/>
        <color indexed="56"/>
        <rFont val="Maiandra GD"/>
        <family val="2"/>
      </rPr>
      <t xml:space="preserve"> S</t>
    </r>
    <r>
      <rPr>
        <sz val="12"/>
        <color indexed="56"/>
        <rFont val="Maiandra GD"/>
        <family val="2"/>
      </rPr>
      <t>eaway</t>
    </r>
  </si>
  <si>
    <t>V.F</t>
  </si>
  <si>
    <t>V.B</t>
  </si>
  <si>
    <t>Desvio</t>
  </si>
  <si>
    <t>H13 385</t>
  </si>
  <si>
    <t>H16 349</t>
  </si>
  <si>
    <t>H16 352</t>
  </si>
  <si>
    <t>H16 354</t>
  </si>
  <si>
    <t>Tabela Ventos Maximos</t>
  </si>
  <si>
    <t>Hole</t>
  </si>
  <si>
    <t>Pin</t>
  </si>
  <si>
    <r>
      <t>P</t>
    </r>
    <r>
      <rPr>
        <sz val="12"/>
        <color indexed="56"/>
        <rFont val="Maiandra GD"/>
        <family val="2"/>
      </rPr>
      <t>ink</t>
    </r>
    <r>
      <rPr>
        <b/>
        <sz val="12"/>
        <color indexed="56"/>
        <rFont val="Maiandra GD"/>
        <family val="2"/>
      </rPr>
      <t xml:space="preserve"> W</t>
    </r>
    <r>
      <rPr>
        <sz val="12"/>
        <color indexed="56"/>
        <rFont val="Maiandra GD"/>
        <family val="2"/>
      </rPr>
      <t>ind</t>
    </r>
  </si>
  <si>
    <t>H11 349</t>
  </si>
  <si>
    <r>
      <t>E</t>
    </r>
    <r>
      <rPr>
        <sz val="12"/>
        <color indexed="56"/>
        <rFont val="Maiandra GD"/>
        <family val="2"/>
      </rPr>
      <t>astern</t>
    </r>
    <r>
      <rPr>
        <b/>
        <sz val="12"/>
        <color indexed="56"/>
        <rFont val="Maiandra GD"/>
        <family val="2"/>
      </rPr>
      <t xml:space="preserve"> V</t>
    </r>
    <r>
      <rPr>
        <sz val="12"/>
        <color indexed="56"/>
        <rFont val="Maiandra GD"/>
        <family val="2"/>
      </rPr>
      <t>alley</t>
    </r>
  </si>
  <si>
    <t>H18 343</t>
  </si>
  <si>
    <t>H18 346</t>
  </si>
  <si>
    <t>H18 347</t>
  </si>
  <si>
    <r>
      <t>W</t>
    </r>
    <r>
      <rPr>
        <sz val="12"/>
        <color indexed="56"/>
        <rFont val="Maiandra GD"/>
        <family val="2"/>
      </rPr>
      <t>est</t>
    </r>
    <r>
      <rPr>
        <b/>
        <sz val="12"/>
        <color indexed="56"/>
        <rFont val="Maiandra GD"/>
        <family val="2"/>
      </rPr>
      <t xml:space="preserve"> W</t>
    </r>
    <r>
      <rPr>
        <sz val="12"/>
        <color indexed="56"/>
        <rFont val="Maiandra GD"/>
        <family val="2"/>
      </rPr>
      <t>iz</t>
    </r>
  </si>
  <si>
    <t>H11 320</t>
  </si>
  <si>
    <t>H11 324</t>
  </si>
  <si>
    <t>H11 345</t>
  </si>
  <si>
    <r>
      <t>S</t>
    </r>
    <r>
      <rPr>
        <sz val="12"/>
        <color indexed="56"/>
        <rFont val="Maiandra GD"/>
        <family val="2"/>
      </rPr>
      <t>hinning</t>
    </r>
    <r>
      <rPr>
        <b/>
        <sz val="12"/>
        <color indexed="56"/>
        <rFont val="Maiandra GD"/>
        <family val="2"/>
      </rPr>
      <t xml:space="preserve"> S</t>
    </r>
    <r>
      <rPr>
        <sz val="12"/>
        <color indexed="56"/>
        <rFont val="Maiandra GD"/>
        <family val="2"/>
      </rPr>
      <t>and</t>
    </r>
  </si>
  <si>
    <t>H15 354</t>
  </si>
  <si>
    <t>H15 358</t>
  </si>
  <si>
    <t>H18 332</t>
  </si>
  <si>
    <t>H18 341</t>
  </si>
  <si>
    <r>
      <t>I</t>
    </r>
    <r>
      <rPr>
        <sz val="12"/>
        <color indexed="56"/>
        <rFont val="Maiandra GD"/>
        <family val="2"/>
      </rPr>
      <t>ce</t>
    </r>
    <r>
      <rPr>
        <b/>
        <sz val="12"/>
        <color indexed="56"/>
        <rFont val="Maiandra GD"/>
        <family val="2"/>
      </rPr>
      <t xml:space="preserve"> C</t>
    </r>
    <r>
      <rPr>
        <sz val="12"/>
        <color indexed="56"/>
        <rFont val="Maiandra GD"/>
        <family val="2"/>
      </rPr>
      <t>annon</t>
    </r>
  </si>
  <si>
    <t>H11 368</t>
  </si>
  <si>
    <t>Lolo</t>
  </si>
  <si>
    <t>1w (N)</t>
  </si>
  <si>
    <t>1w (P.S)</t>
  </si>
  <si>
    <t>1w (DPS)</t>
  </si>
  <si>
    <t>2w (N)</t>
  </si>
  <si>
    <t>2w (P.S)</t>
  </si>
  <si>
    <t>2w (DPS)</t>
  </si>
  <si>
    <t>3w (N)</t>
  </si>
  <si>
    <t>3w (P.S)</t>
  </si>
  <si>
    <t>3w (DPS)</t>
  </si>
  <si>
    <t>#####</t>
  </si>
  <si>
    <t>####</t>
  </si>
  <si>
    <t>Quebra's</t>
  </si>
  <si>
    <t>-9,67</t>
  </si>
  <si>
    <t>227,72</t>
  </si>
  <si>
    <t>-3,65</t>
  </si>
  <si>
    <t>57,53</t>
  </si>
  <si>
    <t>0,02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</si>
</sst>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_-* #,##0.0_-;\-* #,##0.0_-;_-* &quot;-&quot;??_-;_-@_-"/>
    <numFmt numFmtId="168" formatCode=";;;"/>
  </numFmts>
  <fonts count="6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indexed="8"/>
      <name val="Calibri"/>
      <family val="2"/>
    </font>
    <font>
      <sz val="10"/>
      <color theme="1" tint="0.249977111117893"/>
      <name val="Calibri"/>
      <family val="2"/>
      <scheme val="minor"/>
    </font>
    <font>
      <sz val="10"/>
      <name val="Arial"/>
      <family val="2"/>
    </font>
    <font>
      <sz val="10"/>
      <name val="ＭＳ Ｐゴシック"/>
      <family val="3"/>
    </font>
    <font>
      <sz val="11"/>
      <name val="Tahoma"/>
      <family val="2"/>
    </font>
    <font>
      <sz val="10"/>
      <color theme="1" tint="0.249977111117893"/>
      <name val="Calibri"/>
      <family val="2"/>
      <charset val="222"/>
      <scheme val="minor"/>
    </font>
    <font>
      <sz val="10"/>
      <color theme="0"/>
      <name val="Calibri"/>
      <family val="2"/>
      <charset val="222"/>
      <scheme val="minor"/>
    </font>
    <font>
      <sz val="10"/>
      <color rgb="FF00B050"/>
      <name val="Calibri"/>
      <family val="2"/>
      <charset val="222"/>
      <scheme val="minor"/>
    </font>
    <font>
      <sz val="10"/>
      <color theme="8"/>
      <name val="Calibri"/>
      <family val="2"/>
      <charset val="222"/>
      <scheme val="minor"/>
    </font>
    <font>
      <sz val="10"/>
      <name val="Calibri"/>
      <family val="2"/>
      <charset val="22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charset val="222"/>
      <scheme val="minor"/>
    </font>
    <font>
      <b/>
      <i/>
      <sz val="10"/>
      <color theme="1" tint="0.249977111117893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0"/>
      <color rgb="FF00FF00"/>
      <name val="Arial"/>
      <family val="2"/>
    </font>
    <font>
      <sz val="10"/>
      <color rgb="FFFF0000"/>
      <name val="Calibri"/>
      <family val="2"/>
      <charset val="22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8"/>
      <name val="Calibri"/>
      <family val="2"/>
      <scheme val="minor"/>
    </font>
    <font>
      <b/>
      <sz val="10"/>
      <color theme="1"/>
      <name val="Calibri"/>
      <family val="2"/>
      <charset val="22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0"/>
      <color rgb="FF00B0F0"/>
      <name val="Arial"/>
      <family val="2"/>
    </font>
    <font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0714"/>
      <name val="Maiandra GD"/>
      <family val="2"/>
    </font>
    <font>
      <sz val="12"/>
      <color indexed="56"/>
      <name val="Maiandra GD"/>
      <family val="2"/>
    </font>
    <font>
      <b/>
      <sz val="12"/>
      <color indexed="56"/>
      <name val="Maiandra GD"/>
      <family val="2"/>
    </font>
    <font>
      <b/>
      <sz val="9"/>
      <color rgb="FF000714"/>
      <name val="Maiandra GD"/>
      <family val="2"/>
    </font>
    <font>
      <sz val="10"/>
      <color rgb="FF000714"/>
      <name val="Maiandra GD"/>
      <family val="2"/>
    </font>
    <font>
      <sz val="10"/>
      <name val="Maiandra GD"/>
      <family val="2"/>
    </font>
    <font>
      <b/>
      <sz val="10"/>
      <color rgb="FF000714"/>
      <name val="Maiandra GD"/>
      <family val="2"/>
    </font>
    <font>
      <sz val="10"/>
      <color rgb="FFFF0000"/>
      <name val="Maiandra GD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Segoe UI"/>
    </font>
    <font>
      <b/>
      <sz val="9"/>
      <color indexed="81"/>
      <name val="Segoe UI"/>
    </font>
    <font>
      <sz val="10"/>
      <color theme="1"/>
      <name val="Maiandra GD"/>
      <family val="2"/>
    </font>
    <font>
      <sz val="11"/>
      <color rgb="FFFF0000"/>
      <name val="***"/>
    </font>
    <font>
      <b/>
      <sz val="10"/>
      <color rgb="FFFF0000"/>
      <name val="***"/>
    </font>
    <font>
      <sz val="10"/>
      <color rgb="FFFF0000"/>
      <name val="***"/>
    </font>
    <font>
      <sz val="9"/>
      <color rgb="FFFF0000"/>
      <name val="***"/>
    </font>
    <font>
      <b/>
      <i/>
      <sz val="10"/>
      <color rgb="FFFF0000"/>
      <name val="***"/>
    </font>
    <font>
      <sz val="22"/>
      <color rgb="FFFF0000"/>
      <name val="***"/>
    </font>
    <font>
      <u/>
      <sz val="10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u/>
      <sz val="10"/>
      <name val="Calibri"/>
      <family val="2"/>
      <scheme val="minor"/>
    </font>
    <font>
      <b/>
      <sz val="1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9"/>
        <bgColor indexed="26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0"/>
      </patternFill>
    </fill>
    <fill>
      <patternFill patternType="solid">
        <fgColor theme="4" tint="0.39997558519241921"/>
        <bgColor indexed="60"/>
      </patternFill>
    </fill>
    <fill>
      <patternFill patternType="solid">
        <fgColor theme="0" tint="-0.249977111117893"/>
        <bgColor indexed="60"/>
      </patternFill>
    </fill>
    <fill>
      <patternFill patternType="solid">
        <fgColor theme="0" tint="-0.14999847407452621"/>
        <bgColor indexed="60"/>
      </patternFill>
    </fill>
    <fill>
      <patternFill patternType="solid">
        <fgColor theme="4" tint="0.59999389629810485"/>
        <bgColor indexed="62"/>
      </patternFill>
    </fill>
    <fill>
      <patternFill patternType="solid">
        <fgColor theme="4" tint="0.39997558519241921"/>
        <bgColor indexed="62"/>
      </patternFill>
    </fill>
    <fill>
      <patternFill patternType="solid">
        <fgColor theme="4" tint="0.59999389629810485"/>
        <bgColor indexed="13"/>
      </patternFill>
    </fill>
    <fill>
      <patternFill patternType="solid">
        <fgColor theme="4" tint="0.39997558519241921"/>
        <bgColor indexed="13"/>
      </patternFill>
    </fill>
    <fill>
      <patternFill patternType="solid">
        <fgColor theme="4" tint="0.59999389629810485"/>
        <bgColor indexed="20"/>
      </patternFill>
    </fill>
    <fill>
      <patternFill patternType="solid">
        <fgColor theme="4" tint="0.39997558519241921"/>
        <bgColor indexed="20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Protection="0">
      <alignment vertical="center"/>
    </xf>
    <xf numFmtId="0" fontId="7" fillId="0" borderId="0"/>
    <xf numFmtId="0" fontId="8" fillId="0" borderId="0">
      <alignment vertical="center"/>
    </xf>
    <xf numFmtId="0" fontId="6" fillId="0" borderId="0"/>
    <xf numFmtId="0" fontId="6" fillId="0" borderId="0">
      <alignment vertical="center"/>
    </xf>
    <xf numFmtId="0" fontId="2" fillId="0" borderId="0"/>
    <xf numFmtId="0" fontId="1" fillId="0" borderId="0"/>
    <xf numFmtId="43" fontId="2" fillId="0" borderId="0" applyFont="0" applyFill="0" applyBorder="0" applyAlignment="0" applyProtection="0"/>
    <xf numFmtId="0" fontId="6" fillId="0" borderId="0"/>
  </cellStyleXfs>
  <cellXfs count="525">
    <xf numFmtId="0" fontId="0" fillId="0" borderId="0" xfId="0"/>
    <xf numFmtId="0" fontId="5" fillId="0" borderId="0" xfId="3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5" xfId="3" applyNumberFormat="1" applyFont="1" applyFill="1" applyBorder="1" applyAlignment="1">
      <alignment horizontal="center" vertical="center"/>
    </xf>
    <xf numFmtId="0" fontId="5" fillId="0" borderId="5" xfId="3" applyNumberFormat="1" applyFont="1" applyFill="1" applyBorder="1" applyAlignment="1" applyProtection="1">
      <alignment horizontal="center" vertical="center"/>
      <protection locked="0"/>
    </xf>
    <xf numFmtId="0" fontId="5" fillId="0" borderId="6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5" fillId="0" borderId="0" xfId="3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0" xfId="3" applyNumberFormat="1" applyFont="1" applyFill="1" applyBorder="1" applyAlignment="1" applyProtection="1">
      <alignment horizontal="center" vertical="center"/>
    </xf>
    <xf numFmtId="0" fontId="5" fillId="0" borderId="3" xfId="3" applyNumberFormat="1" applyFont="1" applyFill="1" applyBorder="1" applyAlignment="1">
      <alignment horizontal="center" vertical="center"/>
    </xf>
    <xf numFmtId="0" fontId="5" fillId="0" borderId="4" xfId="3" applyNumberFormat="1" applyFont="1" applyFill="1" applyBorder="1" applyAlignment="1">
      <alignment horizontal="center" vertical="center"/>
    </xf>
    <xf numFmtId="0" fontId="5" fillId="0" borderId="6" xfId="3" applyNumberFormat="1" applyFont="1" applyFill="1" applyBorder="1" applyAlignment="1">
      <alignment horizontal="center" vertical="center"/>
    </xf>
    <xf numFmtId="0" fontId="5" fillId="0" borderId="7" xfId="3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0" fontId="5" fillId="0" borderId="9" xfId="3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5" fillId="0" borderId="5" xfId="3" applyNumberFormat="1" applyFont="1" applyFill="1" applyBorder="1" applyAlignment="1" applyProtection="1">
      <alignment horizontal="center" vertical="center"/>
    </xf>
    <xf numFmtId="1" fontId="5" fillId="0" borderId="5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4" borderId="5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6" borderId="5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5" fillId="16" borderId="5" xfId="0" applyFont="1" applyFill="1" applyBorder="1" applyAlignment="1">
      <alignment horizontal="center"/>
    </xf>
    <xf numFmtId="9" fontId="5" fillId="4" borderId="5" xfId="0" applyNumberFormat="1" applyFont="1" applyFill="1" applyBorder="1" applyAlignment="1">
      <alignment horizontal="center"/>
    </xf>
    <xf numFmtId="164" fontId="5" fillId="6" borderId="5" xfId="0" applyNumberFormat="1" applyFont="1" applyFill="1" applyBorder="1" applyAlignment="1">
      <alignment horizontal="center"/>
    </xf>
    <xf numFmtId="164" fontId="5" fillId="7" borderId="5" xfId="0" applyNumberFormat="1" applyFont="1" applyFill="1" applyBorder="1" applyAlignment="1">
      <alignment horizontal="center"/>
    </xf>
    <xf numFmtId="164" fontId="5" fillId="8" borderId="5" xfId="0" applyNumberFormat="1" applyFont="1" applyFill="1" applyBorder="1" applyAlignment="1">
      <alignment horizontal="center"/>
    </xf>
    <xf numFmtId="164" fontId="5" fillId="9" borderId="5" xfId="0" applyNumberFormat="1" applyFont="1" applyFill="1" applyBorder="1" applyAlignment="1">
      <alignment horizontal="center"/>
    </xf>
    <xf numFmtId="164" fontId="5" fillId="10" borderId="5" xfId="0" applyNumberFormat="1" applyFont="1" applyFill="1" applyBorder="1" applyAlignment="1">
      <alignment horizontal="center"/>
    </xf>
    <xf numFmtId="164" fontId="5" fillId="11" borderId="5" xfId="0" applyNumberFormat="1" applyFont="1" applyFill="1" applyBorder="1" applyAlignment="1">
      <alignment horizontal="center"/>
    </xf>
    <xf numFmtId="164" fontId="5" fillId="12" borderId="5" xfId="0" applyNumberFormat="1" applyFont="1" applyFill="1" applyBorder="1" applyAlignment="1">
      <alignment horizontal="center"/>
    </xf>
    <xf numFmtId="164" fontId="5" fillId="13" borderId="5" xfId="0" applyNumberFormat="1" applyFont="1" applyFill="1" applyBorder="1" applyAlignment="1">
      <alignment horizontal="center"/>
    </xf>
    <xf numFmtId="164" fontId="5" fillId="14" borderId="5" xfId="0" applyNumberFormat="1" applyFont="1" applyFill="1" applyBorder="1" applyAlignment="1">
      <alignment horizontal="center"/>
    </xf>
    <xf numFmtId="164" fontId="5" fillId="15" borderId="5" xfId="0" applyNumberFormat="1" applyFont="1" applyFill="1" applyBorder="1" applyAlignment="1">
      <alignment horizontal="center"/>
    </xf>
    <xf numFmtId="164" fontId="5" fillId="16" borderId="5" xfId="0" applyNumberFormat="1" applyFont="1" applyFill="1" applyBorder="1" applyAlignment="1">
      <alignment horizontal="center"/>
    </xf>
    <xf numFmtId="10" fontId="5" fillId="4" borderId="5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5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Border="1" applyAlignment="1">
      <alignment horizontal="center" vertical="center"/>
    </xf>
    <xf numFmtId="0" fontId="5" fillId="0" borderId="0" xfId="4" applyNumberFormat="1" applyFont="1" applyFill="1" applyAlignment="1">
      <alignment horizontal="center" vertical="center"/>
    </xf>
    <xf numFmtId="0" fontId="5" fillId="0" borderId="0" xfId="4" applyNumberFormat="1" applyFont="1" applyFill="1" applyBorder="1" applyAlignment="1">
      <alignment horizontal="center" vertical="center"/>
    </xf>
    <xf numFmtId="9" fontId="5" fillId="0" borderId="5" xfId="1" applyFont="1" applyFill="1" applyBorder="1" applyAlignment="1">
      <alignment horizontal="center" vertical="center"/>
    </xf>
    <xf numFmtId="9" fontId="5" fillId="0" borderId="5" xfId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>
      <alignment horizontal="center" vertical="center"/>
    </xf>
    <xf numFmtId="10" fontId="5" fillId="0" borderId="0" xfId="5" applyNumberFormat="1" applyFont="1" applyFill="1" applyBorder="1" applyAlignment="1">
      <alignment horizontal="center" vertical="center"/>
    </xf>
    <xf numFmtId="164" fontId="5" fillId="0" borderId="0" xfId="5" applyNumberFormat="1" applyFont="1" applyFill="1" applyBorder="1" applyAlignment="1">
      <alignment horizontal="center" vertical="center"/>
    </xf>
    <xf numFmtId="0" fontId="5" fillId="0" borderId="0" xfId="6" applyFont="1" applyFill="1" applyBorder="1" applyAlignment="1">
      <alignment horizontal="center" vertical="center"/>
    </xf>
    <xf numFmtId="0" fontId="5" fillId="0" borderId="0" xfId="6" applyFont="1" applyFill="1" applyBorder="1" applyAlignment="1">
      <alignment horizontal="center"/>
    </xf>
    <xf numFmtId="0" fontId="5" fillId="0" borderId="0" xfId="5" applyFont="1" applyFill="1" applyBorder="1" applyAlignment="1">
      <alignment horizontal="center" vertical="center"/>
    </xf>
    <xf numFmtId="10" fontId="5" fillId="0" borderId="0" xfId="6" applyNumberFormat="1" applyFont="1" applyFill="1" applyBorder="1" applyAlignment="1">
      <alignment horizontal="center" vertical="center"/>
    </xf>
    <xf numFmtId="2" fontId="5" fillId="0" borderId="0" xfId="6" applyNumberFormat="1" applyFont="1" applyFill="1" applyBorder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0" fontId="5" fillId="0" borderId="0" xfId="6" applyNumberFormat="1" applyFont="1" applyFill="1" applyBorder="1" applyAlignment="1">
      <alignment horizontal="center" vertical="center"/>
    </xf>
    <xf numFmtId="165" fontId="5" fillId="0" borderId="0" xfId="6" applyNumberFormat="1" applyFont="1" applyFill="1" applyBorder="1" applyAlignment="1">
      <alignment horizontal="center" vertical="center"/>
    </xf>
    <xf numFmtId="165" fontId="5" fillId="0" borderId="0" xfId="5" applyNumberFormat="1" applyFont="1" applyFill="1" applyBorder="1" applyAlignment="1">
      <alignment horizontal="center" vertical="center"/>
    </xf>
    <xf numFmtId="2" fontId="5" fillId="0" borderId="0" xfId="5" applyNumberFormat="1" applyFont="1" applyFill="1" applyBorder="1" applyAlignment="1">
      <alignment horizontal="center" vertical="center"/>
    </xf>
    <xf numFmtId="0" fontId="5" fillId="0" borderId="0" xfId="5" applyFont="1" applyFill="1" applyBorder="1" applyAlignment="1" applyProtection="1">
      <alignment horizontal="center" vertical="center"/>
      <protection locked="0"/>
    </xf>
    <xf numFmtId="165" fontId="5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0" borderId="0" xfId="6" applyFont="1" applyFill="1" applyBorder="1" applyAlignment="1" applyProtection="1">
      <alignment horizontal="center" vertical="center"/>
      <protection locked="0"/>
    </xf>
    <xf numFmtId="0" fontId="5" fillId="0" borderId="0" xfId="7" applyFont="1" applyFill="1" applyBorder="1" applyAlignment="1" applyProtection="1">
      <alignment horizontal="center" vertical="center"/>
      <protection locked="0"/>
    </xf>
    <xf numFmtId="0" fontId="5" fillId="0" borderId="5" xfId="7" applyFont="1" applyFill="1" applyBorder="1" applyAlignment="1" applyProtection="1">
      <alignment horizontal="center" vertical="center"/>
      <protection locked="0"/>
    </xf>
    <xf numFmtId="0" fontId="5" fillId="0" borderId="5" xfId="7" applyFont="1" applyFill="1" applyBorder="1" applyAlignment="1" applyProtection="1">
      <alignment horizontal="center" vertical="center" wrapText="1"/>
      <protection locked="0"/>
    </xf>
    <xf numFmtId="2" fontId="5" fillId="0" borderId="5" xfId="7" applyNumberFormat="1" applyFont="1" applyFill="1" applyBorder="1" applyAlignment="1" applyProtection="1">
      <alignment horizontal="center" vertical="center"/>
      <protection locked="0"/>
    </xf>
    <xf numFmtId="0" fontId="5" fillId="0" borderId="0" xfId="7" applyFont="1" applyFill="1" applyBorder="1" applyAlignment="1" applyProtection="1">
      <alignment horizontal="center" vertical="center" wrapText="1"/>
      <protection locked="0"/>
    </xf>
    <xf numFmtId="0" fontId="5" fillId="0" borderId="0" xfId="8" applyFont="1" applyFill="1" applyBorder="1" applyAlignment="1" applyProtection="1">
      <alignment horizontal="center" vertical="center"/>
    </xf>
    <xf numFmtId="0" fontId="5" fillId="0" borderId="0" xfId="7" applyFont="1" applyFill="1" applyBorder="1" applyAlignment="1" applyProtection="1">
      <alignment horizontal="center" vertical="center"/>
    </xf>
    <xf numFmtId="2" fontId="5" fillId="0" borderId="0" xfId="7" applyNumberFormat="1" applyFont="1" applyFill="1" applyBorder="1" applyAlignment="1" applyProtection="1">
      <alignment horizontal="center" vertical="center"/>
      <protection locked="0"/>
    </xf>
    <xf numFmtId="166" fontId="5" fillId="0" borderId="5" xfId="0" applyNumberFormat="1" applyFont="1" applyFill="1" applyBorder="1" applyAlignment="1">
      <alignment horizontal="center" vertical="center"/>
    </xf>
    <xf numFmtId="165" fontId="5" fillId="0" borderId="5" xfId="3" applyNumberFormat="1" applyFont="1" applyFill="1" applyBorder="1" applyAlignment="1">
      <alignment horizontal="center" vertical="center"/>
    </xf>
    <xf numFmtId="165" fontId="5" fillId="0" borderId="5" xfId="0" applyNumberFormat="1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5" fillId="16" borderId="5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/>
    </xf>
    <xf numFmtId="0" fontId="9" fillId="0" borderId="5" xfId="2" applyFont="1" applyFill="1" applyBorder="1" applyAlignment="1">
      <alignment horizontal="center"/>
    </xf>
    <xf numFmtId="0" fontId="9" fillId="0" borderId="5" xfId="2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5" xfId="2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5" fillId="0" borderId="5" xfId="3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vertical="center"/>
    </xf>
    <xf numFmtId="0" fontId="5" fillId="0" borderId="5" xfId="3" applyNumberFormat="1" applyFont="1" applyFill="1" applyBorder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5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16" fillId="20" borderId="5" xfId="0" applyFont="1" applyFill="1" applyBorder="1" applyAlignment="1">
      <alignment horizontal="center" vertical="center"/>
    </xf>
    <xf numFmtId="0" fontId="16" fillId="19" borderId="5" xfId="0" applyFont="1" applyFill="1" applyBorder="1" applyAlignment="1">
      <alignment horizontal="center" vertical="center"/>
    </xf>
    <xf numFmtId="0" fontId="5" fillId="19" borderId="5" xfId="3" applyNumberFormat="1" applyFont="1" applyFill="1" applyBorder="1" applyAlignment="1">
      <alignment horizontal="center" vertical="center"/>
    </xf>
    <xf numFmtId="0" fontId="5" fillId="19" borderId="5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2" fontId="1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13" xfId="0" applyFon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0" borderId="15" xfId="0" applyFon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0" fillId="0" borderId="15" xfId="0" applyNumberFormat="1" applyBorder="1" applyAlignment="1">
      <alignment horizontal="center" vertical="center"/>
    </xf>
    <xf numFmtId="0" fontId="6" fillId="22" borderId="15" xfId="0" applyFont="1" applyFill="1" applyBorder="1" applyAlignment="1">
      <alignment horizontal="center" vertical="center"/>
    </xf>
    <xf numFmtId="165" fontId="0" fillId="22" borderId="16" xfId="0" applyNumberFormat="1" applyFill="1" applyBorder="1" applyAlignment="1">
      <alignment horizontal="center" vertical="center"/>
    </xf>
    <xf numFmtId="0" fontId="6" fillId="11" borderId="15" xfId="0" applyFont="1" applyFill="1" applyBorder="1" applyAlignment="1">
      <alignment horizontal="center" vertical="center"/>
    </xf>
    <xf numFmtId="165" fontId="0" fillId="11" borderId="16" xfId="0" applyNumberFormat="1" applyFill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6" fillId="21" borderId="15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19" fillId="21" borderId="19" xfId="0" applyFont="1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6" fillId="21" borderId="17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0" fillId="22" borderId="19" xfId="0" applyFont="1" applyFill="1" applyBorder="1" applyAlignment="1">
      <alignment horizontal="center" vertical="center"/>
    </xf>
    <xf numFmtId="0" fontId="20" fillId="11" borderId="19" xfId="0" applyFont="1" applyFill="1" applyBorder="1" applyAlignment="1">
      <alignment horizontal="center" vertical="center"/>
    </xf>
    <xf numFmtId="164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22" borderId="19" xfId="1" applyFont="1" applyFill="1" applyBorder="1" applyAlignment="1">
      <alignment horizontal="center" vertical="center"/>
    </xf>
    <xf numFmtId="0" fontId="0" fillId="22" borderId="19" xfId="0" applyFill="1" applyBorder="1" applyAlignment="1">
      <alignment horizontal="center" vertical="center"/>
    </xf>
    <xf numFmtId="165" fontId="0" fillId="22" borderId="19" xfId="0" applyNumberForma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164" fontId="0" fillId="0" borderId="15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9" fontId="0" fillId="11" borderId="19" xfId="1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164" fontId="20" fillId="22" borderId="19" xfId="0" applyNumberFormat="1" applyFont="1" applyFill="1" applyBorder="1" applyAlignment="1">
      <alignment horizontal="center" vertical="center"/>
    </xf>
    <xf numFmtId="164" fontId="20" fillId="11" borderId="19" xfId="0" applyNumberFormat="1" applyFont="1" applyFill="1" applyBorder="1" applyAlignment="1">
      <alignment horizontal="center" vertical="center"/>
    </xf>
    <xf numFmtId="164" fontId="0" fillId="0" borderId="17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9" fontId="0" fillId="23" borderId="19" xfId="1" applyFont="1" applyFill="1" applyBorder="1" applyAlignment="1">
      <alignment horizontal="center" vertical="center"/>
    </xf>
    <xf numFmtId="0" fontId="0" fillId="23" borderId="19" xfId="0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9" fontId="0" fillId="24" borderId="19" xfId="0" applyNumberFormat="1" applyFill="1" applyBorder="1" applyAlignment="1">
      <alignment horizontal="center"/>
    </xf>
    <xf numFmtId="0" fontId="0" fillId="24" borderId="19" xfId="0" applyFill="1" applyBorder="1" applyAlignment="1">
      <alignment horizontal="center"/>
    </xf>
    <xf numFmtId="0" fontId="19" fillId="0" borderId="21" xfId="0" applyFon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9" fontId="22" fillId="0" borderId="19" xfId="0" applyNumberFormat="1" applyFont="1" applyBorder="1" applyAlignment="1" applyProtection="1">
      <alignment horizontal="center" vertical="center"/>
      <protection hidden="1"/>
    </xf>
    <xf numFmtId="0" fontId="0" fillId="0" borderId="19" xfId="0" applyBorder="1" applyAlignment="1">
      <alignment horizontal="center" vertical="center"/>
    </xf>
    <xf numFmtId="0" fontId="6" fillId="0" borderId="19" xfId="0" applyFont="1" applyBorder="1" applyAlignment="1" applyProtection="1">
      <alignment horizontal="center" vertical="center"/>
      <protection hidden="1"/>
    </xf>
    <xf numFmtId="0" fontId="0" fillId="0" borderId="19" xfId="0" applyBorder="1" applyAlignment="1" applyProtection="1">
      <alignment horizontal="center" vertical="center"/>
      <protection hidden="1"/>
    </xf>
    <xf numFmtId="165" fontId="0" fillId="21" borderId="16" xfId="0" applyNumberFormat="1" applyFill="1" applyBorder="1" applyAlignment="1">
      <alignment horizontal="center" vertical="center"/>
    </xf>
    <xf numFmtId="165" fontId="0" fillId="21" borderId="18" xfId="0" applyNumberForma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1" fillId="0" borderId="0" xfId="9"/>
    <xf numFmtId="0" fontId="4" fillId="0" borderId="23" xfId="9" applyFont="1" applyBorder="1" applyAlignment="1">
      <alignment horizontal="center" vertical="center"/>
    </xf>
    <xf numFmtId="0" fontId="1" fillId="0" borderId="0" xfId="9" applyAlignment="1">
      <alignment horizontal="center" vertical="center"/>
    </xf>
    <xf numFmtId="0" fontId="1" fillId="0" borderId="0" xfId="9" applyAlignment="1">
      <alignment horizontal="center"/>
    </xf>
    <xf numFmtId="0" fontId="1" fillId="0" borderId="5" xfId="9" applyBorder="1" applyAlignment="1">
      <alignment horizontal="center"/>
    </xf>
    <xf numFmtId="0" fontId="1" fillId="0" borderId="5" xfId="9" applyBorder="1" applyAlignment="1">
      <alignment horizontal="center" vertical="center"/>
    </xf>
    <xf numFmtId="0" fontId="18" fillId="15" borderId="5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5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14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20" fillId="0" borderId="0" xfId="0" applyFont="1"/>
    <xf numFmtId="0" fontId="31" fillId="31" borderId="0" xfId="0" applyFont="1" applyFill="1" applyAlignment="1">
      <alignment horizontal="center"/>
    </xf>
    <xf numFmtId="0" fontId="31" fillId="31" borderId="0" xfId="0" applyFont="1" applyFill="1"/>
    <xf numFmtId="0" fontId="0" fillId="31" borderId="0" xfId="0" applyFill="1"/>
    <xf numFmtId="0" fontId="0" fillId="17" borderId="12" xfId="0" applyFill="1" applyBorder="1"/>
    <xf numFmtId="0" fontId="0" fillId="25" borderId="0" xfId="0" applyFill="1"/>
    <xf numFmtId="9" fontId="0" fillId="0" borderId="0" xfId="0" applyNumberFormat="1" applyAlignment="1">
      <alignment horizontal="center"/>
    </xf>
    <xf numFmtId="0" fontId="31" fillId="6" borderId="0" xfId="0" applyFont="1" applyFill="1" applyAlignment="1">
      <alignment horizontal="center"/>
    </xf>
    <xf numFmtId="0" fontId="31" fillId="6" borderId="0" xfId="0" applyFont="1" applyFill="1"/>
    <xf numFmtId="0" fontId="0" fillId="6" borderId="0" xfId="0" applyFill="1"/>
    <xf numFmtId="0" fontId="0" fillId="17" borderId="29" xfId="0" applyFill="1" applyBorder="1"/>
    <xf numFmtId="0" fontId="0" fillId="18" borderId="0" xfId="0" applyFill="1"/>
    <xf numFmtId="2" fontId="31" fillId="31" borderId="0" xfId="0" applyNumberFormat="1" applyFont="1" applyFill="1"/>
    <xf numFmtId="1" fontId="31" fillId="31" borderId="0" xfId="0" applyNumberFormat="1" applyFont="1" applyFill="1"/>
    <xf numFmtId="0" fontId="0" fillId="27" borderId="0" xfId="0" applyFill="1"/>
    <xf numFmtId="0" fontId="6" fillId="0" borderId="0" xfId="0" applyFont="1" applyAlignment="1">
      <alignment horizontal="center"/>
    </xf>
    <xf numFmtId="0" fontId="31" fillId="14" borderId="0" xfId="0" applyFont="1" applyFill="1" applyAlignment="1">
      <alignment horizontal="center"/>
    </xf>
    <xf numFmtId="0" fontId="31" fillId="14" borderId="0" xfId="0" applyFont="1" applyFill="1"/>
    <xf numFmtId="0" fontId="0" fillId="14" borderId="0" xfId="0" applyFill="1"/>
    <xf numFmtId="0" fontId="32" fillId="32" borderId="0" xfId="0" applyFont="1" applyFill="1"/>
    <xf numFmtId="0" fontId="6" fillId="0" borderId="0" xfId="0" applyFont="1"/>
    <xf numFmtId="0" fontId="31" fillId="12" borderId="0" xfId="0" applyFont="1" applyFill="1" applyAlignment="1">
      <alignment horizontal="center"/>
    </xf>
    <xf numFmtId="0" fontId="31" fillId="12" borderId="0" xfId="0" applyFont="1" applyFill="1"/>
    <xf numFmtId="0" fontId="0" fillId="12" borderId="0" xfId="0" applyFill="1"/>
    <xf numFmtId="0" fontId="0" fillId="33" borderId="0" xfId="0" applyFill="1"/>
    <xf numFmtId="0" fontId="31" fillId="17" borderId="0" xfId="0" applyFont="1" applyFill="1"/>
    <xf numFmtId="0" fontId="0" fillId="17" borderId="0" xfId="0" applyFill="1"/>
    <xf numFmtId="0" fontId="31" fillId="34" borderId="0" xfId="0" applyFont="1" applyFill="1" applyAlignment="1">
      <alignment horizontal="center"/>
    </xf>
    <xf numFmtId="0" fontId="31" fillId="34" borderId="0" xfId="0" applyFont="1" applyFill="1"/>
    <xf numFmtId="0" fontId="0" fillId="34" borderId="0" xfId="0" applyFill="1"/>
    <xf numFmtId="0" fontId="31" fillId="35" borderId="0" xfId="0" applyFont="1" applyFill="1" applyAlignment="1">
      <alignment horizontal="center"/>
    </xf>
    <xf numFmtId="0" fontId="31" fillId="35" borderId="0" xfId="0" applyFont="1" applyFill="1"/>
    <xf numFmtId="0" fontId="0" fillId="35" borderId="0" xfId="0" applyFill="1"/>
    <xf numFmtId="0" fontId="0" fillId="17" borderId="11" xfId="0" applyFill="1" applyBorder="1"/>
    <xf numFmtId="0" fontId="33" fillId="4" borderId="0" xfId="0" applyFont="1" applyFill="1" applyAlignment="1">
      <alignment horizontal="center"/>
    </xf>
    <xf numFmtId="0" fontId="33" fillId="4" borderId="0" xfId="0" applyFont="1" applyFill="1"/>
    <xf numFmtId="0" fontId="0" fillId="4" borderId="0" xfId="0" applyFill="1"/>
    <xf numFmtId="0" fontId="0" fillId="14" borderId="0" xfId="0" applyFill="1" applyAlignment="1">
      <alignment horizontal="center"/>
    </xf>
    <xf numFmtId="1" fontId="34" fillId="14" borderId="0" xfId="0" applyNumberFormat="1" applyFont="1" applyFill="1" applyAlignment="1">
      <alignment horizontal="center"/>
    </xf>
    <xf numFmtId="0" fontId="31" fillId="36" borderId="0" xfId="0" applyFont="1" applyFill="1" applyAlignment="1">
      <alignment horizontal="center"/>
    </xf>
    <xf numFmtId="0" fontId="31" fillId="36" borderId="0" xfId="0" applyFont="1" applyFill="1"/>
    <xf numFmtId="0" fontId="0" fillId="36" borderId="0" xfId="0" applyFill="1"/>
    <xf numFmtId="0" fontId="31" fillId="7" borderId="0" xfId="0" applyFont="1" applyFill="1" applyAlignment="1">
      <alignment horizontal="center"/>
    </xf>
    <xf numFmtId="0" fontId="31" fillId="7" borderId="0" xfId="0" applyFont="1" applyFill="1"/>
    <xf numFmtId="0" fontId="0" fillId="7" borderId="0" xfId="0" applyFill="1"/>
    <xf numFmtId="0" fontId="31" fillId="16" borderId="0" xfId="0" applyFont="1" applyFill="1" applyAlignment="1">
      <alignment horizontal="center"/>
    </xf>
    <xf numFmtId="0" fontId="31" fillId="16" borderId="0" xfId="0" applyFont="1" applyFill="1"/>
    <xf numFmtId="0" fontId="0" fillId="16" borderId="0" xfId="0" applyFill="1"/>
    <xf numFmtId="0" fontId="31" fillId="17" borderId="0" xfId="0" applyFont="1" applyFill="1" applyAlignment="1">
      <alignment horizontal="center"/>
    </xf>
    <xf numFmtId="0" fontId="33" fillId="17" borderId="0" xfId="0" applyFont="1" applyFill="1"/>
    <xf numFmtId="0" fontId="30" fillId="17" borderId="0" xfId="0" applyFont="1" applyFill="1"/>
    <xf numFmtId="0" fontId="31" fillId="30" borderId="0" xfId="0" applyFont="1" applyFill="1" applyAlignment="1">
      <alignment horizontal="center"/>
    </xf>
    <xf numFmtId="0" fontId="31" fillId="30" borderId="0" xfId="0" applyFont="1" applyFill="1"/>
    <xf numFmtId="0" fontId="0" fillId="30" borderId="0" xfId="0" applyFill="1"/>
    <xf numFmtId="0" fontId="34" fillId="12" borderId="0" xfId="0" applyFont="1" applyFill="1"/>
    <xf numFmtId="0" fontId="31" fillId="5" borderId="0" xfId="0" applyFont="1" applyFill="1"/>
    <xf numFmtId="0" fontId="0" fillId="5" borderId="0" xfId="0" applyFill="1"/>
    <xf numFmtId="0" fontId="0" fillId="0" borderId="5" xfId="0" applyBorder="1" applyAlignment="1">
      <alignment horizontal="center"/>
    </xf>
    <xf numFmtId="0" fontId="31" fillId="38" borderId="0" xfId="0" applyFont="1" applyFill="1"/>
    <xf numFmtId="0" fontId="0" fillId="38" borderId="0" xfId="0" applyFill="1"/>
    <xf numFmtId="0" fontId="31" fillId="39" borderId="0" xfId="0" applyFont="1" applyFill="1"/>
    <xf numFmtId="0" fontId="34" fillId="39" borderId="0" xfId="0" applyFont="1" applyFill="1"/>
    <xf numFmtId="0" fontId="0" fillId="39" borderId="0" xfId="0" applyFill="1"/>
    <xf numFmtId="0" fontId="31" fillId="13" borderId="0" xfId="0" applyFont="1" applyFill="1"/>
    <xf numFmtId="0" fontId="0" fillId="13" borderId="0" xfId="0" applyFill="1"/>
    <xf numFmtId="0" fontId="35" fillId="12" borderId="0" xfId="0" applyFont="1" applyFill="1"/>
    <xf numFmtId="0" fontId="35" fillId="40" borderId="0" xfId="0" applyFont="1" applyFill="1"/>
    <xf numFmtId="0" fontId="31" fillId="40" borderId="0" xfId="0" applyFont="1" applyFill="1"/>
    <xf numFmtId="2" fontId="31" fillId="40" borderId="0" xfId="0" applyNumberFormat="1" applyFont="1" applyFill="1"/>
    <xf numFmtId="0" fontId="33" fillId="40" borderId="0" xfId="0" applyFont="1" applyFill="1"/>
    <xf numFmtId="0" fontId="0" fillId="40" borderId="0" xfId="0" applyFill="1"/>
    <xf numFmtId="0" fontId="34" fillId="35" borderId="0" xfId="0" applyFont="1" applyFill="1"/>
    <xf numFmtId="0" fontId="31" fillId="4" borderId="0" xfId="0" applyFont="1" applyFill="1"/>
    <xf numFmtId="0" fontId="34" fillId="4" borderId="0" xfId="0" applyFont="1" applyFill="1"/>
    <xf numFmtId="0" fontId="31" fillId="9" borderId="0" xfId="0" applyFont="1" applyFill="1"/>
    <xf numFmtId="0" fontId="34" fillId="9" borderId="0" xfId="0" applyFont="1" applyFill="1"/>
    <xf numFmtId="0" fontId="0" fillId="9" borderId="0" xfId="0" applyFill="1"/>
    <xf numFmtId="0" fontId="34" fillId="17" borderId="0" xfId="0" applyFont="1" applyFill="1"/>
    <xf numFmtId="0" fontId="34" fillId="36" borderId="0" xfId="0" applyFont="1" applyFill="1"/>
    <xf numFmtId="9" fontId="0" fillId="0" borderId="0" xfId="0" applyNumberFormat="1"/>
    <xf numFmtId="0" fontId="34" fillId="34" borderId="0" xfId="0" applyFont="1" applyFill="1"/>
    <xf numFmtId="0" fontId="36" fillId="34" borderId="0" xfId="0" applyFont="1" applyFill="1"/>
    <xf numFmtId="0" fontId="40" fillId="11" borderId="31" xfId="0" applyFont="1" applyFill="1" applyBorder="1" applyAlignment="1">
      <alignment horizontal="center" vertical="center"/>
    </xf>
    <xf numFmtId="0" fontId="41" fillId="41" borderId="31" xfId="0" applyFont="1" applyFill="1" applyBorder="1" applyAlignment="1">
      <alignment horizontal="center" vertical="center"/>
    </xf>
    <xf numFmtId="0" fontId="41" fillId="42" borderId="31" xfId="0" applyFont="1" applyFill="1" applyBorder="1" applyAlignment="1">
      <alignment horizontal="center" vertical="center"/>
    </xf>
    <xf numFmtId="0" fontId="42" fillId="0" borderId="30" xfId="0" applyFont="1" applyBorder="1" applyAlignment="1">
      <alignment vertical="center"/>
    </xf>
    <xf numFmtId="0" fontId="41" fillId="42" borderId="32" xfId="0" applyFont="1" applyFill="1" applyBorder="1" applyAlignment="1">
      <alignment horizontal="center" vertical="center"/>
    </xf>
    <xf numFmtId="0" fontId="41" fillId="42" borderId="33" xfId="0" applyFont="1" applyFill="1" applyBorder="1" applyAlignment="1">
      <alignment horizontal="center" vertical="center"/>
    </xf>
    <xf numFmtId="2" fontId="42" fillId="0" borderId="30" xfId="0" applyNumberFormat="1" applyFont="1" applyBorder="1"/>
    <xf numFmtId="2" fontId="42" fillId="0" borderId="30" xfId="0" applyNumberFormat="1" applyFont="1" applyBorder="1" applyAlignment="1">
      <alignment vertical="center"/>
    </xf>
    <xf numFmtId="2" fontId="42" fillId="0" borderId="14" xfId="0" applyNumberFormat="1" applyFont="1" applyBorder="1" applyAlignment="1">
      <alignment vertical="center"/>
    </xf>
    <xf numFmtId="0" fontId="41" fillId="43" borderId="31" xfId="0" applyFont="1" applyFill="1" applyBorder="1" applyAlignment="1">
      <alignment horizontal="center" vertical="center"/>
    </xf>
    <xf numFmtId="2" fontId="41" fillId="41" borderId="31" xfId="0" applyNumberFormat="1" applyFont="1" applyFill="1" applyBorder="1" applyAlignment="1">
      <alignment horizontal="center" vertical="center"/>
    </xf>
    <xf numFmtId="2" fontId="41" fillId="42" borderId="31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vertical="center"/>
    </xf>
    <xf numFmtId="0" fontId="0" fillId="0" borderId="34" xfId="0" applyBorder="1" applyAlignment="1">
      <alignment vertical="center"/>
    </xf>
    <xf numFmtId="2" fontId="42" fillId="0" borderId="0" xfId="0" applyNumberFormat="1" applyFont="1"/>
    <xf numFmtId="2" fontId="42" fillId="0" borderId="0" xfId="0" applyNumberFormat="1" applyFont="1" applyAlignment="1">
      <alignment vertical="center"/>
    </xf>
    <xf numFmtId="2" fontId="42" fillId="0" borderId="16" xfId="0" applyNumberFormat="1" applyFont="1" applyBorder="1" applyAlignment="1">
      <alignment vertical="center"/>
    </xf>
    <xf numFmtId="0" fontId="43" fillId="44" borderId="31" xfId="0" applyFont="1" applyFill="1" applyBorder="1" applyAlignment="1">
      <alignment horizontal="center" vertical="center"/>
    </xf>
    <xf numFmtId="2" fontId="42" fillId="0" borderId="16" xfId="0" applyNumberFormat="1" applyFont="1" applyBorder="1"/>
    <xf numFmtId="0" fontId="41" fillId="23" borderId="31" xfId="0" applyFont="1" applyFill="1" applyBorder="1" applyAlignment="1">
      <alignment horizontal="center" vertical="center"/>
    </xf>
    <xf numFmtId="164" fontId="44" fillId="45" borderId="31" xfId="0" applyNumberFormat="1" applyFont="1" applyFill="1" applyBorder="1" applyAlignment="1">
      <alignment horizontal="center" vertical="center"/>
    </xf>
    <xf numFmtId="164" fontId="44" fillId="46" borderId="31" xfId="0" applyNumberFormat="1" applyFont="1" applyFill="1" applyBorder="1" applyAlignment="1">
      <alignment horizontal="center" vertical="center"/>
    </xf>
    <xf numFmtId="164" fontId="42" fillId="0" borderId="34" xfId="0" applyNumberFormat="1" applyFont="1" applyBorder="1" applyAlignment="1">
      <alignment vertical="center"/>
    </xf>
    <xf numFmtId="164" fontId="42" fillId="0" borderId="0" xfId="0" applyNumberFormat="1" applyFont="1"/>
    <xf numFmtId="0" fontId="42" fillId="0" borderId="22" xfId="0" applyFont="1" applyBorder="1" applyAlignment="1">
      <alignment vertical="center"/>
    </xf>
    <xf numFmtId="0" fontId="42" fillId="0" borderId="0" xfId="0" applyFont="1" applyAlignment="1">
      <alignment vertical="center"/>
    </xf>
    <xf numFmtId="0" fontId="42" fillId="0" borderId="35" xfId="0" applyFont="1" applyBorder="1" applyAlignment="1">
      <alignment vertical="center"/>
    </xf>
    <xf numFmtId="0" fontId="42" fillId="0" borderId="18" xfId="0" applyFont="1" applyBorder="1" applyAlignment="1">
      <alignment vertical="center"/>
    </xf>
    <xf numFmtId="2" fontId="42" fillId="0" borderId="0" xfId="0" applyNumberFormat="1" applyFont="1" applyAlignment="1">
      <alignment horizontal="center"/>
    </xf>
    <xf numFmtId="2" fontId="42" fillId="0" borderId="35" xfId="0" applyNumberFormat="1" applyFont="1" applyBorder="1" applyAlignment="1">
      <alignment vertical="center"/>
    </xf>
    <xf numFmtId="2" fontId="42" fillId="0" borderId="16" xfId="0" applyNumberFormat="1" applyFont="1" applyBorder="1" applyAlignment="1">
      <alignment horizontal="center"/>
    </xf>
    <xf numFmtId="0" fontId="42" fillId="0" borderId="36" xfId="0" applyFont="1" applyBorder="1" applyAlignment="1">
      <alignment vertical="center"/>
    </xf>
    <xf numFmtId="2" fontId="42" fillId="0" borderId="36" xfId="0" applyNumberFormat="1" applyFont="1" applyBorder="1" applyAlignment="1">
      <alignment vertical="center"/>
    </xf>
    <xf numFmtId="164" fontId="42" fillId="0" borderId="15" xfId="0" applyNumberFormat="1" applyFont="1" applyBorder="1" applyAlignment="1">
      <alignment vertical="center"/>
    </xf>
    <xf numFmtId="164" fontId="42" fillId="0" borderId="16" xfId="0" applyNumberFormat="1" applyFont="1" applyBorder="1" applyAlignment="1">
      <alignment vertical="center"/>
    </xf>
    <xf numFmtId="0" fontId="42" fillId="0" borderId="16" xfId="0" applyFont="1" applyBorder="1" applyAlignment="1">
      <alignment vertical="center"/>
    </xf>
    <xf numFmtId="0" fontId="40" fillId="11" borderId="37" xfId="0" applyFont="1" applyFill="1" applyBorder="1" applyAlignment="1">
      <alignment horizontal="center" vertical="center"/>
    </xf>
    <xf numFmtId="2" fontId="42" fillId="0" borderId="36" xfId="0" applyNumberFormat="1" applyFont="1" applyBorder="1"/>
    <xf numFmtId="2" fontId="42" fillId="0" borderId="22" xfId="0" applyNumberFormat="1" applyFont="1" applyBorder="1" applyAlignment="1">
      <alignment vertical="center"/>
    </xf>
    <xf numFmtId="2" fontId="42" fillId="0" borderId="20" xfId="0" applyNumberFormat="1" applyFont="1" applyBorder="1" applyAlignment="1">
      <alignment vertical="center"/>
    </xf>
    <xf numFmtId="2" fontId="42" fillId="0" borderId="34" xfId="0" applyNumberFormat="1" applyFont="1" applyBorder="1"/>
    <xf numFmtId="0" fontId="0" fillId="0" borderId="16" xfId="0" applyBorder="1" applyAlignment="1">
      <alignment vertical="center"/>
    </xf>
    <xf numFmtId="0" fontId="43" fillId="11" borderId="19" xfId="0" applyFont="1" applyFill="1" applyBorder="1" applyAlignment="1">
      <alignment horizontal="center" vertical="center"/>
    </xf>
    <xf numFmtId="1" fontId="41" fillId="41" borderId="31" xfId="0" applyNumberFormat="1" applyFont="1" applyFill="1" applyBorder="1" applyAlignment="1">
      <alignment horizontal="center" vertical="center"/>
    </xf>
    <xf numFmtId="1" fontId="41" fillId="42" borderId="32" xfId="0" applyNumberFormat="1" applyFont="1" applyFill="1" applyBorder="1" applyAlignment="1">
      <alignment horizontal="center" vertical="center"/>
    </xf>
    <xf numFmtId="0" fontId="43" fillId="23" borderId="19" xfId="0" applyFont="1" applyFill="1" applyBorder="1" applyAlignment="1">
      <alignment horizontal="center" vertical="center"/>
    </xf>
    <xf numFmtId="1" fontId="41" fillId="42" borderId="31" xfId="0" applyNumberFormat="1" applyFont="1" applyFill="1" applyBorder="1" applyAlignment="1">
      <alignment horizontal="center" vertical="center"/>
    </xf>
    <xf numFmtId="164" fontId="42" fillId="0" borderId="35" xfId="0" applyNumberFormat="1" applyFont="1" applyBorder="1"/>
    <xf numFmtId="2" fontId="42" fillId="0" borderId="15" xfId="0" applyNumberFormat="1" applyFont="1" applyBorder="1" applyAlignment="1">
      <alignment vertical="center"/>
    </xf>
    <xf numFmtId="0" fontId="0" fillId="0" borderId="22" xfId="0" applyBorder="1"/>
    <xf numFmtId="2" fontId="0" fillId="0" borderId="22" xfId="0" applyNumberFormat="1" applyBorder="1"/>
    <xf numFmtId="0" fontId="0" fillId="0" borderId="22" xfId="0" applyBorder="1" applyAlignment="1">
      <alignment vertical="center"/>
    </xf>
    <xf numFmtId="0" fontId="0" fillId="0" borderId="16" xfId="0" applyBorder="1"/>
    <xf numFmtId="2" fontId="0" fillId="0" borderId="16" xfId="0" applyNumberFormat="1" applyBorder="1"/>
    <xf numFmtId="0" fontId="43" fillId="11" borderId="31" xfId="0" applyFont="1" applyFill="1" applyBorder="1" applyAlignment="1">
      <alignment horizontal="center" vertical="center"/>
    </xf>
    <xf numFmtId="0" fontId="41" fillId="41" borderId="33" xfId="0" applyFont="1" applyFill="1" applyBorder="1" applyAlignment="1">
      <alignment horizontal="center" vertical="center"/>
    </xf>
    <xf numFmtId="0" fontId="42" fillId="0" borderId="14" xfId="0" applyFont="1" applyBorder="1" applyAlignment="1">
      <alignment vertical="center"/>
    </xf>
    <xf numFmtId="2" fontId="41" fillId="47" borderId="31" xfId="0" applyNumberFormat="1" applyFont="1" applyFill="1" applyBorder="1" applyAlignment="1">
      <alignment horizontal="center" vertical="center"/>
    </xf>
    <xf numFmtId="2" fontId="41" fillId="48" borderId="31" xfId="0" applyNumberFormat="1" applyFont="1" applyFill="1" applyBorder="1" applyAlignment="1">
      <alignment horizontal="center" vertical="center"/>
    </xf>
    <xf numFmtId="0" fontId="0" fillId="0" borderId="35" xfId="0" applyBorder="1" applyAlignment="1">
      <alignment vertical="center"/>
    </xf>
    <xf numFmtId="0" fontId="0" fillId="0" borderId="18" xfId="0" applyBorder="1" applyAlignment="1">
      <alignment vertical="center"/>
    </xf>
    <xf numFmtId="0" fontId="41" fillId="11" borderId="38" xfId="0" applyFont="1" applyFill="1" applyBorder="1" applyAlignment="1">
      <alignment horizontal="center" vertical="center"/>
    </xf>
    <xf numFmtId="1" fontId="43" fillId="49" borderId="39" xfId="0" applyNumberFormat="1" applyFont="1" applyFill="1" applyBorder="1" applyAlignment="1">
      <alignment horizontal="center" vertical="center"/>
    </xf>
    <xf numFmtId="1" fontId="43" fillId="50" borderId="40" xfId="0" applyNumberFormat="1" applyFont="1" applyFill="1" applyBorder="1" applyAlignment="1">
      <alignment horizontal="center" vertical="center"/>
    </xf>
    <xf numFmtId="2" fontId="42" fillId="0" borderId="17" xfId="0" applyNumberFormat="1" applyFont="1" applyBorder="1" applyAlignment="1">
      <alignment vertical="center"/>
    </xf>
    <xf numFmtId="2" fontId="42" fillId="0" borderId="18" xfId="0" applyNumberFormat="1" applyFont="1" applyBorder="1" applyAlignment="1">
      <alignment vertical="center"/>
    </xf>
    <xf numFmtId="1" fontId="41" fillId="41" borderId="39" xfId="0" applyNumberFormat="1" applyFont="1" applyFill="1" applyBorder="1" applyAlignment="1">
      <alignment horizontal="center" vertical="center"/>
    </xf>
    <xf numFmtId="1" fontId="41" fillId="42" borderId="39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42" fillId="0" borderId="34" xfId="0" applyNumberFormat="1" applyFont="1" applyBorder="1" applyAlignment="1">
      <alignment vertical="center"/>
    </xf>
    <xf numFmtId="2" fontId="42" fillId="0" borderId="14" xfId="0" applyNumberFormat="1" applyFont="1" applyBorder="1"/>
    <xf numFmtId="164" fontId="42" fillId="0" borderId="41" xfId="0" applyNumberFormat="1" applyFont="1" applyBorder="1" applyAlignment="1">
      <alignment vertical="center"/>
    </xf>
    <xf numFmtId="164" fontId="42" fillId="0" borderId="18" xfId="0" applyNumberFormat="1" applyFont="1" applyBorder="1"/>
    <xf numFmtId="164" fontId="44" fillId="0" borderId="18" xfId="0" applyNumberFormat="1" applyFont="1" applyBorder="1"/>
    <xf numFmtId="2" fontId="0" fillId="0" borderId="45" xfId="0" applyNumberFormat="1" applyBorder="1" applyAlignment="1">
      <alignment vertical="center"/>
    </xf>
    <xf numFmtId="2" fontId="0" fillId="0" borderId="0" xfId="0" applyNumberFormat="1" applyAlignment="1">
      <alignment vertical="center"/>
    </xf>
    <xf numFmtId="164" fontId="42" fillId="0" borderId="16" xfId="0" applyNumberFormat="1" applyFont="1" applyBorder="1"/>
    <xf numFmtId="2" fontId="42" fillId="0" borderId="17" xfId="0" applyNumberFormat="1" applyFont="1" applyBorder="1"/>
    <xf numFmtId="2" fontId="42" fillId="0" borderId="35" xfId="0" applyNumberFormat="1" applyFont="1" applyBorder="1"/>
    <xf numFmtId="164" fontId="0" fillId="0" borderId="46" xfId="0" applyNumberFormat="1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30" xfId="0" applyBorder="1" applyAlignment="1">
      <alignment vertical="center"/>
    </xf>
    <xf numFmtId="0" fontId="20" fillId="0" borderId="48" xfId="11" applyFont="1" applyBorder="1" applyAlignment="1">
      <alignment horizontal="center"/>
    </xf>
    <xf numFmtId="0" fontId="0" fillId="0" borderId="0" xfId="11" applyFont="1"/>
    <xf numFmtId="0" fontId="29" fillId="28" borderId="5" xfId="11" applyFont="1" applyFill="1" applyBorder="1" applyAlignment="1">
      <alignment horizontal="center"/>
    </xf>
    <xf numFmtId="0" fontId="0" fillId="0" borderId="6" xfId="11" applyFont="1" applyBorder="1"/>
    <xf numFmtId="0" fontId="6" fillId="0" borderId="0" xfId="11"/>
    <xf numFmtId="0" fontId="6" fillId="0" borderId="5" xfId="11" applyBorder="1" applyAlignment="1">
      <alignment horizontal="center"/>
    </xf>
    <xf numFmtId="0" fontId="6" fillId="23" borderId="5" xfId="11" applyFill="1" applyBorder="1" applyAlignment="1">
      <alignment horizontal="center"/>
    </xf>
    <xf numFmtId="10" fontId="6" fillId="23" borderId="5" xfId="11" applyNumberFormat="1" applyFill="1" applyBorder="1"/>
    <xf numFmtId="164" fontId="0" fillId="0" borderId="5" xfId="11" applyNumberFormat="1" applyFont="1" applyBorder="1" applyAlignment="1">
      <alignment horizontal="center"/>
    </xf>
    <xf numFmtId="164" fontId="6" fillId="23" borderId="5" xfId="11" applyNumberFormat="1" applyFill="1" applyBorder="1" applyAlignment="1">
      <alignment horizontal="center"/>
    </xf>
    <xf numFmtId="0" fontId="0" fillId="0" borderId="5" xfId="11" applyFont="1" applyBorder="1" applyAlignment="1">
      <alignment horizontal="center"/>
    </xf>
    <xf numFmtId="167" fontId="0" fillId="0" borderId="0" xfId="10" applyNumberFormat="1" applyFont="1" applyAlignment="1">
      <alignment horizontal="center"/>
    </xf>
    <xf numFmtId="167" fontId="0" fillId="0" borderId="0" xfId="10" applyNumberFormat="1" applyFont="1"/>
    <xf numFmtId="0" fontId="49" fillId="0" borderId="0" xfId="0" applyFont="1"/>
    <xf numFmtId="0" fontId="13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2" fontId="25" fillId="0" borderId="0" xfId="0" applyNumberFormat="1" applyFont="1" applyFill="1" applyBorder="1" applyAlignment="1">
      <alignment horizontal="center" vertical="center"/>
    </xf>
    <xf numFmtId="164" fontId="18" fillId="0" borderId="0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168" fontId="50" fillId="0" borderId="0" xfId="0" applyNumberFormat="1" applyFont="1" applyFill="1" applyBorder="1" applyAlignment="1" applyProtection="1">
      <alignment vertical="center"/>
      <protection locked="0"/>
    </xf>
    <xf numFmtId="168" fontId="51" fillId="0" borderId="0" xfId="0" applyNumberFormat="1" applyFont="1" applyFill="1" applyBorder="1" applyAlignment="1">
      <alignment horizontal="center" vertical="center"/>
    </xf>
    <xf numFmtId="168" fontId="50" fillId="0" borderId="0" xfId="0" applyNumberFormat="1" applyFont="1" applyFill="1" applyBorder="1" applyAlignment="1" applyProtection="1">
      <alignment horizontal="center" vertical="center"/>
      <protection locked="0"/>
    </xf>
    <xf numFmtId="168" fontId="50" fillId="0" borderId="0" xfId="0" applyNumberFormat="1" applyFont="1" applyFill="1" applyBorder="1" applyAlignment="1" applyProtection="1">
      <alignment horizontal="left" vertical="center"/>
      <protection locked="0"/>
    </xf>
    <xf numFmtId="168" fontId="52" fillId="0" borderId="0" xfId="0" applyNumberFormat="1" applyFont="1" applyFill="1" applyBorder="1" applyAlignment="1">
      <alignment horizontal="center" vertical="center"/>
    </xf>
    <xf numFmtId="168" fontId="50" fillId="0" borderId="0" xfId="0" applyNumberFormat="1" applyFont="1" applyFill="1" applyBorder="1" applyAlignment="1">
      <alignment horizontal="center" vertical="center"/>
    </xf>
    <xf numFmtId="168" fontId="53" fillId="0" borderId="0" xfId="0" applyNumberFormat="1" applyFont="1" applyFill="1" applyBorder="1" applyAlignment="1">
      <alignment horizontal="center" vertical="center"/>
    </xf>
    <xf numFmtId="168" fontId="54" fillId="0" borderId="0" xfId="0" applyNumberFormat="1" applyFont="1" applyFill="1" applyBorder="1" applyAlignment="1">
      <alignment horizontal="center" vertical="center"/>
    </xf>
    <xf numFmtId="2" fontId="12" fillId="0" borderId="0" xfId="0" applyNumberFormat="1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9" fontId="13" fillId="0" borderId="0" xfId="1" applyFont="1" applyFill="1" applyBorder="1" applyAlignment="1">
      <alignment horizontal="center" vertical="center"/>
    </xf>
    <xf numFmtId="168" fontId="24" fillId="0" borderId="0" xfId="0" applyNumberFormat="1" applyFont="1" applyFill="1" applyBorder="1" applyAlignment="1">
      <alignment horizontal="center" vertical="center"/>
    </xf>
    <xf numFmtId="168" fontId="56" fillId="0" borderId="0" xfId="0" applyNumberFormat="1" applyFont="1" applyFill="1" applyBorder="1" applyAlignment="1">
      <alignment horizontal="center" vertical="center"/>
    </xf>
    <xf numFmtId="2" fontId="17" fillId="23" borderId="5" xfId="0" applyNumberFormat="1" applyFont="1" applyFill="1" applyBorder="1" applyAlignment="1">
      <alignment horizontal="center" vertical="center"/>
    </xf>
    <xf numFmtId="2" fontId="18" fillId="23" borderId="5" xfId="0" applyNumberFormat="1" applyFont="1" applyFill="1" applyBorder="1" applyAlignment="1">
      <alignment horizontal="center" vertical="center"/>
    </xf>
    <xf numFmtId="0" fontId="57" fillId="18" borderId="5" xfId="0" applyFont="1" applyFill="1" applyBorder="1" applyAlignment="1">
      <alignment horizontal="center" vertical="center"/>
    </xf>
    <xf numFmtId="164" fontId="28" fillId="19" borderId="5" xfId="0" applyNumberFormat="1" applyFont="1" applyFill="1" applyBorder="1" applyAlignment="1">
      <alignment horizontal="center" vertical="center"/>
    </xf>
    <xf numFmtId="0" fontId="28" fillId="19" borderId="5" xfId="0" applyFont="1" applyFill="1" applyBorder="1" applyAlignment="1">
      <alignment horizontal="center" vertical="center"/>
    </xf>
    <xf numFmtId="2" fontId="28" fillId="19" borderId="5" xfId="0" applyNumberFormat="1" applyFont="1" applyFill="1" applyBorder="1" applyAlignment="1">
      <alignment horizontal="center" vertical="center"/>
    </xf>
    <xf numFmtId="0" fontId="28" fillId="19" borderId="12" xfId="0" applyFont="1" applyFill="1" applyBorder="1" applyAlignment="1">
      <alignment horizontal="center" vertical="center"/>
    </xf>
    <xf numFmtId="2" fontId="28" fillId="19" borderId="12" xfId="0" applyNumberFormat="1" applyFont="1" applyFill="1" applyBorder="1" applyAlignment="1">
      <alignment horizontal="center" vertical="center"/>
    </xf>
    <xf numFmtId="0" fontId="28" fillId="19" borderId="5" xfId="0" applyNumberFormat="1" applyFont="1" applyFill="1" applyBorder="1" applyAlignment="1">
      <alignment horizontal="center" vertical="center"/>
    </xf>
    <xf numFmtId="0" fontId="58" fillId="19" borderId="5" xfId="0" applyFont="1" applyFill="1" applyBorder="1" applyAlignment="1">
      <alignment horizontal="center" vertical="center"/>
    </xf>
    <xf numFmtId="0" fontId="58" fillId="19" borderId="5" xfId="0" applyNumberFormat="1" applyFont="1" applyFill="1" applyBorder="1" applyAlignment="1">
      <alignment horizontal="center" vertical="center"/>
    </xf>
    <xf numFmtId="0" fontId="5" fillId="0" borderId="12" xfId="3" applyNumberFormat="1" applyFont="1" applyFill="1" applyBorder="1" applyAlignment="1">
      <alignment horizontal="center" vertical="center"/>
    </xf>
    <xf numFmtId="0" fontId="5" fillId="0" borderId="11" xfId="3" applyNumberFormat="1" applyFont="1" applyFill="1" applyBorder="1" applyAlignment="1">
      <alignment horizontal="center" vertical="center"/>
    </xf>
    <xf numFmtId="0" fontId="59" fillId="23" borderId="5" xfId="0" applyFont="1" applyFill="1" applyBorder="1" applyAlignment="1">
      <alignment horizontal="center" vertical="center"/>
    </xf>
    <xf numFmtId="2" fontId="60" fillId="19" borderId="5" xfId="0" applyNumberFormat="1" applyFont="1" applyFill="1" applyBorder="1" applyAlignment="1">
      <alignment horizontal="center" vertical="center"/>
    </xf>
    <xf numFmtId="0" fontId="60" fillId="19" borderId="5" xfId="0" applyFont="1" applyFill="1" applyBorder="1" applyAlignment="1">
      <alignment horizontal="center" vertical="center"/>
    </xf>
    <xf numFmtId="9" fontId="60" fillId="19" borderId="5" xfId="1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5" fillId="16" borderId="5" xfId="0" applyFont="1" applyFill="1" applyBorder="1" applyAlignment="1">
      <alignment horizontal="center"/>
    </xf>
    <xf numFmtId="168" fontId="52" fillId="0" borderId="0" xfId="0" applyNumberFormat="1" applyFont="1" applyFill="1" applyBorder="1" applyAlignment="1">
      <alignment horizontal="center" vertical="center"/>
    </xf>
    <xf numFmtId="0" fontId="25" fillId="28" borderId="5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168" fontId="55" fillId="0" borderId="0" xfId="0" applyNumberFormat="1" applyFont="1" applyFill="1" applyBorder="1" applyAlignment="1">
      <alignment horizontal="center" vertical="center"/>
    </xf>
    <xf numFmtId="0" fontId="28" fillId="19" borderId="5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horizontal="center"/>
    </xf>
    <xf numFmtId="0" fontId="20" fillId="16" borderId="10" xfId="0" applyFont="1" applyFill="1" applyBorder="1" applyAlignment="1">
      <alignment horizontal="center"/>
    </xf>
    <xf numFmtId="0" fontId="20" fillId="16" borderId="2" xfId="0" applyFont="1" applyFill="1" applyBorder="1" applyAlignment="1">
      <alignment horizontal="center"/>
    </xf>
    <xf numFmtId="0" fontId="20" fillId="5" borderId="1" xfId="0" applyFont="1" applyFill="1" applyBorder="1" applyAlignment="1">
      <alignment horizontal="center"/>
    </xf>
    <xf numFmtId="0" fontId="20" fillId="5" borderId="10" xfId="0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0" fontId="20" fillId="35" borderId="1" xfId="0" applyFont="1" applyFill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2" xfId="0" applyFont="1" applyFill="1" applyBorder="1" applyAlignment="1">
      <alignment horizontal="center"/>
    </xf>
    <xf numFmtId="0" fontId="19" fillId="31" borderId="21" xfId="0" applyFont="1" applyFill="1" applyBorder="1" applyAlignment="1">
      <alignment horizontal="center"/>
    </xf>
    <xf numFmtId="0" fontId="30" fillId="0" borderId="20" xfId="0" applyFont="1" applyBorder="1"/>
    <xf numFmtId="0" fontId="20" fillId="13" borderId="1" xfId="0" applyFont="1" applyFill="1" applyBorder="1" applyAlignment="1">
      <alignment horizontal="center"/>
    </xf>
    <xf numFmtId="0" fontId="20" fillId="13" borderId="10" xfId="0" applyFont="1" applyFill="1" applyBorder="1" applyAlignment="1">
      <alignment horizontal="center"/>
    </xf>
    <xf numFmtId="0" fontId="20" fillId="13" borderId="2" xfId="0" applyFont="1" applyFill="1" applyBorder="1" applyAlignment="1">
      <alignment horizontal="center"/>
    </xf>
    <xf numFmtId="0" fontId="20" fillId="37" borderId="1" xfId="0" applyFont="1" applyFill="1" applyBorder="1" applyAlignment="1">
      <alignment horizontal="center"/>
    </xf>
    <xf numFmtId="0" fontId="20" fillId="37" borderId="10" xfId="0" applyFont="1" applyFill="1" applyBorder="1" applyAlignment="1">
      <alignment horizontal="center"/>
    </xf>
    <xf numFmtId="0" fontId="20" fillId="37" borderId="2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2" xfId="0" applyFont="1" applyFill="1" applyBorder="1" applyAlignment="1">
      <alignment horizontal="center"/>
    </xf>
    <xf numFmtId="0" fontId="20" fillId="29" borderId="3" xfId="0" applyFont="1" applyFill="1" applyBorder="1" applyAlignment="1">
      <alignment horizontal="center"/>
    </xf>
    <xf numFmtId="0" fontId="20" fillId="29" borderId="24" xfId="0" applyFont="1" applyFill="1" applyBorder="1" applyAlignment="1">
      <alignment horizontal="center"/>
    </xf>
    <xf numFmtId="0" fontId="20" fillId="29" borderId="4" xfId="0" applyFont="1" applyFill="1" applyBorder="1" applyAlignment="1">
      <alignment horizontal="center"/>
    </xf>
    <xf numFmtId="0" fontId="20" fillId="12" borderId="5" xfId="0" applyFont="1" applyFill="1" applyBorder="1" applyAlignment="1">
      <alignment horizontal="center"/>
    </xf>
    <xf numFmtId="0" fontId="30" fillId="30" borderId="5" xfId="0" applyFont="1" applyFill="1" applyBorder="1" applyAlignment="1">
      <alignment horizontal="center"/>
    </xf>
    <xf numFmtId="0" fontId="19" fillId="31" borderId="25" xfId="0" applyFont="1" applyFill="1" applyBorder="1" applyAlignment="1">
      <alignment horizontal="center"/>
    </xf>
    <xf numFmtId="0" fontId="30" fillId="0" borderId="26" xfId="0" applyFont="1" applyBorder="1"/>
    <xf numFmtId="0" fontId="19" fillId="31" borderId="27" xfId="0" applyFont="1" applyFill="1" applyBorder="1" applyAlignment="1">
      <alignment horizontal="center"/>
    </xf>
    <xf numFmtId="0" fontId="30" fillId="0" borderId="28" xfId="0" applyFont="1" applyBorder="1"/>
    <xf numFmtId="0" fontId="5" fillId="0" borderId="1" xfId="0" applyNumberFormat="1" applyFont="1" applyFill="1" applyBorder="1" applyAlignment="1">
      <alignment horizontal="center" vertical="center"/>
    </xf>
    <xf numFmtId="0" fontId="5" fillId="0" borderId="10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horizontal="center" vertical="center"/>
    </xf>
    <xf numFmtId="0" fontId="5" fillId="0" borderId="1" xfId="3" applyNumberFormat="1" applyFont="1" applyFill="1" applyBorder="1" applyAlignment="1">
      <alignment horizontal="center" vertical="center"/>
    </xf>
    <xf numFmtId="0" fontId="5" fillId="0" borderId="2" xfId="3" applyNumberFormat="1" applyFont="1" applyFill="1" applyBorder="1" applyAlignment="1">
      <alignment horizontal="center" vertical="center"/>
    </xf>
    <xf numFmtId="0" fontId="5" fillId="0" borderId="1" xfId="3" applyNumberFormat="1" applyFont="1" applyFill="1" applyBorder="1" applyAlignment="1" applyProtection="1">
      <alignment horizontal="center" vertical="center"/>
      <protection locked="0"/>
    </xf>
    <xf numFmtId="0" fontId="5" fillId="0" borderId="2" xfId="3" applyNumberFormat="1" applyFont="1" applyFill="1" applyBorder="1" applyAlignment="1" applyProtection="1">
      <alignment horizontal="center" vertical="center"/>
      <protection locked="0"/>
    </xf>
    <xf numFmtId="0" fontId="5" fillId="0" borderId="10" xfId="3" applyNumberFormat="1" applyFont="1" applyFill="1" applyBorder="1" applyAlignment="1">
      <alignment horizontal="center" vertical="center"/>
    </xf>
    <xf numFmtId="0" fontId="37" fillId="20" borderId="13" xfId="0" applyFont="1" applyFill="1" applyBorder="1" applyAlignment="1">
      <alignment horizontal="center" vertical="center"/>
    </xf>
    <xf numFmtId="0" fontId="37" fillId="20" borderId="30" xfId="0" applyFont="1" applyFill="1" applyBorder="1" applyAlignment="1">
      <alignment horizontal="center" vertical="center"/>
    </xf>
    <xf numFmtId="0" fontId="37" fillId="20" borderId="14" xfId="0" applyFont="1" applyFill="1" applyBorder="1" applyAlignment="1">
      <alignment horizontal="center" vertical="center"/>
    </xf>
    <xf numFmtId="0" fontId="37" fillId="20" borderId="42" xfId="0" applyFont="1" applyFill="1" applyBorder="1" applyAlignment="1">
      <alignment horizontal="center" vertical="center"/>
    </xf>
    <xf numFmtId="0" fontId="37" fillId="20" borderId="43" xfId="0" applyFont="1" applyFill="1" applyBorder="1" applyAlignment="1">
      <alignment horizontal="center" vertical="center"/>
    </xf>
    <xf numFmtId="0" fontId="37" fillId="20" borderId="44" xfId="0" applyFont="1" applyFill="1" applyBorder="1" applyAlignment="1">
      <alignment horizontal="center" vertical="center"/>
    </xf>
    <xf numFmtId="0" fontId="43" fillId="22" borderId="13" xfId="0" applyFont="1" applyFill="1" applyBorder="1" applyAlignment="1">
      <alignment horizontal="center" vertical="center"/>
    </xf>
    <xf numFmtId="0" fontId="43" fillId="22" borderId="30" xfId="0" applyFont="1" applyFill="1" applyBorder="1" applyAlignment="1">
      <alignment horizontal="center" vertical="center"/>
    </xf>
    <xf numFmtId="0" fontId="43" fillId="22" borderId="14" xfId="0" applyFont="1" applyFill="1" applyBorder="1" applyAlignment="1">
      <alignment horizontal="center" vertical="center"/>
    </xf>
    <xf numFmtId="0" fontId="19" fillId="21" borderId="13" xfId="0" applyFont="1" applyFill="1" applyBorder="1" applyAlignment="1">
      <alignment horizontal="center" vertical="center"/>
    </xf>
    <xf numFmtId="0" fontId="19" fillId="21" borderId="14" xfId="0" applyFont="1" applyFill="1" applyBorder="1" applyAlignment="1">
      <alignment horizontal="center" vertical="center"/>
    </xf>
    <xf numFmtId="0" fontId="21" fillId="23" borderId="21" xfId="0" applyFont="1" applyFill="1" applyBorder="1" applyAlignment="1" applyProtection="1">
      <alignment horizontal="center" vertical="center"/>
      <protection hidden="1"/>
    </xf>
    <xf numFmtId="0" fontId="21" fillId="23" borderId="22" xfId="0" applyFont="1" applyFill="1" applyBorder="1" applyAlignment="1" applyProtection="1">
      <alignment horizontal="center" vertical="center"/>
      <protection hidden="1"/>
    </xf>
    <xf numFmtId="0" fontId="21" fillId="23" borderId="20" xfId="0" applyFont="1" applyFill="1" applyBorder="1" applyAlignment="1" applyProtection="1">
      <alignment horizontal="center" vertical="center"/>
      <protection hidden="1"/>
    </xf>
    <xf numFmtId="0" fontId="6" fillId="23" borderId="21" xfId="0" applyFont="1" applyFill="1" applyBorder="1" applyAlignment="1" applyProtection="1">
      <alignment horizontal="center" vertical="center"/>
      <protection hidden="1"/>
    </xf>
    <xf numFmtId="0" fontId="6" fillId="23" borderId="20" xfId="0" applyFont="1" applyFill="1" applyBorder="1" applyAlignment="1" applyProtection="1">
      <alignment horizontal="center" vertical="center"/>
      <protection hidden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5" fillId="17" borderId="1" xfId="7" applyFont="1" applyFill="1" applyBorder="1" applyAlignment="1" applyProtection="1">
      <alignment horizontal="center" vertical="center"/>
      <protection locked="0"/>
    </xf>
    <xf numFmtId="0" fontId="5" fillId="17" borderId="2" xfId="7" applyFont="1" applyFill="1" applyBorder="1" applyAlignment="1" applyProtection="1">
      <alignment horizontal="center" vertical="center"/>
      <protection locked="0"/>
    </xf>
    <xf numFmtId="0" fontId="5" fillId="4" borderId="1" xfId="7" applyFont="1" applyFill="1" applyBorder="1" applyAlignment="1" applyProtection="1">
      <alignment horizontal="center" vertical="center"/>
      <protection locked="0"/>
    </xf>
    <xf numFmtId="0" fontId="5" fillId="4" borderId="2" xfId="7" applyFont="1" applyFill="1" applyBorder="1" applyAlignment="1" applyProtection="1">
      <alignment horizontal="center" vertical="center"/>
      <protection locked="0"/>
    </xf>
    <xf numFmtId="0" fontId="5" fillId="5" borderId="1" xfId="7" applyFont="1" applyFill="1" applyBorder="1" applyAlignment="1" applyProtection="1">
      <alignment horizontal="center" vertical="center"/>
      <protection locked="0"/>
    </xf>
    <xf numFmtId="0" fontId="5" fillId="5" borderId="2" xfId="7" applyFont="1" applyFill="1" applyBorder="1" applyAlignment="1" applyProtection="1">
      <alignment horizontal="center" vertical="center"/>
      <protection locked="0"/>
    </xf>
    <xf numFmtId="0" fontId="5" fillId="7" borderId="1" xfId="7" applyFont="1" applyFill="1" applyBorder="1" applyAlignment="1" applyProtection="1">
      <alignment horizontal="center" vertical="center"/>
      <protection locked="0"/>
    </xf>
    <xf numFmtId="0" fontId="5" fillId="7" borderId="2" xfId="7" applyFont="1" applyFill="1" applyBorder="1" applyAlignment="1" applyProtection="1">
      <alignment horizontal="center" vertical="center"/>
      <protection locked="0"/>
    </xf>
    <xf numFmtId="0" fontId="5" fillId="12" borderId="1" xfId="7" applyFont="1" applyFill="1" applyBorder="1" applyAlignment="1" applyProtection="1">
      <alignment horizontal="center" vertical="center"/>
      <protection locked="0"/>
    </xf>
    <xf numFmtId="0" fontId="5" fillId="12" borderId="2" xfId="7" applyFont="1" applyFill="1" applyBorder="1" applyAlignment="1" applyProtection="1">
      <alignment horizontal="center" vertical="center"/>
      <protection locked="0"/>
    </xf>
    <xf numFmtId="0" fontId="5" fillId="8" borderId="1" xfId="7" applyFont="1" applyFill="1" applyBorder="1" applyAlignment="1" applyProtection="1">
      <alignment horizontal="center" vertical="center"/>
      <protection locked="0"/>
    </xf>
    <xf numFmtId="0" fontId="5" fillId="8" borderId="2" xfId="7" applyFont="1" applyFill="1" applyBorder="1" applyAlignment="1" applyProtection="1">
      <alignment horizontal="center" vertical="center"/>
      <protection locked="0"/>
    </xf>
    <xf numFmtId="0" fontId="5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5" fillId="16" borderId="5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</cellXfs>
  <cellStyles count="12">
    <cellStyle name="20% - Ênfase4 3" xfId="3" xr:uid="{00000000-0005-0000-0000-000000000000}"/>
    <cellStyle name="Neutro" xfId="2" builtinId="28"/>
    <cellStyle name="Normal" xfId="0" builtinId="0"/>
    <cellStyle name="Normal 12" xfId="9" xr:uid="{00000000-0005-0000-0000-000003000000}"/>
    <cellStyle name="Normal 2 2 2 2" xfId="6" xr:uid="{00000000-0005-0000-0000-000004000000}"/>
    <cellStyle name="Normal 2 7" xfId="4" xr:uid="{00000000-0005-0000-0000-000005000000}"/>
    <cellStyle name="Normal 3" xfId="11" xr:uid="{7A1AE92E-E3CC-4B70-9620-F0ED6590D961}"/>
    <cellStyle name="Normal 3 2 2" xfId="5" xr:uid="{00000000-0005-0000-0000-000006000000}"/>
    <cellStyle name="Porcentagem" xfId="1" builtinId="5"/>
    <cellStyle name="Vírgula" xfId="10" builtinId="3"/>
    <cellStyle name="ปกติ 2" xfId="7" xr:uid="{00000000-0005-0000-0000-000008000000}"/>
    <cellStyle name="ปกติ 3 4" xfId="8" xr:uid="{00000000-0005-0000-0000-000009000000}"/>
  </cellStyles>
  <dxfs count="76"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80886"/>
      <color rgb="FF33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Matheus/Downloads/calc/pangya/SaMuKa%20-%20280%20+6y%20S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"/>
      <sheetName val="Calculadora"/>
      <sheetName val="CC"/>
      <sheetName val="Distancia Real"/>
      <sheetName val="HIO's Speciais"/>
      <sheetName val="Calibrador"/>
      <sheetName val="INF ..."/>
      <sheetName val="HWI Speciais"/>
      <sheetName val="Beam"/>
      <sheetName val="Wind Hill"/>
      <sheetName val="Dunk 2i"/>
      <sheetName val="PB"/>
    </sheetNames>
    <sheetDataSet>
      <sheetData sheetId="0">
        <row r="41">
          <cell r="C41">
            <v>236.80000000000132</v>
          </cell>
          <cell r="D41">
            <v>244.79999999999876</v>
          </cell>
          <cell r="I41">
            <v>204.80000000000018</v>
          </cell>
        </row>
        <row r="42">
          <cell r="C42">
            <v>237.62222222222354</v>
          </cell>
          <cell r="D42">
            <v>245.64999999999876</v>
          </cell>
          <cell r="I42">
            <v>205.51111111111129</v>
          </cell>
        </row>
        <row r="43">
          <cell r="C43">
            <v>238.44444444444576</v>
          </cell>
          <cell r="D43">
            <v>246.49999999999875</v>
          </cell>
          <cell r="I43">
            <v>206.2222222222224</v>
          </cell>
        </row>
        <row r="44">
          <cell r="C44">
            <v>239.26666666666799</v>
          </cell>
          <cell r="D44">
            <v>247.34999999999874</v>
          </cell>
          <cell r="I44">
            <v>206.93333333333351</v>
          </cell>
        </row>
        <row r="45">
          <cell r="C45">
            <v>240.08888888889021</v>
          </cell>
          <cell r="D45">
            <v>248.19999999999874</v>
          </cell>
          <cell r="I45">
            <v>207.64444444444462</v>
          </cell>
        </row>
        <row r="46">
          <cell r="C46">
            <v>240.91111111111243</v>
          </cell>
          <cell r="D46">
            <v>249.04999999999873</v>
          </cell>
          <cell r="I46">
            <v>208.35555555555572</v>
          </cell>
        </row>
        <row r="47">
          <cell r="C47">
            <v>241.73333333333466</v>
          </cell>
          <cell r="D47">
            <v>249.89999999999873</v>
          </cell>
          <cell r="I47">
            <v>209.06666666666683</v>
          </cell>
        </row>
        <row r="48">
          <cell r="C48">
            <v>242.55555555555688</v>
          </cell>
          <cell r="D48">
            <v>250.74999999999872</v>
          </cell>
          <cell r="I48">
            <v>209.77777777777794</v>
          </cell>
        </row>
        <row r="49">
          <cell r="C49">
            <v>243.3777777777791</v>
          </cell>
          <cell r="D49">
            <v>251.59999999999872</v>
          </cell>
          <cell r="I49">
            <v>210.48888888888905</v>
          </cell>
        </row>
        <row r="50">
          <cell r="C50">
            <v>244.20000000000132</v>
          </cell>
          <cell r="D50">
            <v>252.44999999999871</v>
          </cell>
          <cell r="I50">
            <v>211.20000000000016</v>
          </cell>
        </row>
        <row r="51">
          <cell r="C51">
            <v>245.02222222222355</v>
          </cell>
          <cell r="D51">
            <v>253.2999999999987</v>
          </cell>
          <cell r="I51">
            <v>211.91111111111127</v>
          </cell>
        </row>
        <row r="52">
          <cell r="C52">
            <v>245.84444444444577</v>
          </cell>
          <cell r="D52">
            <v>254.1499999999987</v>
          </cell>
          <cell r="I52">
            <v>212.62222222222238</v>
          </cell>
        </row>
        <row r="53">
          <cell r="C53">
            <v>246.66666666666799</v>
          </cell>
          <cell r="D53">
            <v>254.99999999999869</v>
          </cell>
          <cell r="I53">
            <v>213.33333333333348</v>
          </cell>
        </row>
        <row r="54">
          <cell r="C54">
            <v>247.48888888889022</v>
          </cell>
          <cell r="D54">
            <v>255.84999999999869</v>
          </cell>
          <cell r="I54">
            <v>214.04444444444459</v>
          </cell>
        </row>
        <row r="55">
          <cell r="C55">
            <v>248.31111111111244</v>
          </cell>
          <cell r="D55">
            <v>256.69999999999868</v>
          </cell>
          <cell r="I55">
            <v>214.7555555555557</v>
          </cell>
        </row>
        <row r="56">
          <cell r="C56">
            <v>249.13333333333466</v>
          </cell>
          <cell r="D56">
            <v>257.5499999999987</v>
          </cell>
          <cell r="I56">
            <v>215.46666666666681</v>
          </cell>
        </row>
        <row r="57">
          <cell r="C57">
            <v>249.95555555555688</v>
          </cell>
          <cell r="D57">
            <v>258.39999999999873</v>
          </cell>
          <cell r="I57">
            <v>216.17777777777792</v>
          </cell>
        </row>
        <row r="58">
          <cell r="C58">
            <v>250.77777777777911</v>
          </cell>
          <cell r="D58">
            <v>259.24999999999875</v>
          </cell>
          <cell r="I58">
            <v>216.88888888888903</v>
          </cell>
        </row>
        <row r="59">
          <cell r="C59">
            <v>251.60000000000133</v>
          </cell>
          <cell r="D59">
            <v>260.09999999999877</v>
          </cell>
          <cell r="I59">
            <v>217.60000000000014</v>
          </cell>
        </row>
        <row r="60">
          <cell r="C60">
            <v>252.42222222222355</v>
          </cell>
          <cell r="D60">
            <v>260.94999999999879</v>
          </cell>
          <cell r="I60">
            <v>218.31111111111125</v>
          </cell>
        </row>
        <row r="61">
          <cell r="C61">
            <v>253.24444444444578</v>
          </cell>
          <cell r="D61">
            <v>261.79999999999882</v>
          </cell>
          <cell r="I61">
            <v>219.02222222222235</v>
          </cell>
        </row>
        <row r="62">
          <cell r="C62">
            <v>254.066666666668</v>
          </cell>
          <cell r="D62">
            <v>262.64999999999884</v>
          </cell>
          <cell r="I62">
            <v>219.73333333333346</v>
          </cell>
        </row>
        <row r="63">
          <cell r="C63">
            <v>254.88888888889022</v>
          </cell>
          <cell r="D63">
            <v>263.49999999999886</v>
          </cell>
          <cell r="I63">
            <v>220.44444444444457</v>
          </cell>
        </row>
        <row r="64">
          <cell r="C64">
            <v>255.71111111111244</v>
          </cell>
          <cell r="D64">
            <v>264.34999999999889</v>
          </cell>
          <cell r="I64">
            <v>221.15555555555568</v>
          </cell>
        </row>
        <row r="65">
          <cell r="C65">
            <v>256.53333333333467</v>
          </cell>
          <cell r="D65">
            <v>265.19999999999891</v>
          </cell>
          <cell r="I65">
            <v>221.86666666666679</v>
          </cell>
        </row>
        <row r="66">
          <cell r="C66">
            <v>257.35555555555686</v>
          </cell>
          <cell r="D66">
            <v>266.04999999999893</v>
          </cell>
          <cell r="I66">
            <v>222.5777777777779</v>
          </cell>
        </row>
        <row r="67">
          <cell r="C67">
            <v>258.17777777777906</v>
          </cell>
          <cell r="D67">
            <v>266.89999999999895</v>
          </cell>
          <cell r="I67">
            <v>223.28888888888901</v>
          </cell>
        </row>
        <row r="68">
          <cell r="C68">
            <v>259.00000000000125</v>
          </cell>
          <cell r="D68">
            <v>267.74999999999898</v>
          </cell>
          <cell r="I68">
            <v>224.00000000000011</v>
          </cell>
        </row>
        <row r="69">
          <cell r="C69">
            <v>259.82222222222344</v>
          </cell>
          <cell r="D69">
            <v>268.599999999999</v>
          </cell>
          <cell r="I69">
            <v>224.71111111111122</v>
          </cell>
        </row>
        <row r="70">
          <cell r="C70">
            <v>260.64444444444564</v>
          </cell>
          <cell r="D70">
            <v>269.44999999999902</v>
          </cell>
          <cell r="I70">
            <v>225.42222222222233</v>
          </cell>
        </row>
        <row r="71">
          <cell r="C71">
            <v>261.46666666666783</v>
          </cell>
          <cell r="D71">
            <v>270.29999999999905</v>
          </cell>
          <cell r="I71">
            <v>226.13333333333344</v>
          </cell>
        </row>
        <row r="72">
          <cell r="C72">
            <v>262.28888888889003</v>
          </cell>
          <cell r="D72">
            <v>271.14999999999907</v>
          </cell>
          <cell r="I72">
            <v>226.84444444444455</v>
          </cell>
        </row>
        <row r="73">
          <cell r="C73">
            <v>263.11111111111222</v>
          </cell>
          <cell r="D73">
            <v>271.99999999999909</v>
          </cell>
          <cell r="I73">
            <v>227.55555555555566</v>
          </cell>
        </row>
        <row r="74">
          <cell r="C74">
            <v>263.93333333333442</v>
          </cell>
          <cell r="D74">
            <v>272.84999999999911</v>
          </cell>
          <cell r="I74">
            <v>228.26666666666677</v>
          </cell>
        </row>
        <row r="75">
          <cell r="C75">
            <v>264.75555555555661</v>
          </cell>
          <cell r="D75">
            <v>273.69999999999914</v>
          </cell>
          <cell r="I75">
            <v>228.97777777777787</v>
          </cell>
        </row>
        <row r="76">
          <cell r="C76">
            <v>265.57777777777881</v>
          </cell>
          <cell r="D76">
            <v>274.54999999999916</v>
          </cell>
          <cell r="I76">
            <v>229.68888888888898</v>
          </cell>
        </row>
        <row r="77">
          <cell r="C77">
            <v>266.400000000001</v>
          </cell>
          <cell r="D77">
            <v>275.39999999999918</v>
          </cell>
          <cell r="I77">
            <v>230.40000000000009</v>
          </cell>
        </row>
        <row r="78">
          <cell r="C78">
            <v>267.22222222222319</v>
          </cell>
          <cell r="D78">
            <v>276.2499999999992</v>
          </cell>
          <cell r="I78">
            <v>231.1111111111112</v>
          </cell>
        </row>
        <row r="79">
          <cell r="C79">
            <v>268.04444444444539</v>
          </cell>
          <cell r="D79">
            <v>277.09999999999923</v>
          </cell>
          <cell r="I79">
            <v>231.82222222222231</v>
          </cell>
        </row>
        <row r="80">
          <cell r="C80">
            <v>268.86666666666758</v>
          </cell>
          <cell r="D80">
            <v>277.94999999999925</v>
          </cell>
          <cell r="I80">
            <v>232.53333333333342</v>
          </cell>
        </row>
        <row r="81">
          <cell r="C81">
            <v>269.68888888888978</v>
          </cell>
          <cell r="D81">
            <v>278.79999999999927</v>
          </cell>
          <cell r="I81">
            <v>233.24444444444453</v>
          </cell>
        </row>
        <row r="82">
          <cell r="C82">
            <v>270.51111111111197</v>
          </cell>
          <cell r="D82">
            <v>279.6499999999993</v>
          </cell>
          <cell r="I82">
            <v>233.95555555555563</v>
          </cell>
        </row>
        <row r="83">
          <cell r="C83">
            <v>271.33333333333417</v>
          </cell>
          <cell r="D83">
            <v>280.49999999999932</v>
          </cell>
          <cell r="I83">
            <v>234.66666666666674</v>
          </cell>
        </row>
        <row r="84">
          <cell r="C84">
            <v>272.15555555555636</v>
          </cell>
          <cell r="D84">
            <v>281.34999999999934</v>
          </cell>
          <cell r="I84">
            <v>235.37777777777785</v>
          </cell>
        </row>
        <row r="85">
          <cell r="C85">
            <v>272.97777777777856</v>
          </cell>
          <cell r="D85">
            <v>282.19999999999936</v>
          </cell>
          <cell r="I85">
            <v>236.08888888888896</v>
          </cell>
        </row>
        <row r="86">
          <cell r="C86">
            <v>273.80000000000075</v>
          </cell>
          <cell r="D86">
            <v>283.04999999999939</v>
          </cell>
          <cell r="I86">
            <v>236.80000000000007</v>
          </cell>
        </row>
        <row r="87">
          <cell r="C87">
            <v>274.62222222222294</v>
          </cell>
          <cell r="D87">
            <v>283.89999999999941</v>
          </cell>
          <cell r="I87">
            <v>237.51111111111118</v>
          </cell>
        </row>
        <row r="88">
          <cell r="C88">
            <v>275.44444444444514</v>
          </cell>
          <cell r="D88">
            <v>284.74999999999943</v>
          </cell>
          <cell r="I88">
            <v>238.22222222222229</v>
          </cell>
        </row>
        <row r="89">
          <cell r="C89">
            <v>276.26666666666733</v>
          </cell>
          <cell r="D89">
            <v>285.59999999999945</v>
          </cell>
          <cell r="I89">
            <v>238.93333333333339</v>
          </cell>
        </row>
        <row r="90">
          <cell r="C90">
            <v>277.08888888888953</v>
          </cell>
          <cell r="D90">
            <v>286.44999999999948</v>
          </cell>
          <cell r="I90">
            <v>239.6444444444445</v>
          </cell>
        </row>
        <row r="91">
          <cell r="C91">
            <v>277.91111111111172</v>
          </cell>
          <cell r="D91">
            <v>287.2999999999995</v>
          </cell>
          <cell r="I91">
            <v>240.35555555555561</v>
          </cell>
        </row>
        <row r="92">
          <cell r="C92">
            <v>278.73333333333392</v>
          </cell>
          <cell r="D92">
            <v>288.14999999999952</v>
          </cell>
          <cell r="I92">
            <v>241.06666666666672</v>
          </cell>
        </row>
        <row r="93">
          <cell r="C93">
            <v>279.55555555555611</v>
          </cell>
          <cell r="D93">
            <v>288.99999999999955</v>
          </cell>
          <cell r="I93">
            <v>241.77777777777783</v>
          </cell>
        </row>
        <row r="94">
          <cell r="C94">
            <v>280.37777777777831</v>
          </cell>
          <cell r="D94">
            <v>289.84999999999957</v>
          </cell>
          <cell r="I94">
            <v>242.48888888888894</v>
          </cell>
        </row>
        <row r="95">
          <cell r="C95">
            <v>281.2000000000005</v>
          </cell>
          <cell r="D95">
            <v>290.69999999999959</v>
          </cell>
          <cell r="I95">
            <v>243.20000000000005</v>
          </cell>
        </row>
        <row r="96">
          <cell r="C96">
            <v>282.02222222222269</v>
          </cell>
          <cell r="D96">
            <v>291.54999999999961</v>
          </cell>
          <cell r="I96">
            <v>243.91111111111115</v>
          </cell>
        </row>
        <row r="97">
          <cell r="C97">
            <v>282.84444444444489</v>
          </cell>
          <cell r="D97">
            <v>292.39999999999964</v>
          </cell>
          <cell r="I97">
            <v>244.62222222222226</v>
          </cell>
        </row>
        <row r="98">
          <cell r="C98">
            <v>283.66666666666708</v>
          </cell>
          <cell r="D98">
            <v>293.24999999999966</v>
          </cell>
          <cell r="I98">
            <v>245.33333333333337</v>
          </cell>
        </row>
        <row r="99">
          <cell r="C99">
            <v>284.48888888888928</v>
          </cell>
          <cell r="D99">
            <v>294.09999999999968</v>
          </cell>
          <cell r="I99">
            <v>246.04444444444448</v>
          </cell>
        </row>
        <row r="100">
          <cell r="C100">
            <v>285.31111111111147</v>
          </cell>
          <cell r="D100">
            <v>294.9499999999997</v>
          </cell>
          <cell r="I100">
            <v>246.75555555555559</v>
          </cell>
        </row>
        <row r="101">
          <cell r="C101">
            <v>286.13333333333367</v>
          </cell>
          <cell r="D101">
            <v>295.79999999999973</v>
          </cell>
          <cell r="I101">
            <v>247.4666666666667</v>
          </cell>
        </row>
        <row r="102">
          <cell r="C102">
            <v>286.95555555555586</v>
          </cell>
          <cell r="D102">
            <v>296.64999999999975</v>
          </cell>
          <cell r="I102">
            <v>248.17777777777781</v>
          </cell>
        </row>
        <row r="103">
          <cell r="C103">
            <v>287.77777777777806</v>
          </cell>
          <cell r="D103">
            <v>297.49999999999977</v>
          </cell>
          <cell r="I103">
            <v>248.88888888888891</v>
          </cell>
        </row>
        <row r="104">
          <cell r="C104">
            <v>288.60000000000025</v>
          </cell>
          <cell r="D104">
            <v>298.3499999999998</v>
          </cell>
          <cell r="I104">
            <v>249.60000000000002</v>
          </cell>
        </row>
        <row r="105">
          <cell r="C105">
            <v>289.42222222222244</v>
          </cell>
          <cell r="D105">
            <v>299.19999999999982</v>
          </cell>
          <cell r="I105">
            <v>250.31111111111113</v>
          </cell>
        </row>
        <row r="106">
          <cell r="C106">
            <v>290.24444444444464</v>
          </cell>
          <cell r="D106">
            <v>300.04999999999984</v>
          </cell>
          <cell r="I106">
            <v>251.02222222222224</v>
          </cell>
        </row>
        <row r="107">
          <cell r="C107">
            <v>291.06666666666683</v>
          </cell>
          <cell r="D107">
            <v>300.89999999999986</v>
          </cell>
          <cell r="I107">
            <v>251.73333333333335</v>
          </cell>
        </row>
        <row r="108">
          <cell r="C108">
            <v>291.88888888888903</v>
          </cell>
          <cell r="D108">
            <v>301.74999999999989</v>
          </cell>
          <cell r="I108">
            <v>252.44444444444446</v>
          </cell>
        </row>
        <row r="109">
          <cell r="C109">
            <v>292.71111111111122</v>
          </cell>
          <cell r="D109">
            <v>302.59999999999991</v>
          </cell>
          <cell r="I109">
            <v>253.15555555555557</v>
          </cell>
        </row>
        <row r="110">
          <cell r="C110">
            <v>293.53333333333342</v>
          </cell>
          <cell r="D110">
            <v>303.44999999999993</v>
          </cell>
          <cell r="I110">
            <v>253.86666666666667</v>
          </cell>
        </row>
        <row r="111">
          <cell r="C111">
            <v>294.35555555555561</v>
          </cell>
          <cell r="D111">
            <v>304.29999999999995</v>
          </cell>
          <cell r="I111">
            <v>254.57777777777778</v>
          </cell>
        </row>
        <row r="112">
          <cell r="C112">
            <v>295.17777777777781</v>
          </cell>
          <cell r="D112">
            <v>305.14999999999998</v>
          </cell>
          <cell r="I112">
            <v>255.28888888888889</v>
          </cell>
        </row>
        <row r="113">
          <cell r="C113">
            <v>296</v>
          </cell>
          <cell r="D113">
            <v>306</v>
          </cell>
          <cell r="I113">
            <v>256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P1">
            <v>2.778633481835989</v>
          </cell>
        </row>
        <row r="2">
          <cell r="P2">
            <v>2.8773592013546048</v>
          </cell>
        </row>
        <row r="7">
          <cell r="B7">
            <v>2.097</v>
          </cell>
        </row>
        <row r="9">
          <cell r="B9">
            <v>1.1299999999999999</v>
          </cell>
          <cell r="C9">
            <v>99</v>
          </cell>
          <cell r="D9">
            <v>0.3</v>
          </cell>
          <cell r="E9">
            <v>0.3</v>
          </cell>
        </row>
        <row r="26">
          <cell r="C26">
            <v>95.7</v>
          </cell>
          <cell r="E26">
            <v>0.8</v>
          </cell>
        </row>
        <row r="33">
          <cell r="C33">
            <v>96.8</v>
          </cell>
          <cell r="D33">
            <v>0.7</v>
          </cell>
        </row>
        <row r="39">
          <cell r="B39">
            <v>0.872</v>
          </cell>
          <cell r="C39">
            <v>92.4</v>
          </cell>
          <cell r="D39">
            <v>0.6</v>
          </cell>
          <cell r="E39">
            <v>0.7</v>
          </cell>
        </row>
        <row r="44">
          <cell r="B44">
            <v>1.748</v>
          </cell>
          <cell r="C44">
            <v>99.6</v>
          </cell>
          <cell r="D44">
            <v>0.81499999999999995</v>
          </cell>
          <cell r="E44">
            <v>1</v>
          </cell>
        </row>
        <row r="45">
          <cell r="B45">
            <v>1.758</v>
          </cell>
          <cell r="C45">
            <v>102</v>
          </cell>
          <cell r="D45">
            <v>0.92</v>
          </cell>
          <cell r="E45">
            <v>1</v>
          </cell>
        </row>
        <row r="46">
          <cell r="B46">
            <v>1.76</v>
          </cell>
          <cell r="C46">
            <v>102.3</v>
          </cell>
          <cell r="D46">
            <v>0.92</v>
          </cell>
          <cell r="E46">
            <v>1</v>
          </cell>
        </row>
      </sheetData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4"/>
  <sheetViews>
    <sheetView showGridLines="0" tabSelected="1" zoomScale="90" zoomScaleNormal="90" workbookViewId="0">
      <selection activeCell="D7" sqref="D7"/>
    </sheetView>
  </sheetViews>
  <sheetFormatPr defaultColWidth="7.28515625" defaultRowHeight="14.1" customHeight="1"/>
  <cols>
    <col min="1" max="1" width="9.85546875" style="111" bestFit="1" customWidth="1"/>
    <col min="2" max="2" width="8.85546875" style="111" customWidth="1"/>
    <col min="3" max="3" width="7.7109375" style="111" bestFit="1" customWidth="1"/>
    <col min="4" max="4" width="7.28515625" style="111"/>
    <col min="5" max="5" width="8.7109375" style="111" customWidth="1"/>
    <col min="6" max="7" width="7.5703125" style="111" customWidth="1"/>
    <col min="8" max="8" width="4.7109375" style="111" customWidth="1"/>
    <col min="9" max="9" width="8.85546875" style="111" customWidth="1"/>
    <col min="10" max="11" width="7.28515625" style="111"/>
    <col min="12" max="12" width="4.7109375" style="111" customWidth="1"/>
    <col min="13" max="13" width="8.7109375" style="111" customWidth="1"/>
    <col min="14" max="15" width="7.28515625" style="111"/>
    <col min="16" max="16" width="4.7109375" style="111" customWidth="1"/>
    <col min="17" max="17" width="8.7109375" style="111" customWidth="1"/>
    <col min="18" max="19" width="8.140625" style="111" bestFit="1" customWidth="1"/>
    <col min="20" max="27" width="7.28515625" style="111"/>
    <col min="28" max="29" width="9.85546875" style="111" bestFit="1" customWidth="1"/>
    <col min="30" max="16384" width="7.28515625" style="111"/>
  </cols>
  <sheetData>
    <row r="1" spans="1:29" ht="14.1" customHeight="1">
      <c r="A1" s="412" t="s">
        <v>309</v>
      </c>
      <c r="B1" s="424" t="s">
        <v>446</v>
      </c>
      <c r="C1" s="408">
        <v>269</v>
      </c>
      <c r="D1" s="192"/>
      <c r="E1" s="442" t="s">
        <v>313</v>
      </c>
      <c r="F1" s="442"/>
      <c r="G1" s="442"/>
      <c r="I1" s="442" t="s">
        <v>315</v>
      </c>
      <c r="J1" s="442"/>
      <c r="K1" s="442"/>
      <c r="M1" s="439" t="s">
        <v>327</v>
      </c>
      <c r="N1" s="439"/>
      <c r="O1" s="439"/>
      <c r="Q1" s="439" t="s">
        <v>317</v>
      </c>
      <c r="R1" s="439"/>
      <c r="S1" s="439"/>
      <c r="U1" s="440"/>
      <c r="V1" s="440"/>
      <c r="W1" s="440"/>
      <c r="AA1" s="395"/>
      <c r="AB1" s="395"/>
      <c r="AC1" s="395"/>
    </row>
    <row r="2" spans="1:29" ht="14.1" customHeight="1">
      <c r="A2" s="412" t="s">
        <v>270</v>
      </c>
      <c r="B2" s="425" t="s">
        <v>447</v>
      </c>
      <c r="C2" s="408">
        <v>0</v>
      </c>
      <c r="D2" s="184"/>
      <c r="E2" s="414" t="s">
        <v>191</v>
      </c>
      <c r="F2" s="415">
        <f>IF($A$31=266,'266'!H20,IF($A$31=276,'276'!H20,IF($A$31=280,'280'!H20,IF($A$31=286,'286'!H20))))/0.2165*$B$28</f>
        <v>7.9306906120652458</v>
      </c>
      <c r="G2" s="415">
        <f>IF($A$31=266,'266'!I20,IF($A$31=276,'276'!I20,IF($A$31=280,'280'!I20,IF($A$31=286,'286'!I20))))/0.2165*$B$28</f>
        <v>8.0652078765703639</v>
      </c>
      <c r="I2" s="414" t="s">
        <v>191</v>
      </c>
      <c r="J2" s="415">
        <f>IF($A$31=266,'266'!H38,IF($A$31=276,'276'!H38,IF($A$31=280,'280'!H38,IF($A$31=286,'286'!H38))))/0.2165*$B$28</f>
        <v>12.781144630124297</v>
      </c>
      <c r="K2" s="415">
        <f>IF($A$31=266,'266'!I38,IF($A$31=276,'276'!I38,IF($A$31=280,'280'!I38,IF($A$31=286,'286'!I38))))/0.2165*$B$28</f>
        <v>13.1377298721369</v>
      </c>
      <c r="M2" s="414" t="s">
        <v>191</v>
      </c>
      <c r="N2" s="415">
        <f>IF($A$31=266,'266'!H248,IF($A$31=276,'276'!H248,IF($A$31=280,'280'!H248,IF($A$31=286,'286'!H248))))/0.2165*$B$28</f>
        <v>20.778048351580132</v>
      </c>
      <c r="O2" s="415">
        <f>IF($A$31=266,'266'!I248,IF($A$31=276,'276'!I248,IF($A$31=280,'280'!I248,IF($A$31=286,'286'!I248))))/0.2165*$B$28</f>
        <v>21.741696958774753</v>
      </c>
      <c r="Q2" s="414" t="s">
        <v>191</v>
      </c>
      <c r="R2" s="415">
        <f>IF($A$31=266,'266'!H149,IF($A$31=276,'276'!H149,IF($A$31=280,'280'!H149,IF($A$31=286,'286'!H149))))/0.2165*$B$28</f>
        <v>18.9684209325663</v>
      </c>
      <c r="S2" s="415">
        <f>IF($A$31=266,'266'!I149,IF($A$31=276,'276'!I149,IF($A$31=280,'280'!I149,IF($A$31=286,'286'!I149))))/0.2165*$B$28</f>
        <v>18.9684209325663</v>
      </c>
      <c r="U2" s="386"/>
      <c r="V2" s="387"/>
      <c r="W2" s="387"/>
      <c r="AA2" s="395">
        <v>1</v>
      </c>
      <c r="AB2" s="395"/>
      <c r="AC2" s="395"/>
    </row>
    <row r="3" spans="1:29" ht="14.1" customHeight="1">
      <c r="A3" s="412" t="s">
        <v>310</v>
      </c>
      <c r="B3" s="425">
        <v>4</v>
      </c>
      <c r="C3" s="408" t="s">
        <v>333</v>
      </c>
      <c r="D3" s="184"/>
      <c r="E3" s="414" t="s">
        <v>190</v>
      </c>
      <c r="F3" s="415">
        <f>IF($A$31=266,'266'!H21,IF($A$31=276,'276'!H21,IF($A$31=280,'280'!H21,IF($A$31=286,'286'!H21))))</f>
        <v>76.47103053168118</v>
      </c>
      <c r="G3" s="415">
        <f>IF($A$31=266,'266'!I21,IF($A$31=276,'276'!I21,IF($A$31=280,'280'!I21,IF($A$31=286,'286'!I21))))</f>
        <v>77.284548510993218</v>
      </c>
      <c r="I3" s="414" t="s">
        <v>190</v>
      </c>
      <c r="J3" s="415">
        <f>IF($A$31=266,'266'!H39,IF($A$31=276,'276'!H39,IF($A$31=280,'280'!H39,IF($A$31=286,'286'!H39))))</f>
        <v>92.418023394131609</v>
      </c>
      <c r="K3" s="415">
        <f>IF($A$31=266,'266'!I39,IF($A$31=276,'276'!I39,IF($A$31=280,'280'!I39,IF($A$31=286,'286'!I39))))</f>
        <v>93.629620412749134</v>
      </c>
      <c r="M3" s="414" t="s">
        <v>190</v>
      </c>
      <c r="N3" s="415">
        <f>IF($A$31=266,'266'!H249,IF($A$31=276,'276'!H249,IF($A$31=280,'280'!H249,IF($A$31=286,'286'!H249))))</f>
        <v>99.125021767908549</v>
      </c>
      <c r="O3" s="415">
        <f>IF($A$31=266,'266'!I249,IF($A$31=276,'276'!I249,IF($A$31=280,'280'!I249,IF($A$31=286,'286'!I249))))</f>
        <v>101.39704940649871</v>
      </c>
      <c r="Q3" s="414" t="s">
        <v>190</v>
      </c>
      <c r="R3" s="415">
        <f>IF($A$31=266,'266'!H150,IF($A$31=276,'276'!H150,IF($A$31=280,'280'!H150,IF($A$31=286,'286'!H150))))</f>
        <v>65.484499321319376</v>
      </c>
      <c r="S3" s="415">
        <f>IF($A$31=266,'266'!I150,IF($A$31=276,'276'!I150,IF($A$31=280,'280'!I150,IF($A$31=286,'286'!I150))))</f>
        <v>67.548102844985365</v>
      </c>
      <c r="U3" s="388"/>
      <c r="V3" s="389"/>
      <c r="W3" s="389"/>
      <c r="AA3" s="393"/>
      <c r="AB3" s="393"/>
      <c r="AC3" s="393"/>
    </row>
    <row r="4" spans="1:29" ht="14.1" customHeight="1">
      <c r="A4" s="412" t="s">
        <v>311</v>
      </c>
      <c r="B4" s="424" t="s">
        <v>448</v>
      </c>
      <c r="C4" s="408">
        <v>1464</v>
      </c>
      <c r="D4" s="184"/>
      <c r="E4" s="414" t="s">
        <v>192</v>
      </c>
      <c r="F4" s="413" t="e">
        <f>IF($A$31=266,'266'!H22,IF($A$31=276,'276'!H22,IF($A$31=280,'280'!H22,IF($A$31=286,'286'!H22))))</f>
        <v>#VALUE!</v>
      </c>
      <c r="G4" s="413" t="e">
        <f>IF($A$31=266,'266'!I22,IF($A$31=276,'276'!I22,IF($A$31=280,'280'!I22,IF($A$31=286,'286'!I22))))</f>
        <v>#VALUE!</v>
      </c>
      <c r="I4" s="414" t="s">
        <v>192</v>
      </c>
      <c r="J4" s="413">
        <f>IF($A$31=266,'266'!H40,IF($A$31=276,'276'!H40,IF($A$31=280,'280'!H40,IF($A$31=286,'286'!H40))))</f>
        <v>259.00000000000017</v>
      </c>
      <c r="K4" s="413">
        <f>IF($A$31=266,'266'!I40,IF($A$31=276,'276'!I40,IF($A$31=280,'280'!I40,IF($A$31=286,'286'!I40))))</f>
        <v>262.11111111111126</v>
      </c>
      <c r="M4" s="414" t="s">
        <v>192</v>
      </c>
      <c r="N4" s="413">
        <f>IF($A$31=266,'266'!H250,IF($A$31=276,'276'!H250,IF($A$31=280,'280'!H250,IF($A$31=286,'286'!H250))))</f>
        <v>238.00000000000003</v>
      </c>
      <c r="O4" s="413" t="e">
        <f>IF($A$31=266,'266'!I250,IF($A$31=276,'276'!I250,IF($A$31=280,'280'!I250,IF($A$31=286,'286'!I250))))</f>
        <v>#REF!</v>
      </c>
      <c r="Q4" s="414" t="s">
        <v>192</v>
      </c>
      <c r="R4" s="413" t="e">
        <f>IF($A$31=266,'266'!H151,IF($A$31=276,'276'!H151,IF($A$31=280,'280'!H151,IF($A$31=286,'286'!H151))))</f>
        <v>#VALUE!</v>
      </c>
      <c r="S4" s="413" t="e">
        <f>IF($A$31=266,'266'!I151,IF($A$31=276,'276'!I151,IF($A$31=280,'280'!I151,IF($A$31=286,'286'!I151))))</f>
        <v>#VALUE!</v>
      </c>
      <c r="U4" s="385"/>
      <c r="V4" s="390"/>
      <c r="W4" s="390"/>
      <c r="AA4" s="395"/>
      <c r="AB4" s="395"/>
      <c r="AC4" s="395"/>
    </row>
    <row r="5" spans="1:29" ht="14.1" customHeight="1">
      <c r="A5" s="412" t="s">
        <v>312</v>
      </c>
      <c r="B5" s="425" t="s">
        <v>449</v>
      </c>
      <c r="C5" s="408">
        <v>828</v>
      </c>
      <c r="D5" s="184"/>
      <c r="E5" s="416" t="s">
        <v>194</v>
      </c>
      <c r="F5" s="417">
        <f>F2/B29</f>
        <v>1.6696190762242622</v>
      </c>
      <c r="G5" s="417">
        <f>G2/B29</f>
        <v>1.6979385003306029</v>
      </c>
      <c r="I5" s="414" t="s">
        <v>193</v>
      </c>
      <c r="J5" s="418">
        <f>IF($A$31=266,'266'!H41,IF($A$31=276,'276'!H41,IF($A$31=280,'280'!H41,IF($A$31=286,'286'!H41))))</f>
        <v>10</v>
      </c>
      <c r="K5" s="418">
        <f>IF($A$31=266,'266'!I41,IF($A$31=276,'276'!I41,IF($A$31=280,'280'!I41,IF($A$31=286,'286'!I41))))</f>
        <v>11</v>
      </c>
      <c r="M5" s="414" t="s">
        <v>193</v>
      </c>
      <c r="N5" s="418">
        <f>IF($A$31=266,'266'!H251,IF($A$31=276,'276'!H251,IF($A$31=280,'280'!H251,IF($A$31=286,'286'!H251))))</f>
        <v>30</v>
      </c>
      <c r="O5" s="418">
        <f>IF($A$31=266,'266'!I251,IF($A$31=276,'276'!I251,IF($A$31=280,'280'!I251,IF($A$31=286,'286'!I251))))</f>
        <v>30</v>
      </c>
      <c r="Q5" s="416" t="s">
        <v>194</v>
      </c>
      <c r="R5" s="417">
        <f>R2/B29</f>
        <v>3.9933517752771159</v>
      </c>
      <c r="S5" s="417">
        <f>S2/B29</f>
        <v>3.9933517752771159</v>
      </c>
      <c r="U5" s="386"/>
      <c r="V5" s="402"/>
      <c r="W5" s="402"/>
      <c r="AA5" s="395">
        <v>0</v>
      </c>
      <c r="AB5" s="395"/>
      <c r="AC5" s="395"/>
    </row>
    <row r="6" spans="1:29" ht="14.1" customHeight="1">
      <c r="A6" s="412" t="s">
        <v>300</v>
      </c>
      <c r="B6" s="426">
        <v>0.98</v>
      </c>
      <c r="C6" s="409"/>
      <c r="E6" s="423" t="s">
        <v>444</v>
      </c>
      <c r="F6" s="410">
        <f>B5*F3/100</f>
        <v>1.5294206106336236E-2</v>
      </c>
      <c r="G6" s="410">
        <f>B5*G3/100</f>
        <v>1.5456909702198644E-2</v>
      </c>
      <c r="I6" s="416" t="s">
        <v>194</v>
      </c>
      <c r="J6" s="417">
        <f>J2/B29</f>
        <v>2.6907672905524835</v>
      </c>
      <c r="K6" s="417">
        <f>K2/B29</f>
        <v>2.7658378678182949</v>
      </c>
      <c r="M6" s="416" t="s">
        <v>194</v>
      </c>
      <c r="N6" s="417">
        <f>N2/B29</f>
        <v>4.3743259687537117</v>
      </c>
      <c r="O6" s="417">
        <f>O2/B29</f>
        <v>4.5771993597420533</v>
      </c>
      <c r="Q6" s="423" t="s">
        <v>444</v>
      </c>
      <c r="R6" s="410">
        <f>B5*R3/100</f>
        <v>1.3096899864263876E-2</v>
      </c>
      <c r="S6" s="410">
        <f>B5*S3/100</f>
        <v>1.3509620568997073E-2</v>
      </c>
      <c r="U6" s="403"/>
      <c r="V6" s="404"/>
      <c r="W6" s="404"/>
      <c r="AA6" s="393"/>
      <c r="AB6" s="393"/>
      <c r="AC6" s="393"/>
    </row>
    <row r="7" spans="1:29" ht="14.1" customHeight="1">
      <c r="A7" s="406"/>
      <c r="B7" s="407"/>
      <c r="C7" s="194"/>
      <c r="D7" s="382"/>
      <c r="E7" s="391"/>
      <c r="F7" s="392"/>
      <c r="G7" s="392"/>
      <c r="I7" s="423" t="s">
        <v>444</v>
      </c>
      <c r="J7" s="410">
        <f>B5*J3/100</f>
        <v>1.8483604678826322E-2</v>
      </c>
      <c r="K7" s="410">
        <f>B5*K3/100</f>
        <v>1.8725924082549826E-2</v>
      </c>
      <c r="M7" s="423" t="s">
        <v>444</v>
      </c>
      <c r="N7" s="410">
        <f>B5*N3/100</f>
        <v>1.9825004353581709E-2</v>
      </c>
      <c r="O7" s="410">
        <f>B5*O3/100</f>
        <v>2.0279409881299743E-2</v>
      </c>
      <c r="Q7" s="391"/>
      <c r="R7" s="392"/>
      <c r="S7" s="392"/>
      <c r="U7" s="387"/>
      <c r="V7" s="387"/>
      <c r="W7" s="387"/>
      <c r="AA7" s="395"/>
      <c r="AB7" s="395"/>
      <c r="AC7" s="395"/>
    </row>
    <row r="8" spans="1:29" ht="14.1" customHeight="1">
      <c r="E8" s="442" t="s">
        <v>314</v>
      </c>
      <c r="F8" s="442"/>
      <c r="G8" s="442"/>
      <c r="I8" s="391"/>
      <c r="J8" s="392"/>
      <c r="K8" s="392"/>
      <c r="M8" s="391"/>
      <c r="N8" s="392"/>
      <c r="O8" s="392"/>
      <c r="Q8" s="439" t="s">
        <v>318</v>
      </c>
      <c r="R8" s="439"/>
      <c r="S8" s="439"/>
      <c r="U8" s="387"/>
      <c r="V8" s="387"/>
      <c r="W8" s="387"/>
      <c r="AA8" s="395">
        <v>0</v>
      </c>
      <c r="AB8" s="395"/>
      <c r="AC8" s="395"/>
    </row>
    <row r="9" spans="1:29" ht="14.1" customHeight="1">
      <c r="E9" s="414" t="s">
        <v>191</v>
      </c>
      <c r="F9" s="415">
        <f>IF($A$31=266,'266'!H63,IF($A$31=276,'276'!H63,IF($A$31=280,'280'!H63,IF($A$31=286,'286'!H63))))/0.2165*$B$28</f>
        <v>9.8527172710037103</v>
      </c>
      <c r="G9" s="415">
        <f>IF($A$31=266,'266'!I63,IF($A$31=276,'276'!I63,IF($A$31=280,'280'!I63,IF($A$31=286,'286'!I63))))/0.2165*$B$28</f>
        <v>10.058935937037043</v>
      </c>
      <c r="I9" s="442" t="s">
        <v>316</v>
      </c>
      <c r="J9" s="442"/>
      <c r="K9" s="442"/>
      <c r="M9" s="439" t="s">
        <v>328</v>
      </c>
      <c r="N9" s="439"/>
      <c r="O9" s="439"/>
      <c r="Q9" s="414" t="s">
        <v>191</v>
      </c>
      <c r="R9" s="415">
        <f>IF($A$31=266,R2*1.034,IF($A$31=276,R2*1.03,IF($A$31=280,R2*1.03,IF($A$31=286,R2*1.03))))</f>
        <v>19.53747356054329</v>
      </c>
      <c r="S9" s="415">
        <f>IF($A$31=266,S2*1.034,IF($A$31=276,S2*1.03,IF($A$31=280,S2*1.03,IF($A$31=286,S2*1.03))))</f>
        <v>19.53747356054329</v>
      </c>
      <c r="AA9" s="393"/>
      <c r="AB9" s="393"/>
      <c r="AC9" s="393"/>
    </row>
    <row r="10" spans="1:29" ht="14.1" customHeight="1">
      <c r="E10" s="414" t="s">
        <v>190</v>
      </c>
      <c r="F10" s="415">
        <f>IF($A$31=266,'266'!H64,IF($A$31=276,'276'!H64,IF($A$31=280,'280'!H64,IF($A$31=286,'286'!H64))))</f>
        <v>79.753000553529759</v>
      </c>
      <c r="G10" s="415">
        <f>IF($A$31=266,'266'!I64,IF($A$31=276,'276'!I64,IF($A$31=280,'280'!I64,IF($A$31=286,'286'!I64))))</f>
        <v>80.848183701745768</v>
      </c>
      <c r="I10" s="414" t="s">
        <v>191</v>
      </c>
      <c r="J10" s="415">
        <f>IF($A$31=266,'266'!H99,IF($A$31=276,'276'!H99,IF($A$31=280,'280'!H99,IF($A$31=286,'286'!H99))))/0.2165*$B$28</f>
        <v>16.04710143336608</v>
      </c>
      <c r="K10" s="415">
        <f>IF($A$31=266,'266'!I99,IF($A$31=276,'276'!I99,IF($A$31=280,'280'!I99,IF($A$31=286,'286'!I99))))/0.2165*$B$28</f>
        <v>16.612681345608138</v>
      </c>
      <c r="M10" s="414" t="s">
        <v>191</v>
      </c>
      <c r="N10" s="415">
        <f>IF($A$31=266,'266'!H228,IF($A$31=276,'276'!H228,IF($A$31=280,'280'!H228,IF($A$31=286,'286'!H228))))/0.2165*$B$28</f>
        <v>16.667582126111103</v>
      </c>
      <c r="O10" s="415">
        <f>IF($A$31=266,'266'!I228,IF($A$31=276,'276'!I228,IF($A$31=280,'280'!I228,IF($A$31=286,'286'!I228))))/0.2165*$B$28</f>
        <v>17.285134125413421</v>
      </c>
      <c r="Q10" s="414" t="s">
        <v>190</v>
      </c>
      <c r="R10" s="415">
        <f>IF($A$31=266,R3-5,IF($A$31=276,R3-5,IF($A$31=280,R3-5,IF($A$31=286,R3-5))))</f>
        <v>60.484499321319376</v>
      </c>
      <c r="S10" s="415">
        <f>IF($A$31=266,S3-5,IF($A$31=276,S3-5,IF($A$31=280,S3-5,IF($A$31=286,S3-5))))</f>
        <v>62.548102844985365</v>
      </c>
      <c r="AA10" s="395"/>
      <c r="AB10" s="395"/>
      <c r="AC10" s="395"/>
    </row>
    <row r="11" spans="1:29" ht="14.1" customHeight="1">
      <c r="E11" s="414" t="s">
        <v>192</v>
      </c>
      <c r="F11" s="413">
        <f>IF($A$31=266,'266'!H65,IF($A$31=276,'276'!H65,IF($A$31=280,'280'!H65,IF($A$31=286,'286'!H65))))</f>
        <v>220.79999999999978</v>
      </c>
      <c r="G11" s="413">
        <f>IF($A$31=266,'266'!I65,IF($A$31=276,'276'!I65,IF($A$31=280,'280'!I65,IF($A$31=286,'286'!I65))))</f>
        <v>223.8666666666665</v>
      </c>
      <c r="H11" s="384"/>
      <c r="I11" s="414" t="s">
        <v>190</v>
      </c>
      <c r="J11" s="415">
        <f>IF($A$31=266,'266'!H100,IF($A$31=276,'276'!H100,IF($A$31=280,'280'!H100,IF($A$31=286,'286'!H100))))</f>
        <v>97.019379387098027</v>
      </c>
      <c r="K11" s="415">
        <f>IF($A$31=266,'266'!I100,IF($A$31=276,'276'!I100,IF($A$31=280,'280'!I100,IF($A$31=286,'286'!I100))))</f>
        <v>98.703733941932114</v>
      </c>
      <c r="M11" s="414" t="s">
        <v>190</v>
      </c>
      <c r="N11" s="415">
        <f>IF($A$31=266,'266'!H229,IF($A$31=276,'276'!H229,IF($A$31=280,'280'!H229,IF($A$31=286,'286'!H229))))</f>
        <v>93.504933022337624</v>
      </c>
      <c r="O11" s="415">
        <f>IF($A$31=266,'266'!I229,IF($A$31=276,'276'!I229,IF($A$31=280,'280'!I229,IF($A$31=286,'286'!I229))))</f>
        <v>95.165706663080726</v>
      </c>
      <c r="Q11" s="414" t="s">
        <v>192</v>
      </c>
      <c r="R11" s="413" t="e">
        <f>IF($A$31=266,'266'!H154,IF($A$31=276,'276'!H154,IF($A$31=280,'280'!H154,IF($A$31=286,'286'!H154))))</f>
        <v>#VALUE!</v>
      </c>
      <c r="S11" s="413" t="e">
        <f>IF($A$31=266,'266'!I154,IF($A$31=276,'276'!I154,IF($A$31=280,'280'!I154,IF($A$31=286,'286'!I154))))</f>
        <v>#VALUE!</v>
      </c>
      <c r="AA11" s="395">
        <v>0</v>
      </c>
      <c r="AB11" s="395"/>
      <c r="AC11" s="395"/>
    </row>
    <row r="12" spans="1:29" ht="14.1" customHeight="1">
      <c r="E12" s="416" t="s">
        <v>194</v>
      </c>
      <c r="F12" s="417">
        <f>F9/B29</f>
        <v>2.0742562675797287</v>
      </c>
      <c r="G12" s="417">
        <f>G9/B29</f>
        <v>2.117670723586746</v>
      </c>
      <c r="H12" s="384"/>
      <c r="I12" s="414" t="s">
        <v>192</v>
      </c>
      <c r="J12" s="413">
        <f>IF($A$31=266,'266'!H101,IF($A$31=276,'276'!H101,IF($A$31=280,'280'!H101,IF($A$31=286,'286'!H101))))</f>
        <v>252.05555555555549</v>
      </c>
      <c r="K12" s="413">
        <f>IF($A$31=266,'266'!I101,IF($A$31=276,'276'!I101,IF($A$31=280,'280'!I101,IF($A$31=286,'286'!I101))))</f>
        <v>257.11111111111109</v>
      </c>
      <c r="M12" s="414" t="s">
        <v>192</v>
      </c>
      <c r="N12" s="413">
        <f>IF($A$31=266,'266'!H230,IF($A$31=276,'276'!H230,IF($A$31=280,'280'!H230,IF($A$31=286,'286'!H230))))</f>
        <v>243.38888888888874</v>
      </c>
      <c r="O12" s="413">
        <f>IF($A$31=266,'266'!I230,IF($A$31=276,'276'!I230,IF($A$31=280,'280'!I230,IF($A$31=286,'286'!I230))))</f>
        <v>247.72222222222211</v>
      </c>
      <c r="Q12" s="416" t="s">
        <v>194</v>
      </c>
      <c r="R12" s="417">
        <f>R9/B29</f>
        <v>4.1131523285354294</v>
      </c>
      <c r="S12" s="417">
        <f>S9/B29</f>
        <v>4.1131523285354294</v>
      </c>
      <c r="AA12" s="393"/>
      <c r="AB12" s="393"/>
      <c r="AC12" s="393"/>
    </row>
    <row r="13" spans="1:29" ht="14.1" customHeight="1">
      <c r="A13" s="438"/>
      <c r="B13" s="438"/>
      <c r="C13" s="438"/>
      <c r="D13" s="397"/>
      <c r="E13" s="423" t="s">
        <v>444</v>
      </c>
      <c r="F13" s="410">
        <f>B5*F10/100</f>
        <v>1.5950600110705954E-2</v>
      </c>
      <c r="G13" s="410">
        <f>B5*G10/100</f>
        <v>1.6169636740349155E-2</v>
      </c>
      <c r="I13" s="414" t="s">
        <v>193</v>
      </c>
      <c r="J13" s="418">
        <f>IF($A$31=266,'266'!H102,IF($A$31=276,'276'!H102,IF($A$31=280,'280'!H102,IF($A$31=286,'286'!H102))))</f>
        <v>11</v>
      </c>
      <c r="K13" s="418">
        <f>IF($A$31=266,'266'!I102,IF($A$31=276,'276'!I102,IF($A$31=280,'280'!I102,IF($A$31=286,'286'!I102))))</f>
        <v>10</v>
      </c>
      <c r="M13" s="414" t="s">
        <v>193</v>
      </c>
      <c r="N13" s="418">
        <f>IF($A$31=266,'266'!H231,IF($A$31=276,'276'!H231,IF($A$31=280,'280'!H231,IF($A$31=286,'286'!H231))))</f>
        <v>29</v>
      </c>
      <c r="O13" s="418">
        <f>IF($A$31=266,'266'!I231,IF($A$31=276,'276'!I231,IF($A$31=280,'280'!I231,IF($A$31=286,'286'!I231))))</f>
        <v>29</v>
      </c>
      <c r="Q13" s="423" t="s">
        <v>444</v>
      </c>
      <c r="R13" s="411">
        <f>B5*R10/100</f>
        <v>1.2096899864263875E-2</v>
      </c>
      <c r="S13" s="411">
        <f>B5*S10/100</f>
        <v>1.2509620568997072E-2</v>
      </c>
      <c r="AA13" s="395"/>
      <c r="AB13" s="395"/>
      <c r="AC13" s="395"/>
    </row>
    <row r="14" spans="1:29" ht="14.1" customHeight="1">
      <c r="A14" s="394"/>
      <c r="B14" s="394"/>
      <c r="C14" s="394"/>
      <c r="D14" s="397"/>
      <c r="I14" s="416" t="s">
        <v>194</v>
      </c>
      <c r="J14" s="417">
        <f>J10/B29</f>
        <v>3.3783371438665433</v>
      </c>
      <c r="K14" s="417">
        <f>K10/B29</f>
        <v>3.4974065990753975</v>
      </c>
      <c r="M14" s="416" t="s">
        <v>194</v>
      </c>
      <c r="N14" s="417">
        <f>N10/B29</f>
        <v>3.5089646581286531</v>
      </c>
      <c r="O14" s="417">
        <f>O10/B29</f>
        <v>3.6389756053501938</v>
      </c>
      <c r="AA14" s="395">
        <v>0</v>
      </c>
      <c r="AB14" s="395"/>
      <c r="AC14" s="395"/>
    </row>
    <row r="15" spans="1:29" ht="14.1" customHeight="1">
      <c r="A15" s="394"/>
      <c r="B15" s="394"/>
      <c r="C15" s="394"/>
      <c r="D15" s="397"/>
      <c r="E15" s="442" t="s">
        <v>322</v>
      </c>
      <c r="F15" s="442"/>
      <c r="G15" s="442"/>
      <c r="I15" s="423" t="s">
        <v>444</v>
      </c>
      <c r="J15" s="410">
        <f>B5*J11/100</f>
        <v>1.9403875877419607E-2</v>
      </c>
      <c r="K15" s="410">
        <f>B5*K11/100</f>
        <v>1.9740746788386422E-2</v>
      </c>
      <c r="M15" s="423" t="s">
        <v>444</v>
      </c>
      <c r="N15" s="410">
        <f>B5*N11/100</f>
        <v>1.8700986604467524E-2</v>
      </c>
      <c r="O15" s="410">
        <f>B5*O11/100</f>
        <v>1.9033141332616146E-2</v>
      </c>
      <c r="U15" s="194"/>
      <c r="AA15" s="393"/>
      <c r="AB15" s="393"/>
      <c r="AC15" s="393"/>
    </row>
    <row r="16" spans="1:29" ht="14.1" customHeight="1">
      <c r="A16" s="394"/>
      <c r="B16" s="394"/>
      <c r="C16" s="394"/>
      <c r="D16" s="397"/>
      <c r="E16" s="414" t="s">
        <v>191</v>
      </c>
      <c r="F16" s="415">
        <f>IF($A$31=266,'266'!H81,IF($A$31=276,'276'!H81,IF($A$31=280,'280'!H81,IF($A$31=286,'286'!H81))))/0.2165*$B$28</f>
        <v>12.166350410800577</v>
      </c>
      <c r="G16" s="415">
        <f>IF($A$31=266,'266'!I81,IF($A$31=276,'276'!I81,IF($A$31=280,'280'!I81,IF($A$31=286,'286'!I81))))/0.2165*$B$28</f>
        <v>12.480764575840114</v>
      </c>
      <c r="AA16" s="395"/>
      <c r="AB16" s="395"/>
      <c r="AC16" s="395"/>
    </row>
    <row r="17" spans="1:29" ht="14.1" customHeight="1">
      <c r="A17" s="394"/>
      <c r="B17" s="394"/>
      <c r="C17" s="394"/>
      <c r="D17" s="397"/>
      <c r="E17" s="414" t="s">
        <v>190</v>
      </c>
      <c r="F17" s="415">
        <f>IF($A$31=266,'266'!H82,IF($A$31=276,'276'!H82,IF($A$31=280,'280'!H82,IF($A$31=286,'286'!H82))))</f>
        <v>84.204926831044048</v>
      </c>
      <c r="G17" s="415">
        <f>IF($A$31=266,'266'!I82,IF($A$31=276,'276'!I82,IF($A$31=280,'280'!I82,IF($A$31=286,'286'!I82))))</f>
        <v>85.661175911188977</v>
      </c>
      <c r="I17" s="442" t="s">
        <v>319</v>
      </c>
      <c r="J17" s="442"/>
      <c r="K17" s="442"/>
      <c r="AA17" s="395">
        <v>0</v>
      </c>
      <c r="AB17" s="395"/>
      <c r="AC17" s="395"/>
    </row>
    <row r="18" spans="1:29" ht="14.1" customHeight="1">
      <c r="A18" s="394"/>
      <c r="B18" s="394"/>
      <c r="C18" s="394"/>
      <c r="D18" s="394"/>
      <c r="E18" s="414" t="s">
        <v>192</v>
      </c>
      <c r="F18" s="413">
        <f>IF($A$31=266,'266'!H83,IF($A$31=276,'276'!H83,IF($A$31=280,'280'!H83,IF($A$31=286,'286'!H83))))</f>
        <v>216.17777777777792</v>
      </c>
      <c r="G18" s="413">
        <f>IF($A$31=266,'266'!I83,IF($A$31=276,'276'!I83,IF($A$31=280,'280'!I83,IF($A$31=286,'286'!I83))))</f>
        <v>219.73333333333346</v>
      </c>
      <c r="I18" s="414" t="s">
        <v>191</v>
      </c>
      <c r="J18" s="415">
        <f>IF($A$31=266,'266'!H124,IF($A$31=276,'276'!H124,IF($A$31=280,'280'!H124,IF($A$31=286,'286'!H124))))/0.2165*$B$28</f>
        <v>19.719139227682632</v>
      </c>
      <c r="K18" s="415">
        <f>IF($A$31=266,'266'!I124,IF($A$31=276,'276'!I124,IF($A$31=280,'280'!I124,IF($A$31=286,'286'!I124))))/0.2165*$B$28</f>
        <v>20.581049797007402</v>
      </c>
      <c r="AA18" s="393"/>
      <c r="AB18" s="393"/>
      <c r="AC18" s="393"/>
    </row>
    <row r="19" spans="1:29" ht="14.1" customHeight="1">
      <c r="A19" s="400"/>
      <c r="B19" s="400"/>
      <c r="C19" s="400"/>
      <c r="D19" s="397"/>
      <c r="E19" s="416" t="s">
        <v>194</v>
      </c>
      <c r="F19" s="417">
        <f>F16/B29</f>
        <v>2.5613369285895953</v>
      </c>
      <c r="G19" s="417">
        <f>G16/B29</f>
        <v>2.6275293843873926</v>
      </c>
      <c r="I19" s="414" t="s">
        <v>190</v>
      </c>
      <c r="J19" s="415">
        <f>IF($A$31=266,'266'!H125,IF($A$31=276,'276'!H125,IF($A$31=280,'280'!H125,IF($A$31=286,'286'!H125))))</f>
        <v>102.22650191937993</v>
      </c>
      <c r="K19" s="415">
        <f>IF($A$31=266,'266'!I125,IF($A$31=276,'276'!I125,IF($A$31=280,'280'!I125,IF($A$31=286,'286'!I125))))</f>
        <v>103.59925104758666</v>
      </c>
      <c r="Q19" s="387"/>
      <c r="R19" s="387"/>
      <c r="S19" s="387"/>
      <c r="AA19" s="395"/>
      <c r="AB19" s="395"/>
      <c r="AC19" s="395"/>
    </row>
    <row r="20" spans="1:29" ht="14.1" customHeight="1">
      <c r="A20" s="394"/>
      <c r="B20" s="394"/>
      <c r="C20" s="394"/>
      <c r="D20" s="397"/>
      <c r="E20" s="423" t="s">
        <v>444</v>
      </c>
      <c r="F20" s="410">
        <f>B5*F17/100</f>
        <v>1.6840985366208809E-2</v>
      </c>
      <c r="G20" s="410">
        <f>B5*G17/100</f>
        <v>1.7132235182237797E-2</v>
      </c>
      <c r="I20" s="414" t="s">
        <v>192</v>
      </c>
      <c r="J20" s="413" t="e">
        <f>IF($A$31=266,'266'!H126,IF($A$31=276,'276'!H126,IF($A$31=280,'280'!H126,IF($A$31=286,'286'!H126))))</f>
        <v>#REF!</v>
      </c>
      <c r="K20" s="413" t="e">
        <f>IF($A$31=266,'266'!I126,IF($A$31=276,'276'!I126,IF($A$31=280,'280'!I126,IF($A$31=286,'286'!I126))))</f>
        <v>#REF!</v>
      </c>
      <c r="M20" s="391"/>
      <c r="N20" s="392"/>
      <c r="O20" s="392"/>
      <c r="Q20" s="388"/>
      <c r="R20" s="384"/>
      <c r="S20" s="401"/>
      <c r="AA20" s="395">
        <v>0</v>
      </c>
      <c r="AB20" s="395"/>
      <c r="AC20" s="395"/>
    </row>
    <row r="21" spans="1:29" ht="14.1" customHeight="1">
      <c r="A21" s="400"/>
      <c r="B21" s="400"/>
      <c r="C21" s="400"/>
      <c r="D21" s="397"/>
      <c r="E21" s="387"/>
      <c r="F21" s="387"/>
      <c r="G21" s="387"/>
      <c r="H21" s="193"/>
      <c r="I21" s="414" t="s">
        <v>193</v>
      </c>
      <c r="J21" s="418">
        <f>IF($A$31=266,'266'!H127,IF($A$31=276,'276'!H127,IF($A$31=280,'280'!H127,IF($A$31=286,'286'!H127))))</f>
        <v>11</v>
      </c>
      <c r="K21" s="418">
        <f>IF($A$31=266,'266'!I127,IF($A$31=276,'276'!I127,IF($A$31=280,'280'!I127,IF($A$31=286,'286'!I127))))</f>
        <v>11</v>
      </c>
      <c r="M21" s="391"/>
      <c r="N21" s="392"/>
      <c r="O21" s="392"/>
      <c r="Q21" s="123"/>
      <c r="R21" s="401"/>
      <c r="S21" s="401"/>
      <c r="U21" s="397"/>
      <c r="V21" s="394"/>
      <c r="AA21" s="393"/>
      <c r="AB21" s="393"/>
      <c r="AC21" s="393"/>
    </row>
    <row r="22" spans="1:29" ht="14.1" customHeight="1">
      <c r="A22" s="394"/>
      <c r="B22" s="394"/>
      <c r="C22" s="394"/>
      <c r="D22" s="397"/>
      <c r="E22" s="439" t="s">
        <v>323</v>
      </c>
      <c r="F22" s="439"/>
      <c r="G22" s="439"/>
      <c r="I22" s="416" t="s">
        <v>194</v>
      </c>
      <c r="J22" s="417">
        <f>J18/B29</f>
        <v>4.1513977321437121</v>
      </c>
      <c r="K22" s="417">
        <f>K18/B29</f>
        <v>4.3328525888436635</v>
      </c>
      <c r="M22" s="391"/>
      <c r="N22" s="392"/>
      <c r="O22" s="392"/>
      <c r="Q22" s="384"/>
      <c r="R22" s="384"/>
      <c r="S22" s="384"/>
      <c r="U22" s="397"/>
      <c r="V22" s="397"/>
      <c r="AA22" s="393">
        <v>0</v>
      </c>
      <c r="AB22" s="393"/>
      <c r="AC22" s="393"/>
    </row>
    <row r="23" spans="1:29" ht="14.1" customHeight="1">
      <c r="A23" s="397"/>
      <c r="B23" s="397"/>
      <c r="C23" s="397"/>
      <c r="D23" s="397"/>
      <c r="E23" s="414" t="s">
        <v>191</v>
      </c>
      <c r="F23" s="415">
        <f>IF($A$31=266,F2*0.931,IF($A$31=276,F2*0.92,IF($A$31=280,F2*0.92,IF($A$31=286,F2*0.92))))</f>
        <v>7.2962353631000267</v>
      </c>
      <c r="G23" s="415">
        <f>IF($A$31=266,G2*0.931,IF($A$31=276,G2*0.92,IF($A$31=280,G2*0.92,IF($A$31=286,G2*0.92))))</f>
        <v>7.4199912464447353</v>
      </c>
      <c r="I23" s="423" t="s">
        <v>444</v>
      </c>
      <c r="J23" s="410">
        <f>B5*J19/100</f>
        <v>2.0445300383875983E-2</v>
      </c>
      <c r="K23" s="410">
        <f>B5*K19/100</f>
        <v>2.0719850209517335E-2</v>
      </c>
      <c r="M23" s="387"/>
      <c r="N23" s="387"/>
      <c r="O23" s="387"/>
      <c r="Q23" s="443"/>
      <c r="R23" s="443"/>
      <c r="S23" s="443"/>
      <c r="U23" s="397"/>
      <c r="V23" s="397"/>
      <c r="AA23" s="393"/>
      <c r="AB23" s="396"/>
      <c r="AC23" s="393"/>
    </row>
    <row r="24" spans="1:29" ht="14.1" customHeight="1">
      <c r="A24" s="394" t="s">
        <v>57</v>
      </c>
      <c r="B24" s="394">
        <v>142</v>
      </c>
      <c r="C24" s="397"/>
      <c r="D24" s="397"/>
      <c r="E24" s="414" t="s">
        <v>190</v>
      </c>
      <c r="F24" s="415">
        <f>IF($A$31=266,F3-2.3,IF($A$31=276,F3-2.3,IF($A$31=280,F3-2.3,IF($A$31=286,F3-2.3))))</f>
        <v>74.171030531681183</v>
      </c>
      <c r="G24" s="415">
        <f>IF($A$31=266,G3-2.3,IF($A$31=276,G3-2.3,IF($A$31=280,G3-2.3,IF($A$31=286,G3-2.3))))</f>
        <v>74.984548510993221</v>
      </c>
      <c r="I24" s="387"/>
      <c r="J24" s="387"/>
      <c r="K24" s="387"/>
      <c r="M24" s="387"/>
      <c r="N24" s="387"/>
      <c r="O24" s="387"/>
      <c r="Q24" s="386"/>
      <c r="R24" s="387"/>
      <c r="S24" s="387"/>
      <c r="W24" s="197"/>
      <c r="AA24" s="393"/>
      <c r="AB24" s="393" t="s">
        <v>445</v>
      </c>
      <c r="AC24" s="393"/>
    </row>
    <row r="25" spans="1:29" ht="14.1" customHeight="1">
      <c r="A25" s="394" t="e">
        <f>'6i'!I9*$B$28</f>
        <v>#N/A</v>
      </c>
      <c r="B25" s="394" t="e">
        <f>'6i'!J9*$B$28</f>
        <v>#N/A</v>
      </c>
      <c r="C25" s="397"/>
      <c r="D25" s="397"/>
      <c r="E25" s="414" t="s">
        <v>192</v>
      </c>
      <c r="F25" s="413" t="e">
        <f>IF($A$31=266,'266'!H30,IF($A$31=276,'276'!H30,IF($A$31=280,'280'!H30,IF($A$31=286,'286'!H30))))</f>
        <v>#VALUE!</v>
      </c>
      <c r="G25" s="413" t="e">
        <f>IF($A$31=266,'266'!I30,IF($A$31=276,'276'!I30,IF($A$31=280,'280'!I30,IF($A$31=286,'286'!I30))))</f>
        <v>#VALUE!</v>
      </c>
      <c r="I25" s="439" t="s">
        <v>321</v>
      </c>
      <c r="J25" s="439"/>
      <c r="K25" s="439"/>
      <c r="Q25" s="388"/>
      <c r="R25" s="389"/>
      <c r="S25" s="389"/>
      <c r="AA25" s="393"/>
      <c r="AB25" s="393"/>
      <c r="AC25" s="393"/>
    </row>
    <row r="26" spans="1:29" ht="14.1" customHeight="1">
      <c r="C26" s="397"/>
      <c r="D26" s="397"/>
      <c r="E26" s="416" t="s">
        <v>194</v>
      </c>
      <c r="F26" s="417">
        <f>F23/B29</f>
        <v>1.5360495501263214</v>
      </c>
      <c r="G26" s="417">
        <f>G23/B29</f>
        <v>1.5621034203041548</v>
      </c>
      <c r="I26" s="414" t="s">
        <v>191</v>
      </c>
      <c r="J26" s="415">
        <f>IF($A$31=266,'266'!H167,IF($A$31=276,'276'!H167,IF($A$31=280,'280'!H167,IF($A$31=286,'286'!H167))))/0.2165*$B$28</f>
        <v>13.20655484571504</v>
      </c>
      <c r="K26" s="415">
        <f>IF($A$31=266,'266'!I167,IF($A$31=276,'276'!I167,IF($A$31=280,'280'!I167,IF($A$31=286,'286'!I167))))/0.2165*$B$28</f>
        <v>13.589890960987429</v>
      </c>
      <c r="Q26" s="385"/>
      <c r="R26" s="390"/>
      <c r="S26" s="390"/>
    </row>
    <row r="27" spans="1:29" ht="14.1" customHeight="1">
      <c r="A27" s="397"/>
      <c r="B27" s="397"/>
      <c r="C27" s="397"/>
      <c r="D27" s="397"/>
      <c r="E27" s="423" t="s">
        <v>444</v>
      </c>
      <c r="F27" s="411">
        <f>B5*F24/100</f>
        <v>1.4834206106336236E-2</v>
      </c>
      <c r="G27" s="411">
        <f>B5*G24/100</f>
        <v>1.4996909702198644E-2</v>
      </c>
      <c r="I27" s="414" t="s">
        <v>190</v>
      </c>
      <c r="J27" s="415">
        <f>IF($A$31=266,'266'!H168,IF($A$31=276,'276'!H168,IF($A$31=280,'280'!H168,IF($A$31=286,'286'!H168))))</f>
        <v>89.345531752207037</v>
      </c>
      <c r="K27" s="415">
        <f>IF($A$31=266,'266'!I168,IF($A$31=276,'276'!I168,IF($A$31=280,'280'!I168,IF($A$31=286,'286'!I168))))</f>
        <v>90.543362524308833</v>
      </c>
      <c r="Q27" s="386"/>
      <c r="R27" s="402"/>
      <c r="S27" s="402"/>
      <c r="X27" s="122"/>
      <c r="Y27" s="122"/>
      <c r="Z27" s="122"/>
    </row>
    <row r="28" spans="1:29" ht="14.1" customHeight="1">
      <c r="A28" s="397" t="s">
        <v>191</v>
      </c>
      <c r="B28" s="394">
        <v>1</v>
      </c>
      <c r="C28" s="397">
        <f>C29/B30</f>
        <v>0.12195121951219513</v>
      </c>
      <c r="D28" s="397"/>
      <c r="I28" s="414" t="s">
        <v>192</v>
      </c>
      <c r="J28" s="413">
        <f>IF($A$31=266,'266'!H169,IF($A$31=276,'276'!H169,IF($A$31=280,'280'!H169,IF($A$31=286,'286'!H169))))</f>
        <v>250.44444444444468</v>
      </c>
      <c r="K28" s="413">
        <f>IF($A$31=266,'266'!I169,IF($A$31=276,'276'!I169,IF($A$31=280,'280'!I169,IF($A$31=286,'286'!I169))))</f>
        <v>253.55555555555577</v>
      </c>
      <c r="L28" s="405"/>
      <c r="Q28" s="403"/>
      <c r="R28" s="404"/>
      <c r="S28" s="404"/>
      <c r="X28" s="398"/>
      <c r="Y28" s="398"/>
      <c r="Z28" s="122"/>
    </row>
    <row r="29" spans="1:29" ht="14.1" customHeight="1">
      <c r="A29" s="397" t="s">
        <v>194</v>
      </c>
      <c r="B29" s="394">
        <v>4.75</v>
      </c>
      <c r="C29" s="397">
        <v>1</v>
      </c>
      <c r="D29" s="397"/>
      <c r="E29" s="439" t="s">
        <v>324</v>
      </c>
      <c r="F29" s="439"/>
      <c r="G29" s="439"/>
      <c r="I29" s="414" t="s">
        <v>193</v>
      </c>
      <c r="J29" s="418">
        <f>IF($A$31=266,'266'!H170,IF($A$31=276,'276'!H170,IF($A$31=280,'280'!H170,IF($A$31=286,'286'!H170))))</f>
        <v>29</v>
      </c>
      <c r="K29" s="418">
        <f>IF($A$31=266,'266'!I170,IF($A$31=276,'276'!I170,IF($A$31=280,'280'!I170,IF($A$31=286,'286'!I170))))</f>
        <v>30</v>
      </c>
      <c r="Q29" s="387"/>
      <c r="R29" s="387"/>
      <c r="S29" s="387"/>
      <c r="X29" s="398"/>
      <c r="Y29" s="398"/>
      <c r="Z29" s="122"/>
    </row>
    <row r="30" spans="1:29" ht="14.1" customHeight="1">
      <c r="A30" s="397" t="s">
        <v>329</v>
      </c>
      <c r="B30" s="394">
        <v>8.1999999999999993</v>
      </c>
      <c r="C30" s="397"/>
      <c r="D30" s="397"/>
      <c r="E30" s="414" t="s">
        <v>191</v>
      </c>
      <c r="F30" s="415">
        <f>IF($A$31=266,'266'!H268,IF($A$31=276,'276'!H268,IF($A$31=280,'280'!H268,IF($A$31=286,'286'!H268))))/0.2165*$B$28</f>
        <v>8.3238002724963494</v>
      </c>
      <c r="G30" s="415">
        <f>IF($A$31=266,'266'!I268,IF($A$31=276,'276'!I268,IF($A$31=280,'280'!I268,IF($A$31=286,'286'!I268))))/0.2165*$B$28</f>
        <v>8.4765348680904662</v>
      </c>
      <c r="I30" s="416" t="s">
        <v>194</v>
      </c>
      <c r="J30" s="417">
        <f>J26/B29</f>
        <v>2.7803273359400085</v>
      </c>
      <c r="K30" s="417">
        <f>K26/B29</f>
        <v>2.8610296759973535</v>
      </c>
      <c r="Q30" s="387"/>
      <c r="R30" s="387"/>
      <c r="S30" s="387"/>
      <c r="X30" s="398"/>
      <c r="Y30" s="398"/>
      <c r="Z30" s="122"/>
    </row>
    <row r="31" spans="1:29" ht="14.1" customHeight="1">
      <c r="A31" s="441">
        <v>280</v>
      </c>
      <c r="B31" s="441"/>
      <c r="C31" s="397"/>
      <c r="D31" s="397"/>
      <c r="E31" s="414" t="s">
        <v>190</v>
      </c>
      <c r="F31" s="415">
        <f>IF($A$31=266,'266'!H269,IF($A$31=276,'276'!H269,IF($A$31=280,'280'!H269,IF($A$31=286,'286'!H269))))</f>
        <v>73.501888087161944</v>
      </c>
      <c r="G31" s="415">
        <f>IF($A$31=266,'266'!I269,IF($A$31=276,'276'!I269,IF($A$31=280,'280'!I269,IF($A$31=286,'286'!I269))))</f>
        <v>74.287478781814855</v>
      </c>
      <c r="I31" s="423" t="s">
        <v>444</v>
      </c>
      <c r="J31" s="410">
        <f>B5*J27/100</f>
        <v>1.7869106350441408E-2</v>
      </c>
      <c r="K31" s="410">
        <f>B5*K27/100</f>
        <v>1.8108672504861766E-2</v>
      </c>
      <c r="Q31" s="195"/>
      <c r="R31" s="401"/>
      <c r="S31" s="401"/>
      <c r="X31" s="398"/>
      <c r="Y31" s="398"/>
      <c r="Z31" s="122"/>
    </row>
    <row r="32" spans="1:29" ht="14.1" customHeight="1">
      <c r="A32" s="441"/>
      <c r="B32" s="441"/>
      <c r="C32" s="397"/>
      <c r="D32" s="397"/>
      <c r="E32" s="414" t="s">
        <v>192</v>
      </c>
      <c r="F32" s="413">
        <f>IF($A$31=266,'266'!H270,IF($A$31=276,'276'!H270,IF($A$31=280,'280'!H270,IF($A$31=286,'286'!H270))))</f>
        <v>217.88888888889019</v>
      </c>
      <c r="G32" s="413">
        <f>IF($A$31=266,'266'!I270,IF($A$31=276,'276'!I270,IF($A$31=280,'280'!I270,IF($A$31=286,'286'!I270))))</f>
        <v>220.35555555555686</v>
      </c>
      <c r="I32" s="391"/>
      <c r="J32" s="392"/>
      <c r="K32" s="392"/>
      <c r="Q32" s="123"/>
      <c r="R32" s="124"/>
      <c r="S32" s="124"/>
      <c r="X32" s="398"/>
      <c r="Y32" s="398"/>
      <c r="Z32" s="122"/>
    </row>
    <row r="33" spans="1:26" ht="14.1" customHeight="1">
      <c r="A33" s="441"/>
      <c r="B33" s="441"/>
      <c r="C33" s="397"/>
      <c r="D33" s="397"/>
      <c r="E33" s="419" t="s">
        <v>193</v>
      </c>
      <c r="F33" s="420">
        <f>IF($A$31=266,'266'!H271,IF($A$31=276,'276'!H271,IF($A$31=280,'280'!H271,IF($A$31=286,'286'!H271))))</f>
        <v>29</v>
      </c>
      <c r="G33" s="420">
        <f>IF($A$31=266,'266'!I271,IF($A$31=276,'276'!I271,IF($A$31=280,'280'!I271,IF($A$31=286,'286'!I271))))</f>
        <v>29</v>
      </c>
      <c r="I33" s="439" t="s">
        <v>320</v>
      </c>
      <c r="J33" s="439"/>
      <c r="K33" s="439"/>
      <c r="Q33" s="123"/>
      <c r="R33" s="124"/>
      <c r="S33" s="124"/>
      <c r="X33" s="398"/>
      <c r="Y33" s="398"/>
      <c r="Z33" s="122"/>
    </row>
    <row r="34" spans="1:26" ht="14.1" customHeight="1">
      <c r="A34" s="397" t="s">
        <v>334</v>
      </c>
      <c r="B34" s="397">
        <v>8.1999999999999993</v>
      </c>
      <c r="C34" s="397"/>
      <c r="D34" s="397"/>
      <c r="E34" s="416" t="s">
        <v>194</v>
      </c>
      <c r="F34" s="417">
        <f>F30/B29</f>
        <v>1.7523790047360734</v>
      </c>
      <c r="G34" s="417">
        <f>G30/B29</f>
        <v>1.7845336564400982</v>
      </c>
      <c r="I34" s="414" t="s">
        <v>191</v>
      </c>
      <c r="J34" s="415">
        <f>IF($A$31=266,'266'!H188,IF($A$31=276,'276'!H188,IF($A$31=280,'280'!H188,IF($A$31=286,'286'!H188))))/0.2165*$B$28</f>
        <v>11.789626010391412</v>
      </c>
      <c r="K34" s="415">
        <f>IF($A$31=266,'266'!I188,IF($A$31=276,'276'!I188,IF($A$31=280,'280'!I188,IF($A$31=286,'286'!I188))))/0.2165*$B$28</f>
        <v>12.096000702048299</v>
      </c>
      <c r="Q34" s="123"/>
      <c r="R34" s="124"/>
      <c r="S34" s="124"/>
      <c r="X34" s="398"/>
      <c r="Y34" s="398"/>
      <c r="Z34" s="122"/>
    </row>
    <row r="35" spans="1:26" ht="14.1" customHeight="1">
      <c r="A35" s="397"/>
      <c r="B35" s="397"/>
      <c r="C35" s="397"/>
      <c r="D35" s="397"/>
      <c r="E35" s="423" t="s">
        <v>444</v>
      </c>
      <c r="F35" s="411">
        <f>B5*F31/100</f>
        <v>1.4700377617432391E-2</v>
      </c>
      <c r="G35" s="411">
        <f>B5*G31/100</f>
        <v>1.4857495756362971E-2</v>
      </c>
      <c r="I35" s="414" t="s">
        <v>190</v>
      </c>
      <c r="J35" s="415">
        <f>IF($A$31=266,'266'!H189,IF($A$31=276,'276'!H189,IF($A$31=280,'280'!H189,IF($A$31=286,'286'!H189))))</f>
        <v>85.374465368423458</v>
      </c>
      <c r="K35" s="415">
        <f>IF($A$31=266,'266'!I189,IF($A$31=276,'276'!I189,IF($A$31=280,'280'!I189,IF($A$31=286,'286'!I189))))</f>
        <v>86.468474571612958</v>
      </c>
      <c r="X35" s="398"/>
      <c r="Y35" s="398"/>
      <c r="Z35" s="122"/>
    </row>
    <row r="36" spans="1:26" ht="14.1" customHeight="1">
      <c r="A36" s="397" t="s">
        <v>330</v>
      </c>
      <c r="B36" s="397">
        <v>1508</v>
      </c>
      <c r="C36" s="397" t="s">
        <v>332</v>
      </c>
      <c r="D36" s="397"/>
      <c r="I36" s="414" t="s">
        <v>192</v>
      </c>
      <c r="J36" s="413">
        <f>IF($A$31=266,'266'!H190,IF($A$31=276,'276'!H190,IF($A$31=280,'280'!H190,IF($A$31=286,'286'!H190))))</f>
        <v>253.24444444444578</v>
      </c>
      <c r="K36" s="413">
        <f>IF($A$31=266,'266'!I190,IF($A$31=276,'276'!I190,IF($A$31=280,'280'!I190,IF($A$31=286,'286'!I190))))</f>
        <v>255.71111111111244</v>
      </c>
      <c r="X36" s="398"/>
      <c r="Y36" s="398"/>
      <c r="Z36" s="122"/>
    </row>
    <row r="37" spans="1:26" ht="14.1" customHeight="1">
      <c r="A37" s="397" t="s">
        <v>331</v>
      </c>
      <c r="B37" s="397">
        <v>795</v>
      </c>
      <c r="C37" s="397">
        <f>ATAN(B40)*180/PI()</f>
        <v>53.13010235415598</v>
      </c>
      <c r="D37" s="397"/>
      <c r="E37" s="439" t="s">
        <v>325</v>
      </c>
      <c r="F37" s="439"/>
      <c r="G37" s="439"/>
      <c r="I37" s="414" t="s">
        <v>193</v>
      </c>
      <c r="J37" s="418">
        <f>IF($A$31=266,'266'!H191,IF($A$31=276,'276'!H191,IF($A$31=280,'280'!H191,IF($A$31=286,'286'!H191))))</f>
        <v>29</v>
      </c>
      <c r="K37" s="418">
        <f>IF($A$31=266,'266'!I191,IF($A$31=276,'276'!I191,IF($A$31=280,'280'!I191,IF($A$31=286,'286'!I191))))</f>
        <v>30</v>
      </c>
      <c r="X37" s="398"/>
      <c r="Y37" s="398"/>
      <c r="Z37" s="122"/>
    </row>
    <row r="38" spans="1:26" ht="14.1" customHeight="1">
      <c r="A38" s="397"/>
      <c r="B38" s="397">
        <f>ABS(B36-C4)</f>
        <v>44</v>
      </c>
      <c r="C38" s="397"/>
      <c r="D38" s="397"/>
      <c r="E38" s="414" t="s">
        <v>191</v>
      </c>
      <c r="F38" s="415">
        <f>IF($A$31=266,'266'!H288,IF($A$31=276,'276'!H288,IF($A$31=280,'280'!H288,IF($A$31=286,'286'!H288))))/0.2165*$B$28</f>
        <v>8.0600770907691146</v>
      </c>
      <c r="G38" s="415">
        <f>IF($A$31=266,'266'!I288,IF($A$31=276,'276'!I288,IF($A$31=280,'280'!I288,IF($A$31=286,'286'!I288))))/0.2165*$B$28</f>
        <v>8.2033836675055856</v>
      </c>
      <c r="I38" s="416" t="s">
        <v>194</v>
      </c>
      <c r="J38" s="417">
        <f>J34/B29</f>
        <v>2.4820265285034551</v>
      </c>
      <c r="K38" s="417">
        <f>K34/B29</f>
        <v>2.5465264635891156</v>
      </c>
      <c r="X38" s="398"/>
      <c r="Y38" s="398"/>
      <c r="Z38" s="122"/>
    </row>
    <row r="39" spans="1:26" ht="14.1" customHeight="1">
      <c r="A39" s="397"/>
      <c r="B39" s="397">
        <f>ABS(B37-C5)</f>
        <v>33</v>
      </c>
      <c r="C39" s="397"/>
      <c r="D39" s="397"/>
      <c r="E39" s="414" t="s">
        <v>190</v>
      </c>
      <c r="F39" s="415">
        <f>IF($A$31=266,'266'!H289,IF($A$31=276,'276'!H289,IF($A$31=280,'280'!H289,IF($A$31=286,'286'!H289))))</f>
        <v>71.371359024753446</v>
      </c>
      <c r="G39" s="415">
        <f>IF($A$31=266,'266'!I289,IF($A$31=276,'276'!I289,IF($A$31=280,'280'!I289,IF($A$31=286,'286'!I289))))</f>
        <v>72.135081679986328</v>
      </c>
      <c r="I39" s="423" t="s">
        <v>444</v>
      </c>
      <c r="J39" s="410">
        <f>B5*J35/100</f>
        <v>1.7074893073684691E-2</v>
      </c>
      <c r="K39" s="410">
        <f>B5*K35/100</f>
        <v>1.7293694914322592E-2</v>
      </c>
      <c r="X39" s="398"/>
      <c r="Y39" s="398"/>
      <c r="Z39" s="122"/>
    </row>
    <row r="40" spans="1:26" ht="14.1" customHeight="1">
      <c r="A40" s="397"/>
      <c r="B40" s="397">
        <f>B38/B39</f>
        <v>1.3333333333333333</v>
      </c>
      <c r="C40" s="397"/>
      <c r="D40" s="397"/>
      <c r="E40" s="414" t="s">
        <v>192</v>
      </c>
      <c r="F40" s="413">
        <f>IF($A$31=266,'266'!H290,IF($A$31=276,'276'!H290,IF($A$31=280,'280'!H290,IF($A$31=286,'286'!H290))))</f>
        <v>218.44999999999894</v>
      </c>
      <c r="G40" s="413">
        <f>IF($A$31=266,'266'!I290,IF($A$31=276,'276'!I290,IF($A$31=280,'280'!I290,IF($A$31=286,'286'!I290))))</f>
        <v>220.99999999999892</v>
      </c>
      <c r="X40"/>
      <c r="Y40"/>
    </row>
    <row r="41" spans="1:26" ht="14.1" customHeight="1">
      <c r="A41" s="397"/>
      <c r="B41" s="397"/>
      <c r="C41" s="397"/>
      <c r="D41" s="397"/>
      <c r="E41" s="414" t="s">
        <v>193</v>
      </c>
      <c r="F41" s="418">
        <f>IF($A$31=266,'266'!H291,IF($A$31=276,'276'!H291,IF($A$31=280,'280'!H291,IF($A$31=286,'286'!H291))))</f>
        <v>30</v>
      </c>
      <c r="G41" s="418">
        <f>IF($A$31=266,'266'!I291,IF($A$31=276,'276'!I291,IF($A$31=280,'280'!I291,IF($A$31=286,'286'!I291))))</f>
        <v>29</v>
      </c>
      <c r="I41" s="439" t="s">
        <v>326</v>
      </c>
      <c r="J41" s="439"/>
      <c r="K41" s="439"/>
      <c r="X41"/>
      <c r="Y41"/>
    </row>
    <row r="42" spans="1:26" ht="14.1" customHeight="1">
      <c r="E42" s="416" t="s">
        <v>194</v>
      </c>
      <c r="F42" s="417">
        <f>F38/B29</f>
        <v>1.6968583348987609</v>
      </c>
      <c r="G42" s="417">
        <f>G38/B29</f>
        <v>1.7270281405274917</v>
      </c>
      <c r="I42" s="414" t="s">
        <v>191</v>
      </c>
      <c r="J42" s="415">
        <f>IF($A$31=266,'266'!H208,IF($A$31=276,'276'!H208,IF($A$31=280,'280'!H208,IF($A$31=286,'286'!H208))))/0.2165*$B$28</f>
        <v>11.002768585095117</v>
      </c>
      <c r="K42" s="415">
        <f>IF($A$31=266,'266'!I208,IF($A$31=276,'276'!I208,IF($A$31=280,'280'!I208,IF($A$31=286,'286'!I208))))/0.2165*$B$28</f>
        <v>11.269971584472751</v>
      </c>
      <c r="L42" s="193"/>
      <c r="X42"/>
      <c r="Y42"/>
    </row>
    <row r="43" spans="1:26" ht="14.1" customHeight="1">
      <c r="E43" s="423" t="s">
        <v>444</v>
      </c>
      <c r="F43" s="411">
        <f>B5*F39/100</f>
        <v>1.4274271804950689E-2</v>
      </c>
      <c r="G43" s="411">
        <f>B5*G39/100</f>
        <v>1.4427016335997267E-2</v>
      </c>
      <c r="I43" s="414" t="s">
        <v>190</v>
      </c>
      <c r="J43" s="415">
        <f>IF($A$31=266,'266'!H209,IF($A$31=276,'276'!H209,IF($A$31=280,'280'!H209,IF($A$31=286,'286'!H209))))</f>
        <v>83.377585216050306</v>
      </c>
      <c r="K43" s="415">
        <f>IF($A$31=266,'266'!I209,IF($A$31=276,'276'!I209,IF($A$31=280,'280'!I209,IF($A$31=286,'286'!I209))))</f>
        <v>84.404140082558825</v>
      </c>
      <c r="X43"/>
      <c r="Y43"/>
    </row>
    <row r="44" spans="1:26" ht="14.1" customHeight="1">
      <c r="I44" s="414" t="s">
        <v>192</v>
      </c>
      <c r="J44" s="413">
        <f>IF($A$31=266,'266'!H210,IF($A$31=276,'276'!H210,IF($A$31=280,'280'!H210,IF($A$31=286,'286'!H210))))</f>
        <v>254.99999999999869</v>
      </c>
      <c r="K44" s="413">
        <f>IF($A$31=266,'266'!I210,IF($A$31=276,'276'!I210,IF($A$31=280,'280'!I210,IF($A$31=286,'286'!I210))))</f>
        <v>258.39999999999873</v>
      </c>
      <c r="X44"/>
      <c r="Y44"/>
    </row>
    <row r="45" spans="1:26" ht="14.1" customHeight="1">
      <c r="I45" s="414" t="s">
        <v>193</v>
      </c>
      <c r="J45" s="418">
        <f>IF($A$31=266,'266'!H211,IF($A$31=276,'276'!H211,IF($A$31=280,'280'!H211,IF($A$31=286,'286'!H211))))</f>
        <v>30</v>
      </c>
      <c r="K45" s="418">
        <f>IF($A$31=266,'266'!I211,IF($A$31=276,'276'!I211,IF($A$31=280,'280'!I211,IF($A$31=286,'286'!I211))))</f>
        <v>30</v>
      </c>
      <c r="X45"/>
      <c r="Y45"/>
    </row>
    <row r="46" spans="1:26" ht="14.1" customHeight="1">
      <c r="I46" s="416" t="s">
        <v>194</v>
      </c>
      <c r="J46" s="417">
        <f>J42/B29</f>
        <v>2.3163723337042352</v>
      </c>
      <c r="K46" s="417">
        <f>K42/B29</f>
        <v>2.3726255967311056</v>
      </c>
      <c r="X46" s="399"/>
      <c r="Y46" s="399"/>
    </row>
    <row r="47" spans="1:26" ht="14.1" customHeight="1">
      <c r="D47" s="383"/>
      <c r="I47" s="423" t="s">
        <v>444</v>
      </c>
      <c r="J47" s="410">
        <f>B5*J43/100</f>
        <v>1.6675517043210061E-2</v>
      </c>
      <c r="K47" s="410">
        <f>B5*K43/100</f>
        <v>1.6880828016511765E-2</v>
      </c>
      <c r="X47" s="398"/>
      <c r="Y47" s="398"/>
    </row>
    <row r="48" spans="1:26" ht="14.1" customHeight="1">
      <c r="A48" s="113"/>
      <c r="B48" s="113"/>
      <c r="E48" s="387"/>
      <c r="F48" s="387"/>
      <c r="G48" s="387"/>
      <c r="I48" s="387"/>
      <c r="J48" s="387"/>
      <c r="K48" s="387"/>
      <c r="X48" s="399"/>
      <c r="Y48" s="399"/>
    </row>
    <row r="49" spans="1:25" ht="14.1" customHeight="1">
      <c r="A49" s="113"/>
      <c r="B49" s="113"/>
      <c r="X49" s="398"/>
      <c r="Y49" s="398"/>
    </row>
    <row r="50" spans="1:25" ht="14.1" customHeight="1">
      <c r="A50" s="113"/>
      <c r="B50" s="113"/>
    </row>
    <row r="51" spans="1:25" ht="14.1" customHeight="1">
      <c r="A51" s="113"/>
      <c r="B51" s="113"/>
    </row>
    <row r="52" spans="1:25" ht="14.1" customHeight="1">
      <c r="A52" s="113"/>
      <c r="B52" s="113"/>
      <c r="C52" s="112"/>
      <c r="D52" s="112"/>
    </row>
    <row r="53" spans="1:25" ht="14.1" customHeight="1">
      <c r="A53" s="113"/>
      <c r="B53" s="113"/>
      <c r="C53" s="112"/>
      <c r="D53" s="112"/>
    </row>
    <row r="54" spans="1:25" ht="14.1" customHeight="1">
      <c r="A54" s="113"/>
      <c r="B54" s="113"/>
      <c r="C54" s="112"/>
      <c r="D54" s="112"/>
    </row>
    <row r="55" spans="1:25" ht="14.1" customHeight="1">
      <c r="A55" s="113"/>
      <c r="B55" s="113"/>
      <c r="C55" s="112"/>
      <c r="D55" s="112"/>
    </row>
    <row r="56" spans="1:25" ht="14.1" customHeight="1">
      <c r="A56" s="113"/>
      <c r="B56" s="113"/>
      <c r="C56" s="112"/>
      <c r="D56" s="112"/>
      <c r="E56" s="387"/>
      <c r="F56" s="387"/>
      <c r="G56" s="387"/>
      <c r="I56" s="391"/>
      <c r="J56" s="392"/>
      <c r="K56" s="392"/>
    </row>
    <row r="57" spans="1:25" ht="14.1" customHeight="1">
      <c r="A57" s="113"/>
      <c r="B57" s="113"/>
      <c r="C57" s="112"/>
      <c r="D57" s="112"/>
      <c r="I57" s="391"/>
      <c r="J57" s="392"/>
      <c r="K57" s="392"/>
    </row>
    <row r="58" spans="1:25" ht="14.1" customHeight="1">
      <c r="A58" s="113"/>
      <c r="B58" s="113"/>
      <c r="C58" s="112"/>
      <c r="D58" s="112"/>
      <c r="I58" s="391"/>
      <c r="J58" s="392"/>
      <c r="K58" s="392"/>
    </row>
    <row r="59" spans="1:25" ht="14.1" customHeight="1">
      <c r="A59" s="113"/>
      <c r="B59" s="113"/>
      <c r="C59" s="112"/>
      <c r="D59" s="112"/>
      <c r="I59" s="387"/>
      <c r="J59" s="387"/>
      <c r="K59" s="387"/>
    </row>
    <row r="60" spans="1:25" ht="14.1" customHeight="1">
      <c r="A60" s="113"/>
      <c r="B60" s="113"/>
      <c r="C60" s="112"/>
      <c r="D60" s="112"/>
      <c r="I60" s="387"/>
      <c r="J60" s="387"/>
      <c r="K60" s="387"/>
    </row>
    <row r="61" spans="1:25" ht="14.1" customHeight="1">
      <c r="A61" s="113"/>
      <c r="B61" s="113"/>
      <c r="C61" s="112"/>
      <c r="D61" s="112"/>
    </row>
    <row r="62" spans="1:25" ht="14.1" customHeight="1">
      <c r="A62" s="113"/>
      <c r="B62" s="113"/>
    </row>
    <row r="63" spans="1:25" ht="14.1" customHeight="1">
      <c r="A63" s="113"/>
      <c r="B63" s="113"/>
    </row>
    <row r="64" spans="1:25" ht="14.1" customHeight="1">
      <c r="A64" s="113"/>
      <c r="B64" s="113"/>
    </row>
    <row r="65" spans="1:11" ht="14.1" customHeight="1">
      <c r="A65" s="113"/>
      <c r="B65" s="113"/>
      <c r="D65" s="397"/>
      <c r="E65" s="438"/>
      <c r="F65" s="438"/>
    </row>
    <row r="66" spans="1:11" ht="14.1" customHeight="1">
      <c r="A66" s="113"/>
      <c r="B66" s="113"/>
      <c r="D66" s="397"/>
      <c r="E66" s="438"/>
      <c r="F66" s="438"/>
    </row>
    <row r="67" spans="1:11" ht="14.1" customHeight="1">
      <c r="A67" s="113"/>
      <c r="B67" s="113"/>
      <c r="D67" s="397"/>
      <c r="E67" s="397"/>
      <c r="F67" s="397"/>
    </row>
    <row r="68" spans="1:11" ht="14.1" customHeight="1">
      <c r="A68" s="113"/>
      <c r="B68" s="113"/>
      <c r="D68" s="397"/>
      <c r="E68" s="397"/>
      <c r="F68" s="397"/>
      <c r="I68" s="391"/>
      <c r="J68" s="392"/>
      <c r="K68" s="392"/>
    </row>
    <row r="69" spans="1:11" ht="14.1" customHeight="1">
      <c r="A69" s="113"/>
      <c r="B69" s="113"/>
      <c r="D69" s="397"/>
      <c r="E69" s="397"/>
      <c r="F69" s="397"/>
      <c r="I69" s="391"/>
      <c r="J69" s="392"/>
      <c r="K69" s="392"/>
    </row>
    <row r="70" spans="1:11" ht="14.1" customHeight="1">
      <c r="D70" s="397"/>
      <c r="E70" s="397"/>
      <c r="F70" s="397"/>
      <c r="I70" s="391"/>
      <c r="J70" s="392"/>
      <c r="K70" s="392"/>
    </row>
    <row r="71" spans="1:11" ht="14.1" customHeight="1">
      <c r="D71" s="397"/>
      <c r="E71" s="397"/>
      <c r="F71" s="397"/>
      <c r="I71" s="387"/>
      <c r="J71" s="387"/>
      <c r="K71" s="387"/>
    </row>
    <row r="72" spans="1:11" ht="14.1" customHeight="1">
      <c r="I72" s="387"/>
      <c r="J72" s="387"/>
      <c r="K72" s="387"/>
    </row>
    <row r="90" spans="1:27" ht="14.1" customHeight="1">
      <c r="A90" s="111" t="s">
        <v>442</v>
      </c>
      <c r="B90" s="111" t="s">
        <v>443</v>
      </c>
      <c r="C90" s="111" t="s">
        <v>443</v>
      </c>
      <c r="D90" s="111" t="s">
        <v>443</v>
      </c>
      <c r="E90" s="111" t="s">
        <v>442</v>
      </c>
      <c r="F90" s="111" t="s">
        <v>442</v>
      </c>
      <c r="G90" s="111" t="s">
        <v>443</v>
      </c>
      <c r="H90" s="111" t="s">
        <v>443</v>
      </c>
      <c r="I90" s="111" t="s">
        <v>442</v>
      </c>
      <c r="J90" s="111" t="s">
        <v>442</v>
      </c>
      <c r="K90" s="111" t="s">
        <v>443</v>
      </c>
      <c r="L90" s="111" t="s">
        <v>443</v>
      </c>
      <c r="M90" s="111" t="s">
        <v>443</v>
      </c>
      <c r="N90" s="111" t="s">
        <v>443</v>
      </c>
      <c r="O90" s="111" t="s">
        <v>443</v>
      </c>
      <c r="P90" s="111" t="s">
        <v>443</v>
      </c>
      <c r="Q90" s="111" t="s">
        <v>443</v>
      </c>
      <c r="R90" s="111" t="s">
        <v>443</v>
      </c>
      <c r="S90" s="111" t="s">
        <v>443</v>
      </c>
      <c r="T90" s="111" t="s">
        <v>443</v>
      </c>
      <c r="X90" s="111" t="s">
        <v>443</v>
      </c>
      <c r="Y90" s="111" t="s">
        <v>443</v>
      </c>
      <c r="Z90" s="111" t="s">
        <v>443</v>
      </c>
      <c r="AA90" s="111" t="s">
        <v>443</v>
      </c>
    </row>
    <row r="134" spans="3:4" ht="14.1" customHeight="1">
      <c r="C134" s="394" t="e">
        <f>'6i'!I10</f>
        <v>#N/A</v>
      </c>
      <c r="D134" s="394" t="e">
        <f>'6i'!J10</f>
        <v>#N/A</v>
      </c>
    </row>
    <row r="171" spans="16:17" ht="14.1" customHeight="1">
      <c r="P171" s="191" t="s">
        <v>267</v>
      </c>
      <c r="Q171" s="191" t="e">
        <f>IF(AND(#REF!&gt;0,#REF!&gt;0),MEDIAN(#REF!),IF(AND(#REF!=0,#REF!&gt;0),#REF!,IF(AND(#REF!=0,#REF!&gt;0),#REF!,IF(AND(#REF!=0,#REF!=0),C8))))</f>
        <v>#REF!</v>
      </c>
    </row>
    <row r="172" spans="16:17" ht="14.1" customHeight="1">
      <c r="P172" s="196" t="s">
        <v>301</v>
      </c>
      <c r="Q172" s="198">
        <v>26</v>
      </c>
    </row>
    <row r="173" spans="16:17" ht="14.1" customHeight="1">
      <c r="P173" s="196" t="s">
        <v>268</v>
      </c>
      <c r="Q173" s="198">
        <f>ABS(COS(RADIANS(ABS(IF(Q174="+",B4+Q172,B4-Q172)))))</f>
        <v>0.1126829652669247</v>
      </c>
    </row>
    <row r="174" spans="16:17" ht="14.1" customHeight="1">
      <c r="P174" s="196" t="s">
        <v>302</v>
      </c>
      <c r="Q174" s="198" t="s">
        <v>279</v>
      </c>
    </row>
  </sheetData>
  <mergeCells count="22">
    <mergeCell ref="I41:K41"/>
    <mergeCell ref="I25:K25"/>
    <mergeCell ref="I1:K1"/>
    <mergeCell ref="I9:K9"/>
    <mergeCell ref="M9:O9"/>
    <mergeCell ref="A13:C13"/>
    <mergeCell ref="U1:W1"/>
    <mergeCell ref="A31:B33"/>
    <mergeCell ref="I17:K17"/>
    <mergeCell ref="Q1:S1"/>
    <mergeCell ref="Q23:S23"/>
    <mergeCell ref="E1:G1"/>
    <mergeCell ref="E15:G15"/>
    <mergeCell ref="E8:G8"/>
    <mergeCell ref="Q8:S8"/>
    <mergeCell ref="I33:K33"/>
    <mergeCell ref="M1:O1"/>
    <mergeCell ref="E66:F66"/>
    <mergeCell ref="E22:G22"/>
    <mergeCell ref="E29:G29"/>
    <mergeCell ref="E37:G37"/>
    <mergeCell ref="E65:F65"/>
  </mergeCells>
  <conditionalFormatting sqref="E1">
    <cfRule type="containsText" dxfId="75" priority="89" operator="containsText" text="toma 1w 286">
      <formula>NOT(ISERROR(SEARCH("toma 1w 286",E1)))</formula>
    </cfRule>
    <cfRule type="containsText" dxfId="74" priority="90" operator="containsText" text="toma 1w 280">
      <formula>NOT(ISERROR(SEARCH("toma 1w 280",E1)))</formula>
    </cfRule>
    <cfRule type="containsText" dxfId="73" priority="91" operator="containsText" text="toma 1w 276">
      <formula>NOT(ISERROR(SEARCH("toma 1w 276",E1)))</formula>
    </cfRule>
    <cfRule type="containsText" dxfId="72" priority="92" operator="containsText" text="toma 1w 266">
      <formula>NOT(ISERROR(SEARCH("toma 1w 266",E1)))</formula>
    </cfRule>
  </conditionalFormatting>
  <conditionalFormatting sqref="E8">
    <cfRule type="containsText" dxfId="71" priority="85" operator="containsText" text="toma 2w 286">
      <formula>NOT(ISERROR(SEARCH("toma 2w 286",E8)))</formula>
    </cfRule>
    <cfRule type="containsText" dxfId="70" priority="86" operator="containsText" text="toma 2w 280">
      <formula>NOT(ISERROR(SEARCH("toma 2w 280",E8)))</formula>
    </cfRule>
    <cfRule type="containsText" dxfId="69" priority="87" operator="containsText" text="toma 2w 276">
      <formula>NOT(ISERROR(SEARCH("toma 2w 276",E8)))</formula>
    </cfRule>
    <cfRule type="containsText" dxfId="68" priority="88" operator="containsText" text="toma 2w 266">
      <formula>NOT(ISERROR(SEARCH("toma 2w 266",E8)))</formula>
    </cfRule>
  </conditionalFormatting>
  <conditionalFormatting sqref="E15">
    <cfRule type="containsText" dxfId="67" priority="81" operator="containsText" text="toma 3w 286">
      <formula>NOT(ISERROR(SEARCH("toma 3w 286",E15)))</formula>
    </cfRule>
    <cfRule type="containsText" dxfId="66" priority="82" operator="containsText" text="toma 3w 280">
      <formula>NOT(ISERROR(SEARCH("toma 3w 280",E15)))</formula>
    </cfRule>
    <cfRule type="containsText" dxfId="65" priority="83" operator="containsText" text="toma 3w 276">
      <formula>NOT(ISERROR(SEARCH("toma 3w 276",E15)))</formula>
    </cfRule>
    <cfRule type="containsText" dxfId="64" priority="84" operator="containsText" text="toma 3w 266">
      <formula>NOT(ISERROR(SEARCH("toma 3w 266",E15)))</formula>
    </cfRule>
  </conditionalFormatting>
  <conditionalFormatting sqref="E22">
    <cfRule type="containsText" dxfId="63" priority="77" operator="containsText" text="d.toma 1w 286">
      <formula>NOT(ISERROR(SEARCH("d.toma 1w 286",E22)))</formula>
    </cfRule>
    <cfRule type="containsText" dxfId="62" priority="78" operator="containsText" text="d.toma 1w 280">
      <formula>NOT(ISERROR(SEARCH("d.toma 1w 280",E22)))</formula>
    </cfRule>
    <cfRule type="containsText" dxfId="61" priority="79" operator="containsText" text="d.toma 1w 276">
      <formula>NOT(ISERROR(SEARCH("d.toma 1w 276",E22)))</formula>
    </cfRule>
    <cfRule type="containsText" dxfId="60" priority="80" operator="containsText" text="d.toma 1w 266">
      <formula>NOT(ISERROR(SEARCH("d.toma 1w 266",E22)))</formula>
    </cfRule>
  </conditionalFormatting>
  <conditionalFormatting sqref="E29">
    <cfRule type="containsText" dxfId="59" priority="73" operator="containsText" text="toma 30 1w 286">
      <formula>NOT(ISERROR(SEARCH("toma 30 1w 286",E29)))</formula>
    </cfRule>
    <cfRule type="containsText" dxfId="58" priority="74" operator="containsText" text="toma 30 1w 280">
      <formula>NOT(ISERROR(SEARCH("toma 30 1w 280",E29)))</formula>
    </cfRule>
    <cfRule type="containsText" dxfId="57" priority="75" operator="containsText" text="toma 30 1w 276">
      <formula>NOT(ISERROR(SEARCH("toma 30 1w 276",E29)))</formula>
    </cfRule>
    <cfRule type="containsText" dxfId="56" priority="76" operator="containsText" text="toma 30 1w 266">
      <formula>NOT(ISERROR(SEARCH("toma 30 1w 266",E29)))</formula>
    </cfRule>
  </conditionalFormatting>
  <conditionalFormatting sqref="E37">
    <cfRule type="containsText" dxfId="55" priority="69" operator="containsText" text="d.toma 30 1w 286">
      <formula>NOT(ISERROR(SEARCH("d.toma 30 1w 286",E37)))</formula>
    </cfRule>
    <cfRule type="containsText" dxfId="54" priority="70" operator="containsText" text="d.toma 30 1w 280">
      <formula>NOT(ISERROR(SEARCH("d.toma 30 1w 280",E37)))</formula>
    </cfRule>
    <cfRule type="containsText" dxfId="53" priority="71" operator="containsText" text="d.toma 30 1w 276">
      <formula>NOT(ISERROR(SEARCH("d.toma 30 1w 276",E37)))</formula>
    </cfRule>
    <cfRule type="containsText" dxfId="52" priority="72" operator="containsText" text="d.toma 30 1w 266">
      <formula>NOT(ISERROR(SEARCH("d.toma 30 1w 266",E37)))</formula>
    </cfRule>
  </conditionalFormatting>
  <conditionalFormatting sqref="I1 A13">
    <cfRule type="containsText" dxfId="51" priority="65" operator="containsText" text="dunk 1w 280">
      <formula>NOT(ISERROR(SEARCH("dunk 1w 280",A1)))</formula>
    </cfRule>
    <cfRule type="containsText" dxfId="50" priority="66" operator="containsText" text="dunk 1w 286">
      <formula>NOT(ISERROR(SEARCH("dunk 1w 286",A1)))</formula>
    </cfRule>
    <cfRule type="containsText" dxfId="49" priority="67" operator="containsText" text="dunk 1w 276">
      <formula>NOT(ISERROR(SEARCH("dunk 1w 276",A1)))</formula>
    </cfRule>
    <cfRule type="containsText" dxfId="48" priority="68" operator="containsText" text="dunk 1w 266">
      <formula>NOT(ISERROR(SEARCH("dunk 1w 266",A1)))</formula>
    </cfRule>
  </conditionalFormatting>
  <conditionalFormatting sqref="I25">
    <cfRule type="containsText" dxfId="47" priority="61" operator="containsText" text="dunk 30 280">
      <formula>NOT(ISERROR(SEARCH("dunk 30 280",I25)))</formula>
    </cfRule>
    <cfRule type="containsText" dxfId="46" priority="62" operator="containsText" text="dunk 30 286">
      <formula>NOT(ISERROR(SEARCH("dunk 30 286",I25)))</formula>
    </cfRule>
    <cfRule type="containsText" dxfId="45" priority="63" operator="containsText" text="dunk 30 276">
      <formula>NOT(ISERROR(SEARCH("dunk 30 276",I25)))</formula>
    </cfRule>
    <cfRule type="containsText" dxfId="44" priority="64" operator="containsText" text="dunk 30 266">
      <formula>NOT(ISERROR(SEARCH("dunk 30 266",I25)))</formula>
    </cfRule>
  </conditionalFormatting>
  <conditionalFormatting sqref="I33">
    <cfRule type="containsText" dxfId="43" priority="57" operator="containsText" text="1ps 30 280">
      <formula>NOT(ISERROR(SEARCH("1ps 30 280",I33)))</formula>
    </cfRule>
    <cfRule type="containsText" dxfId="42" priority="58" operator="containsText" text="1ps 30 286">
      <formula>NOT(ISERROR(SEARCH("1ps 30 286",I33)))</formula>
    </cfRule>
    <cfRule type="containsText" dxfId="41" priority="59" operator="containsText" text="1ps 30 276">
      <formula>NOT(ISERROR(SEARCH("1ps 30 276",I33)))</formula>
    </cfRule>
    <cfRule type="containsText" dxfId="40" priority="60" operator="containsText" text="1ps 30 266">
      <formula>NOT(ISERROR(SEARCH("1ps 30 266",I33)))</formula>
    </cfRule>
  </conditionalFormatting>
  <conditionalFormatting sqref="I41">
    <cfRule type="containsText" dxfId="39" priority="53" operator="containsText" text="2ps 30 280">
      <formula>NOT(ISERROR(SEARCH("2ps 30 280",I41)))</formula>
    </cfRule>
    <cfRule type="containsText" dxfId="38" priority="54" operator="containsText" text="2ps 30 286">
      <formula>NOT(ISERROR(SEARCH("2ps 30 286",I41)))</formula>
    </cfRule>
    <cfRule type="containsText" dxfId="37" priority="55" operator="containsText" text="2ps 30 276">
      <formula>NOT(ISERROR(SEARCH("2ps 30 276",I41)))</formula>
    </cfRule>
    <cfRule type="containsText" dxfId="36" priority="56" operator="containsText" text="2ps 30 266">
      <formula>NOT(ISERROR(SEARCH("2ps 30 266",I41)))</formula>
    </cfRule>
  </conditionalFormatting>
  <conditionalFormatting sqref="I9">
    <cfRule type="containsText" dxfId="35" priority="49" operator="containsText" text="dunk 2w 280">
      <formula>NOT(ISERROR(SEARCH("dunk 2w 280",I9)))</formula>
    </cfRule>
    <cfRule type="containsText" dxfId="34" priority="50" operator="containsText" text="dunk 2w 286">
      <formula>NOT(ISERROR(SEARCH("dunk 2w 286",I9)))</formula>
    </cfRule>
    <cfRule type="containsText" dxfId="33" priority="51" operator="containsText" text="dunk 2w 276">
      <formula>NOT(ISERROR(SEARCH("dunk 2w 276",I9)))</formula>
    </cfRule>
    <cfRule type="containsText" dxfId="32" priority="52" operator="containsText" text="dunk 2w 266">
      <formula>NOT(ISERROR(SEARCH("dunk 2w 266",I9)))</formula>
    </cfRule>
  </conditionalFormatting>
  <conditionalFormatting sqref="I17">
    <cfRule type="containsText" dxfId="31" priority="45" operator="containsText" text="dunk 3w 280">
      <formula>NOT(ISERROR(SEARCH("dunk 3w 280",I17)))</formula>
    </cfRule>
    <cfRule type="containsText" dxfId="30" priority="46" operator="containsText" text="dunk 3w 286">
      <formula>NOT(ISERROR(SEARCH("dunk 3w 286",I17)))</formula>
    </cfRule>
    <cfRule type="containsText" dxfId="29" priority="47" operator="containsText" text="dunk 3w 276">
      <formula>NOT(ISERROR(SEARCH("dunk 3w 276",I17)))</formula>
    </cfRule>
    <cfRule type="containsText" dxfId="28" priority="48" operator="containsText" text="dunk 3w 266">
      <formula>NOT(ISERROR(SEARCH("dunk 3w 266",I17)))</formula>
    </cfRule>
  </conditionalFormatting>
  <conditionalFormatting sqref="M9">
    <cfRule type="containsText" dxfId="27" priority="41" operator="containsText" text="2w 30 280">
      <formula>NOT(ISERROR(SEARCH("2w 30 280",M9)))</formula>
    </cfRule>
    <cfRule type="containsText" dxfId="26" priority="42" operator="containsText" text="2w 30 286">
      <formula>NOT(ISERROR(SEARCH("2w 30 286",M9)))</formula>
    </cfRule>
    <cfRule type="containsText" dxfId="25" priority="43" operator="containsText" text="2w 30 276">
      <formula>NOT(ISERROR(SEARCH("2w 30 276",M9)))</formula>
    </cfRule>
    <cfRule type="containsText" dxfId="24" priority="44" operator="containsText" text="2w 30 266">
      <formula>NOT(ISERROR(SEARCH("2w 30 266",M9)))</formula>
    </cfRule>
  </conditionalFormatting>
  <conditionalFormatting sqref="M1">
    <cfRule type="containsText" dxfId="23" priority="37" operator="containsText" text="3w 30 280">
      <formula>NOT(ISERROR(SEARCH("3w 30 280",M1)))</formula>
    </cfRule>
    <cfRule type="containsText" dxfId="22" priority="38" operator="containsText" text="3w 30 286">
      <formula>NOT(ISERROR(SEARCH("3w 30 286",M1)))</formula>
    </cfRule>
    <cfRule type="containsText" dxfId="21" priority="39" operator="containsText" text="3w 30 276">
      <formula>NOT(ISERROR(SEARCH("3w 30 276",M1)))</formula>
    </cfRule>
    <cfRule type="containsText" dxfId="20" priority="40" operator="containsText" text="3w 30 266">
      <formula>NOT(ISERROR(SEARCH("3w 30 266",M1)))</formula>
    </cfRule>
  </conditionalFormatting>
  <conditionalFormatting sqref="Q1">
    <cfRule type="containsText" dxfId="19" priority="33" operator="containsText" text="sk 1w 280">
      <formula>NOT(ISERROR(SEARCH("sk 1w 280",Q1)))</formula>
    </cfRule>
    <cfRule type="containsText" dxfId="18" priority="34" operator="containsText" text="sk 1w 286">
      <formula>NOT(ISERROR(SEARCH("sk 1w 286",Q1)))</formula>
    </cfRule>
    <cfRule type="containsText" dxfId="17" priority="35" operator="containsText" text="sk 1w 276">
      <formula>NOT(ISERROR(SEARCH("sk 1w 276",Q1)))</formula>
    </cfRule>
    <cfRule type="containsText" dxfId="16" priority="36" operator="containsText" text="sk 1w 266">
      <formula>NOT(ISERROR(SEARCH("sk 1w 266",Q1)))</formula>
    </cfRule>
  </conditionalFormatting>
  <conditionalFormatting sqref="Q8">
    <cfRule type="containsText" dxfId="15" priority="29" operator="containsText" text="d.sk 1w 280">
      <formula>NOT(ISERROR(SEARCH("d.sk 1w 280",Q8)))</formula>
    </cfRule>
    <cfRule type="containsText" dxfId="14" priority="30" operator="containsText" text="d.sk 1w 286">
      <formula>NOT(ISERROR(SEARCH("d.sk 1w 286",Q8)))</formula>
    </cfRule>
    <cfRule type="containsText" dxfId="13" priority="31" operator="containsText" text="d.sk 1w 276">
      <formula>NOT(ISERROR(SEARCH("d.sk 1w 276",Q8)))</formula>
    </cfRule>
    <cfRule type="containsText" dxfId="12" priority="32" operator="containsText" text="d.sk 1w 266">
      <formula>NOT(ISERROR(SEARCH("d.sk 1w 266",Q8)))</formula>
    </cfRule>
  </conditionalFormatting>
  <conditionalFormatting sqref="Q23">
    <cfRule type="containsText" dxfId="11" priority="25" operator="containsText" text="bs 1w 280">
      <formula>NOT(ISERROR(SEARCH("bs 1w 280",Q23)))</formula>
    </cfRule>
    <cfRule type="containsText" dxfId="10" priority="26" operator="containsText" text="bs 1w 286">
      <formula>NOT(ISERROR(SEARCH("bs 1w 286",Q23)))</formula>
    </cfRule>
    <cfRule type="containsText" dxfId="9" priority="27" operator="containsText" text="bs 1w 276">
      <formula>NOT(ISERROR(SEARCH("bs 1w 276",Q23)))</formula>
    </cfRule>
    <cfRule type="containsText" dxfId="8" priority="28" operator="containsText" text="bs 1w 266">
      <formula>NOT(ISERROR(SEARCH("bs 1w 266",Q23)))</formula>
    </cfRule>
  </conditionalFormatting>
  <conditionalFormatting sqref="E65">
    <cfRule type="containsText" dxfId="7" priority="9" operator="containsText" text="insert ap 280">
      <formula>NOT(ISERROR(SEARCH("insert ap 280",E65)))</formula>
    </cfRule>
    <cfRule type="containsText" dxfId="6" priority="10" operator="containsText" text="insert ap 286">
      <formula>NOT(ISERROR(SEARCH("insert ap 286",E65)))</formula>
    </cfRule>
    <cfRule type="containsText" dxfId="5" priority="11" operator="containsText" text="insert ap 276">
      <formula>NOT(ISERROR(SEARCH("insert ap 276",E65)))</formula>
    </cfRule>
    <cfRule type="containsText" dxfId="4" priority="12" operator="containsText" text="insert ap 266">
      <formula>NOT(ISERROR(SEARCH("insert ap 266",E65)))</formula>
    </cfRule>
  </conditionalFormatting>
  <conditionalFormatting sqref="U1">
    <cfRule type="containsText" dxfId="3" priority="5" operator="containsText" text="dunk 30 280">
      <formula>NOT(ISERROR(SEARCH("dunk 30 280",U1)))</formula>
    </cfRule>
    <cfRule type="containsText" dxfId="2" priority="6" operator="containsText" text="dunk 30 286">
      <formula>NOT(ISERROR(SEARCH("dunk 30 286",U1)))</formula>
    </cfRule>
    <cfRule type="containsText" dxfId="1" priority="7" operator="containsText" text="dunk 30 276">
      <formula>NOT(ISERROR(SEARCH("dunk 30 276",U1)))</formula>
    </cfRule>
    <cfRule type="containsText" dxfId="0" priority="8" operator="containsText" text="dunk 30 266">
      <formula>NOT(ISERROR(SEARCH("dunk 30 266",U1)))</formula>
    </cfRule>
  </conditionalFormatting>
  <pageMargins left="0.7" right="0.7" top="0.75" bottom="0.75" header="0.3" footer="0.3"/>
  <pageSetup orientation="portrait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EFA2-EAE6-4FE2-80A9-801FAD990155}">
  <dimension ref="A1:P64"/>
  <sheetViews>
    <sheetView workbookViewId="0">
      <selection activeCell="P5" sqref="P5"/>
    </sheetView>
  </sheetViews>
  <sheetFormatPr defaultRowHeight="15"/>
  <cols>
    <col min="1" max="16384" width="9.140625" style="126"/>
  </cols>
  <sheetData>
    <row r="1" spans="1:16">
      <c r="A1" s="199"/>
      <c r="B1" s="199"/>
      <c r="C1" s="465" t="s">
        <v>122</v>
      </c>
      <c r="D1" s="466"/>
      <c r="E1" s="467"/>
      <c r="F1" s="468" t="s">
        <v>335</v>
      </c>
      <c r="G1" s="468"/>
      <c r="H1" s="469" t="s">
        <v>336</v>
      </c>
      <c r="I1" s="469"/>
      <c r="J1" s="469"/>
      <c r="K1"/>
      <c r="L1"/>
      <c r="M1"/>
      <c r="N1" s="470" t="s">
        <v>337</v>
      </c>
      <c r="O1" s="471"/>
      <c r="P1" s="379">
        <f>Calculadora!B3*P4</f>
        <v>3.3746906384272668</v>
      </c>
    </row>
    <row r="2" spans="1:16" ht="15.75" thickBot="1">
      <c r="A2" s="200" t="s">
        <v>338</v>
      </c>
      <c r="B2" s="200" t="s">
        <v>276</v>
      </c>
      <c r="C2" s="201" t="s">
        <v>5</v>
      </c>
      <c r="D2" s="201" t="s">
        <v>339</v>
      </c>
      <c r="E2" s="201" t="s">
        <v>340</v>
      </c>
      <c r="F2" s="202" t="s">
        <v>341</v>
      </c>
      <c r="G2" s="202" t="s">
        <v>342</v>
      </c>
      <c r="H2" s="203" t="s">
        <v>343</v>
      </c>
      <c r="I2" s="204" t="s">
        <v>344</v>
      </c>
      <c r="J2"/>
      <c r="K2"/>
      <c r="L2"/>
      <c r="M2"/>
      <c r="N2" s="472" t="s">
        <v>345</v>
      </c>
      <c r="O2" s="473"/>
      <c r="P2" s="379">
        <f>Calculadora!B3*P5</f>
        <v>2.1474317439470263</v>
      </c>
    </row>
    <row r="3" spans="1:16" ht="15.75" thickBot="1">
      <c r="A3" s="205" t="s">
        <v>346</v>
      </c>
      <c r="B3" s="206">
        <v>1.8420000000000001</v>
      </c>
      <c r="C3" s="206">
        <v>97.6</v>
      </c>
      <c r="D3" s="206">
        <v>0.63900000000000001</v>
      </c>
      <c r="E3" s="206">
        <v>0.68</v>
      </c>
      <c r="F3" s="207"/>
      <c r="G3" s="207"/>
      <c r="H3" s="208"/>
      <c r="I3" s="209"/>
      <c r="J3" s="210">
        <v>1</v>
      </c>
      <c r="K3"/>
      <c r="L3"/>
      <c r="M3"/>
      <c r="N3"/>
      <c r="O3"/>
      <c r="P3" s="380"/>
    </row>
    <row r="4" spans="1:16" ht="15.75" thickBot="1">
      <c r="A4" s="211" t="s">
        <v>347</v>
      </c>
      <c r="B4" s="212">
        <v>1.82</v>
      </c>
      <c r="C4" s="212">
        <v>98.55</v>
      </c>
      <c r="D4" s="212">
        <v>0.8</v>
      </c>
      <c r="E4" s="212">
        <v>1.24</v>
      </c>
      <c r="F4" s="213"/>
      <c r="G4" s="213"/>
      <c r="H4" s="214"/>
      <c r="I4" s="215"/>
      <c r="J4" s="210">
        <v>0</v>
      </c>
      <c r="K4"/>
      <c r="L4"/>
      <c r="M4"/>
      <c r="N4" s="453" t="s">
        <v>348</v>
      </c>
      <c r="O4" s="454"/>
      <c r="P4" s="379">
        <f>SIN(RADIANS(Calculadora!B4))</f>
        <v>0.8436726596068167</v>
      </c>
    </row>
    <row r="5" spans="1:16" ht="15.75" thickBot="1">
      <c r="A5" s="205" t="s">
        <v>349</v>
      </c>
      <c r="B5" s="206">
        <v>1.857</v>
      </c>
      <c r="C5" s="216">
        <v>99.844999999999999</v>
      </c>
      <c r="D5" s="206">
        <v>0.82</v>
      </c>
      <c r="E5" s="217">
        <v>1</v>
      </c>
      <c r="F5" s="207"/>
      <c r="G5" s="207"/>
      <c r="H5" s="214"/>
      <c r="I5" s="218"/>
      <c r="J5" s="219" t="s">
        <v>350</v>
      </c>
      <c r="K5"/>
      <c r="L5"/>
      <c r="M5"/>
      <c r="N5" s="453" t="s">
        <v>351</v>
      </c>
      <c r="O5" s="454"/>
      <c r="P5" s="379">
        <f>COS(RADIANS(Calculadora!B4))</f>
        <v>0.53685793598675657</v>
      </c>
    </row>
    <row r="6" spans="1:16">
      <c r="A6" s="220" t="s">
        <v>352</v>
      </c>
      <c r="B6" s="221">
        <v>2.06</v>
      </c>
      <c r="C6" s="221">
        <v>95.2</v>
      </c>
      <c r="D6" s="221">
        <v>0.79</v>
      </c>
      <c r="E6" s="221">
        <v>0.82</v>
      </c>
      <c r="F6" s="222"/>
      <c r="G6" s="222"/>
      <c r="H6" s="214"/>
      <c r="I6" s="223"/>
      <c r="J6" s="224" t="s">
        <v>353</v>
      </c>
      <c r="K6"/>
      <c r="L6"/>
      <c r="M6"/>
      <c r="N6"/>
      <c r="O6"/>
      <c r="P6"/>
    </row>
    <row r="7" spans="1:16">
      <c r="A7" s="225" t="s">
        <v>354</v>
      </c>
      <c r="B7" s="226">
        <v>2.097</v>
      </c>
      <c r="C7" s="226">
        <v>98.7</v>
      </c>
      <c r="D7" s="226">
        <v>0.7</v>
      </c>
      <c r="E7" s="226">
        <v>0.8</v>
      </c>
      <c r="F7" s="227"/>
      <c r="G7" s="227"/>
      <c r="H7" s="214"/>
      <c r="I7" s="228"/>
      <c r="J7" t="s">
        <v>355</v>
      </c>
      <c r="K7"/>
      <c r="L7"/>
      <c r="M7"/>
      <c r="N7"/>
      <c r="O7"/>
      <c r="P7"/>
    </row>
    <row r="8" spans="1:16">
      <c r="A8" s="220" t="s">
        <v>356</v>
      </c>
      <c r="B8" s="221">
        <v>2.113</v>
      </c>
      <c r="C8" s="221">
        <v>98.2</v>
      </c>
      <c r="D8" s="221">
        <v>0.85</v>
      </c>
      <c r="E8" s="221">
        <v>0.98</v>
      </c>
      <c r="F8" s="222"/>
      <c r="G8" s="222"/>
      <c r="H8" s="214"/>
      <c r="I8"/>
      <c r="J8"/>
      <c r="K8"/>
      <c r="L8"/>
      <c r="M8"/>
      <c r="N8"/>
      <c r="O8"/>
      <c r="P8"/>
    </row>
    <row r="9" spans="1:16">
      <c r="A9" s="220" t="s">
        <v>357</v>
      </c>
      <c r="B9" s="229">
        <v>1.1299999999999999</v>
      </c>
      <c r="C9" s="229">
        <v>99</v>
      </c>
      <c r="D9" s="229">
        <v>0.3</v>
      </c>
      <c r="E9" s="229">
        <v>0.3</v>
      </c>
      <c r="F9" s="230"/>
      <c r="G9" s="230"/>
      <c r="H9" s="214"/>
      <c r="I9"/>
      <c r="J9"/>
      <c r="K9"/>
      <c r="L9"/>
      <c r="M9"/>
      <c r="N9"/>
      <c r="O9"/>
      <c r="P9"/>
    </row>
    <row r="10" spans="1:16">
      <c r="A10" s="231" t="s">
        <v>358</v>
      </c>
      <c r="B10" s="232">
        <v>0.91</v>
      </c>
      <c r="C10" s="232">
        <v>94.6</v>
      </c>
      <c r="D10" s="232">
        <v>0.25</v>
      </c>
      <c r="E10" s="232">
        <v>0.3</v>
      </c>
      <c r="F10" s="233"/>
      <c r="G10" s="233"/>
      <c r="H10" s="214"/>
      <c r="I10"/>
      <c r="J10"/>
      <c r="K10"/>
      <c r="L10"/>
      <c r="M10"/>
      <c r="N10"/>
      <c r="O10"/>
      <c r="P10"/>
    </row>
    <row r="11" spans="1:16">
      <c r="A11" s="234" t="s">
        <v>359</v>
      </c>
      <c r="B11" s="235">
        <v>0.8972</v>
      </c>
      <c r="C11" s="235">
        <v>94.8</v>
      </c>
      <c r="D11" s="235">
        <v>0.25</v>
      </c>
      <c r="E11" s="235">
        <v>0.3</v>
      </c>
      <c r="F11" s="236"/>
      <c r="G11" s="236"/>
      <c r="H11" s="214"/>
      <c r="I11"/>
      <c r="J11"/>
      <c r="K11"/>
      <c r="L11"/>
      <c r="M11"/>
      <c r="N11"/>
      <c r="O11"/>
      <c r="P11"/>
    </row>
    <row r="12" spans="1:16">
      <c r="A12" s="231" t="s">
        <v>360</v>
      </c>
      <c r="B12" s="232">
        <v>0.91800000000000004</v>
      </c>
      <c r="C12" s="232">
        <v>96.2</v>
      </c>
      <c r="D12" s="232">
        <v>0.27500000000000002</v>
      </c>
      <c r="E12" s="232">
        <v>0.3</v>
      </c>
      <c r="F12" s="233"/>
      <c r="G12" s="233"/>
      <c r="H12" s="237"/>
      <c r="I12"/>
      <c r="J12"/>
      <c r="K12"/>
      <c r="L12"/>
      <c r="M12"/>
      <c r="N12"/>
      <c r="O12"/>
      <c r="P12"/>
    </row>
    <row r="13" spans="1:16">
      <c r="A13" s="238" t="s">
        <v>361</v>
      </c>
      <c r="B13" s="239">
        <v>1.81</v>
      </c>
      <c r="C13" s="239">
        <v>99.45</v>
      </c>
      <c r="D13" s="239">
        <v>0.75</v>
      </c>
      <c r="E13" s="239">
        <v>0.9</v>
      </c>
      <c r="F13" s="240"/>
      <c r="G13" s="240"/>
      <c r="H13"/>
      <c r="I13"/>
      <c r="J13"/>
      <c r="K13"/>
      <c r="L13"/>
      <c r="M13"/>
      <c r="N13"/>
      <c r="O13"/>
      <c r="P13"/>
    </row>
    <row r="14" spans="1:16">
      <c r="A14"/>
      <c r="B14"/>
      <c r="C14" s="455" t="s">
        <v>147</v>
      </c>
      <c r="D14" s="456"/>
      <c r="E14" s="457"/>
      <c r="F14"/>
      <c r="G14"/>
      <c r="H14"/>
      <c r="I14"/>
      <c r="J14"/>
      <c r="K14"/>
      <c r="L14"/>
      <c r="M14"/>
      <c r="N14"/>
      <c r="O14"/>
      <c r="P14"/>
    </row>
    <row r="15" spans="1:16">
      <c r="A15" s="200" t="s">
        <v>338</v>
      </c>
      <c r="B15" s="200" t="s">
        <v>276</v>
      </c>
      <c r="C15" s="201" t="s">
        <v>5</v>
      </c>
      <c r="D15" s="201" t="s">
        <v>339</v>
      </c>
      <c r="E15" s="201" t="s">
        <v>340</v>
      </c>
      <c r="F15" s="202" t="s">
        <v>341</v>
      </c>
      <c r="G15" s="202" t="s">
        <v>342</v>
      </c>
      <c r="H15"/>
      <c r="I15"/>
      <c r="J15"/>
      <c r="K15"/>
      <c r="L15"/>
      <c r="M15"/>
      <c r="N15"/>
      <c r="O15"/>
      <c r="P15"/>
    </row>
    <row r="16" spans="1:16">
      <c r="A16" s="241" t="s">
        <v>362</v>
      </c>
      <c r="B16" s="222">
        <v>1.73</v>
      </c>
      <c r="C16" s="221">
        <v>100.6</v>
      </c>
      <c r="D16" s="221">
        <v>0.85499999999999998</v>
      </c>
      <c r="E16" s="242">
        <v>1</v>
      </c>
      <c r="F16" s="222"/>
      <c r="G16" s="222"/>
      <c r="H16" t="s">
        <v>363</v>
      </c>
      <c r="I16" t="s">
        <v>364</v>
      </c>
      <c r="J16" t="s">
        <v>365</v>
      </c>
      <c r="K16" t="s">
        <v>366</v>
      </c>
      <c r="L16"/>
      <c r="M16"/>
      <c r="N16"/>
      <c r="O16"/>
      <c r="P16"/>
    </row>
    <row r="17" spans="1:16">
      <c r="A17" s="243" t="s">
        <v>367</v>
      </c>
      <c r="B17" s="244">
        <v>1.6475</v>
      </c>
      <c r="C17" s="244">
        <v>94.25</v>
      </c>
      <c r="D17" s="244">
        <v>0.54</v>
      </c>
      <c r="E17" s="244">
        <v>0.63800000000000001</v>
      </c>
      <c r="F17" s="245"/>
      <c r="G17" s="245"/>
      <c r="H17"/>
      <c r="I17"/>
      <c r="J17"/>
      <c r="K17"/>
      <c r="L17"/>
      <c r="M17"/>
      <c r="N17"/>
      <c r="O17"/>
      <c r="P17"/>
    </row>
    <row r="18" spans="1:16">
      <c r="A18" s="246" t="s">
        <v>368</v>
      </c>
      <c r="B18" s="247">
        <v>1.6701999999999999</v>
      </c>
      <c r="C18" s="247">
        <v>95.5</v>
      </c>
      <c r="D18" s="247">
        <v>0.55600000000000005</v>
      </c>
      <c r="E18" s="247">
        <v>0.63</v>
      </c>
      <c r="F18" s="248"/>
      <c r="G18" s="248"/>
      <c r="H18"/>
      <c r="I18"/>
      <c r="J18"/>
      <c r="K18"/>
      <c r="L18"/>
      <c r="M18"/>
      <c r="N18"/>
      <c r="O18"/>
      <c r="P18"/>
    </row>
    <row r="19" spans="1:16">
      <c r="A19" s="243" t="s">
        <v>369</v>
      </c>
      <c r="B19" s="244">
        <v>1.6830000000000001</v>
      </c>
      <c r="C19" s="244">
        <v>96.8</v>
      </c>
      <c r="D19" s="244">
        <v>0.57499999999999996</v>
      </c>
      <c r="E19" s="244">
        <v>0.62</v>
      </c>
      <c r="F19" s="245"/>
      <c r="G19" s="245"/>
      <c r="H19"/>
      <c r="I19"/>
      <c r="J19"/>
      <c r="K19"/>
      <c r="L19"/>
      <c r="M19"/>
      <c r="N19"/>
      <c r="O19"/>
      <c r="P19"/>
    </row>
    <row r="20" spans="1:16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>
      <c r="A21"/>
      <c r="B21"/>
      <c r="C21" s="444" t="s">
        <v>148</v>
      </c>
      <c r="D21" s="445"/>
      <c r="E21" s="446"/>
      <c r="F21"/>
      <c r="G21"/>
      <c r="H21"/>
      <c r="I21"/>
      <c r="J21"/>
      <c r="K21"/>
      <c r="L21"/>
      <c r="M21"/>
      <c r="N21"/>
      <c r="O21"/>
      <c r="P21"/>
    </row>
    <row r="22" spans="1:16">
      <c r="A22" s="200" t="s">
        <v>338</v>
      </c>
      <c r="B22" s="200" t="s">
        <v>276</v>
      </c>
      <c r="C22" s="201" t="s">
        <v>5</v>
      </c>
      <c r="D22" s="201" t="s">
        <v>339</v>
      </c>
      <c r="E22" s="201" t="s">
        <v>340</v>
      </c>
      <c r="F22" s="202" t="s">
        <v>341</v>
      </c>
      <c r="G22" s="202" t="s">
        <v>342</v>
      </c>
      <c r="H22"/>
      <c r="I22"/>
      <c r="J22"/>
      <c r="K22"/>
      <c r="L22"/>
      <c r="M22"/>
      <c r="N22"/>
      <c r="O22"/>
      <c r="P22"/>
    </row>
    <row r="23" spans="1:16">
      <c r="A23" s="249" t="s">
        <v>370</v>
      </c>
      <c r="B23" s="250">
        <v>1.321</v>
      </c>
      <c r="C23" s="250">
        <v>98.5</v>
      </c>
      <c r="D23" s="250">
        <v>0.39</v>
      </c>
      <c r="E23" s="250">
        <v>0.46800000000000003</v>
      </c>
      <c r="F23" s="251"/>
      <c r="G23" s="251"/>
      <c r="H23"/>
      <c r="I23"/>
      <c r="J23"/>
      <c r="K23"/>
      <c r="L23"/>
      <c r="M23"/>
      <c r="N23"/>
      <c r="O23"/>
      <c r="P23"/>
    </row>
    <row r="24" spans="1:16">
      <c r="A24" s="252" t="s">
        <v>371</v>
      </c>
      <c r="B24" s="229">
        <v>1.34</v>
      </c>
      <c r="C24" s="229">
        <v>100</v>
      </c>
      <c r="D24" s="253"/>
      <c r="E24" s="254"/>
      <c r="F24" s="230"/>
      <c r="G24" s="230"/>
      <c r="H24"/>
      <c r="I24"/>
      <c r="J24"/>
      <c r="K24"/>
      <c r="L24"/>
      <c r="M24"/>
      <c r="N24"/>
      <c r="O24"/>
      <c r="P24"/>
    </row>
    <row r="25" spans="1:16">
      <c r="A25" s="255" t="s">
        <v>372</v>
      </c>
      <c r="B25" s="256">
        <v>1.742</v>
      </c>
      <c r="C25" s="256">
        <v>99</v>
      </c>
      <c r="D25" s="256">
        <v>1.05</v>
      </c>
      <c r="E25" s="256">
        <v>1</v>
      </c>
      <c r="F25" s="257"/>
      <c r="G25" s="257"/>
      <c r="H25"/>
      <c r="I25"/>
      <c r="J25"/>
      <c r="K25"/>
      <c r="L25"/>
      <c r="M25"/>
      <c r="N25"/>
      <c r="O25"/>
      <c r="P25"/>
    </row>
    <row r="26" spans="1:16">
      <c r="A26" s="220" t="s">
        <v>373</v>
      </c>
      <c r="B26" s="221">
        <v>1.68</v>
      </c>
      <c r="C26" s="221">
        <v>95.7</v>
      </c>
      <c r="D26" s="221">
        <v>0.76500000000000001</v>
      </c>
      <c r="E26" s="221">
        <v>0.8</v>
      </c>
      <c r="F26" s="222"/>
      <c r="G26" s="222"/>
      <c r="H26"/>
      <c r="I26"/>
      <c r="J26"/>
      <c r="K26"/>
      <c r="L26"/>
      <c r="M26"/>
      <c r="N26"/>
      <c r="O26"/>
      <c r="P26"/>
    </row>
    <row r="27" spans="1:16">
      <c r="A27" s="225" t="s">
        <v>374</v>
      </c>
      <c r="B27" s="226">
        <v>1.732</v>
      </c>
      <c r="C27" s="226">
        <v>101.7</v>
      </c>
      <c r="D27" s="226">
        <v>0.93</v>
      </c>
      <c r="E27" s="258">
        <v>1</v>
      </c>
      <c r="F27" s="227"/>
      <c r="G27" s="227"/>
      <c r="H27"/>
      <c r="I27"/>
      <c r="J27"/>
      <c r="K27"/>
      <c r="L27"/>
      <c r="M27"/>
      <c r="N27"/>
      <c r="O27"/>
      <c r="P27"/>
    </row>
    <row r="28" spans="1:16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>
      <c r="A29"/>
      <c r="B29"/>
      <c r="C29" s="458" t="s">
        <v>121</v>
      </c>
      <c r="D29" s="459"/>
      <c r="E29" s="460"/>
      <c r="F29"/>
      <c r="G29"/>
      <c r="H29"/>
      <c r="I29"/>
      <c r="J29"/>
      <c r="K29"/>
      <c r="L29"/>
      <c r="M29"/>
      <c r="N29"/>
      <c r="O29"/>
      <c r="P29"/>
    </row>
    <row r="30" spans="1:16">
      <c r="A30" s="200" t="s">
        <v>338</v>
      </c>
      <c r="B30" s="200" t="s">
        <v>276</v>
      </c>
      <c r="C30" s="201" t="s">
        <v>5</v>
      </c>
      <c r="D30" s="201" t="s">
        <v>339</v>
      </c>
      <c r="E30" s="201" t="s">
        <v>340</v>
      </c>
      <c r="F30" s="202" t="s">
        <v>341</v>
      </c>
      <c r="G30" s="202" t="s">
        <v>342</v>
      </c>
      <c r="H30"/>
      <c r="I30"/>
      <c r="J30"/>
      <c r="K30"/>
      <c r="L30"/>
      <c r="M30"/>
      <c r="N30"/>
      <c r="O30"/>
      <c r="P30"/>
    </row>
    <row r="31" spans="1:16">
      <c r="A31" s="259" t="s">
        <v>375</v>
      </c>
      <c r="B31" s="259">
        <v>1.01</v>
      </c>
      <c r="C31" s="259">
        <v>90.2</v>
      </c>
      <c r="D31" s="259">
        <v>0.79</v>
      </c>
      <c r="E31" s="259">
        <v>1.0349999999999999</v>
      </c>
      <c r="F31" s="260"/>
      <c r="G31" s="260"/>
      <c r="H31" t="s">
        <v>376</v>
      </c>
      <c r="I31"/>
      <c r="J31"/>
      <c r="K31"/>
      <c r="L31"/>
      <c r="M31"/>
      <c r="N31"/>
      <c r="O31"/>
      <c r="P31"/>
    </row>
    <row r="32" spans="1:16">
      <c r="A32" s="244" t="s">
        <v>377</v>
      </c>
      <c r="B32" s="244">
        <v>1.2629999999999999</v>
      </c>
      <c r="C32" s="244">
        <v>86.85</v>
      </c>
      <c r="D32" s="244">
        <v>0.6</v>
      </c>
      <c r="E32" s="244">
        <v>0.65</v>
      </c>
      <c r="F32" s="245"/>
      <c r="G32" s="245"/>
      <c r="H32" t="s">
        <v>378</v>
      </c>
      <c r="I32"/>
      <c r="J32" s="461" t="s">
        <v>379</v>
      </c>
      <c r="K32" s="461"/>
      <c r="L32"/>
      <c r="M32"/>
      <c r="N32"/>
      <c r="O32"/>
      <c r="P32"/>
    </row>
    <row r="33" spans="1:16">
      <c r="A33" s="247" t="s">
        <v>380</v>
      </c>
      <c r="B33" s="247">
        <v>1.2484999999999999</v>
      </c>
      <c r="C33" s="247">
        <v>96.8</v>
      </c>
      <c r="D33" s="247">
        <v>0.7</v>
      </c>
      <c r="E33" s="247">
        <v>0.8</v>
      </c>
      <c r="F33" s="248"/>
      <c r="G33" s="248"/>
      <c r="H33" t="s">
        <v>381</v>
      </c>
      <c r="I33"/>
      <c r="J33" s="261" t="s">
        <v>382</v>
      </c>
      <c r="K33" s="261" t="s">
        <v>383</v>
      </c>
      <c r="L33"/>
      <c r="M33"/>
      <c r="N33"/>
      <c r="O33"/>
      <c r="P33"/>
    </row>
    <row r="34" spans="1:16">
      <c r="A34" s="262" t="s">
        <v>384</v>
      </c>
      <c r="B34" s="262">
        <v>1.268</v>
      </c>
      <c r="C34" s="262">
        <v>97.4</v>
      </c>
      <c r="D34" s="262">
        <v>0.8</v>
      </c>
      <c r="E34" s="262">
        <v>0.6</v>
      </c>
      <c r="F34" s="263"/>
      <c r="G34" s="263"/>
      <c r="H34" t="s">
        <v>385</v>
      </c>
      <c r="I34"/>
      <c r="J34" s="261">
        <f>MOD('HIO''s Speciais'!N24,20/72)</f>
        <v>4.4766826334957099E-2</v>
      </c>
      <c r="K34" s="261">
        <f>MOD('HIO''s Speciais'!O24,20/72)</f>
        <v>9.6045554825903934E-2</v>
      </c>
      <c r="L34"/>
      <c r="M34"/>
      <c r="N34"/>
      <c r="O34"/>
      <c r="P34"/>
    </row>
    <row r="35" spans="1:16">
      <c r="A35" s="264" t="s">
        <v>386</v>
      </c>
      <c r="B35" s="264">
        <v>1.3420000000000001</v>
      </c>
      <c r="C35" s="264">
        <v>100.8</v>
      </c>
      <c r="D35" s="264">
        <v>0.44</v>
      </c>
      <c r="E35" s="265">
        <v>1</v>
      </c>
      <c r="F35" s="266"/>
      <c r="G35" s="266"/>
      <c r="H35" t="s">
        <v>376</v>
      </c>
      <c r="I35"/>
      <c r="J35" s="261">
        <f>J34/(20/72)</f>
        <v>0.16116057480584556</v>
      </c>
      <c r="K35" s="261">
        <f>K34/(20/72)</f>
        <v>0.34576399737325414</v>
      </c>
      <c r="L35"/>
      <c r="M35"/>
      <c r="N35"/>
      <c r="O35"/>
      <c r="P35"/>
    </row>
    <row r="36" spans="1:16">
      <c r="A36" s="259" t="s">
        <v>387</v>
      </c>
      <c r="B36" s="259">
        <v>1.232</v>
      </c>
      <c r="C36" s="259">
        <v>86</v>
      </c>
      <c r="D36" s="259">
        <v>0.5</v>
      </c>
      <c r="E36" s="259">
        <v>0.75</v>
      </c>
      <c r="F36" s="260"/>
      <c r="G36" s="260"/>
      <c r="H36" t="s">
        <v>378</v>
      </c>
      <c r="I36"/>
      <c r="J36" s="261">
        <f>IF(J35&lt;0.288,ROUNDDOWN(J35,0),ROUNDUP(J35,0))</f>
        <v>0</v>
      </c>
      <c r="K36" s="261">
        <f>IF(K35&lt;0.288,ROUNDDOWN(K35,0),ROUNDUP(K35,0))</f>
        <v>1</v>
      </c>
      <c r="L36"/>
      <c r="M36"/>
      <c r="N36"/>
      <c r="O36"/>
      <c r="P36"/>
    </row>
    <row r="37" spans="1:16">
      <c r="A37" s="267" t="s">
        <v>388</v>
      </c>
      <c r="B37" s="267">
        <v>1.508</v>
      </c>
      <c r="C37" s="267">
        <v>95.4</v>
      </c>
      <c r="D37" s="267">
        <v>1</v>
      </c>
      <c r="E37" s="267">
        <v>1</v>
      </c>
      <c r="F37" s="268"/>
      <c r="G37" s="268"/>
      <c r="H37" t="s">
        <v>389</v>
      </c>
      <c r="I37"/>
      <c r="J37" s="261">
        <f>IF(J34&lt;0.08,9,J38)</f>
        <v>9</v>
      </c>
      <c r="K37" s="261">
        <f>IF(K34&lt;0.08,9,K38)</f>
        <v>9</v>
      </c>
      <c r="L37"/>
      <c r="M37"/>
      <c r="N37"/>
      <c r="O37"/>
      <c r="P37"/>
    </row>
    <row r="38" spans="1:16">
      <c r="A38" s="221" t="s">
        <v>390</v>
      </c>
      <c r="B38" s="221">
        <v>0.83599999999999997</v>
      </c>
      <c r="C38" s="221">
        <v>91.8</v>
      </c>
      <c r="D38" s="221">
        <v>0.6</v>
      </c>
      <c r="E38" s="221">
        <v>1</v>
      </c>
      <c r="F38" s="222"/>
      <c r="G38" s="222"/>
      <c r="H38" t="s">
        <v>385</v>
      </c>
      <c r="I38"/>
      <c r="J38" s="261">
        <f>IF(J34&gt;(20/72)-0.08,9.5,9)</f>
        <v>9</v>
      </c>
      <c r="K38" s="261">
        <f>IF(K34&gt;(20/72)-0.08,9.5,9)</f>
        <v>9</v>
      </c>
      <c r="L38"/>
      <c r="M38"/>
      <c r="N38"/>
      <c r="O38"/>
      <c r="P38"/>
    </row>
    <row r="39" spans="1:16">
      <c r="A39" s="269" t="s">
        <v>391</v>
      </c>
      <c r="B39" s="226">
        <v>0.872</v>
      </c>
      <c r="C39" s="226">
        <v>92.4</v>
      </c>
      <c r="D39" s="226">
        <v>0.6</v>
      </c>
      <c r="E39" s="269">
        <v>0.7</v>
      </c>
      <c r="F39" s="227"/>
      <c r="G39" s="227"/>
      <c r="H39" t="s">
        <v>378</v>
      </c>
      <c r="I39" t="s">
        <v>392</v>
      </c>
      <c r="J39"/>
      <c r="K39"/>
      <c r="L39"/>
      <c r="M39"/>
      <c r="N39"/>
      <c r="O39"/>
      <c r="P39"/>
    </row>
    <row r="40" spans="1:16">
      <c r="A40" s="270" t="s">
        <v>393</v>
      </c>
      <c r="B40" s="271">
        <v>1.1000000000000001</v>
      </c>
      <c r="C40" s="271">
        <v>87.4</v>
      </c>
      <c r="D40" s="272">
        <v>0.45</v>
      </c>
      <c r="E40" s="273">
        <v>0.35</v>
      </c>
      <c r="F40" s="274"/>
      <c r="G40" s="274"/>
      <c r="H40" t="s">
        <v>394</v>
      </c>
      <c r="I40"/>
      <c r="J40"/>
      <c r="K40"/>
      <c r="L40"/>
      <c r="M40"/>
      <c r="N40"/>
      <c r="O40"/>
      <c r="P40"/>
    </row>
    <row r="41" spans="1:16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1:16">
      <c r="A42"/>
      <c r="B42"/>
      <c r="C42" s="462" t="s">
        <v>154</v>
      </c>
      <c r="D42" s="463"/>
      <c r="E42" s="464"/>
      <c r="F42"/>
      <c r="G42"/>
      <c r="H42"/>
      <c r="I42"/>
      <c r="J42"/>
      <c r="K42"/>
      <c r="L42"/>
      <c r="M42"/>
      <c r="N42"/>
      <c r="O42"/>
      <c r="P42"/>
    </row>
    <row r="43" spans="1:16">
      <c r="A43" s="200" t="s">
        <v>338</v>
      </c>
      <c r="B43" s="200" t="s">
        <v>276</v>
      </c>
      <c r="C43" s="201" t="s">
        <v>5</v>
      </c>
      <c r="D43" s="201" t="s">
        <v>339</v>
      </c>
      <c r="E43" s="201" t="s">
        <v>340</v>
      </c>
      <c r="F43" s="202" t="s">
        <v>341</v>
      </c>
      <c r="G43" s="202" t="s">
        <v>342</v>
      </c>
      <c r="H43"/>
      <c r="I43"/>
      <c r="J43"/>
      <c r="K43"/>
      <c r="L43"/>
      <c r="M43"/>
      <c r="N43"/>
      <c r="O43"/>
      <c r="P43"/>
    </row>
    <row r="44" spans="1:16">
      <c r="A44" s="235" t="s">
        <v>395</v>
      </c>
      <c r="B44" s="235">
        <v>1.748</v>
      </c>
      <c r="C44" s="235">
        <v>99.6</v>
      </c>
      <c r="D44" s="235">
        <v>0.81499999999999995</v>
      </c>
      <c r="E44" s="275">
        <v>1</v>
      </c>
      <c r="F44" s="236"/>
      <c r="G44" s="236"/>
      <c r="H44"/>
      <c r="I44"/>
      <c r="J44"/>
      <c r="K44"/>
      <c r="L44"/>
      <c r="M44"/>
      <c r="N44"/>
      <c r="O44"/>
      <c r="P44"/>
    </row>
    <row r="45" spans="1:16">
      <c r="A45" s="276" t="s">
        <v>396</v>
      </c>
      <c r="B45" s="276">
        <v>1.758</v>
      </c>
      <c r="C45" s="276">
        <v>102</v>
      </c>
      <c r="D45" s="276">
        <v>0.92</v>
      </c>
      <c r="E45" s="277">
        <v>1</v>
      </c>
      <c r="F45" s="240"/>
      <c r="G45" s="240"/>
      <c r="H45"/>
      <c r="I45"/>
      <c r="J45"/>
      <c r="K45"/>
      <c r="L45"/>
      <c r="M45"/>
      <c r="N45"/>
      <c r="O45"/>
      <c r="P45"/>
    </row>
    <row r="46" spans="1:16">
      <c r="A46" s="278" t="s">
        <v>397</v>
      </c>
      <c r="B46" s="278">
        <v>1.76</v>
      </c>
      <c r="C46" s="278">
        <v>102.3</v>
      </c>
      <c r="D46" s="278">
        <v>0.92</v>
      </c>
      <c r="E46" s="279">
        <v>1</v>
      </c>
      <c r="F46" s="280"/>
      <c r="G46" s="280"/>
      <c r="H46"/>
      <c r="I46"/>
      <c r="J46"/>
      <c r="K46"/>
      <c r="L46"/>
      <c r="M46"/>
      <c r="N46"/>
      <c r="O46"/>
      <c r="P46"/>
    </row>
    <row r="47" spans="1:16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1:16">
      <c r="A48"/>
      <c r="B48"/>
      <c r="C48" s="444" t="s">
        <v>152</v>
      </c>
      <c r="D48" s="445"/>
      <c r="E48" s="446"/>
      <c r="F48"/>
      <c r="G48"/>
      <c r="H48"/>
      <c r="I48"/>
      <c r="J48"/>
      <c r="K48"/>
      <c r="L48"/>
      <c r="M48"/>
      <c r="N48"/>
      <c r="O48"/>
      <c r="P48"/>
    </row>
    <row r="49" spans="1:16">
      <c r="A49" s="200" t="s">
        <v>338</v>
      </c>
      <c r="B49" s="200" t="s">
        <v>276</v>
      </c>
      <c r="C49" s="201" t="s">
        <v>5</v>
      </c>
      <c r="D49" s="201" t="s">
        <v>339</v>
      </c>
      <c r="E49" s="201" t="s">
        <v>340</v>
      </c>
      <c r="F49" s="202" t="s">
        <v>341</v>
      </c>
      <c r="G49" s="202" t="s">
        <v>342</v>
      </c>
      <c r="H49"/>
      <c r="I49"/>
      <c r="J49"/>
      <c r="K49"/>
      <c r="L49"/>
      <c r="M49"/>
      <c r="N49"/>
      <c r="O49"/>
      <c r="P49"/>
    </row>
    <row r="50" spans="1:16">
      <c r="A50" s="229" t="s">
        <v>398</v>
      </c>
      <c r="B50" s="229">
        <v>1.849</v>
      </c>
      <c r="C50" s="229">
        <v>104.7</v>
      </c>
      <c r="D50" s="229">
        <v>1.02</v>
      </c>
      <c r="E50" s="281">
        <v>1</v>
      </c>
      <c r="F50" s="230"/>
      <c r="G50" s="230"/>
      <c r="H50"/>
      <c r="I50"/>
      <c r="J50"/>
      <c r="K50"/>
      <c r="L50"/>
      <c r="M50"/>
      <c r="N50"/>
      <c r="O50"/>
      <c r="P50"/>
    </row>
    <row r="51" spans="1:16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1:16">
      <c r="A52"/>
      <c r="B52"/>
      <c r="C52" s="447" t="s">
        <v>153</v>
      </c>
      <c r="D52" s="448"/>
      <c r="E52" s="449"/>
      <c r="F52"/>
      <c r="G52"/>
      <c r="H52"/>
      <c r="I52"/>
      <c r="J52"/>
      <c r="K52"/>
      <c r="L52"/>
      <c r="M52"/>
      <c r="N52"/>
      <c r="O52"/>
      <c r="P52"/>
    </row>
    <row r="53" spans="1:16">
      <c r="A53" s="200" t="s">
        <v>338</v>
      </c>
      <c r="B53" s="200" t="s">
        <v>276</v>
      </c>
      <c r="C53" s="201" t="s">
        <v>5</v>
      </c>
      <c r="D53" s="201" t="s">
        <v>339</v>
      </c>
      <c r="E53" s="201" t="s">
        <v>340</v>
      </c>
      <c r="F53" s="202" t="s">
        <v>341</v>
      </c>
      <c r="G53" s="202" t="s">
        <v>342</v>
      </c>
      <c r="H53"/>
      <c r="I53"/>
      <c r="J53"/>
      <c r="K53"/>
      <c r="L53"/>
      <c r="M53"/>
      <c r="N53"/>
      <c r="O53"/>
      <c r="P53"/>
    </row>
    <row r="54" spans="1:16">
      <c r="A54" s="244" t="s">
        <v>399</v>
      </c>
      <c r="B54" s="244">
        <v>1.845</v>
      </c>
      <c r="C54" s="244">
        <v>100.55</v>
      </c>
      <c r="D54" s="244">
        <v>0.98</v>
      </c>
      <c r="E54" s="282">
        <v>1</v>
      </c>
      <c r="F54" s="245"/>
      <c r="G54" s="245"/>
      <c r="H54"/>
      <c r="I54"/>
      <c r="J54"/>
      <c r="K54"/>
      <c r="L54"/>
      <c r="M54"/>
      <c r="N54"/>
      <c r="O54"/>
      <c r="P54"/>
    </row>
    <row r="55" spans="1:16">
      <c r="A55" s="264" t="s">
        <v>400</v>
      </c>
      <c r="B55" s="264">
        <v>1.8480000000000001</v>
      </c>
      <c r="C55" s="264">
        <v>102.78</v>
      </c>
      <c r="D55" s="264">
        <v>0.98199999999999998</v>
      </c>
      <c r="E55" s="265">
        <v>1</v>
      </c>
      <c r="F55" s="266"/>
      <c r="G55" s="266"/>
      <c r="H55"/>
      <c r="I55"/>
      <c r="J55"/>
      <c r="K55"/>
      <c r="L55"/>
      <c r="M55"/>
      <c r="N55"/>
      <c r="O55"/>
      <c r="P55"/>
    </row>
    <row r="56" spans="1:1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1:16">
      <c r="A57"/>
      <c r="B57"/>
      <c r="C57" s="450" t="s">
        <v>165</v>
      </c>
      <c r="D57" s="451"/>
      <c r="E57" s="452"/>
      <c r="F57"/>
      <c r="G57"/>
      <c r="H57"/>
      <c r="I57"/>
      <c r="J57"/>
      <c r="K57"/>
      <c r="L57"/>
      <c r="M57"/>
      <c r="N57"/>
      <c r="O57"/>
      <c r="P57"/>
    </row>
    <row r="58" spans="1:16">
      <c r="A58" s="200" t="s">
        <v>338</v>
      </c>
      <c r="B58" s="200" t="s">
        <v>276</v>
      </c>
      <c r="C58" s="201" t="s">
        <v>5</v>
      </c>
      <c r="D58" s="201" t="s">
        <v>339</v>
      </c>
      <c r="E58" s="201" t="s">
        <v>340</v>
      </c>
      <c r="F58" s="202" t="s">
        <v>341</v>
      </c>
      <c r="G58" s="202" t="s">
        <v>342</v>
      </c>
      <c r="H58" s="283"/>
      <c r="I58"/>
      <c r="J58"/>
      <c r="K58"/>
      <c r="L58"/>
      <c r="M58"/>
      <c r="N58"/>
      <c r="O58"/>
      <c r="P58"/>
    </row>
    <row r="59" spans="1:16">
      <c r="A59" s="232" t="s">
        <v>401</v>
      </c>
      <c r="B59" s="232">
        <v>1.8665</v>
      </c>
      <c r="C59" s="232">
        <v>101.35</v>
      </c>
      <c r="D59" s="232">
        <v>0.91</v>
      </c>
      <c r="E59" s="284">
        <v>1</v>
      </c>
      <c r="F59" s="285"/>
      <c r="G59" s="285"/>
      <c r="H59"/>
      <c r="I59"/>
      <c r="J59"/>
      <c r="K59"/>
      <c r="L59"/>
      <c r="M59"/>
      <c r="N59"/>
      <c r="O59"/>
      <c r="P59"/>
    </row>
    <row r="61" spans="1:16">
      <c r="A61"/>
      <c r="B61"/>
      <c r="C61" s="447" t="s">
        <v>160</v>
      </c>
      <c r="D61" s="448"/>
      <c r="E61" s="449"/>
      <c r="F61"/>
      <c r="G61"/>
    </row>
    <row r="62" spans="1:16">
      <c r="A62" s="200" t="s">
        <v>338</v>
      </c>
      <c r="B62" s="200" t="s">
        <v>276</v>
      </c>
      <c r="C62" s="201" t="s">
        <v>5</v>
      </c>
      <c r="D62" s="201" t="s">
        <v>339</v>
      </c>
      <c r="E62" s="201" t="s">
        <v>340</v>
      </c>
      <c r="F62" s="202" t="s">
        <v>341</v>
      </c>
      <c r="G62" s="202" t="s">
        <v>342</v>
      </c>
    </row>
    <row r="63" spans="1:16">
      <c r="A63" s="244" t="s">
        <v>402</v>
      </c>
      <c r="B63" s="244">
        <v>1.07</v>
      </c>
      <c r="C63" s="244">
        <v>89.8</v>
      </c>
      <c r="D63" s="244">
        <v>0.3</v>
      </c>
      <c r="E63" s="244">
        <v>0.2</v>
      </c>
      <c r="F63" s="245"/>
      <c r="G63" s="245"/>
    </row>
    <row r="64" spans="1:16">
      <c r="A64" s="264"/>
      <c r="B64" s="264"/>
      <c r="C64" s="264"/>
      <c r="D64" s="264"/>
      <c r="E64" s="265"/>
      <c r="F64" s="266"/>
      <c r="G64" s="266"/>
    </row>
  </sheetData>
  <mergeCells count="16">
    <mergeCell ref="N4:O4"/>
    <mergeCell ref="C1:E1"/>
    <mergeCell ref="F1:G1"/>
    <mergeCell ref="H1:J1"/>
    <mergeCell ref="N1:O1"/>
    <mergeCell ref="N2:O2"/>
    <mergeCell ref="C48:E48"/>
    <mergeCell ref="C52:E52"/>
    <mergeCell ref="C57:E57"/>
    <mergeCell ref="C61:E61"/>
    <mergeCell ref="N5:O5"/>
    <mergeCell ref="C14:E14"/>
    <mergeCell ref="C21:E21"/>
    <mergeCell ref="C29:E29"/>
    <mergeCell ref="J32:K32"/>
    <mergeCell ref="C42:E4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362"/>
  <sheetViews>
    <sheetView topLeftCell="A22" zoomScale="80" zoomScaleNormal="80" workbookViewId="0">
      <selection activeCell="O43" sqref="O43"/>
    </sheetView>
  </sheetViews>
  <sheetFormatPr defaultColWidth="9" defaultRowHeight="12.75"/>
  <cols>
    <col min="1" max="10" width="9" style="24"/>
    <col min="11" max="11" width="15" style="24" bestFit="1" customWidth="1"/>
    <col min="12" max="16384" width="9" style="24"/>
  </cols>
  <sheetData>
    <row r="1" spans="1:27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7">
      <c r="A2" s="2"/>
      <c r="B2" s="2"/>
      <c r="C2" s="2"/>
      <c r="D2" s="2"/>
      <c r="E2" s="2"/>
      <c r="F2" s="2"/>
      <c r="G2" s="477" t="s">
        <v>0</v>
      </c>
      <c r="H2" s="478"/>
      <c r="I2" s="477" t="s">
        <v>1</v>
      </c>
      <c r="J2" s="478"/>
      <c r="K2" s="479" t="s">
        <v>2</v>
      </c>
      <c r="L2" s="480"/>
      <c r="M2" s="1"/>
      <c r="N2" s="3" t="s">
        <v>3</v>
      </c>
      <c r="O2" s="4">
        <f>COS(Calculadora!B4*PI()/180)</f>
        <v>0.53685793598675657</v>
      </c>
      <c r="P2" s="2"/>
      <c r="Q2" s="2"/>
      <c r="R2" s="2"/>
      <c r="S2" s="2"/>
      <c r="T2" s="2"/>
    </row>
    <row r="3" spans="1:27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SIN(Calculadora!B4*PI()/180)</f>
        <v>0.8436726596068167</v>
      </c>
      <c r="P3" s="2"/>
      <c r="Q3" s="2"/>
      <c r="R3" s="2"/>
      <c r="S3" s="2"/>
      <c r="T3" s="2"/>
    </row>
    <row r="4" spans="1:27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7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COS(RADIANS(Calculadora!B4))</f>
        <v>0.53685793598675657</v>
      </c>
      <c r="P5" s="2"/>
      <c r="Q5" s="2"/>
      <c r="R5" s="2"/>
      <c r="S5" s="2"/>
      <c r="T5" s="2"/>
    </row>
    <row r="6" spans="1:27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7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7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7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7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7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7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7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7">
      <c r="A14" s="2"/>
      <c r="B14" s="2"/>
      <c r="C14" s="2"/>
      <c r="D14" s="2"/>
      <c r="E14" s="2"/>
      <c r="F14" s="2"/>
      <c r="G14" s="6" t="s">
        <v>5</v>
      </c>
      <c r="H14" s="6">
        <f>LOOKUP(Calculadora!B6,G3:G13:H3:H13)+Calculadora!B1</f>
        <v>229.72</v>
      </c>
      <c r="I14" s="6" t="s">
        <v>5</v>
      </c>
      <c r="J14" s="6">
        <f>LOOKUP(Calculadora!B6,I3:I13:J3:J13)+Calculadora!B1</f>
        <v>229.17</v>
      </c>
      <c r="K14" s="7" t="s">
        <v>5</v>
      </c>
      <c r="L14" s="7">
        <f>LOOKUP(Calculadora!B6,K3:K13:L3:L13)+Calculadora!B1</f>
        <v>231.47</v>
      </c>
      <c r="M14" s="1"/>
      <c r="N14" s="2"/>
      <c r="O14" s="2"/>
      <c r="P14" s="2"/>
      <c r="Q14" s="2"/>
      <c r="R14" s="2"/>
      <c r="S14" s="2"/>
      <c r="T14" s="2"/>
      <c r="W14" s="60"/>
      <c r="X14" s="60"/>
      <c r="Y14" s="60"/>
      <c r="Z14" s="60"/>
      <c r="AA14" s="60"/>
    </row>
    <row r="15" spans="1:27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W15" s="60"/>
      <c r="X15" s="60"/>
      <c r="Y15" s="60"/>
      <c r="Z15" s="60"/>
      <c r="AA15" s="60"/>
    </row>
    <row r="16" spans="1:27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W16" s="60"/>
      <c r="X16" s="60"/>
      <c r="Y16" s="60"/>
      <c r="Z16" s="60"/>
      <c r="AA16" s="60"/>
    </row>
    <row r="17" spans="1:27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W17" s="60"/>
      <c r="X17" s="60"/>
      <c r="Y17" s="60"/>
      <c r="Z17" s="60"/>
      <c r="AA17" s="60"/>
    </row>
    <row r="18" spans="1:27">
      <c r="A18" s="14"/>
      <c r="B18" s="477" t="s">
        <v>6</v>
      </c>
      <c r="C18" s="481"/>
      <c r="D18" s="481"/>
      <c r="E18" s="478"/>
      <c r="F18" s="2"/>
      <c r="G18" s="477" t="s">
        <v>6</v>
      </c>
      <c r="H18" s="481"/>
      <c r="I18" s="478"/>
      <c r="J18" s="2"/>
      <c r="K18" s="6" t="s">
        <v>7</v>
      </c>
      <c r="L18" s="12"/>
      <c r="M18" s="1"/>
      <c r="N18" s="6" t="s">
        <v>8</v>
      </c>
      <c r="O18" s="13">
        <f>O19/0.2165</f>
        <v>2.3160926023244288</v>
      </c>
      <c r="P18" s="2"/>
      <c r="Q18" s="6">
        <v>1</v>
      </c>
      <c r="R18" s="86">
        <v>0.65</v>
      </c>
      <c r="S18" s="85">
        <v>1.2699999999999999E-2</v>
      </c>
      <c r="T18" s="2"/>
      <c r="W18" s="60"/>
      <c r="X18" s="60"/>
      <c r="Y18" s="121"/>
      <c r="Z18" s="121"/>
      <c r="AA18" s="60"/>
    </row>
    <row r="19" spans="1:27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7.9306906120652458</v>
      </c>
      <c r="I19" s="13">
        <f>I20/0.2165</f>
        <v>8.0652078765703639</v>
      </c>
      <c r="J19" s="2"/>
      <c r="K19" s="15" t="s">
        <v>11</v>
      </c>
      <c r="L19" s="16">
        <f>O19*$O$3*Calculadora!$B$3</f>
        <v>1.6921847889350949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0.5014340484032388</v>
      </c>
      <c r="P19" s="2"/>
      <c r="Q19" s="6">
        <v>5</v>
      </c>
      <c r="R19" s="86">
        <f>R18+0.01</f>
        <v>0.66</v>
      </c>
      <c r="S19" s="85">
        <v>1.3100000000000001E-2</v>
      </c>
      <c r="T19" s="2"/>
      <c r="W19" s="60"/>
      <c r="X19" s="121"/>
      <c r="Y19" s="121"/>
      <c r="Z19" s="121"/>
      <c r="AA19" s="60"/>
    </row>
    <row r="20" spans="1:27">
      <c r="A20" s="2"/>
      <c r="B20" s="5">
        <v>100</v>
      </c>
      <c r="C20" s="103">
        <v>300.60000000000002</v>
      </c>
      <c r="D20" s="102">
        <v>218</v>
      </c>
      <c r="E20" s="6">
        <f>D20/45*0.2165</f>
        <v>1.0488222222222221</v>
      </c>
      <c r="F20" s="2"/>
      <c r="G20" s="6" t="s">
        <v>7</v>
      </c>
      <c r="H20" s="6">
        <f>L21+O24</f>
        <v>1.7169945175121257</v>
      </c>
      <c r="I20" s="6">
        <f>L22+O24</f>
        <v>1.7461175052774838</v>
      </c>
      <c r="J20" s="2"/>
      <c r="K20" s="17" t="s">
        <v>13</v>
      </c>
      <c r="L20" s="18">
        <f>IF(L23&gt;0,L19*O22,L19*O23)</f>
        <v>1.7276577012130623</v>
      </c>
      <c r="M20" s="12"/>
      <c r="N20" s="6" t="s">
        <v>14</v>
      </c>
      <c r="O20" s="6">
        <f>H27*POWER(H26,(C20-O25))</f>
        <v>1.2296999866062643</v>
      </c>
      <c r="P20" s="2"/>
      <c r="Q20" s="6">
        <v>10</v>
      </c>
      <c r="R20" s="86">
        <f t="shared" ref="R20:R22" si="0">R19+0.01</f>
        <v>0.67</v>
      </c>
      <c r="S20" s="85">
        <v>1.3299999999999999E-2</v>
      </c>
      <c r="T20" s="2"/>
      <c r="W20" s="60"/>
      <c r="X20" s="121"/>
      <c r="Y20" s="121"/>
      <c r="Z20" s="121"/>
      <c r="AA20" s="60"/>
    </row>
    <row r="21" spans="1:27">
      <c r="A21" s="2"/>
      <c r="B21" s="5">
        <v>90</v>
      </c>
      <c r="C21" s="103">
        <v>267.3</v>
      </c>
      <c r="D21" s="102">
        <v>154</v>
      </c>
      <c r="E21" s="6">
        <f t="shared" ref="E21:E22" si="1">D21/45*0.2165</f>
        <v>0.74091111111111108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76.47103053168118</v>
      </c>
      <c r="I21" s="6">
        <f>100*(L32-C21)*(L32-C22)/((C20-C21)*(C20-C22))+90*(L32-C20)*(L32-C22)/((C21-C20)*(C21-C22))+80*(L32-C20)*(L32-C21)/((C22-C20)*(C22-C21))</f>
        <v>77.284548510993218</v>
      </c>
      <c r="J21" s="2"/>
      <c r="K21" s="17" t="s">
        <v>15</v>
      </c>
      <c r="L21" s="18">
        <f>L20*L29</f>
        <v>1.7146348278725811</v>
      </c>
      <c r="M21" s="12"/>
      <c r="N21" s="6" t="s">
        <v>16</v>
      </c>
      <c r="O21" s="6">
        <f>I27*POWER(I26,(C20-O25))</f>
        <v>1.2381455449678556</v>
      </c>
      <c r="P21" s="2"/>
      <c r="Q21" s="6">
        <v>15</v>
      </c>
      <c r="R21" s="86">
        <f t="shared" si="0"/>
        <v>0.68</v>
      </c>
      <c r="S21" s="85">
        <v>1.35E-2</v>
      </c>
      <c r="T21" s="2"/>
      <c r="W21" s="60"/>
      <c r="X21" s="60"/>
      <c r="Y21" s="60"/>
      <c r="Z21" s="60"/>
      <c r="AA21" s="60"/>
    </row>
    <row r="22" spans="1:27">
      <c r="A22" s="2"/>
      <c r="B22" s="5">
        <v>80</v>
      </c>
      <c r="C22" s="103">
        <v>235.2</v>
      </c>
      <c r="D22" s="102">
        <v>110</v>
      </c>
      <c r="E22" s="6">
        <f t="shared" si="1"/>
        <v>0.52922222222222226</v>
      </c>
      <c r="F22" s="2"/>
      <c r="G22" s="6" t="s">
        <v>17</v>
      </c>
      <c r="H22" s="6" t="e">
        <f>INDEX('R280'!F291:F363,(ROUNDUP(((H21-80)/(20/72))+1,0)),1)</f>
        <v>#VALUE!</v>
      </c>
      <c r="I22" s="6" t="e">
        <f>INDEX('R280'!F291:F363,(ROUNDUP(((I21-80)/(20/72))+1,0)),1)</f>
        <v>#VALUE!</v>
      </c>
      <c r="J22" s="2"/>
      <c r="K22" s="17" t="s">
        <v>18</v>
      </c>
      <c r="L22" s="18">
        <f>L20/L30</f>
        <v>1.7437578156379392</v>
      </c>
      <c r="M22" s="12"/>
      <c r="N22" s="6" t="s">
        <v>19</v>
      </c>
      <c r="O22" s="6">
        <f>IF((O25&gt;0),((100+(L23/-H25))/100))</f>
        <v>1.0182927823512804</v>
      </c>
      <c r="P22" s="2"/>
      <c r="Q22" s="6">
        <v>20</v>
      </c>
      <c r="R22" s="86">
        <f t="shared" si="0"/>
        <v>0.69000000000000006</v>
      </c>
      <c r="S22" s="85">
        <v>1.38E-2</v>
      </c>
      <c r="T22" s="2"/>
    </row>
    <row r="23" spans="1:27">
      <c r="A23" s="2"/>
      <c r="B23" s="2"/>
      <c r="C23" s="2"/>
      <c r="D23" s="2"/>
      <c r="E23" s="2"/>
      <c r="F23" s="2"/>
      <c r="G23" s="13" t="s">
        <v>20</v>
      </c>
      <c r="H23" s="13">
        <f>H19/4</f>
        <v>1.9826726530163115</v>
      </c>
      <c r="I23" s="13">
        <f>I19/4</f>
        <v>2.016301969142591</v>
      </c>
      <c r="J23" s="2"/>
      <c r="K23" s="19" t="s">
        <v>21</v>
      </c>
      <c r="L23" s="20">
        <f>IF(Calculadora!$B$2&gt;0,Calculadora!$B$2*O20,Calculadora!$B$2*O21)</f>
        <v>-4.488404951112865</v>
      </c>
      <c r="M23" s="12"/>
      <c r="N23" s="6" t="s">
        <v>22</v>
      </c>
      <c r="O23" s="6">
        <f>IF((O25&gt;0),((100+(L23/-I25))/100))</f>
        <v>1.0209627887627395</v>
      </c>
      <c r="P23" s="2"/>
      <c r="Q23" s="6" t="str">
        <f>Calculadora!$B$2</f>
        <v>-3,65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0.63182311345942899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1.1520630052894745E-2</v>
      </c>
      <c r="T23" s="2"/>
    </row>
    <row r="24" spans="1:27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O19/4.25*Calculadora!$B$5</f>
        <v>2.3596896395446532E-3</v>
      </c>
      <c r="P24" s="2"/>
      <c r="Q24" s="2"/>
      <c r="S24" s="2"/>
      <c r="T24" s="2"/>
    </row>
    <row r="25" spans="1:27">
      <c r="A25" s="2"/>
      <c r="B25" s="2"/>
      <c r="C25" s="2"/>
      <c r="D25" s="1"/>
      <c r="E25" s="1"/>
      <c r="F25" s="2"/>
      <c r="G25" s="6" t="s">
        <v>24</v>
      </c>
      <c r="H25" s="6">
        <f>'inf 280'!C25</f>
        <v>2.4536480371990597</v>
      </c>
      <c r="I25" s="6">
        <f>'inf 280'!D25</f>
        <v>2.1411296950579386</v>
      </c>
      <c r="J25" s="2"/>
      <c r="K25" s="6" t="s">
        <v>25</v>
      </c>
      <c r="L25" s="12"/>
      <c r="M25" s="12"/>
      <c r="N25" s="6" t="s">
        <v>26</v>
      </c>
      <c r="O25" s="6">
        <f>'280'!H14</f>
        <v>229.72</v>
      </c>
      <c r="P25" s="2"/>
      <c r="Q25" s="6">
        <v>-1</v>
      </c>
      <c r="R25" s="86">
        <v>0.66</v>
      </c>
      <c r="S25" s="85">
        <v>1.2699999999999999E-2</v>
      </c>
      <c r="T25" s="2"/>
    </row>
    <row r="26" spans="1:27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1.009439249246544</v>
      </c>
      <c r="I26" s="6">
        <f>(1+(I28*S32))</f>
        <v>1.0089843677794887</v>
      </c>
      <c r="J26" s="2"/>
      <c r="K26" s="15" t="s">
        <v>28</v>
      </c>
      <c r="L26" s="16">
        <f>O19*Calculadora!$B$3*$O$2</f>
        <v>1.0767953930369847</v>
      </c>
      <c r="M26" s="12"/>
      <c r="N26" s="2"/>
      <c r="O26" s="2"/>
      <c r="P26" s="2"/>
      <c r="Q26" s="6">
        <v>-10</v>
      </c>
      <c r="R26" s="86">
        <f>R25-0.01</f>
        <v>0.65</v>
      </c>
      <c r="S26" s="85">
        <v>1.2500000000000001E-2</v>
      </c>
      <c r="T26" s="2"/>
    </row>
    <row r="27" spans="1:27">
      <c r="A27" s="2"/>
      <c r="B27" s="2"/>
      <c r="C27" s="2"/>
      <c r="D27" s="1"/>
      <c r="E27" s="1"/>
      <c r="F27" s="2"/>
      <c r="G27" s="6" t="s">
        <v>29</v>
      </c>
      <c r="H27" s="6">
        <f>R23</f>
        <v>0.63182311345942899</v>
      </c>
      <c r="I27" s="6">
        <f>R32</f>
        <v>0.65681452957463715</v>
      </c>
      <c r="J27" s="2"/>
      <c r="K27" s="17" t="s">
        <v>30</v>
      </c>
      <c r="L27" s="18">
        <f>O5*Calculadora!B3*O19*0.95*(1-(L23*0.016))</f>
        <v>1.0964186487414649</v>
      </c>
      <c r="M27" s="1"/>
      <c r="N27" s="13" t="s">
        <v>31</v>
      </c>
      <c r="O27" s="6">
        <f>O25+L23</f>
        <v>225.23159504888713</v>
      </c>
      <c r="P27" s="2"/>
      <c r="Q27" s="6">
        <v>-20</v>
      </c>
      <c r="R27" s="86">
        <f t="shared" ref="R27:R31" si="2">R26-0.01</f>
        <v>0.64</v>
      </c>
      <c r="S27" s="85">
        <v>1.23E-2</v>
      </c>
      <c r="T27" s="2"/>
    </row>
    <row r="28" spans="1:27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0.81933446375810803</v>
      </c>
      <c r="I28" s="13">
        <f>1*(O25-C21)*(O25-C22)/((C20-C21)*(C20-C22))+0.903*(O25-C20)*(O25-C22)/((C21-C20)*(C21-C22))+0.76*(O25-C20)*(O25-C21)/((C22-C20)*(C22-C21))</f>
        <v>0.73073219242735865</v>
      </c>
      <c r="J28" s="2"/>
      <c r="K28" s="17" t="s">
        <v>32</v>
      </c>
      <c r="L28" s="18">
        <f>O5*Calculadora!B3*O19*1.25*(1-(L23*0.016))</f>
        <v>1.4426561167650855</v>
      </c>
      <c r="M28" s="1"/>
      <c r="N28" s="2"/>
      <c r="O28" s="2"/>
      <c r="P28" s="2"/>
      <c r="Q28" s="6">
        <v>-30</v>
      </c>
      <c r="R28" s="86">
        <f t="shared" si="2"/>
        <v>0.63</v>
      </c>
      <c r="S28" s="85">
        <v>1.1350000000000001E-2</v>
      </c>
      <c r="T28" s="2"/>
    </row>
    <row r="29" spans="1:27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0.99246212178990245</v>
      </c>
      <c r="M29" s="1"/>
      <c r="N29" s="2"/>
      <c r="O29" s="2"/>
      <c r="P29" s="2"/>
      <c r="Q29" s="6">
        <v>-40</v>
      </c>
      <c r="R29" s="86">
        <f t="shared" si="2"/>
        <v>0.62</v>
      </c>
      <c r="S29" s="85">
        <v>1.115E-2</v>
      </c>
      <c r="T29" s="2"/>
    </row>
    <row r="30" spans="1:27">
      <c r="A30" s="2"/>
      <c r="B30" s="2"/>
      <c r="C30" s="2"/>
      <c r="D30" s="1"/>
      <c r="E30" s="12"/>
      <c r="F30" s="2"/>
      <c r="G30" s="13" t="s">
        <v>34</v>
      </c>
      <c r="H30" s="6" t="e">
        <f>INDEX('R280'!G291:G363,(ROUNDUP(((Calculadora!F24-80)/(20/72))+1,0)),1)</f>
        <v>#VALUE!</v>
      </c>
      <c r="I30" s="6" t="e">
        <f>INDEX('R280'!G291:G363,(ROUNDUP(((Calculadora!G24-80)/(20/72))+1,0)),1)</f>
        <v>#VALUE!</v>
      </c>
      <c r="J30" s="2"/>
      <c r="K30" s="17" t="s">
        <v>35</v>
      </c>
      <c r="L30" s="18">
        <f>(100+(L28*4/-6.25))/100</f>
        <v>0.99076700085270342</v>
      </c>
      <c r="M30" s="1"/>
      <c r="N30" s="1"/>
      <c r="O30" s="1"/>
      <c r="P30" s="1"/>
      <c r="Q30" s="6">
        <v>-50</v>
      </c>
      <c r="R30" s="86">
        <f t="shared" si="2"/>
        <v>0.61</v>
      </c>
      <c r="S30" s="85">
        <v>1.095E-2</v>
      </c>
      <c r="T30" s="2"/>
    </row>
    <row r="31" spans="1:27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224.13517640014567</v>
      </c>
      <c r="M31" s="2"/>
      <c r="N31" s="2"/>
      <c r="O31" s="2"/>
      <c r="P31" s="2"/>
      <c r="Q31" s="6">
        <v>-60</v>
      </c>
      <c r="R31" s="86">
        <f t="shared" si="2"/>
        <v>0.6</v>
      </c>
      <c r="S31" s="85">
        <v>1.0749999999999999E-2</v>
      </c>
      <c r="T31" s="2"/>
    </row>
    <row r="32" spans="1:27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226.67425116565221</v>
      </c>
      <c r="M32" s="2"/>
      <c r="N32" s="2"/>
      <c r="O32" s="2"/>
      <c r="P32" s="2"/>
      <c r="Q32" s="6" t="str">
        <f>Calculadora!$B$2</f>
        <v>-3,65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0.65681452957463715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1.2295021175465505E-2</v>
      </c>
      <c r="T32" s="12"/>
    </row>
    <row r="33" spans="1:27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7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7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7">
      <c r="A36" s="2"/>
      <c r="B36" s="474" t="s">
        <v>38</v>
      </c>
      <c r="C36" s="475"/>
      <c r="D36" s="475"/>
      <c r="E36" s="476"/>
      <c r="F36" s="2"/>
      <c r="G36" s="474" t="s">
        <v>38</v>
      </c>
      <c r="H36" s="475"/>
      <c r="I36" s="476"/>
      <c r="J36" s="12"/>
      <c r="K36" s="6" t="s">
        <v>7</v>
      </c>
      <c r="L36" s="12"/>
      <c r="M36" s="2"/>
      <c r="N36" s="6" t="s">
        <v>8</v>
      </c>
      <c r="O36" s="6">
        <f>O37/0.2165</f>
        <v>3.8029884352767973</v>
      </c>
      <c r="P36" s="1"/>
      <c r="Q36" s="6">
        <v>1</v>
      </c>
      <c r="R36" s="86">
        <v>0.71</v>
      </c>
      <c r="S36" s="85">
        <v>1.2699999999999999E-2</v>
      </c>
      <c r="T36" s="2"/>
    </row>
    <row r="37" spans="1:27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12.781144630124297</v>
      </c>
      <c r="I37" s="13">
        <f>I38/0.2165</f>
        <v>13.1377298721369</v>
      </c>
      <c r="J37" s="12"/>
      <c r="K37" s="15" t="s">
        <v>11</v>
      </c>
      <c r="L37" s="16">
        <f>O37*$O$3*Calculadora!$B$3</f>
        <v>2.7785414003796536</v>
      </c>
      <c r="M37" s="2"/>
      <c r="N37" s="6" t="s">
        <v>7</v>
      </c>
      <c r="O37" s="13">
        <f>IF(AND(O44&gt;(C45-0.0001),O44&lt;C39),(O45),IF(AND(O44&gt;(C39-0.0001),O44&lt;C38),(O46),IF(AND(O44&gt;(C38-0.0001),O44&lt;321),(O47),IF(AND((O44&gt;0-0.0001),O44&lt;C45),(O48)))))</f>
        <v>0.82334699623742658</v>
      </c>
      <c r="P37" s="2"/>
      <c r="Q37" s="6">
        <v>5</v>
      </c>
      <c r="R37" s="86">
        <f>R36+0.01</f>
        <v>0.72</v>
      </c>
      <c r="S37" s="85">
        <v>1.3100000000000001E-2</v>
      </c>
      <c r="T37" s="2"/>
      <c r="Z37" s="115" t="s">
        <v>263</v>
      </c>
      <c r="AA37" s="117" t="s">
        <v>264</v>
      </c>
    </row>
    <row r="38" spans="1:27">
      <c r="A38" s="2"/>
      <c r="B38" s="13">
        <v>100</v>
      </c>
      <c r="C38" s="103">
        <v>250.5</v>
      </c>
      <c r="D38" s="102">
        <v>219</v>
      </c>
      <c r="E38" s="13">
        <f>D38/45*0.2165</f>
        <v>1.0536333333333332</v>
      </c>
      <c r="F38" s="2"/>
      <c r="G38" s="6" t="s">
        <v>7</v>
      </c>
      <c r="H38" s="6">
        <f>L39+O42</f>
        <v>2.7671178124219105</v>
      </c>
      <c r="I38" s="6">
        <f>L40+O42</f>
        <v>2.8443185173176389</v>
      </c>
      <c r="J38" s="12"/>
      <c r="K38" s="17" t="s">
        <v>13</v>
      </c>
      <c r="L38" s="18">
        <f>IF(L41&gt;0,L37*O40,L37*O41)</f>
        <v>2.7988910438260484</v>
      </c>
      <c r="M38" s="2"/>
      <c r="N38" s="6" t="s">
        <v>14</v>
      </c>
      <c r="O38" s="6">
        <f>H46*POWER((1+(H45)),C38-O44)</f>
        <v>0.69182311345942848</v>
      </c>
      <c r="P38" s="2"/>
      <c r="Q38" s="6">
        <v>10</v>
      </c>
      <c r="R38" s="86">
        <f t="shared" ref="R38:R40" si="3">R37+0.01</f>
        <v>0.73</v>
      </c>
      <c r="S38" s="85">
        <v>1.3299999999999999E-2</v>
      </c>
      <c r="T38" s="2"/>
      <c r="Y38" s="114" t="s">
        <v>265</v>
      </c>
      <c r="Z38" s="115">
        <f>Z39/0.2165</f>
        <v>3.6094297645988154</v>
      </c>
      <c r="AA38" s="117">
        <f>AA39/0.2165</f>
        <v>3.7928143530424907</v>
      </c>
    </row>
    <row r="39" spans="1:27">
      <c r="A39" s="2"/>
      <c r="B39" s="13">
        <f>B38-10</f>
        <v>90</v>
      </c>
      <c r="C39" s="103">
        <v>216.6</v>
      </c>
      <c r="D39" s="102">
        <v>148</v>
      </c>
      <c r="E39" s="13">
        <f t="shared" ref="E39:E48" si="4">D39/45*0.2165</f>
        <v>0.71204444444444437</v>
      </c>
      <c r="F39" s="2"/>
      <c r="G39" s="6" t="s">
        <v>5</v>
      </c>
      <c r="H39" s="6">
        <f>IF(O44&gt;(C45-0.0001),H47,H48)</f>
        <v>92.418023394131609</v>
      </c>
      <c r="I39" s="6">
        <f>IF(O44&gt;(C45-0.0001),I47,I48)</f>
        <v>93.629620412749134</v>
      </c>
      <c r="J39" s="12"/>
      <c r="K39" s="17" t="s">
        <v>15</v>
      </c>
      <c r="L39" s="18">
        <f>L38*L47</f>
        <v>2.7634943789952553</v>
      </c>
      <c r="M39" s="2"/>
      <c r="N39" s="6" t="s">
        <v>16</v>
      </c>
      <c r="O39" s="6">
        <f>I46*POWER((1+(I45)),C38-O44)</f>
        <v>0.71299556541067022</v>
      </c>
      <c r="P39" s="2"/>
      <c r="Q39" s="6">
        <v>15</v>
      </c>
      <c r="R39" s="86">
        <f t="shared" si="3"/>
        <v>0.74</v>
      </c>
      <c r="S39" s="85">
        <v>1.35E-2</v>
      </c>
      <c r="T39" s="2"/>
      <c r="Y39" s="114" t="s">
        <v>266</v>
      </c>
      <c r="Z39" s="115">
        <f>IF(AND(L49&gt;(C45-0.0001),L49&lt;C39),(Z43),IF(AND(L49&gt;(C39-0.0001),L49&lt;C38),(Z44),IF(AND(L49&gt;(C38-0.0001),L49&lt;321),(Z45),IF(AND((L49&gt;0-0.0001),L49&lt;C45),(Z46)))))</f>
        <v>0.78144154403564348</v>
      </c>
      <c r="AA39" s="117">
        <f>IF(AND(L50&gt;(C45-0.0001),L50&lt;C39),(AA43),IF(AND(L50&gt;(C39-0.0001),L50&lt;C38),(AA44),IF(AND(L50&gt;(C38-0.0001),L50&lt;321),(AA45),IF(AND((L50&gt;0-0.0001),L50&lt;C45),(AA46)))))</f>
        <v>0.82114430743369926</v>
      </c>
    </row>
    <row r="40" spans="1:27">
      <c r="A40" s="2"/>
      <c r="B40" s="13">
        <f t="shared" ref="B40:B47" si="5">B39-10</f>
        <v>80</v>
      </c>
      <c r="C40" s="103">
        <v>184.1</v>
      </c>
      <c r="D40" s="102">
        <v>100</v>
      </c>
      <c r="E40" s="13">
        <f t="shared" si="4"/>
        <v>0.4811111111111111</v>
      </c>
      <c r="F40" s="2"/>
      <c r="G40" s="6" t="s">
        <v>17</v>
      </c>
      <c r="H40" s="6">
        <f>IF(N53=0,INDEX('R280'!E39:E363,(ROUNDDOWN(((H39-10)/(20/72)+1),0)),1),INDEX('R280'!E39:E363,(ROUNDUP(((H39-10)/(20/72))+1,0)),1))</f>
        <v>259.00000000000017</v>
      </c>
      <c r="I40" s="6">
        <f>IF(O53=0,INDEX('R280'!E39:E363,(ROUNDDOWN(((I39-10)/(20/72)+1),0)),1),INDEX('R280'!E39:E363,(ROUNDUP(((I39-10)/(20/72))+1,0)),1))</f>
        <v>262.11111111111126</v>
      </c>
      <c r="J40" s="12"/>
      <c r="K40" s="17" t="s">
        <v>18</v>
      </c>
      <c r="L40" s="18">
        <f>L38/L48</f>
        <v>2.8406950838909837</v>
      </c>
      <c r="M40" s="2"/>
      <c r="N40" s="6" t="s">
        <v>19</v>
      </c>
      <c r="O40" s="6">
        <f>IF((O44&gt;0),((100+(L41/-H44))/100))</f>
        <v>1.0077838856797161</v>
      </c>
      <c r="P40" s="1"/>
      <c r="Q40" s="6">
        <v>20</v>
      </c>
      <c r="R40" s="86">
        <f t="shared" si="3"/>
        <v>0.75</v>
      </c>
      <c r="S40" s="85">
        <v>1.38E-2</v>
      </c>
      <c r="T40" s="2"/>
      <c r="Z40" s="116"/>
    </row>
    <row r="41" spans="1:27">
      <c r="A41" s="2"/>
      <c r="B41" s="13">
        <f t="shared" si="5"/>
        <v>70</v>
      </c>
      <c r="C41" s="103">
        <v>154.5</v>
      </c>
      <c r="D41" s="102">
        <v>68</v>
      </c>
      <c r="E41" s="13">
        <f t="shared" si="4"/>
        <v>0.32715555555555553</v>
      </c>
      <c r="F41" s="2"/>
      <c r="G41" s="6" t="s">
        <v>39</v>
      </c>
      <c r="H41" s="6">
        <f>N54</f>
        <v>10</v>
      </c>
      <c r="I41" s="6">
        <f>O54</f>
        <v>11</v>
      </c>
      <c r="J41" s="12"/>
      <c r="K41" s="19" t="s">
        <v>21</v>
      </c>
      <c r="L41" s="20">
        <f>IF(Calculadora!$B$2&gt;0,Calculadora!$B$2*O38,Calculadora!$B$2*O39)</f>
        <v>-2.5251543641269141</v>
      </c>
      <c r="M41" s="2"/>
      <c r="N41" s="421" t="s">
        <v>22</v>
      </c>
      <c r="O41" s="421">
        <f>IF((O44&gt;0),((100+(L41/-I44))/100))</f>
        <v>1.0073238582817641</v>
      </c>
      <c r="P41" s="1"/>
      <c r="Q41" s="6" t="str">
        <f>Calculadora!$B$2</f>
        <v>-3,65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0.69182311345942848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1.1520630052894745E-2</v>
      </c>
      <c r="T41" s="2"/>
      <c r="Y41" s="116"/>
      <c r="Z41" s="116"/>
      <c r="AA41" s="116"/>
    </row>
    <row r="42" spans="1:27">
      <c r="A42" s="2"/>
      <c r="B42" s="13">
        <f t="shared" si="5"/>
        <v>60</v>
      </c>
      <c r="C42" s="103">
        <v>128.1</v>
      </c>
      <c r="D42" s="102">
        <v>48</v>
      </c>
      <c r="E42" s="13">
        <f t="shared" si="4"/>
        <v>0.23093333333333332</v>
      </c>
      <c r="F42" s="2"/>
      <c r="G42" s="13" t="s">
        <v>20</v>
      </c>
      <c r="H42" s="13">
        <f>H37/4</f>
        <v>3.1952861575310743</v>
      </c>
      <c r="I42" s="13">
        <f>I37/4</f>
        <v>3.284432468034225</v>
      </c>
      <c r="J42" s="12"/>
      <c r="K42" s="21"/>
      <c r="L42" s="21"/>
      <c r="M42" s="2"/>
      <c r="N42" s="6" t="s">
        <v>23</v>
      </c>
      <c r="O42" s="6">
        <f>O37/4.2*Calculadora!J7</f>
        <v>3.6234334266551657E-3</v>
      </c>
      <c r="P42" s="1"/>
      <c r="Q42" s="2"/>
      <c r="R42" s="2"/>
      <c r="S42" s="2"/>
      <c r="T42" s="2"/>
      <c r="Y42" s="116"/>
      <c r="Z42" s="118" t="s">
        <v>263</v>
      </c>
      <c r="AA42" s="118" t="s">
        <v>264</v>
      </c>
    </row>
    <row r="43" spans="1:27">
      <c r="A43" s="2"/>
      <c r="B43" s="13">
        <f t="shared" si="5"/>
        <v>50</v>
      </c>
      <c r="C43" s="103">
        <v>104.7</v>
      </c>
      <c r="D43" s="102">
        <v>34</v>
      </c>
      <c r="E43" s="13">
        <f t="shared" si="4"/>
        <v>0.16357777777777777</v>
      </c>
      <c r="F43" s="2"/>
      <c r="G43" s="2"/>
      <c r="H43" s="2"/>
      <c r="I43" s="2"/>
      <c r="J43" s="12"/>
      <c r="K43" s="6" t="s">
        <v>25</v>
      </c>
      <c r="L43" s="12"/>
      <c r="M43" s="2"/>
      <c r="N43" s="12"/>
      <c r="O43" s="12"/>
      <c r="P43" s="1"/>
      <c r="Q43" s="13">
        <v>-1</v>
      </c>
      <c r="R43" s="87">
        <v>0.72</v>
      </c>
      <c r="S43" s="85">
        <v>1.2699999999999999E-2</v>
      </c>
      <c r="T43" s="2"/>
      <c r="Y43" s="119" t="s">
        <v>12</v>
      </c>
      <c r="Z43" s="119">
        <f>E38*(L49-C39)*(L49-C40)*(L49-C41)*(L49-C42)*(L49-C43)*(L49-C44)*(L49-C45)/((C38-C39)*(C38-C40)*(C38-C41)*(C38-C42)*(C38-C43)*(C38-C44)*(C38-C45))+E39*(L49-C38)*(L49-C40)*(L49-C41)*(L49-C42)*(L49-C43)*(L49-C44)*(L49-C45)/((C39-C38)*(C39-C40)*(C39-C41)*(C39-C42)*(C39-C43)*(C39-C44)*(C39-C45))+E40*(L49-C38)*(L49-C39)*(L49-C41)*(L49-C42)*(L49-C43)*(L49-C44)*(L49-C45)/((C40-C38)*(C40-C39)*(C40-C41)*(C40-C42)*(C40-C43)*(C40-C44)*(C40-C45))+E41*(L49-C38)*(L49-C39)*(L49-C40)*(L49-C42)*(L49-C43)*(L49-C44)*(L49-C45)/((C41-C38)*(C41-C39)*(C41-C40)*(C41-C42)*(C41-C43)*(C41-C44)*(C41-C45))+E42*(L49-C38)*(L49-C39)*(L49-C40)*(L49-C41)*(L49-C43)*(L49-C44)*(L49-C45)/((C42-C38)*(C42-C39)*(C42-C40)*(C42-C41)*(C42-C43)*(C42-C44)*(C42-C45))+E43*(O44-C38)*(L49-C39)*(L49-C40)*(L49-C41)*(L49-C42)*(L49-C44)*(L49-C45)/((C43-C38)*(C43-C39)*(C43-C40)*(C43-C41)*(C43-C42)*(C43-C44)*(C43-C45))+E44*(L49-C38)*(L49-C39)*(L49-C40)*(L49-C41)*(L49-C42)*(L49-C43)*(L49-C45)/((C44-C38)*(C44-C39)*(C44-C40)*(C44-C41)*(C44-C42)*(C44-C43)*(C44-C45))+E45*(L49-C38)*(L49-C39)*(L49-C40)*(L49-C41)*(L49-C42)*(L49-C43)*(L49-C44)/((C45-C38)*(C45-C39)*(C45-C40)*(C45-C41)*(C45-C42)*(C45-C43)*(C45-C44))</f>
        <v>0.75107472011493059</v>
      </c>
      <c r="AA43" s="119">
        <f>E38*(L50-C39)*(L50-C40)*(L50-C41)*(L50-C42)*(L50-C43)*(L50-C44)*(L50-C45)/((C38-C39)*(C38-C40)*(C38-C41)*(C38-C42)*(C38-C43)*(C38-C44)*(C38-C45))+E39*(L50-C38)*(L50-C40)*(L50-C41)*(L50-C42)*(L50-C43)*(L50-C44)*(L50-C45)/((C39-C38)*(C39-C40)*(C39-C41)*(C39-C42)*(C39-C43)*(C39-C44)*(C39-C45))+E40*(L50-C38)*(L50-C39)*(L50-C41)*(L50-C42)*(L50-C43)*(L50-C44)*(L50-C45)/((C40-C38)*(C40-C39)*(C40-C41)*(C40-C42)*(C40-C43)*(C40-C44)*(C40-C45))+E41*(L50-C38)*(L50-C39)*(L50-C40)*(L50-C42)*(L50-C43)*(L50-C44)*(L50-C45)/((C41-C38)*(C41-C39)*(C41-C40)*(C41-C42)*(C41-C43)*(C41-C44)*(C41-C45))+E42*(L50-C38)*(L50-C39)*(L50-C40)*(L50-C41)*(L50-C43)*(L50-C44)*(L50-C45)/((C42-C38)*(C42-C39)*(C42-C40)*(C42-C41)*(C42-C43)*(C42-C44)*(C42-C45))+E43*(L50-C38)*(L50-C39)*(L50-C40)*(L50-C41)*(L50-C42)*(L50-C44)*(L50-C45)/((C43-C38)*(C43-C39)*(C43-C40)*(C43-C41)*(C43-C42)*(C43-C44)*(C43-C45))+E44*(L50-C38)*(L50-C39)*(L50-C40)*(L50-C41)*(L50-C42)*(L50-C43)*(L50-C45)/((C44-C38)*(C44-C39)*(C44-C40)*(C44-C41)*(C44-C42)*(C44-C43)*(C44-C45))+E45*(L50-C38)*(L50-C39)*(L50-C40)*(L50-C41)*(L50-C42)*(L50-C43)*(L50-C44)/((C45-C38)*(C45-C39)*(C45-C40)*(C45-C41)*(C45-C42)*(C45-C43)*(C45-C44))</f>
        <v>0.81546904688158894</v>
      </c>
    </row>
    <row r="44" spans="1:27">
      <c r="A44" s="2"/>
      <c r="B44" s="13">
        <f t="shared" si="5"/>
        <v>40</v>
      </c>
      <c r="C44" s="103">
        <v>83.6</v>
      </c>
      <c r="D44" s="102">
        <v>24</v>
      </c>
      <c r="E44" s="13">
        <f t="shared" si="4"/>
        <v>0.11546666666666666</v>
      </c>
      <c r="F44" s="2"/>
      <c r="G44" s="6" t="s">
        <v>24</v>
      </c>
      <c r="H44" s="6">
        <f>IF('280'!O44&gt;('280'!C45-0.0001),'inf 280'!C11,'inf 280'!C19)</f>
        <v>3.2440794585500869</v>
      </c>
      <c r="I44" s="6">
        <f>IF('280'!O44&gt;('280'!C45-0.0001),'inf 280'!D11,'inf 280'!D19)</f>
        <v>3.4478471141562199</v>
      </c>
      <c r="J44" s="2"/>
      <c r="K44" s="15" t="s">
        <v>28</v>
      </c>
      <c r="L44" s="16">
        <f>O37*Calculadora!$B$3*$O$2</f>
        <v>1.7680814760036827</v>
      </c>
      <c r="M44" s="12"/>
      <c r="N44" s="6" t="s">
        <v>26</v>
      </c>
      <c r="O44" s="6">
        <f>$J$14</f>
        <v>229.17</v>
      </c>
      <c r="P44" s="1"/>
      <c r="Q44" s="13">
        <v>-5</v>
      </c>
      <c r="R44" s="87">
        <f>R43-0.01</f>
        <v>0.71</v>
      </c>
      <c r="S44" s="85">
        <v>1.26E-2</v>
      </c>
      <c r="T44" s="2"/>
      <c r="Y44" s="120" t="s">
        <v>40</v>
      </c>
      <c r="Z44" s="119">
        <f>E38*(L49-C50)*(L49-C51)*(L49-C52)*(L49-C39)/((C38-C50)*(C38-C51)*(C38-C52)*(C38-C39))+E50*(L49-C38)*(L49-C51)*(L49-C52)*(L49-C39)/((C50-C38)*(C50-C51)*(C50-C52)*(C50-C39))+E51*(L49-C38)*(L49-C50)*(L49-C52)*(L49-C39)/((C51-C38)*(C51-C50)*(C51-C52)*(C51-C39))+E52*(L49-C38)*(L49-C50)*(L49-C51)*(L49-C39)/((C52-C38)*(C52-C50)*(C52-C51)*(C52-C39))+E39*(L49-C38)*(L49-C50)*(L49-C51)*(L49-C52)/((C39-C38)*(C39-C50)*(C39-C51)*(C39-C52))</f>
        <v>0.78144154403564348</v>
      </c>
      <c r="AA44" s="119">
        <f>E38*(L50-C50)*(L50-C51)*(L50-C52)*(L50-C39)/((C38-C50)*(C38-C51)*(C38-C52)*(C38-C39))+E50*(L50-C38)*(L50-C51)*(L50-C52)*(L50-C39)/((C50-C38)*(C50-C51)*(C50-C52)*(C50-C39))+E51*(L50-C38)*(L50-C50)*(L50-C52)*(L50-C39)/((C51-C38)*(C51-C50)*(C51-C52)*(C51-C39))+E52*(L50-C38)*(L50-C50)*(L50-C51)*(L50-C39)/((C52-C38)*(C52-C50)*(C52-C51)*(C52-C39))+E39*(L50-C38)*(L50-C50)*(L50-C51)*(L50-C52)/((C39-C38)*(C39-C50)*(C39-C51)*(C39-C52))</f>
        <v>0.82114430743369926</v>
      </c>
    </row>
    <row r="45" spans="1:27">
      <c r="A45" s="2"/>
      <c r="B45" s="13">
        <f t="shared" si="5"/>
        <v>30</v>
      </c>
      <c r="C45" s="103">
        <v>63.9</v>
      </c>
      <c r="D45" s="102">
        <v>17</v>
      </c>
      <c r="E45" s="13">
        <f t="shared" si="4"/>
        <v>8.1788888888888883E-2</v>
      </c>
      <c r="F45" s="2"/>
      <c r="G45" s="6" t="s">
        <v>27</v>
      </c>
      <c r="H45" s="6" t="b">
        <f>IF(AND(Calculadora!B2&gt;-0.9,Calculadora!B2&lt;6),H54*S41,IF(AND(Calculadora!B2&gt;5.999,Calculadora!B2&lt;8.4),I54*S41,IF(AND(Calculadora!B2&gt;8.399,Calculadora!B2&lt;11),S41*J54,IF(AND(Calculadora!B2&gt;10.999,Calculadora!B2&lt;14.5),(K54*S41),IF(AND(Calculadora!B2&gt;14.499,Calculadora!B2&lt;16.9),L54*S41,IF(AND(Calculadora!B2&gt;16.899,Calculadora!B2&lt;30),(L54*1.008)*S41))))))</f>
        <v>0</v>
      </c>
      <c r="I45" s="6" t="b">
        <f>IF(AND(Calculadora!B2&lt;0.01,Calculadora!B2&gt;-8.3),(O57*H55),IF(AND(Q49&lt;-8.299,Q49&gt;-13.5),(I55*O57),IF(AND(Q49&lt;-13.49,Q49&gt;-17.5),(J55*O57),IF(AND(Calculadora!B2&lt;-17.49,Calculadora!B2&gt;-30),(O57*K55),IF(AND(Calculadora!B2&lt;-29.99,Calculadora!B2&gt;-59),((O57*L55)))))))</f>
        <v>0</v>
      </c>
      <c r="J45" s="1"/>
      <c r="K45" s="17" t="s">
        <v>30</v>
      </c>
      <c r="L45" s="18">
        <f>$O$5*Calculadora!$B$3*O37*1*(1-(L41*0.016))</f>
        <v>1.8395163344878851</v>
      </c>
      <c r="M45" s="1"/>
      <c r="N45" s="422" t="s">
        <v>12</v>
      </c>
      <c r="O45" s="422">
        <f>E38*(O44-C39)*(O44-C40)*(O44-C41)*(O44-C42)*(O44-C43)*(O44-C44)*(O44-C45)/((C38-C39)*(C38-C40)*(C38-C41)*(C38-C42)*(C38-C43)*(C38-C44)*(C38-C45))+E39*(O44-C38)*(O44-C40)*(O44-C41)*(O44-C42)*(O44-C43)*(O44-C44)*(O44-C45)/((C39-C38)*(C39-C40)*(C39-C41)*(C39-C42)*(C39-C43)*(C39-C44)*(C39-C45))+E40*(O44-C38)*(O44-C39)*(O44-C41)*(O44-C42)*(O44-C43)*(O44-C44)*(O44-C45)/((C40-C38)*(C40-C39)*(C40-C41)*(C40-C42)*(C40-C43)*(C40-C44)*(C40-C45))+E41*(O44-C38)*(O44-C39)*(O44-C40)*(O44-C42)*(O44-C43)*(O44-C44)*(O44-C45)/((C41-C38)*(C41-C39)*(C41-C40)*(C41-C42)*(C41-C43)*(C41-C44)*(C41-C45))+E42*(O44-C38)*(O44-C39)*(O44-C40)*(O44-C41)*(O44-C43)*(O44-C44)*(O44-C45)/((C42-C38)*(C42-C39)*(C42-C40)*(C42-C41)*(C42-C43)*(C42-C44)*(C42-C45))+E43*(O44-C38)*(O44-C39)*(O44-C40)*(O44-C41)*(O44-C42)*(O44-C44)*(O44-C45)/((C43-C38)*(C43-C39)*(C43-C40)*(C43-C41)*(C43-C42)*(C43-C44)*(C43-C45))+E44*(O44-C38)*(O44-C39)*(O44-C40)*(O44-C41)*(O44-C42)*(O44-C43)*(O44-C45)/((C44-C38)*(C44-C39)*(C44-C40)*(C44-C41)*(C44-C42)*(C44-C43)*(C44-C45))+E45*(O44-C38)*(O44-C39)*(O44-C40)*(O44-C41)*(O44-C42)*(O44-C43)*(O44-C44)/((C45-C38)*(C45-C39)*(C45-C40)*(C45-C41)*(C45-C42)*(C45-C43)*(C45-C44))</f>
        <v>0.81748639815213009</v>
      </c>
      <c r="P45" s="2"/>
      <c r="Q45" s="13">
        <v>-10</v>
      </c>
      <c r="R45" s="87">
        <f t="shared" ref="R45:R48" si="6">R44-0.01</f>
        <v>0.7</v>
      </c>
      <c r="S45" s="85">
        <v>1.2500000000000001E-2</v>
      </c>
      <c r="T45" s="2"/>
      <c r="Y45" s="119" t="s">
        <v>41</v>
      </c>
      <c r="Z45" s="119">
        <f>I50*(L49-H51)*(O44-H52)*(L49-C38)/((H50-H51)*(H50-H52)*(H50-C38))+I51*(L49-H50)*(L49-H52)*(L49-C38)/((H51-H50)*(H51-H52)*(H51-C38))+I52*(L49-H50)*(L49-H51)*(L49-C38)/((H52-H50)*(H52-H51)*(H52-C38))+E38*(L49-H50)*(L49-H51)*(L49-H52)/((C38-H50)*(C38-H51)*(C38-H52))</f>
        <v>2.4173728581276954</v>
      </c>
      <c r="AA45" s="119">
        <f>I50*(L50-H51)*(L50-H52)*(L50-C38)/((H50-H51)*(H50-H52)*(H50-C38))+I51*(L50-H50)*(L50-H52)*(L50-C38)/((H51-H50)*(H51-H52)*(H51-C38))+I52*(L50-H50)*(L50-H51)*(L50-C38)/((H52-H50)*(H52-H51)*(H52-C38))+E38*(L50-H50)*(L50-H51)*(L50-H52)/((C38-H50)*(C38-H51)*(C38-H52))</f>
        <v>0.74860582789901109</v>
      </c>
    </row>
    <row r="46" spans="1:27">
      <c r="A46" s="2"/>
      <c r="B46" s="13">
        <f t="shared" si="5"/>
        <v>20</v>
      </c>
      <c r="C46" s="103">
        <v>44.6</v>
      </c>
      <c r="D46" s="102">
        <v>11</v>
      </c>
      <c r="E46" s="13">
        <f t="shared" si="4"/>
        <v>5.2922222222222218E-2</v>
      </c>
      <c r="F46" s="2"/>
      <c r="G46" s="6" t="s">
        <v>29</v>
      </c>
      <c r="H46" s="6">
        <f>R41</f>
        <v>0.69182311345942848</v>
      </c>
      <c r="I46" s="6">
        <f>IF(Calculadora!B2&gt;(-25+0.0001),'280'!R49,'280'!R57)</f>
        <v>0.71299556541067022</v>
      </c>
      <c r="J46" s="2"/>
      <c r="K46" s="17" t="s">
        <v>32</v>
      </c>
      <c r="L46" s="18">
        <f>O5*Calculadora!B3*O37*1.25*(1-(L41*0.016))</f>
        <v>2.2993954181098566</v>
      </c>
      <c r="M46" s="2"/>
      <c r="N46" s="13" t="s">
        <v>40</v>
      </c>
      <c r="O46" s="6">
        <f>E38*(O44-C50)*(O44-C51)*(O44-C52)*(O44-C39)/((C38-C50)*(C38-C51)*(C38-C52)*(C38-C39))+E50*(O44-C38)*(O44-C51)*(O44-C52)*(O44-C39)/((C50-C38)*(C50-C51)*(C50-C52)*(C50-C39))+E51*(O44-C38)*(O44-C50)*(O44-C52)*(O44-C39)/((C51-C38)*(C51-C50)*(C51-C52)*(C51-C39))+E52*(O44-C38)*(O44-C50)*(O44-C51)*(O44-C39)/((C52-C38)*(C52-C50)*(C52-C51)*(C52-C39))+E39*(O44-C38)*(O44-C50)*(O44-C51)*(O44-C52)/((C39-C38)*(C39-C50)*(C39-C51)*(C39-C52))</f>
        <v>0.82334699623742658</v>
      </c>
      <c r="P46" s="2"/>
      <c r="Q46" s="13">
        <v>-15</v>
      </c>
      <c r="R46" s="87">
        <f t="shared" si="6"/>
        <v>0.69</v>
      </c>
      <c r="S46" s="85">
        <v>1.24E-2</v>
      </c>
      <c r="T46" s="2"/>
      <c r="Y46" s="120" t="s">
        <v>42</v>
      </c>
      <c r="Z46" s="119">
        <f>E44*(L49-C45)*(L49-C46)*(L49-C47)*(L49-C48)/((C44-C45)*(C44-C46)*(C44-C47)*(C44-C48))+E45*(L49-C44)*(L49-C46)*(L49-C47)*(L49-C48)/((C45-C44)*(C45-C46)*(C45-C47)*(C45-C48))+E46*(L49-C44)*(L49-C45)*(L49-C47)*(L49-C48)/((C46-C44)*(C46-C45)*(C46-C47)*(C46-C48))+E47*(L49-C44)*(L49-C45)*(L49-C46)*(L49-C48)/((C47-C44)*(C47-C45)*(C47-C46)*(C47-C48))+E48*(L49-C44)*(L49-C45)*(L49-C46)*(L49-C47)/((C48-C44)*(C48-C45)*(C48-C46)*(C48-C47))</f>
        <v>2.429327686814343</v>
      </c>
      <c r="AA46" s="119">
        <f>E44*(L50-C45)*(L50-C46)*(L50-C47)*(L50-C48)/((C44-C45)*(C44-C46)*(C44-C47)*(C44-C48))+E45*(L50-C44)*(L50-C46)*(L50-C47)*(L50-C48)/((C45-C44)*(C45-C46)*(C45-C47)*(C45-C48))+E46*(L50-C44)*(L50-C45)*(L50-C47)*(L50-C48)/((C46-C44)*(C46-C45)*(C46-C47)*(C46-C48))+E47*(L50-C44)*(L50-C45)*(L50-C46)*(L50-C48)/((C47-C44)*(C47-C45)*(C47-C46)*(C47-C48))+E48*(L50-C44)*(L50-C45)*(L50-C46)*(L50-C47)/((C48-C44)*(C48-C45)*(C48-C46)*(C48-C47))</f>
        <v>2.6373597024701461</v>
      </c>
    </row>
    <row r="47" spans="1:27">
      <c r="A47" s="2"/>
      <c r="B47" s="13">
        <f t="shared" si="5"/>
        <v>10</v>
      </c>
      <c r="C47" s="103">
        <v>24.2</v>
      </c>
      <c r="D47" s="102">
        <v>5</v>
      </c>
      <c r="E47" s="13">
        <f t="shared" si="4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92.418023394131609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93.629620412749134</v>
      </c>
      <c r="J47" s="2"/>
      <c r="K47" s="17" t="s">
        <v>33</v>
      </c>
      <c r="L47" s="18">
        <f>(100+(L45*2.75/-4))/100</f>
        <v>0.98735332520039576</v>
      </c>
      <c r="M47" s="12"/>
      <c r="N47" s="6" t="s">
        <v>41</v>
      </c>
      <c r="O47" s="6">
        <f>I50*(O44-H51)*(O44-H52)*(O44-C38)/((H50-H51)*(H50-H52)*(H50-C38))+I51*(O44-H50)*(O44-H52)*(O44-C38)/((H51-H50)*(H51-H52)*(H51-C38))+I52*(O44-H50)*(O44-H51)*(O44-C38)/((H52-H50)*(H52-H51)*(H52-C38))+E38*(O44-H50)*(O44-H51)*(O44-H52)/((C38-H50)*(C38-H51)*(C38-H52))</f>
        <v>0.75239757511000604</v>
      </c>
      <c r="P47" s="2"/>
      <c r="Q47" s="13">
        <v>-20</v>
      </c>
      <c r="R47" s="87">
        <f t="shared" si="6"/>
        <v>0.67999999999999994</v>
      </c>
      <c r="S47" s="85">
        <v>1.23E-2</v>
      </c>
      <c r="T47" s="2"/>
    </row>
    <row r="48" spans="1:27">
      <c r="A48" s="2"/>
      <c r="B48" s="13">
        <f>B47-10</f>
        <v>0</v>
      </c>
      <c r="C48" s="103">
        <v>0</v>
      </c>
      <c r="D48" s="102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34.58030386907194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30.573097098804283</v>
      </c>
      <c r="J48" s="2"/>
      <c r="K48" s="17" t="s">
        <v>35</v>
      </c>
      <c r="L48" s="18">
        <f>(100+(L46*4/-6.25))/100</f>
        <v>0.98528386932409684</v>
      </c>
      <c r="M48" s="2"/>
      <c r="N48" s="13" t="s">
        <v>42</v>
      </c>
      <c r="O48" s="6">
        <f>E44*(O44-C45)*(O44-C46)*(O44-C47)*(O44-C48)/((C44-C45)*(C44-C46)*(C44-C47)*(C44-C48))+E45*(O44-C44)*(O44-C46)*(O44-C47)*(O44-C48)/((C45-C44)*(C45-C46)*(C45-C47)*(C45-C48))+E46*(O44-C44)*(O44-C45)*(O44-C47)*(O44-C48)/((C46-C44)*(C46-C45)*(C46-C47)*(C46-C48))+E47*(O44-C44)*(O44-C45)*(O44-C46)*(O44-C48)/((C47-C44)*(C47-C45)*(C47-C46)*(C47-C48))+E48*(O44-C44)*(O44-C45)*(O44-C46)*(O44-C47)/((C48-C44)*(C48-C45)*(C48-C46)*(C48-C47))</f>
        <v>2.6491092147065949</v>
      </c>
      <c r="P48" s="2"/>
      <c r="Q48" s="13">
        <v>-25</v>
      </c>
      <c r="R48" s="87">
        <f t="shared" si="6"/>
        <v>0.66999999999999993</v>
      </c>
      <c r="S48" s="85">
        <v>1.2200000000000001E-2</v>
      </c>
      <c r="T48" s="2"/>
    </row>
    <row r="49" spans="1:20">
      <c r="A49" s="2"/>
      <c r="B49" s="2"/>
      <c r="C49" s="106"/>
      <c r="D49" s="106"/>
      <c r="E49" s="2"/>
      <c r="F49" s="2"/>
      <c r="G49" s="2"/>
      <c r="H49" s="2"/>
      <c r="I49" s="2"/>
      <c r="J49" s="2"/>
      <c r="K49" s="17" t="s">
        <v>36</v>
      </c>
      <c r="L49" s="9">
        <f>O44+L41-L45</f>
        <v>224.8053293013852</v>
      </c>
      <c r="M49" s="2"/>
      <c r="N49" s="2"/>
      <c r="O49" s="2"/>
      <c r="P49" s="2"/>
      <c r="Q49" s="13" t="str">
        <f>Calculadora!$B$2</f>
        <v>-3,65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0.71299556541067022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1.2629955654106698E-2</v>
      </c>
      <c r="T49" s="2"/>
    </row>
    <row r="50" spans="1:20">
      <c r="A50" s="2"/>
      <c r="B50" s="13">
        <v>97.5</v>
      </c>
      <c r="C50" s="103">
        <v>242</v>
      </c>
      <c r="D50" s="102">
        <v>198</v>
      </c>
      <c r="E50" s="13">
        <f>D50/45*0.2165</f>
        <v>0.95260000000000011</v>
      </c>
      <c r="F50" s="2"/>
      <c r="G50" s="22">
        <v>107.5</v>
      </c>
      <c r="H50" s="13">
        <v>276</v>
      </c>
      <c r="I50" s="13">
        <v>1.3399000000000001</v>
      </c>
      <c r="J50" s="2"/>
      <c r="K50" s="19" t="s">
        <v>37</v>
      </c>
      <c r="L50" s="11">
        <f>O44+L41+L46</f>
        <v>228.94424105398295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103">
        <v>233.5</v>
      </c>
      <c r="D51" s="102">
        <v>180</v>
      </c>
      <c r="E51" s="13">
        <f t="shared" ref="E51:E52" si="7">D51/45*0.2165</f>
        <v>0.86599999999999999</v>
      </c>
      <c r="F51" s="2"/>
      <c r="G51" s="13">
        <v>105</v>
      </c>
      <c r="H51" s="13">
        <v>267.5</v>
      </c>
      <c r="I51" s="13">
        <v>1.2461</v>
      </c>
      <c r="J51" s="2"/>
      <c r="K51" s="2"/>
      <c r="L51" s="2"/>
      <c r="M51" s="2"/>
      <c r="N51" s="17">
        <f>MOD(H39,20/72)</f>
        <v>0.19580117190938262</v>
      </c>
      <c r="O51" s="18">
        <f>MOD(I39,20/72)</f>
        <v>1.8509301638018338E-2</v>
      </c>
      <c r="P51" s="2"/>
      <c r="Q51" s="13">
        <v>-30</v>
      </c>
      <c r="R51" s="87">
        <f>R48-0.01</f>
        <v>0.65999999999999992</v>
      </c>
      <c r="S51" s="85">
        <v>1.1350000000000001E-2</v>
      </c>
      <c r="T51" s="2"/>
    </row>
    <row r="52" spans="1:20">
      <c r="A52" s="2"/>
      <c r="B52" s="13">
        <v>92.5</v>
      </c>
      <c r="C52" s="103">
        <v>225.1</v>
      </c>
      <c r="D52" s="102">
        <v>163</v>
      </c>
      <c r="E52" s="13">
        <f t="shared" si="7"/>
        <v>0.78421111111111108</v>
      </c>
      <c r="F52" s="2"/>
      <c r="G52" s="13">
        <v>102.5</v>
      </c>
      <c r="H52" s="13">
        <v>259</v>
      </c>
      <c r="I52" s="13">
        <v>1.1523000000000001</v>
      </c>
      <c r="J52" s="12"/>
      <c r="K52" s="13" t="s">
        <v>31</v>
      </c>
      <c r="L52" s="6">
        <f>O44+L41</f>
        <v>226.64484563587308</v>
      </c>
      <c r="M52" s="12"/>
      <c r="N52" s="17">
        <f>N51/(20/72)</f>
        <v>0.70488421887377739</v>
      </c>
      <c r="O52" s="18">
        <f>O51/(20/72)</f>
        <v>6.6633485896866018E-2</v>
      </c>
      <c r="P52" s="12"/>
      <c r="Q52" s="13">
        <v>-35</v>
      </c>
      <c r="R52" s="87">
        <f>R51-0.01</f>
        <v>0.64999999999999991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0</v>
      </c>
      <c r="P53" s="14"/>
      <c r="Q53" s="13">
        <v>-40</v>
      </c>
      <c r="R53" s="87">
        <f t="shared" ref="R53:R56" si="8">R52-0.01</f>
        <v>0.6399999999999999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44-C40)*(O44-C42)*(O44-C44)*(O44-C46)*(O44-C48)/((C38-C40)*(C38-C42)*(C38-C44)*(C38-C46)*(C38-C48))+0.914*(O44-C38)*(O44-C42)*(O44-C44)*(O44-C46)*(O44-C48)/((C40-C38)*(C40-C42)*(C40-C44)*(C40-C46)*(C40-C48))+0.83*(O44-C38)*(O44-C40)*(O44-C44)*(O44-C46)*(O44-C48)/((C42-C38)*(C42-C40)*(C42-C44)*(C42-C46)*(C42-C48))+0.767*(O44-C38)*(O44-C40)*(O44-C42)*(O44-C46)*(O44-C48)/((C44-C38)*(C44-C40)*(C44-C42)*(C44-C46)*(C44-C48))+0.748*(O44-C38)*(O44-C40)*(O44-C42)*(O44-C44)*(O44-C48)/((C46-C38)*(C46-C40)*(C46-C42)*(C46-C44)*(C46-C48))+0.738*(O44-C38)*(O44-C40)*(O44-C42)*(O44-C44)*(O44-C46)/((C48-C38)*(C48-C40)*(C48-C42)*(C48-C44)*(C48-C46))</f>
        <v>0.97678627204829183</v>
      </c>
      <c r="I54" s="6">
        <f>1.1*(O44-C40)*(O44-C42)*(O44-C44)*(O44-C46)*(O44-C48)/((C38-C40)*(C38-C42)*(C38-C44)*(C38-C46)*(C38-C48))+0.912*(O44-C38)*(O44-C42)*(O44-C44)*(O44-C46)*(O44-C48)/((C40-C38)*(C40-C42)*(C40-C44)*(C40-C46)*(C40-C48))+0.835*(O44-C38)*(O44-C40)*(O44-C44)*(O44-C46)*(O44-C48)/((C42-C38)*(C42-C40)*(C42-C44)*(C42-C46)*(C42-C48))+0.799*(O44-C38)*(O44-C40)*(O44-C42)*(O44-C46)*(O44-C48)/((C44-C38)*(C44-C40)*(C44-C42)*(C44-C46)*(C44-C48))+0.78*(O44-C38)*(O44-C40)*(O44-C42)*(O44-C44)*(O44-C48)/((C46-C38)*(C46-C40)*(C46-C42)*(C46-C44)*(C46-C48))+0.76*(O44-C38)*(O44-C40)*(O44-C42)*(O44-C44)*(O44-C46)/((C48-C38)*(C48-C40)*(C48-C42)*(C48-C44)*(C48-C46))</f>
        <v>1.020786282192188</v>
      </c>
      <c r="J54" s="6">
        <f>1.1*(O44-C40)*(O44-C42)*(O44-C44)*(O44-C46)*(O44-C48)/((C38-C40)*(C38-C42)*(C38-C44)*(C38-C46)*(C38-C48))+0.909*(O44-C38)*(O44-C42)*(O44-C44)*(O44-C46)*(O44-C48)/((C40-C38)*(C40-C42)*(C40-C44)*(C40-C46)*(C40-C48))+0.853*(O44-C38)*(O44-C40)*(O44-C44)*(O44-C46)*(O44-C48)/((C42-C38)*(C42-C40)*(C42-C44)*(C42-C46)*(C42-C48))+0.824*(O44-C38)*(O44-C40)*(O44-C42)*(O44-C46)*(O44-C48)/((C44-C38)*(C44-C40)*(C44-C42)*(C44-C46)*(C44-C48))+0.794*(O44-C38)*(O44-C40)*(O44-C42)*(O44-C44)*(O44-C48)/((C46-C38)*(C46-C40)*(C46-C42)*(C46-C44)*(C46-C48))+0.76*(O44-C38)*(O44-C40)*(O44-C42)*(O44-C44)*(O44-C46)/((C48-C38)*(C48-C40)*(C48-C42)*(C48-C44)*(C48-C46))</f>
        <v>1.0153209736323368</v>
      </c>
      <c r="K54" s="6">
        <f>1.03*(O44-C40)*(O44-C42)*(O44-C44)*(O44-C46)*(O44-C48)/((C38-C40)*(C38-C42)*(C38-C44)*(C38-C46)*(C38-C48))+0.924*(O44-C38)*(O44-C42)*(O44-C44)*(O44-C46)*(O44-C48)/((C40-C38)*(C40-C42)*(C40-C44)*(C40-C46)*(C40-C48))+0.8675*(O44-C38)*(O44-C40)*(O44-C44)*(O44-C46)*(O44-C48)/((C42-C38)*(C42-C40)*(C42-C44)*(C42-C46)*(C42-C48))+0.84*(O44-C38)*(O44-C40)*(O44-C42)*(O44-C46)*(O44-C48)/((C44-C38)*(C44-C40)*(C44-C42)*(C44-C46)*(C44-C48))+0.82*(O44-C38)*(O44-C40)*(O44-C42)*(O44-C44)*(O44-C48)/((C46-C38)*(C46-C40)*(C46-C42)*(C46-C44)*(C46-C48))+0.815*(O44-C38)*(O44-C40)*(O44-C42)*(O44-C44)*(O44-C46)/((C48-C38)*(C48-C40)*(C48-C42)*(C48-C44)*(C48-C46))</f>
        <v>0.99503462416583222</v>
      </c>
      <c r="L54" s="6">
        <f>1.04*(O44-C40)*(O44-C42)*(O44-C44)*(O44-C46)*(O44-C48)/((C38-C40)*(C38-C42)*(C38-C44)*(C38-C46)*(C38-C48))+0.927*(O44-C38)*(O44-C42)*(O44-C44)*(O44-C46)*(O44-C48)/((C40-C38)*(C40-C42)*(C40-C44)*(C40-C46)*(C40-C48))+0.8798*(O44-C38)*(O44-C40)*(O44-C44)*(O44-C46)*(O44-C48)/((C42-C38)*(C42-C40)*(C42-C44)*(C42-C46)*(C42-C48))+0.8655*(O44-C38)*(O44-C40)*(O44-C42)*(O44-C46)*(O44-C48)/((C44-C38)*(C44-C40)*(C44-C42)*(C44-C46)*(C44-C48))+0.85*(O44-C38)*(O44-C40)*(O44-C42)*(O44-C44)*(O44-C48)/((C46-C38)*(C46-C40)*(C46-C42)*(C46-C44)*(C46-C48))+0.82*(O44-C38)*(O44-C40)*(O44-C42)*(O44-C44)*(O44-C46)/((C48-C38)*(C48-C40)*(C48-C42)*(C48-C44)*(C48-C46))</f>
        <v>1.0012234288838933</v>
      </c>
      <c r="M54" s="2"/>
      <c r="N54" s="17">
        <f>IF(N51&lt;0.08,11,N55)</f>
        <v>10</v>
      </c>
      <c r="O54" s="18">
        <f>IF(O51&lt;0.08,11,O55)</f>
        <v>11</v>
      </c>
      <c r="P54" s="1"/>
      <c r="Q54" s="13">
        <v>-45</v>
      </c>
      <c r="R54" s="87">
        <f t="shared" si="8"/>
        <v>0.62999999999999989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44-C40)*(O44-C42)*(O44-C44)*(O44-C46)*(O44-C48)/((C38-C40)*(C38-C42)*(C38-C44)*(C38-C46)*(C38-C48))+0.911*(O44-C38)*(O44-C42)*(O44-C44)*(O44-C46)*(O44-C48)/((C40-C38)*(C40-C42)*(C40-C44)*(C40-C46)*(C40-C48))+0.772*(O44-C38)*(O44-C40)*(O44-C44)*(O44-C46)*(O44-C48)/((C42-C38)*(C42-C40)*(C42-C44)*(C42-C46)*(C42-C48))+0.676*(O44-C38)*(O44-C40)*(O44-C42)*(O44-C46)*(O44-C48)/((C44-C38)*(C44-C40)*(C44-C42)*(C44-C46)*(C44-C48))+0.604*(O44-C38)*(O44-C40)*(O44-C42)*(O44-C44)*(O44-C48)/((C46-C38)*(C46-C40)*(C46-C42)*(C46-C44)*(C46-C48))+0.584*(O44-C38)*(O44-C40)*(O44-C42)*(O44-C44)*(O44-C46)/((C48-C38)*(C48-C40)*(C48-C42)*(C48-C44)*(C48-C46))</f>
        <v>1.0418767731499894</v>
      </c>
      <c r="I55" s="13">
        <f>1*(O44-C40)*(O44-C42)*(O44-C44)*(O44-C46)*(O44-C48)/((C38-C40)*(C38-C42)*(C38-C44)*(C38-C46)*(C38-C48))+0.903*(O44-C38)*(O44-C42)*(O44-C44)*(O44-C46)*(O44-C48)/((C40-C38)*(C40-C42)*(C40-C44)*(C40-C46)*(C40-C48))+0.76*(O44-C38)*(O44-C40)*(O44-C44)*(O44-C46)*(O44-C48)/((C42-C38)*(C42-C40)*(C42-C44)*(C42-C46)*(C42-C48))+0.661*(O44-C38)*(O44-C40)*(O44-C42)*(O44-C46)*(O44-C48)/((C44-C38)*(C44-C40)*(C44-C42)*(C44-C46)*(C44-C48))+0.58*(O44-C38)*(O44-C40)*(O44-C42)*(O44-C44)*(O44-C48)/((C46-C38)*(C46-C40)*(C46-C42)*(C46-C44)*(C46-C48))+0.54*(O44-C38)*(O44-C40)*(O44-C42)*(O44-C44)*(O44-C46)/((C48-C38)*(C48-C40)*(C48-C42)*(C48-C44)*(C48-C46))</f>
        <v>1.0005954425879018</v>
      </c>
      <c r="J55" s="6">
        <f>1*(O44-C40)*(O44-C42)*(O44-C44)*(O44-C46)*(O44-C48)/((C38-C40)*(C38-C42)*(C38-C44)*(C38-C46)*(C38-C48))+0.9*(O44-C38)*(O44-C42)*(O44-C44)*(O44-C46)*(O44-C48)/((C40-C38)*(C40-C42)*(C40-C44)*(C40-C46)*(C40-C48))+0.752*(O44-C38)*(O44-C40)*(O44-C44)*(O44-C46)*(O44-C48)/((C42-C38)*(C42-C40)*(C42-C44)*(C42-C46)*(C42-C48))+0.634*(O44-C38)*(O44-C40)*(O44-C42)*(O44-C46)*(O44-C48)/((C44-C38)*(C44-C40)*(C44-C42)*(C44-C46)*(C44-C48))+0.54*(O44-C38)*(O44-C40)*(O44-C42)*(O44-C44)*(O44-C48)/((C46-C38)*(C46-C40)*(C46-C42)*(C46-C44)*(C46-C48))+0.48*(O44-C38)*(O44-C40)*(O44-C42)*(O44-C44)*(O44-C46)/((C48-C38)*(C48-C40)*(C48-C42)*(C48-C44)*(C48-C46))</f>
        <v>0.98933247533578506</v>
      </c>
      <c r="K55" s="6">
        <f>1.13*(O44-C40)*(O44-C42)*(O44-C44)*(O44-C46)*(O44-C48)/((C38-C40)*(C38-C42)*(C38-C44)*(C38-C46)*(C38-C48))+0.886*(O44-C38)*(O44-C42)*(O44-C44)*(O44-C46)*(O44-C48)/((C40-C38)*(C40-C42)*(C40-C44)*(C40-C46)*(C40-C48))+0.721*(O44-C38)*(O44-C40)*(O44-C44)*(O44-C46)*(O44-C48)/((C42-C38)*(C42-C40)*(C42-C44)*(C42-C46)*(C42-C48))+0.605*(O44-C38)*(O44-C40)*(O44-C42)*(O44-C46)*(O44-C48)/((C44-C38)*(C44-C40)*(C44-C42)*(C44-C46)*(C44-C48))+0.53*(O44-C38)*(O44-C40)*(O44-C42)*(O44-C44)*(O44-C48)/((C46-C38)*(C46-C40)*(C46-C42)*(C46-C44)*(C46-C48))+0.47*(O44-C38)*(O44-C40)*(O44-C42)*(O44-C44)*(O44-C46)/((C48-C38)*(C48-C40)*(C48-C42)*(C48-C44)*(C48-C46))</f>
        <v>1.035938923600203</v>
      </c>
      <c r="L55" s="13">
        <f>1.2*(O44-C40)*(O44-C42)*(O44-C44)*(O44-C46)*(O44-C48)/((C38-C40)*(C38-C42)*(C38-C44)*(C38-C46)*(C38-C48))+0.85*(O44-C38)*(O44-C42)*(O44-C44)*(O44-C46)*(O44-C48)/((C40-C38)*(C40-C42)*(C40-C44)*(C40-C46)*(C40-C48))+0.64*(O44-C38)*(O44-C40)*(O44-C44)*(O44-C46)*(O44-C48)/((C42-C38)*(C42-C40)*(C42-C44)*(C42-C46)*(C42-C48))+0.595*(O44-C38)*(O44-C40)*(O44-C42)*(O44-C46)*(O44-C48)/((C44-C38)*(C44-C40)*(C44-C42)*(C44-C46)*(C44-C48))+0.56*(O44-C38)*(O44-C40)*(O44-C42)*(O44-C44)*(O44-C48)/((C46-C38)*(C46-C40)*(C46-C42)*(C46-C44)*(C46-C48))+0.52*(O44-C38)*(O44-C40)*(O44-C42)*(O44-C44)*(O44-C46)/((C48-C38)*(C48-C40)*(C48-C42)*(C48-C44)*(C48-C46))</f>
        <v>1.1268952897557483</v>
      </c>
      <c r="M55" s="2"/>
      <c r="N55" s="19">
        <f>IF(N51&gt;(20/72)-0.08,11,10)</f>
        <v>10</v>
      </c>
      <c r="O55" s="20">
        <f>IF(O51&gt;(20/72)-0.08,11,10)</f>
        <v>10</v>
      </c>
      <c r="P55" s="1"/>
      <c r="Q55" s="13">
        <v>-50</v>
      </c>
      <c r="R55" s="87">
        <f t="shared" si="8"/>
        <v>0.61999999999999988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0.60999999999999988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IF(Calculadora!B2&gt;(-25+0.0001),'280'!S49,'280'!S57)</f>
        <v>1.2629955654106698E-2</v>
      </c>
      <c r="P57" s="1"/>
      <c r="Q57" s="13" t="str">
        <f>Calculadora!$B$2</f>
        <v>-3,65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0.71269999999989864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1.1877000000003024E-2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477" t="s">
        <v>64</v>
      </c>
      <c r="C61" s="481"/>
      <c r="D61" s="481"/>
      <c r="E61" s="478"/>
      <c r="F61" s="2"/>
      <c r="G61" s="477" t="s">
        <v>64</v>
      </c>
      <c r="H61" s="481"/>
      <c r="I61" s="478"/>
      <c r="J61" s="2"/>
      <c r="K61" s="6" t="s">
        <v>7</v>
      </c>
      <c r="L61" s="12"/>
      <c r="M61" s="1"/>
      <c r="N61" s="6" t="s">
        <v>8</v>
      </c>
      <c r="O61" s="13">
        <f>O62/0.2165</f>
        <v>2.8972140938429494</v>
      </c>
      <c r="P61" s="2"/>
      <c r="Q61" s="6">
        <v>1</v>
      </c>
      <c r="R61" s="86">
        <v>0.55000000000000004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9.8527172710037103</v>
      </c>
      <c r="I62" s="13">
        <f>I63/0.2165</f>
        <v>10.058935937037043</v>
      </c>
      <c r="J62" s="2"/>
      <c r="K62" s="15" t="s">
        <v>11</v>
      </c>
      <c r="L62" s="16">
        <f>O62*$O$3*Calculadora!$B$3</f>
        <v>2.1167640771224545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0.62724685131699853</v>
      </c>
      <c r="P62" s="2"/>
      <c r="Q62" s="6">
        <v>5</v>
      </c>
      <c r="R62" s="86">
        <f>R61+0.01</f>
        <v>0.56000000000000005</v>
      </c>
      <c r="S62" s="85">
        <v>1.3599999999999999E-2</v>
      </c>
    </row>
    <row r="63" spans="1:20">
      <c r="B63" s="5">
        <v>100</v>
      </c>
      <c r="C63" s="103">
        <v>284.8</v>
      </c>
      <c r="D63" s="102">
        <v>232</v>
      </c>
      <c r="E63" s="6">
        <f>D63/45*0.2165</f>
        <v>1.1161777777777779</v>
      </c>
      <c r="F63" s="2"/>
      <c r="G63" s="6" t="s">
        <v>7</v>
      </c>
      <c r="H63" s="6">
        <f>L64+O67</f>
        <v>2.1331132891723033</v>
      </c>
      <c r="I63" s="6">
        <f>L65+O67</f>
        <v>2.17775963036852</v>
      </c>
      <c r="J63" s="2"/>
      <c r="K63" s="17" t="s">
        <v>13</v>
      </c>
      <c r="L63" s="18">
        <f>IF(L66&gt;0,L62*O65,L62*O66)</f>
        <v>2.1505450344586561</v>
      </c>
      <c r="M63" s="12"/>
      <c r="N63" s="6" t="s">
        <v>14</v>
      </c>
      <c r="O63" s="6">
        <f>H70*POWER(H69,(C63-O68))</f>
        <v>0.92456581727086429</v>
      </c>
      <c r="P63" s="2"/>
      <c r="Q63" s="6">
        <v>10</v>
      </c>
      <c r="R63" s="86">
        <f t="shared" ref="R63:R64" si="9">R62+0.01</f>
        <v>0.57000000000000006</v>
      </c>
      <c r="S63" s="85">
        <v>1.38E-2</v>
      </c>
    </row>
    <row r="64" spans="1:20">
      <c r="B64" s="5">
        <v>90</v>
      </c>
      <c r="C64" s="103">
        <v>254.7</v>
      </c>
      <c r="D64" s="102">
        <v>170</v>
      </c>
      <c r="E64" s="6">
        <f>D64/45*0.2165</f>
        <v>0.81788888888888889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79.753000553529759</v>
      </c>
      <c r="I64" s="6">
        <f>100*(L75-C64)*(L75-C65)/((C63-C64)*(C63-C65))+90*(L75-C63)*(L75-C65)/((C64-C63)*(C64-C65))+80*(L75-C63)*(L75-C64)/((C65-C63)*(C65-C64))</f>
        <v>80.848183701745768</v>
      </c>
      <c r="J64" s="2"/>
      <c r="K64" s="17" t="s">
        <v>15</v>
      </c>
      <c r="L64" s="18">
        <f>L63*L72</f>
        <v>2.1306043017670353</v>
      </c>
      <c r="M64" s="12"/>
      <c r="N64" s="6" t="s">
        <v>16</v>
      </c>
      <c r="O64" s="6">
        <f>I70*POWER(I69,(C63-O68))</f>
        <v>1.0283987919521995</v>
      </c>
      <c r="P64" s="2"/>
      <c r="Q64" s="6">
        <v>15</v>
      </c>
      <c r="R64" s="86">
        <f t="shared" si="9"/>
        <v>0.58000000000000007</v>
      </c>
      <c r="S64" s="85">
        <v>1.4E-2</v>
      </c>
    </row>
    <row r="65" spans="2:24">
      <c r="B65" s="5">
        <v>80</v>
      </c>
      <c r="C65" s="103">
        <v>225.7</v>
      </c>
      <c r="D65" s="102">
        <v>125</v>
      </c>
      <c r="E65" s="6">
        <f>D65/45*0.2165</f>
        <v>0.60138888888888886</v>
      </c>
      <c r="F65" s="2"/>
      <c r="G65" s="6" t="s">
        <v>17</v>
      </c>
      <c r="H65" s="6">
        <f>INDEX('R280'!I291:I363,(ROUNDUP(((H64-80)/(20/72))+1,0)),1)</f>
        <v>220.79999999999978</v>
      </c>
      <c r="I65" s="6">
        <f>INDEX('R280'!I291:I363,(ROUNDUP(((I64-80)/(20/72))+1,0)),1)</f>
        <v>223.8666666666665</v>
      </c>
      <c r="J65" s="2"/>
      <c r="K65" s="17" t="s">
        <v>18</v>
      </c>
      <c r="L65" s="18">
        <f>L63/L73</f>
        <v>2.1752506429632521</v>
      </c>
      <c r="M65" s="12"/>
      <c r="N65" s="6" t="s">
        <v>19</v>
      </c>
      <c r="O65" s="6">
        <f>IF((O68&gt;0),((100+(L66/-H68))/100))</f>
        <v>1.0140082401643626</v>
      </c>
      <c r="P65" s="2"/>
      <c r="Q65" s="6">
        <v>20</v>
      </c>
      <c r="R65" s="86">
        <f>R64+0.01</f>
        <v>0.59000000000000008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2.4631793177509276</v>
      </c>
      <c r="I66" s="13">
        <f>I62/4</f>
        <v>2.5147339842592609</v>
      </c>
      <c r="J66" s="2"/>
      <c r="K66" s="19" t="s">
        <v>21</v>
      </c>
      <c r="L66" s="20">
        <f>IF(Calculadora!$B$2&gt;0,Calculadora!$B$2*O63,Calculadora!$B$2*O64)</f>
        <v>-3.3746652330386544</v>
      </c>
      <c r="M66" s="12"/>
      <c r="N66" s="6" t="s">
        <v>22</v>
      </c>
      <c r="O66" s="6">
        <f>IF((O68&gt;0),((100+(L66/-I68))/100))</f>
        <v>1.0159587729692219</v>
      </c>
      <c r="P66" s="2"/>
      <c r="Q66" s="6" t="str">
        <f>Calculadora!$B$2</f>
        <v>-3,65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0.53182311345942823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1.2020630052894738E-2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O62/5*Calculadora!$B$5</f>
        <v>2.5089874052679939E-3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280'!G25</f>
        <v>2.4090572359145432</v>
      </c>
      <c r="I68" s="6">
        <f>'inf 280'!H25</f>
        <v>2.1146144754030018</v>
      </c>
      <c r="J68" s="2"/>
      <c r="K68" s="6" t="s">
        <v>25</v>
      </c>
      <c r="L68" s="12"/>
      <c r="M68" s="12"/>
      <c r="N68" s="6" t="s">
        <v>26</v>
      </c>
      <c r="O68" s="6">
        <f>'280'!H14</f>
        <v>229.72</v>
      </c>
      <c r="P68" s="2"/>
      <c r="Q68" s="6">
        <v>-1</v>
      </c>
      <c r="R68" s="86">
        <v>0.61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1.0100907551193385</v>
      </c>
      <c r="I69" s="6">
        <f>(1+(I71*S75))</f>
        <v>1.0096236285025513</v>
      </c>
      <c r="J69" s="2"/>
      <c r="K69" s="15" t="s">
        <v>28</v>
      </c>
      <c r="L69" s="16">
        <f>O62*Calculadora!$B$3*$O$2</f>
        <v>1.3469697998089432</v>
      </c>
      <c r="M69" s="12"/>
      <c r="N69" s="2"/>
      <c r="O69" s="2"/>
      <c r="P69" s="2"/>
      <c r="Q69" s="6">
        <v>-10</v>
      </c>
      <c r="R69" s="86">
        <f>R68-0.01</f>
        <v>0.6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0.53182311345942823</v>
      </c>
      <c r="I70" s="6">
        <f>R75</f>
        <v>0.60681452957463733</v>
      </c>
      <c r="J70" s="2"/>
      <c r="K70" s="17" t="s">
        <v>30</v>
      </c>
      <c r="L70" s="18">
        <f>O5*Calculadora!B3*O62*0.95*(1-(L66*0.016))</f>
        <v>1.3487140065496936</v>
      </c>
      <c r="M70" s="1"/>
      <c r="N70" s="13" t="s">
        <v>31</v>
      </c>
      <c r="O70" s="6">
        <f>O68+L66</f>
        <v>226.34533476696134</v>
      </c>
      <c r="P70" s="2"/>
      <c r="Q70" s="6">
        <v>-20</v>
      </c>
      <c r="R70" s="86">
        <f t="shared" ref="R70:R74" si="10">R69-0.01</f>
        <v>0.59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0.83945309646298338</v>
      </c>
      <c r="I71" s="13">
        <f>1*(O68-C64)*(O68-C65)/((C63-C64)*(C63-C65))+0.903*(O68-C63)*(O68-C65)/((C64-C63)*(C64-C65))+0.76*(O68-C63)*(O68-C64)/((C65-C63)*(C65-C64))</f>
        <v>0.78272565497934721</v>
      </c>
      <c r="J71" s="2"/>
      <c r="K71" s="17" t="s">
        <v>32</v>
      </c>
      <c r="L71" s="18">
        <f>O5*Calculadora!B3*O62*1.25*(1-(L66*0.016))</f>
        <v>1.7746236928285446</v>
      </c>
      <c r="M71" s="1"/>
      <c r="N71" s="2"/>
      <c r="O71" s="2"/>
      <c r="P71" s="2"/>
      <c r="Q71" s="6">
        <v>-30</v>
      </c>
      <c r="R71" s="86">
        <f t="shared" si="10"/>
        <v>0.57999999999999996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0.99072759120497078</v>
      </c>
      <c r="M72" s="1"/>
      <c r="N72" s="2"/>
      <c r="O72" s="2"/>
      <c r="P72" s="2"/>
      <c r="Q72" s="6">
        <v>-40</v>
      </c>
      <c r="R72" s="86">
        <f t="shared" si="10"/>
        <v>0.56999999999999995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0.98864240836589734</v>
      </c>
      <c r="M73" s="1"/>
      <c r="N73" s="1"/>
      <c r="O73" s="1"/>
      <c r="P73" s="1"/>
      <c r="Q73" s="6">
        <v>-50</v>
      </c>
      <c r="R73" s="86">
        <f t="shared" si="10"/>
        <v>0.55999999999999994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224.99662076041164</v>
      </c>
      <c r="M74" s="2"/>
      <c r="N74" s="2"/>
      <c r="O74" s="2"/>
      <c r="P74" s="2"/>
      <c r="Q74" s="6">
        <v>-60</v>
      </c>
      <c r="R74" s="86">
        <f t="shared" si="10"/>
        <v>0.54999999999999993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228.1199584597899</v>
      </c>
      <c r="M75" s="2"/>
      <c r="N75" s="2"/>
      <c r="O75" s="2"/>
      <c r="P75" s="2"/>
      <c r="Q75" s="6" t="str">
        <f>Calculadora!$B$2</f>
        <v>-3,65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0.60681452957463733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1.2295021175465505E-2</v>
      </c>
    </row>
    <row r="79" spans="2:24">
      <c r="B79" s="477" t="s">
        <v>65</v>
      </c>
      <c r="C79" s="481"/>
      <c r="D79" s="481"/>
      <c r="E79" s="478"/>
      <c r="F79" s="2"/>
      <c r="G79" s="477" t="s">
        <v>65</v>
      </c>
      <c r="H79" s="481"/>
      <c r="I79" s="478"/>
      <c r="J79" s="2"/>
      <c r="K79" s="6" t="s">
        <v>7</v>
      </c>
      <c r="L79" s="12"/>
      <c r="M79" s="1"/>
      <c r="N79" s="6" t="s">
        <v>8</v>
      </c>
      <c r="O79" s="13">
        <f>O80/0.2165</f>
        <v>3.5967410026048992</v>
      </c>
      <c r="P79" s="2"/>
      <c r="Q79" s="6">
        <v>1</v>
      </c>
      <c r="R79" s="86">
        <v>0.52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12.166350410800577</v>
      </c>
      <c r="I80" s="13">
        <f>I81/0.2165</f>
        <v>12.480764575840114</v>
      </c>
      <c r="J80" s="2"/>
      <c r="K80" s="15" t="s">
        <v>11</v>
      </c>
      <c r="L80" s="16">
        <f>O80*$O$3*Calculadora!$B$3</f>
        <v>2.6278527932082323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0.77869442706396064</v>
      </c>
      <c r="P80" s="2"/>
      <c r="Q80" s="6">
        <v>5</v>
      </c>
      <c r="R80" s="86">
        <f>R79+0.01</f>
        <v>0.53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103">
        <v>268.2</v>
      </c>
      <c r="D81" s="102">
        <v>244</v>
      </c>
      <c r="E81" s="6">
        <f>D81/45*0.2165</f>
        <v>1.1739111111111111</v>
      </c>
      <c r="F81" s="2"/>
      <c r="G81" s="6" t="s">
        <v>7</v>
      </c>
      <c r="H81" s="6">
        <f>L82+O85</f>
        <v>2.634014863938325</v>
      </c>
      <c r="I81" s="6">
        <f>L83+O85</f>
        <v>2.7020855306693847</v>
      </c>
      <c r="J81" s="2"/>
      <c r="K81" s="17" t="s">
        <v>13</v>
      </c>
      <c r="L81" s="18">
        <f>IF(L84&gt;0,L80*O83,L80*O84)</f>
        <v>2.661094495446636</v>
      </c>
      <c r="M81" s="12"/>
      <c r="N81" s="6" t="s">
        <v>14</v>
      </c>
      <c r="O81" s="6">
        <f>H88*POWER(H87,(C81-O86))</f>
        <v>0.76308205269287921</v>
      </c>
      <c r="P81" s="2"/>
      <c r="Q81" s="6">
        <v>10</v>
      </c>
      <c r="R81" s="86">
        <f t="shared" ref="R81:R83" si="11">R80+0.01</f>
        <v>0.54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103">
        <v>240.7</v>
      </c>
      <c r="D82" s="102">
        <v>182</v>
      </c>
      <c r="E82" s="6">
        <f>D82/45*0.2165</f>
        <v>0.87562222222222219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84.204926831044048</v>
      </c>
      <c r="I82" s="6">
        <f>100*(L93-C82)*(L93-C83)/((C81-C82)*(C81-C83))+90*(L93-C81)*(L93-C83)/((C82-C81)*(C82-C83))+80*(L93-C81)*(L93-C82)/((C83-C81)*(C83-C82))</f>
        <v>85.661175911188977</v>
      </c>
      <c r="J82" s="2"/>
      <c r="K82" s="17" t="s">
        <v>15</v>
      </c>
      <c r="L82" s="18">
        <f>L81*L90</f>
        <v>2.6307361505612135</v>
      </c>
      <c r="M82" s="12"/>
      <c r="N82" s="6" t="s">
        <v>16</v>
      </c>
      <c r="O82" s="6">
        <f>I88*POWER(I87,(C81-O86))</f>
        <v>0.84542377922167733</v>
      </c>
      <c r="P82" s="2"/>
      <c r="Q82" s="6">
        <v>15</v>
      </c>
      <c r="R82" s="86">
        <f t="shared" si="11"/>
        <v>0.55000000000000004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103">
        <v>214.3</v>
      </c>
      <c r="D83" s="102">
        <v>138</v>
      </c>
      <c r="E83" s="6">
        <f>D83/45*0.2165</f>
        <v>0.66393333333333338</v>
      </c>
      <c r="F83" s="2"/>
      <c r="G83" s="6" t="s">
        <v>17</v>
      </c>
      <c r="H83" s="6">
        <f>INDEX('R280'!L291:L363,(ROUNDUP(((H82-80)/(20/72))+1,0)),1)</f>
        <v>216.17777777777792</v>
      </c>
      <c r="I83" s="6">
        <f>INDEX('R280'!L291:L363,(ROUNDUP(((I82-80)/(20/72))+1,0)),1)</f>
        <v>219.73333333333346</v>
      </c>
      <c r="J83" s="2"/>
      <c r="K83" s="17" t="s">
        <v>18</v>
      </c>
      <c r="L83" s="18">
        <f>L81/L91</f>
        <v>2.6988068172922732</v>
      </c>
      <c r="M83" s="12"/>
      <c r="N83" s="6" t="s">
        <v>19</v>
      </c>
      <c r="O83" s="6">
        <f>IF((O86&gt;0),((100+(L84/-H86))/100))</f>
        <v>1.0116372513055998</v>
      </c>
      <c r="P83" s="2"/>
      <c r="Q83" s="6">
        <v>20</v>
      </c>
      <c r="R83" s="86">
        <f t="shared" si="11"/>
        <v>0.56000000000000005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3.0415876027001443</v>
      </c>
      <c r="I84" s="13">
        <f>I80/4</f>
        <v>3.1201911439600285</v>
      </c>
      <c r="J84" s="2"/>
      <c r="K84" s="19" t="s">
        <v>21</v>
      </c>
      <c r="L84" s="20">
        <f>IF(Calculadora!$B$2&gt;0,Calculadora!$B$2*O81,Calculadora!$B$2*O82)</f>
        <v>-2.785249492329009</v>
      </c>
      <c r="M84" s="12"/>
      <c r="N84" s="6" t="s">
        <v>22</v>
      </c>
      <c r="O84" s="6">
        <f>IF((O86&gt;0),((100+(L84/-I86))/100))</f>
        <v>1.01264975813117</v>
      </c>
      <c r="P84" s="2"/>
      <c r="Q84" s="6" t="str">
        <f>Calculadora!$B$2</f>
        <v>-3,65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0.50182311345943231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1.2520630052894747E-2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O80/4.75*Calculadora!$B$5</f>
        <v>3.2787133771114132E-3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280'!K25</f>
        <v>2.393391204836095</v>
      </c>
      <c r="I86" s="6">
        <f>'inf 280'!L25</f>
        <v>2.2018203537551657</v>
      </c>
      <c r="J86" s="2"/>
      <c r="K86" s="6" t="s">
        <v>25</v>
      </c>
      <c r="L86" s="12"/>
      <c r="M86" s="12"/>
      <c r="N86" s="6" t="s">
        <v>26</v>
      </c>
      <c r="O86" s="6">
        <f>'280'!H14</f>
        <v>229.72</v>
      </c>
      <c r="P86" s="2"/>
      <c r="Q86" s="6">
        <v>-1</v>
      </c>
      <c r="R86" s="86">
        <v>0.56999999999999995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1.0109513685602962</v>
      </c>
      <c r="I87" s="6">
        <f>(1+(I89*S93))</f>
        <v>1.0104441286445778</v>
      </c>
      <c r="J87" s="2"/>
      <c r="K87" s="15" t="s">
        <v>28</v>
      </c>
      <c r="L87" s="16">
        <f>O80*Calculadora!$B$3*$O$2</f>
        <v>1.6721931315117915</v>
      </c>
      <c r="M87" s="12"/>
      <c r="N87" s="2"/>
      <c r="O87" s="2"/>
      <c r="P87" s="2"/>
      <c r="Q87" s="6">
        <v>-10</v>
      </c>
      <c r="R87" s="86">
        <f>R86-0.01</f>
        <v>0.55999999999999994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0.50182311345943231</v>
      </c>
      <c r="I88" s="6">
        <f>R93</f>
        <v>0.56681452957463718</v>
      </c>
      <c r="J88" s="2"/>
      <c r="K88" s="17" t="s">
        <v>30</v>
      </c>
      <c r="L88" s="18">
        <f>O5*Calculadora!B3*O80*0.95*(1-(L84*0.016))</f>
        <v>1.6593770960096148</v>
      </c>
      <c r="M88" s="1"/>
      <c r="N88" s="13" t="s">
        <v>31</v>
      </c>
      <c r="O88" s="6">
        <f>O86+L84</f>
        <v>226.934750507671</v>
      </c>
      <c r="P88" s="2"/>
      <c r="Q88" s="6">
        <v>-20</v>
      </c>
      <c r="R88" s="86">
        <f t="shared" ref="R88:R92" si="12">R87-0.01</f>
        <v>0.54999999999999993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0.87466593246753255</v>
      </c>
      <c r="I89" s="13">
        <f>1*(O86-C82)*(O86-C83)/((C81-C82)*(C81-C83))+0.903*(O86-C81)*(O86-C83)/((C82-C81)*(C82-C83))+0.76*(O86-C81)*(O86-C82)/((C83-C81)*(C83-C82))</f>
        <v>0.8494599964918198</v>
      </c>
      <c r="J89" s="2"/>
      <c r="K89" s="17" t="s">
        <v>32</v>
      </c>
      <c r="L89" s="18">
        <f>O5*Calculadora!B3*O80*1.25*(1-(L84*0.016))</f>
        <v>2.183390915802125</v>
      </c>
      <c r="M89" s="1"/>
      <c r="N89" s="2"/>
      <c r="O89" s="2"/>
      <c r="P89" s="2"/>
      <c r="Q89" s="6">
        <v>-30</v>
      </c>
      <c r="R89" s="86">
        <f t="shared" si="12"/>
        <v>0.53999999999999992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0.98859178246493384</v>
      </c>
      <c r="M90" s="1"/>
      <c r="N90" s="2"/>
      <c r="O90" s="2"/>
      <c r="P90" s="2"/>
      <c r="Q90" s="6">
        <v>-40</v>
      </c>
      <c r="R90" s="86">
        <f t="shared" si="12"/>
        <v>0.52999999999999992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0.98602629813886633</v>
      </c>
      <c r="M91" s="1"/>
      <c r="N91" s="1"/>
      <c r="O91" s="1"/>
      <c r="P91" s="1"/>
      <c r="Q91" s="6">
        <v>-50</v>
      </c>
      <c r="R91" s="86">
        <f t="shared" si="12"/>
        <v>0.51999999999999991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225.27537341166138</v>
      </c>
      <c r="M92" s="2"/>
      <c r="N92" s="2"/>
      <c r="O92" s="2"/>
      <c r="P92" s="2"/>
      <c r="Q92" s="6">
        <v>-60</v>
      </c>
      <c r="R92" s="86">
        <f t="shared" si="12"/>
        <v>0.5099999999999999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229.11814142347313</v>
      </c>
      <c r="M93" s="2"/>
      <c r="N93" s="2"/>
      <c r="O93" s="2"/>
      <c r="P93" s="2"/>
      <c r="Q93" s="6" t="str">
        <f>Calculadora!$B$2</f>
        <v>-3,65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0.56681452957463718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1.2295021175465505E-2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474" t="s">
        <v>66</v>
      </c>
      <c r="C97" s="475"/>
      <c r="D97" s="475"/>
      <c r="E97" s="476"/>
      <c r="F97" s="2"/>
      <c r="G97" s="474" t="s">
        <v>66</v>
      </c>
      <c r="H97" s="475"/>
      <c r="I97" s="476"/>
      <c r="J97" s="12"/>
      <c r="K97" s="6" t="s">
        <v>7</v>
      </c>
      <c r="L97" s="12"/>
      <c r="M97" s="2"/>
      <c r="N97" s="6" t="s">
        <v>8</v>
      </c>
      <c r="O97" s="6">
        <f>O98/0.2165</f>
        <v>4.7951479478199941</v>
      </c>
      <c r="P97" s="1"/>
      <c r="Q97" s="6">
        <v>1</v>
      </c>
      <c r="R97" s="86">
        <v>0.65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16.04710143336608</v>
      </c>
      <c r="I98" s="13">
        <f>I99/0.2165</f>
        <v>16.612681345608138</v>
      </c>
      <c r="J98" s="12"/>
      <c r="K98" s="15" t="s">
        <v>11</v>
      </c>
      <c r="L98" s="16">
        <f>O98*$O$3*Calculadora!$B$3</f>
        <v>3.5034335025511711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1.0381495307030286</v>
      </c>
      <c r="P98" s="2"/>
      <c r="Q98" s="6">
        <v>5</v>
      </c>
      <c r="R98" s="86">
        <f>R97+0.01</f>
        <v>0.66</v>
      </c>
      <c r="S98" s="85">
        <v>1.3599999999999999E-2</v>
      </c>
    </row>
    <row r="99" spans="2:19">
      <c r="B99" s="13">
        <v>100</v>
      </c>
      <c r="C99" s="103">
        <v>233.8</v>
      </c>
      <c r="D99" s="102">
        <v>228</v>
      </c>
      <c r="E99" s="13">
        <f>D99/45*0.2165</f>
        <v>1.0969333333333333</v>
      </c>
      <c r="F99" s="2"/>
      <c r="G99" s="6" t="s">
        <v>7</v>
      </c>
      <c r="H99" s="6">
        <f>L100+O103</f>
        <v>3.4741974603237562</v>
      </c>
      <c r="I99" s="6">
        <f>L101+O103</f>
        <v>3.5966455113241618</v>
      </c>
      <c r="J99" s="12"/>
      <c r="K99" s="17" t="s">
        <v>13</v>
      </c>
      <c r="L99" s="18">
        <f>IF(L102&gt;0,L98*O101,L98*O102)</f>
        <v>3.5253379679696701</v>
      </c>
      <c r="M99" s="2"/>
      <c r="N99" s="6" t="s">
        <v>14</v>
      </c>
      <c r="O99" s="6">
        <f>H107*POWER((1+(H106)),C99-O104)</f>
        <v>0.63182311345942899</v>
      </c>
      <c r="P99" s="2"/>
      <c r="Q99" s="6">
        <v>10</v>
      </c>
      <c r="R99" s="86">
        <f t="shared" ref="R99:R101" si="13">R98+0.01</f>
        <v>0.67</v>
      </c>
      <c r="S99" s="85">
        <v>1.38E-2</v>
      </c>
    </row>
    <row r="100" spans="2:19">
      <c r="B100" s="13">
        <f>B99-10</f>
        <v>90</v>
      </c>
      <c r="C100" s="103">
        <v>203.2</v>
      </c>
      <c r="D100" s="102">
        <v>159</v>
      </c>
      <c r="E100" s="13">
        <f t="shared" ref="E100:E109" si="14">D100/45*0.2165</f>
        <v>0.76496666666666668</v>
      </c>
      <c r="F100" s="2"/>
      <c r="G100" s="6" t="s">
        <v>5</v>
      </c>
      <c r="H100" s="6">
        <f>IF(O104&gt;(C106-0.0001),H108,H109)</f>
        <v>97.019379387098027</v>
      </c>
      <c r="I100" s="6">
        <f>IF(O104&gt;(C106-0.0001),I108,I109)</f>
        <v>98.703733941932114</v>
      </c>
      <c r="J100" s="12"/>
      <c r="K100" s="17" t="s">
        <v>15</v>
      </c>
      <c r="L100" s="18">
        <f>L99*L108</f>
        <v>3.4693120507675066</v>
      </c>
      <c r="M100" s="2"/>
      <c r="N100" s="6" t="s">
        <v>16</v>
      </c>
      <c r="O100" s="6">
        <f>I107*POWER((1+(I106)),C99-O104)</f>
        <v>0.66299556541067006</v>
      </c>
      <c r="P100" s="2"/>
      <c r="Q100" s="6">
        <v>15</v>
      </c>
      <c r="R100" s="86">
        <f t="shared" si="13"/>
        <v>0.68</v>
      </c>
      <c r="S100" s="85">
        <v>1.4E-2</v>
      </c>
    </row>
    <row r="101" spans="2:19">
      <c r="B101" s="13">
        <f t="shared" ref="B101:B108" si="15">B100-10</f>
        <v>80</v>
      </c>
      <c r="C101" s="103">
        <v>174</v>
      </c>
      <c r="D101" s="102">
        <v>111</v>
      </c>
      <c r="E101" s="13">
        <f t="shared" si="14"/>
        <v>0.53403333333333336</v>
      </c>
      <c r="F101" s="2"/>
      <c r="G101" s="6" t="s">
        <v>17</v>
      </c>
      <c r="H101" s="6">
        <f>IF(N114=0,INDEX('R280'!H39:H363,(ROUNDDOWN(((H100-10)/(20/72)+1),0)),1),INDEX('R280'!H39:H363,(ROUNDUP(((H100-10)/(20/72))+1,0)),1))</f>
        <v>252.05555555555549</v>
      </c>
      <c r="I101" s="6">
        <f>IF(O114=0,INDEX('R280'!H39:H363,(ROUNDDOWN(((I100-10)/(20/72)+1),0)),1),INDEX('R280'!H39:H363,(ROUNDUP(((I100-10)/(20/72))+1,0)),1))</f>
        <v>257.11111111111109</v>
      </c>
      <c r="J101" s="12"/>
      <c r="K101" s="17" t="s">
        <v>18</v>
      </c>
      <c r="L101" s="18">
        <f>L99/L109</f>
        <v>3.5917601017679122</v>
      </c>
      <c r="M101" s="2"/>
      <c r="N101" s="6" t="s">
        <v>19</v>
      </c>
      <c r="O101" s="6">
        <f>IF((O104&gt;0),((100+(L102/-H105))/100))</f>
        <v>1.0069083101468821</v>
      </c>
      <c r="P101" s="1"/>
      <c r="Q101" s="6">
        <v>20</v>
      </c>
      <c r="R101" s="86">
        <f t="shared" si="13"/>
        <v>0.69000000000000006</v>
      </c>
      <c r="S101" s="85">
        <v>1.43E-2</v>
      </c>
    </row>
    <row r="102" spans="2:19">
      <c r="B102" s="13">
        <f t="shared" si="15"/>
        <v>70</v>
      </c>
      <c r="C102" s="103">
        <v>147.4</v>
      </c>
      <c r="D102" s="102">
        <v>79</v>
      </c>
      <c r="E102" s="13">
        <f t="shared" si="14"/>
        <v>0.38007777777777779</v>
      </c>
      <c r="F102" s="2"/>
      <c r="G102" s="6" t="s">
        <v>39</v>
      </c>
      <c r="H102" s="6">
        <f>N115</f>
        <v>11</v>
      </c>
      <c r="I102" s="6">
        <f>O115</f>
        <v>10</v>
      </c>
      <c r="J102" s="12"/>
      <c r="K102" s="19" t="s">
        <v>21</v>
      </c>
      <c r="L102" s="20">
        <f>IF(Calculadora!$B$2&gt;0,Calculadora!$B$2*O99,Calculadora!$B$2*O100)</f>
        <v>-2.3061543641269155</v>
      </c>
      <c r="M102" s="2"/>
      <c r="N102" s="6" t="s">
        <v>22</v>
      </c>
      <c r="O102" s="6">
        <f>IF((O104&gt;0),((100+(L102/-I105))/100))</f>
        <v>1.0062522851946665</v>
      </c>
      <c r="P102" s="1"/>
      <c r="Q102" s="6" t="str">
        <f>Calculadora!$B$2</f>
        <v>-3,65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0.63182311345942899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1.2020630052894738E-2</v>
      </c>
    </row>
    <row r="103" spans="2:19">
      <c r="B103" s="13">
        <f t="shared" si="15"/>
        <v>60</v>
      </c>
      <c r="C103" s="103">
        <v>123.5</v>
      </c>
      <c r="D103" s="102">
        <v>57</v>
      </c>
      <c r="E103" s="13">
        <f t="shared" si="14"/>
        <v>0.27423333333333333</v>
      </c>
      <c r="F103" s="2"/>
      <c r="G103" s="13" t="s">
        <v>20</v>
      </c>
      <c r="H103" s="13">
        <f>H98/4</f>
        <v>4.0117753583415201</v>
      </c>
      <c r="I103" s="13">
        <f>I98/4</f>
        <v>4.1531703364020345</v>
      </c>
      <c r="J103" s="12"/>
      <c r="K103" s="21"/>
      <c r="L103" s="21"/>
      <c r="M103" s="2"/>
      <c r="N103" s="6" t="s">
        <v>23</v>
      </c>
      <c r="O103" s="6">
        <f>O98/4.25*Calculadora!$B$5</f>
        <v>4.8854095562495467E-3</v>
      </c>
      <c r="P103" s="1"/>
      <c r="Q103" s="2"/>
      <c r="R103" s="2"/>
      <c r="S103" s="2"/>
    </row>
    <row r="104" spans="2:19">
      <c r="B104" s="13">
        <f t="shared" si="15"/>
        <v>50</v>
      </c>
      <c r="C104" s="103">
        <v>101.9</v>
      </c>
      <c r="D104" s="102">
        <v>42</v>
      </c>
      <c r="E104" s="13">
        <f t="shared" si="14"/>
        <v>0.20206666666666667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229.17</v>
      </c>
      <c r="P104" s="1"/>
      <c r="Q104" s="13">
        <v>-1</v>
      </c>
      <c r="R104" s="87">
        <v>0.67</v>
      </c>
      <c r="S104" s="85">
        <v>1.2699999999999999E-2</v>
      </c>
    </row>
    <row r="105" spans="2:19">
      <c r="B105" s="13">
        <f t="shared" si="15"/>
        <v>40</v>
      </c>
      <c r="C105" s="103">
        <v>82.1</v>
      </c>
      <c r="D105" s="102">
        <v>31</v>
      </c>
      <c r="E105" s="13">
        <f t="shared" si="14"/>
        <v>0.14914444444444444</v>
      </c>
      <c r="F105" s="2"/>
      <c r="G105" s="6" t="s">
        <v>24</v>
      </c>
      <c r="H105" s="6">
        <f>IF('280'!O104&gt;('280'!C106-0.0001),'inf 280'!G11,'inf 280'!G19)</f>
        <v>3.3382322378328269</v>
      </c>
      <c r="I105" s="6">
        <f>IF('280'!O104&gt;('280'!C106-0.0001),'inf 280'!H11,'inf 280'!H19)</f>
        <v>3.6884983527210315</v>
      </c>
      <c r="J105" s="2"/>
      <c r="K105" s="15" t="s">
        <v>28</v>
      </c>
      <c r="L105" s="16">
        <f>O98*Calculadora!$B$3*$O$2</f>
        <v>2.2293552571953916</v>
      </c>
      <c r="M105" s="12"/>
      <c r="N105" s="2"/>
      <c r="O105" s="2"/>
      <c r="P105" s="1"/>
      <c r="Q105" s="13">
        <v>-5</v>
      </c>
      <c r="R105" s="87">
        <f>R104-0.01</f>
        <v>0.66</v>
      </c>
      <c r="S105" s="85">
        <v>1.26E-2</v>
      </c>
    </row>
    <row r="106" spans="2:19">
      <c r="B106" s="13">
        <f t="shared" si="15"/>
        <v>30</v>
      </c>
      <c r="C106" s="103">
        <v>63.2</v>
      </c>
      <c r="D106" s="102">
        <v>22</v>
      </c>
      <c r="E106" s="13">
        <f t="shared" si="14"/>
        <v>0.10584444444444444</v>
      </c>
      <c r="F106" s="2"/>
      <c r="G106" s="6" t="s">
        <v>27</v>
      </c>
      <c r="H106" s="6" t="b">
        <f>IF(AND(Calculadora!B2&gt;-0.9,Calculadora!B2&lt;6),H115*S102,IF(AND(Calculadora!B2&gt;5.999,Calculadora!B2&lt;8.4),I115*S102,IF(AND(Calculadora!B2&gt;8.399,Calculadora!B2&lt;11),S102*J115,IF(AND(Calculadora!B2&gt;10.999,Calculadora!B2&lt;14.5),(K115*S102),IF(AND(Calculadora!B2&gt;14.499,Calculadora!B2&lt;16.9),L115*S102,IF(AND(Calculadora!B2&gt;16.899,Calculadora!B2&lt;30),(L115*1.008)*S102))))))</f>
        <v>0</v>
      </c>
      <c r="I106" s="6" t="b">
        <f>IF(AND(Calculadora!B2&lt;0.01,Calculadora!B2&gt;-8.3),(O118*H116),IF(AND(Q110&lt;-8.299,Q110&gt;-13.5),(I116*O118),IF(AND(Q110&lt;-13.49,Q110&gt;-17.5),(J116*O118),IF(AND(Calculadora!B2&lt;-17.49,Calculadora!B2&gt;-30),(O118*K116),IF(AND(Calculadora!B2&lt;-29.99,Calculadora!B2&gt;-59),((O118*L116)))))))</f>
        <v>0</v>
      </c>
      <c r="J106" s="1"/>
      <c r="K106" s="17" t="s">
        <v>30</v>
      </c>
      <c r="L106" s="18">
        <f>$O$5*Calculadora!$B$3*O98*1*(1-(L102*0.016))</f>
        <v>2.3116150548845185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1.0435707519685609</v>
      </c>
      <c r="P106" s="2"/>
      <c r="Q106" s="13">
        <v>-10</v>
      </c>
      <c r="R106" s="87">
        <f t="shared" ref="R106:R109" si="16">R105-0.01</f>
        <v>0.65</v>
      </c>
      <c r="S106" s="85">
        <v>1.2500000000000001E-2</v>
      </c>
    </row>
    <row r="107" spans="2:19">
      <c r="B107" s="13">
        <f t="shared" si="15"/>
        <v>20</v>
      </c>
      <c r="C107" s="103">
        <v>44.4</v>
      </c>
      <c r="D107" s="102">
        <v>15</v>
      </c>
      <c r="E107" s="13">
        <f t="shared" si="14"/>
        <v>7.2166666666666657E-2</v>
      </c>
      <c r="F107" s="2"/>
      <c r="G107" s="6" t="s">
        <v>29</v>
      </c>
      <c r="H107" s="6">
        <f>R102</f>
        <v>0.63182311345942899</v>
      </c>
      <c r="I107" s="6">
        <f>IF(Calculadora!B2&gt;(-25+0.0001),'280'!R110,'280'!R118)</f>
        <v>0.66299556541067006</v>
      </c>
      <c r="J107" s="2"/>
      <c r="K107" s="17" t="s">
        <v>32</v>
      </c>
      <c r="L107" s="18">
        <f>O5*Calculadora!B3*O98*1.25*(1-(L102*0.016))</f>
        <v>2.8895188186056484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1.0381495307030286</v>
      </c>
      <c r="P107" s="2"/>
      <c r="Q107" s="13">
        <v>-15</v>
      </c>
      <c r="R107" s="87">
        <f t="shared" si="16"/>
        <v>0.64</v>
      </c>
      <c r="S107" s="85">
        <v>1.24E-2</v>
      </c>
    </row>
    <row r="108" spans="2:19">
      <c r="B108" s="13">
        <f t="shared" si="15"/>
        <v>10</v>
      </c>
      <c r="C108" s="103">
        <v>24.2</v>
      </c>
      <c r="D108" s="102">
        <v>7</v>
      </c>
      <c r="E108" s="13">
        <f t="shared" si="14"/>
        <v>3.3677777777777779E-2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97.019379387098027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98.703733941932114</v>
      </c>
      <c r="J108" s="2"/>
      <c r="K108" s="17" t="s">
        <v>33</v>
      </c>
      <c r="L108" s="18">
        <f>(100+(L106*2.75/-4))/100</f>
        <v>0.98410764649766891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1.0346320339255859</v>
      </c>
      <c r="P108" s="2"/>
      <c r="Q108" s="13">
        <v>-20</v>
      </c>
      <c r="R108" s="87">
        <f t="shared" si="16"/>
        <v>0.63</v>
      </c>
      <c r="S108" s="85">
        <v>1.23E-2</v>
      </c>
    </row>
    <row r="109" spans="2:19">
      <c r="B109" s="13">
        <f>B108-10</f>
        <v>0</v>
      </c>
      <c r="C109" s="103">
        <v>0</v>
      </c>
      <c r="D109" s="102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6.2415053048316622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-2.9403914138529217</v>
      </c>
      <c r="J109" s="2"/>
      <c r="K109" s="17" t="s">
        <v>35</v>
      </c>
      <c r="L109" s="18">
        <f>(100+(L107*4/-6.25))/100</f>
        <v>0.98150707956092387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7.7978391764734276</v>
      </c>
      <c r="P109" s="2"/>
      <c r="Q109" s="13">
        <v>-25</v>
      </c>
      <c r="R109" s="87">
        <f t="shared" si="16"/>
        <v>0.62</v>
      </c>
      <c r="S109" s="85">
        <v>1.2200000000000001E-2</v>
      </c>
    </row>
    <row r="110" spans="2:19">
      <c r="B110" s="2"/>
      <c r="C110" s="106"/>
      <c r="D110" s="106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224.55223058098855</v>
      </c>
      <c r="M110" s="2"/>
      <c r="N110" s="2"/>
      <c r="O110" s="2"/>
      <c r="P110" s="2"/>
      <c r="Q110" s="13" t="str">
        <f>Calculadora!$B$2</f>
        <v>-3,65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0.66299556541067006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1.2629955654106698E-2</v>
      </c>
    </row>
    <row r="111" spans="2:19">
      <c r="B111" s="13">
        <v>97.5</v>
      </c>
      <c r="C111" s="103">
        <v>226.1</v>
      </c>
      <c r="D111" s="102">
        <v>208</v>
      </c>
      <c r="E111" s="13">
        <f>D111/45*0.2165</f>
        <v>1.0007111111111111</v>
      </c>
      <c r="F111" s="2"/>
      <c r="G111" s="22">
        <v>107.5</v>
      </c>
      <c r="H111" s="13">
        <v>256.89999999999998</v>
      </c>
      <c r="I111" s="13">
        <v>1.3761000000000001</v>
      </c>
      <c r="J111" s="2"/>
      <c r="K111" s="19" t="s">
        <v>37</v>
      </c>
      <c r="L111" s="11">
        <f>O104+L102+L107</f>
        <v>229.75336445447871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103">
        <v>218.4</v>
      </c>
      <c r="D112" s="102">
        <v>190</v>
      </c>
      <c r="E112" s="13">
        <f t="shared" ref="E112:E113" si="17">D112/45*0.2165</f>
        <v>0.9141111111111111</v>
      </c>
      <c r="F112" s="2"/>
      <c r="G112" s="13">
        <v>105</v>
      </c>
      <c r="H112" s="13">
        <v>249.2</v>
      </c>
      <c r="I112" s="13">
        <v>1.2846</v>
      </c>
      <c r="J112" s="2"/>
      <c r="K112" s="2"/>
      <c r="L112" s="2"/>
      <c r="M112" s="2"/>
      <c r="N112" s="17">
        <f>MOD(H100,20/72)</f>
        <v>7.4934942653578474E-2</v>
      </c>
      <c r="O112" s="18">
        <f>MOD(I100,20/72)</f>
        <v>9.2622830820998758E-2</v>
      </c>
      <c r="P112" s="2"/>
      <c r="Q112" s="13">
        <v>-30</v>
      </c>
      <c r="R112" s="87">
        <f>R109-0.01</f>
        <v>0.61</v>
      </c>
      <c r="S112" s="85">
        <v>1.1350000000000001E-2</v>
      </c>
    </row>
    <row r="113" spans="1:20">
      <c r="B113" s="13">
        <v>92.5</v>
      </c>
      <c r="C113" s="103">
        <v>210.7</v>
      </c>
      <c r="D113" s="102">
        <v>174</v>
      </c>
      <c r="E113" s="13">
        <f t="shared" si="17"/>
        <v>0.83713333333333328</v>
      </c>
      <c r="F113" s="2"/>
      <c r="G113" s="13">
        <v>102.5</v>
      </c>
      <c r="H113" s="13">
        <v>241.5</v>
      </c>
      <c r="I113" s="13">
        <v>1.1932</v>
      </c>
      <c r="J113" s="12"/>
      <c r="K113" s="13" t="s">
        <v>31</v>
      </c>
      <c r="L113" s="6">
        <f>O104+L102</f>
        <v>226.86384563587308</v>
      </c>
      <c r="M113" s="12"/>
      <c r="N113" s="17">
        <f>N112/(20/72)</f>
        <v>0.26976579355288249</v>
      </c>
      <c r="O113" s="18">
        <f>O112/(20/72)</f>
        <v>0.33344219095559552</v>
      </c>
      <c r="P113" s="12"/>
      <c r="Q113" s="13">
        <v>-35</v>
      </c>
      <c r="R113" s="87">
        <f>R112-0.01</f>
        <v>0.6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0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8">R113-0.01</f>
        <v>0.59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1.0219242886584572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1.0789793432904071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1.0768843801578873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1.0217535004760376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1.0308396910347217</v>
      </c>
      <c r="M115" s="2"/>
      <c r="N115" s="17">
        <f>IF(N112&lt;0.08,11,N116)</f>
        <v>11</v>
      </c>
      <c r="O115" s="18">
        <f>IF(O112&lt;0.08,11,O116)</f>
        <v>10</v>
      </c>
      <c r="P115" s="1"/>
      <c r="Q115" s="13">
        <v>-45</v>
      </c>
      <c r="R115" s="87">
        <f t="shared" si="18"/>
        <v>0.57999999999999996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1.0865012948960016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1.0045019268509483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1.000209824228546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1.1056473342635702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1.1898810705566565</v>
      </c>
      <c r="M116" s="2"/>
      <c r="N116" s="19">
        <f>IF(N112&gt;(20/72)-0.08,11,10)</f>
        <v>10</v>
      </c>
      <c r="O116" s="20">
        <f>IF(O112&gt;(20/72)-0.08,11,10)</f>
        <v>10</v>
      </c>
      <c r="P116" s="1"/>
      <c r="Q116" s="13">
        <v>-50</v>
      </c>
      <c r="R116" s="87">
        <f t="shared" si="18"/>
        <v>0.56999999999999995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0.55999999999999994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IF(Calculadora!B2&gt;(-25+0.0001),'280'!S110,'280'!S118)</f>
        <v>1.2629955654106698E-2</v>
      </c>
      <c r="P118" s="1"/>
      <c r="Q118" s="13" t="str">
        <f>Calculadora!$B$2</f>
        <v>-3,65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0.66270000000028517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1.1877000000003024E-2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474" t="s">
        <v>67</v>
      </c>
      <c r="C122" s="475"/>
      <c r="D122" s="475"/>
      <c r="E122" s="476"/>
      <c r="F122" s="2"/>
      <c r="G122" s="474" t="s">
        <v>67</v>
      </c>
      <c r="H122" s="475"/>
      <c r="I122" s="476"/>
      <c r="J122" s="12"/>
      <c r="K122" s="6" t="s">
        <v>7</v>
      </c>
      <c r="L122" s="12"/>
      <c r="M122" s="2"/>
      <c r="N122" s="6" t="s">
        <v>8</v>
      </c>
      <c r="O122" s="6">
        <f>O123/0.2165</f>
        <v>5.9194826782053909</v>
      </c>
      <c r="P122" s="1"/>
      <c r="Q122" s="6">
        <v>1</v>
      </c>
      <c r="R122" s="86">
        <v>0.62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19.719139227682632</v>
      </c>
      <c r="I123" s="13">
        <f>I124/0.2165</f>
        <v>20.581049797007402</v>
      </c>
      <c r="J123" s="12"/>
      <c r="K123" s="15" t="s">
        <v>11</v>
      </c>
      <c r="L123" s="16">
        <f>O123*$O$3*Calculadora!$B$3</f>
        <v>4.3248955315392088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1.2815679998314671</v>
      </c>
      <c r="P123" s="2"/>
      <c r="Q123" s="6">
        <v>5</v>
      </c>
      <c r="R123" s="86">
        <f>R122+0.01</f>
        <v>0.63</v>
      </c>
      <c r="S123" s="85">
        <v>1.41E-2</v>
      </c>
    </row>
    <row r="124" spans="1:20">
      <c r="B124" s="13">
        <v>100</v>
      </c>
      <c r="C124" s="103">
        <v>216.5</v>
      </c>
      <c r="D124" s="102">
        <v>233</v>
      </c>
      <c r="E124" s="13">
        <f>D124/45*0.2165</f>
        <v>1.120988888888889</v>
      </c>
      <c r="F124" s="2"/>
      <c r="G124" s="6" t="s">
        <v>7</v>
      </c>
      <c r="H124" s="6">
        <f>L125+O128</f>
        <v>4.2691936427932902</v>
      </c>
      <c r="I124" s="6">
        <f>L126+O128</f>
        <v>4.4557972810521029</v>
      </c>
      <c r="J124" s="12"/>
      <c r="K124" s="17" t="s">
        <v>13</v>
      </c>
      <c r="L124" s="18">
        <f>IF(L127&gt;0,L123*O126,L123*O127)</f>
        <v>4.3489745788858309</v>
      </c>
      <c r="M124" s="2"/>
      <c r="N124" s="6" t="s">
        <v>14</v>
      </c>
      <c r="O124" s="6">
        <f>H132*POWER((1+(H131)),C124-O129)</f>
        <v>0.60182311345943007</v>
      </c>
      <c r="P124" s="2"/>
      <c r="Q124" s="6">
        <v>10</v>
      </c>
      <c r="R124" s="86">
        <f t="shared" ref="R124:R126" si="19">R123+0.01</f>
        <v>0.64</v>
      </c>
      <c r="S124" s="85">
        <v>1.43E-2</v>
      </c>
    </row>
    <row r="125" spans="1:20">
      <c r="B125" s="13">
        <f>B124-10</f>
        <v>90</v>
      </c>
      <c r="C125" s="103">
        <v>188.5</v>
      </c>
      <c r="D125" s="102">
        <v>166</v>
      </c>
      <c r="E125" s="13">
        <f t="shared" ref="E125:E134" si="20">D125/45*0.2165</f>
        <v>0.79864444444444449</v>
      </c>
      <c r="F125" s="2"/>
      <c r="G125" s="6" t="s">
        <v>5</v>
      </c>
      <c r="H125" s="6">
        <f>IF(O129&gt;(C131-0.0001),H133,H134)</f>
        <v>102.22650191937993</v>
      </c>
      <c r="I125" s="6">
        <f>IF(O129&gt;(C131-0.0001),I133,I134)</f>
        <v>103.59925104758666</v>
      </c>
      <c r="J125" s="12"/>
      <c r="K125" s="17" t="s">
        <v>15</v>
      </c>
      <c r="L125" s="18">
        <f>L124*L133</f>
        <v>4.2637975670045263</v>
      </c>
      <c r="M125" s="2"/>
      <c r="N125" s="6" t="s">
        <v>16</v>
      </c>
      <c r="O125" s="6">
        <f>I132*POWER((1+(I131)),C124-O129)</f>
        <v>0.64299556541067038</v>
      </c>
      <c r="P125" s="2"/>
      <c r="Q125" s="6">
        <v>15</v>
      </c>
      <c r="R125" s="86">
        <f t="shared" si="19"/>
        <v>0.65</v>
      </c>
      <c r="S125" s="85">
        <v>1.4500000000000001E-2</v>
      </c>
    </row>
    <row r="126" spans="1:20">
      <c r="B126" s="13">
        <f t="shared" ref="B126:B133" si="21">B125-10</f>
        <v>80</v>
      </c>
      <c r="C126" s="103">
        <v>162.19999999999999</v>
      </c>
      <c r="D126" s="102">
        <v>119</v>
      </c>
      <c r="E126" s="13">
        <f t="shared" si="20"/>
        <v>0.57252222222222215</v>
      </c>
      <c r="F126" s="2"/>
      <c r="G126" s="6" t="s">
        <v>17</v>
      </c>
      <c r="H126" s="6" t="e">
        <f>IF(N139=0,INDEX('R280'!K39:K363,(ROUNDDOWN(((H125-10)/(20/72)+1),0)),1),INDEX('R280'!K39:K363,(ROUNDUP(((H125-10)/(20/72))+1,0)),1))</f>
        <v>#REF!</v>
      </c>
      <c r="I126" s="6" t="e">
        <f>IF(O139=0,INDEX('R280'!K39:K363,(ROUNDDOWN(((I125-10)/(20/72)+1),0)),1),INDEX('R280'!K39:K363,(ROUNDUP(((I125-10)/(20/72))+1,0)),1))</f>
        <v>#REF!</v>
      </c>
      <c r="J126" s="12"/>
      <c r="K126" s="17" t="s">
        <v>18</v>
      </c>
      <c r="L126" s="18">
        <f>L124/L134</f>
        <v>4.450401205263339</v>
      </c>
      <c r="M126" s="2"/>
      <c r="N126" s="6" t="s">
        <v>19</v>
      </c>
      <c r="O126" s="6">
        <f>IF((O129&gt;0),((100+(L127/-H130))/100))</f>
        <v>1.0035147744843051</v>
      </c>
      <c r="P126" s="1"/>
      <c r="Q126" s="6">
        <v>20</v>
      </c>
      <c r="R126" s="86">
        <f t="shared" si="19"/>
        <v>0.66</v>
      </c>
      <c r="S126" s="85">
        <v>1.4800000000000001E-2</v>
      </c>
    </row>
    <row r="127" spans="1:20">
      <c r="B127" s="13">
        <f t="shared" si="21"/>
        <v>70</v>
      </c>
      <c r="C127" s="103">
        <v>138.19999999999999</v>
      </c>
      <c r="D127" s="102">
        <v>87</v>
      </c>
      <c r="E127" s="13">
        <f t="shared" si="20"/>
        <v>0.41856666666666664</v>
      </c>
      <c r="F127" s="2"/>
      <c r="G127" s="6" t="s">
        <v>39</v>
      </c>
      <c r="H127" s="6">
        <f>N140</f>
        <v>11</v>
      </c>
      <c r="I127" s="6">
        <f>O140</f>
        <v>11</v>
      </c>
      <c r="J127" s="12"/>
      <c r="K127" s="19" t="s">
        <v>21</v>
      </c>
      <c r="L127" s="20">
        <f>IF(Calculadora!$B$2&gt;0,Calculadora!$B$2*O124,Calculadora!$B$2*O125)</f>
        <v>-2.1966543641269198</v>
      </c>
      <c r="M127" s="2"/>
      <c r="N127" s="6" t="s">
        <v>22</v>
      </c>
      <c r="O127" s="6">
        <f>IF((O129&gt;0),((100+(L127/-I130))/100))</f>
        <v>1.0055675442726943</v>
      </c>
      <c r="P127" s="1"/>
      <c r="Q127" s="6" t="str">
        <f>Calculadora!$B$2</f>
        <v>-3,65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0.60182311345943007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1.2520630052894747E-2</v>
      </c>
    </row>
    <row r="128" spans="1:20">
      <c r="B128" s="13">
        <f t="shared" si="21"/>
        <v>60</v>
      </c>
      <c r="C128" s="103">
        <v>116.5</v>
      </c>
      <c r="D128" s="102">
        <v>65</v>
      </c>
      <c r="E128" s="13">
        <f t="shared" si="20"/>
        <v>0.31272222222222223</v>
      </c>
      <c r="F128" s="2"/>
      <c r="G128" s="13" t="s">
        <v>20</v>
      </c>
      <c r="H128" s="13">
        <f>H123/4</f>
        <v>4.929784806920658</v>
      </c>
      <c r="I128" s="13">
        <f>I123/4</f>
        <v>5.1452624492518506</v>
      </c>
      <c r="J128" s="12"/>
      <c r="K128" s="21"/>
      <c r="L128" s="21"/>
      <c r="M128" s="2"/>
      <c r="N128" s="6" t="s">
        <v>23</v>
      </c>
      <c r="O128" s="6">
        <f>O123/4.75*Calculadora!$B$5</f>
        <v>5.3960757887640725E-3</v>
      </c>
      <c r="P128" s="1"/>
      <c r="Q128" s="2"/>
      <c r="R128" s="2"/>
      <c r="S128" s="2"/>
    </row>
    <row r="129" spans="2:19">
      <c r="B129" s="13">
        <f t="shared" si="21"/>
        <v>50</v>
      </c>
      <c r="C129" s="103">
        <v>96.6</v>
      </c>
      <c r="D129" s="102">
        <v>42</v>
      </c>
      <c r="E129" s="13">
        <f t="shared" si="20"/>
        <v>0.20206666666666667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229.17</v>
      </c>
      <c r="P129" s="1"/>
      <c r="Q129" s="13">
        <v>-1</v>
      </c>
      <c r="R129" s="87">
        <v>0.65</v>
      </c>
      <c r="S129" s="85">
        <v>1.2699999999999999E-2</v>
      </c>
    </row>
    <row r="130" spans="2:19">
      <c r="B130" s="13">
        <f t="shared" si="21"/>
        <v>40</v>
      </c>
      <c r="C130" s="103">
        <v>78.2</v>
      </c>
      <c r="D130" s="102">
        <v>36</v>
      </c>
      <c r="E130" s="13">
        <f t="shared" si="20"/>
        <v>0.17320000000000002</v>
      </c>
      <c r="F130" s="2"/>
      <c r="G130" s="6" t="s">
        <v>24</v>
      </c>
      <c r="H130" s="6">
        <f>IF('280'!O129&gt;('280'!C131-0.0001),'inf 280'!K11,'inf 280'!K19)</f>
        <v>6.249773275457148</v>
      </c>
      <c r="I130" s="6">
        <f>IF('280'!O129&gt;('280'!C131-0.0001),'inf 280'!L11,'inf 280'!L19)</f>
        <v>3.9454636668096166</v>
      </c>
      <c r="J130" s="2"/>
      <c r="K130" s="15" t="s">
        <v>28</v>
      </c>
      <c r="L130" s="16">
        <f>O123*Calculadora!$B$3*$O$2</f>
        <v>2.7520798048647896</v>
      </c>
      <c r="M130" s="12"/>
      <c r="N130" s="2"/>
      <c r="O130" s="2"/>
      <c r="P130" s="1"/>
      <c r="Q130" s="13">
        <v>-5</v>
      </c>
      <c r="R130" s="87">
        <f>R129-0.01</f>
        <v>0.64</v>
      </c>
      <c r="S130" s="85">
        <v>1.26E-2</v>
      </c>
    </row>
    <row r="131" spans="2:19">
      <c r="B131" s="13">
        <f t="shared" si="21"/>
        <v>30</v>
      </c>
      <c r="C131" s="103">
        <v>60.4</v>
      </c>
      <c r="D131" s="102">
        <v>26</v>
      </c>
      <c r="E131" s="13">
        <f t="shared" si="20"/>
        <v>0.12508888888888889</v>
      </c>
      <c r="F131" s="2"/>
      <c r="G131" s="6" t="s">
        <v>27</v>
      </c>
      <c r="H131" s="6" t="b">
        <f>IF(AND(Calculadora!B2&gt;-0.9,Calculadora!B2&lt;6),H140*S127,IF(AND(Calculadora!B2&gt;5.999,Calculadora!B2&lt;8.4),I140*S127,IF(AND(Calculadora!B2&gt;8.399,Calculadora!B2&lt;11),S127*J140,IF(AND(Calculadora!B2&gt;10.999,Calculadora!B2&lt;14.5),(K140*S127),IF(AND(Calculadora!B2&gt;14.499,Calculadora!B2&lt;16.9),L140*S127,IF(AND(Calculadora!B2&gt;16.899,Calculadora!B2&lt;30),(L140*1.008)*S127))))))</f>
        <v>0</v>
      </c>
      <c r="I131" s="6" t="b">
        <f>IF(AND(Calculadora!B2&lt;0.01,Calculadora!B2&gt;-8.3),(O143*H141),IF(AND(Q135&lt;-8.299,Q135&gt;-13.5),(I141*O143),IF(AND(Q135&lt;-13.49,Q135&gt;-17.5),(J141*O143),IF(AND(Calculadora!B2&lt;-17.49,Calculadora!B2&gt;-30),(O143*K141),IF(AND(Calculadora!B2&lt;-29.99,Calculadora!B2&gt;-59),((O143*L141)))))))</f>
        <v>0</v>
      </c>
      <c r="J131" s="1"/>
      <c r="K131" s="17" t="s">
        <v>30</v>
      </c>
      <c r="L131" s="18">
        <f>$O$5*Calculadora!$B$3*O123*1*(1-(L127*0.016))</f>
        <v>2.8488056946852982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2.0381852490386194</v>
      </c>
      <c r="P131" s="2"/>
      <c r="Q131" s="13">
        <v>-10</v>
      </c>
      <c r="R131" s="87">
        <f t="shared" ref="R131:R134" si="22">R130-0.01</f>
        <v>0.63</v>
      </c>
      <c r="S131" s="85">
        <v>1.2500000000000001E-2</v>
      </c>
    </row>
    <row r="132" spans="2:19">
      <c r="B132" s="13">
        <f t="shared" si="21"/>
        <v>20</v>
      </c>
      <c r="C132" s="103">
        <v>42.4</v>
      </c>
      <c r="D132" s="102">
        <v>17</v>
      </c>
      <c r="E132" s="13">
        <f t="shared" si="20"/>
        <v>8.1788888888888883E-2</v>
      </c>
      <c r="F132" s="2"/>
      <c r="G132" s="6" t="s">
        <v>29</v>
      </c>
      <c r="H132" s="6">
        <f>R127</f>
        <v>0.60182311345943007</v>
      </c>
      <c r="I132" s="6">
        <f>IF(Calculadora!B2&gt;(-25+0.0001),'280'!R135,'280'!R143)</f>
        <v>0.64299556541067038</v>
      </c>
      <c r="J132" s="2"/>
      <c r="K132" s="17" t="s">
        <v>32</v>
      </c>
      <c r="L132" s="18">
        <f>O5*Calculadora!B3*O123*1.25*(1-(L127*0.016))</f>
        <v>3.5610071183566228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1.3260270501771885</v>
      </c>
      <c r="P132" s="2"/>
      <c r="Q132" s="13">
        <v>-15</v>
      </c>
      <c r="R132" s="87">
        <f t="shared" si="22"/>
        <v>0.62</v>
      </c>
      <c r="S132" s="85">
        <v>1.24E-2</v>
      </c>
    </row>
    <row r="133" spans="2:19">
      <c r="B133" s="13">
        <f t="shared" si="21"/>
        <v>10</v>
      </c>
      <c r="C133" s="103">
        <v>23.1</v>
      </c>
      <c r="D133" s="102">
        <v>9</v>
      </c>
      <c r="E133" s="13">
        <f t="shared" si="20"/>
        <v>4.3300000000000005E-2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102.22650191937993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103.59925104758666</v>
      </c>
      <c r="J133" s="2"/>
      <c r="K133" s="17" t="s">
        <v>33</v>
      </c>
      <c r="L133" s="18">
        <f>(100+(L131*2.75/-4))/100</f>
        <v>0.98041446084903849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1.2815679998314671</v>
      </c>
      <c r="P133" s="2"/>
      <c r="Q133" s="13">
        <v>-20</v>
      </c>
      <c r="R133" s="87">
        <f t="shared" si="22"/>
        <v>0.61</v>
      </c>
      <c r="S133" s="85">
        <v>1.23E-2</v>
      </c>
    </row>
    <row r="134" spans="2:19">
      <c r="B134" s="13">
        <f>B133-10</f>
        <v>0</v>
      </c>
      <c r="C134" s="103">
        <v>0</v>
      </c>
      <c r="D134" s="102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79.015867011281443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77.821484051919469</v>
      </c>
      <c r="J134" s="2"/>
      <c r="K134" s="17" t="s">
        <v>35</v>
      </c>
      <c r="L134" s="18">
        <f>(100+(L132*4/-6.25))/100</f>
        <v>0.97720955444251756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-1.7646910503037319</v>
      </c>
      <c r="P134" s="2"/>
      <c r="Q134" s="13">
        <v>-25</v>
      </c>
      <c r="R134" s="87">
        <f t="shared" si="22"/>
        <v>0.6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224.12453994118778</v>
      </c>
      <c r="M135" s="2"/>
      <c r="N135" s="2"/>
      <c r="O135" s="2"/>
      <c r="P135" s="2"/>
      <c r="Q135" s="13" t="str">
        <f>Calculadora!$B$2</f>
        <v>-3,65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0.64299556541067038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1.2629955654106698E-2</v>
      </c>
    </row>
    <row r="136" spans="2:19">
      <c r="B136" s="13">
        <v>97.5</v>
      </c>
      <c r="C136" s="103">
        <v>209.4</v>
      </c>
      <c r="D136" s="102">
        <v>214</v>
      </c>
      <c r="E136" s="13">
        <f>D136/45*0.2165</f>
        <v>1.0295777777777777</v>
      </c>
      <c r="F136" s="2"/>
      <c r="G136" s="22">
        <v>107.5</v>
      </c>
      <c r="H136" s="13">
        <v>237.7</v>
      </c>
      <c r="I136" s="13">
        <v>1.3855999999999999</v>
      </c>
      <c r="J136" s="2"/>
      <c r="K136" s="19" t="s">
        <v>37</v>
      </c>
      <c r="L136" s="11">
        <f>O129+L127+L132</f>
        <v>230.5343527542297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3">
        <v>202.4</v>
      </c>
      <c r="D137" s="102">
        <v>197</v>
      </c>
      <c r="E137" s="13">
        <f t="shared" ref="E137:E138" si="23">D137/45*0.2165</f>
        <v>0.94778888888888901</v>
      </c>
      <c r="F137" s="2"/>
      <c r="G137" s="13">
        <v>105</v>
      </c>
      <c r="H137" s="13">
        <v>230.6</v>
      </c>
      <c r="I137" s="13">
        <v>1.2990999999999999</v>
      </c>
      <c r="J137" s="2"/>
      <c r="K137" s="2"/>
      <c r="L137" s="2"/>
      <c r="M137" s="2"/>
      <c r="N137" s="17">
        <f>MOD(H125,20/72)</f>
        <v>4.2796971577008236E-3</v>
      </c>
      <c r="O137" s="18">
        <f>MOD(I125,20/72)</f>
        <v>0.26591771425332444</v>
      </c>
      <c r="P137" s="2"/>
      <c r="Q137" s="13">
        <v>-30</v>
      </c>
      <c r="R137" s="87">
        <f>R134-0.01</f>
        <v>0.59</v>
      </c>
      <c r="S137" s="85">
        <v>1.1350000000000001E-2</v>
      </c>
    </row>
    <row r="138" spans="2:19">
      <c r="B138" s="13">
        <v>92.5</v>
      </c>
      <c r="C138" s="103">
        <v>195.4</v>
      </c>
      <c r="D138" s="102">
        <v>181</v>
      </c>
      <c r="E138" s="13">
        <f t="shared" si="23"/>
        <v>0.87081111111111109</v>
      </c>
      <c r="F138" s="2"/>
      <c r="G138" s="13">
        <v>102.5</v>
      </c>
      <c r="H138" s="13">
        <v>223.6</v>
      </c>
      <c r="I138" s="13">
        <v>1.2123999999999999</v>
      </c>
      <c r="J138" s="12"/>
      <c r="K138" s="13" t="s">
        <v>31</v>
      </c>
      <c r="L138" s="6">
        <f>O129+L127</f>
        <v>226.97334563587307</v>
      </c>
      <c r="M138" s="12"/>
      <c r="N138" s="17">
        <f>N137/(20/72)</f>
        <v>1.5406909767722965E-2</v>
      </c>
      <c r="O138" s="18">
        <f>O137/(20/72)</f>
        <v>0.95730377131196798</v>
      </c>
      <c r="P138" s="12"/>
      <c r="Q138" s="13">
        <v>-35</v>
      </c>
      <c r="R138" s="87">
        <f>R137-0.01</f>
        <v>0.57999999999999996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0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0.56999999999999995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1.1100569674010208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1.1717307780753481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1.1814927233583776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1.052538667202874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1.0651002057560848</v>
      </c>
      <c r="M140" s="2"/>
      <c r="N140" s="17">
        <f>IF(N137&lt;0.08,11,N141)</f>
        <v>11</v>
      </c>
      <c r="O140" s="18">
        <f>IF(O137&lt;0.08,11,O141)</f>
        <v>11</v>
      </c>
      <c r="P140" s="1"/>
      <c r="Q140" s="13">
        <v>-45</v>
      </c>
      <c r="R140" s="87">
        <f t="shared" si="24"/>
        <v>0.55999999999999994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1.1362901891282451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0.96289390770623517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0.9849195307657832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1.2113951206311813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1.185242943699756</v>
      </c>
      <c r="M141" s="2"/>
      <c r="N141" s="19">
        <f>IF(N137&gt;(20/72)-0.08,11,10)</f>
        <v>10</v>
      </c>
      <c r="O141" s="20">
        <f>IF(O137&gt;(20/72)-0.08,11,10)</f>
        <v>11</v>
      </c>
      <c r="P141" s="1"/>
      <c r="Q141" s="13">
        <v>-50</v>
      </c>
      <c r="R141" s="87">
        <f t="shared" si="24"/>
        <v>0.54999999999999993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0.53999999999999992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IF(Calculadora!B2&gt;(-25+0.0001),'280'!S135,'280'!S143)</f>
        <v>1.2629955654106698E-2</v>
      </c>
      <c r="P143" s="1"/>
      <c r="Q143" s="13" t="str">
        <f>Calculadora!$B$2</f>
        <v>-3,65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0.64269999999980598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1.1877000000003024E-2</v>
      </c>
    </row>
    <row r="147" spans="2:19">
      <c r="B147" s="477" t="s">
        <v>48</v>
      </c>
      <c r="C147" s="481"/>
      <c r="D147" s="481"/>
      <c r="E147" s="478"/>
      <c r="F147" s="2"/>
      <c r="G147" s="474" t="s">
        <v>48</v>
      </c>
      <c r="H147" s="475"/>
      <c r="I147" s="476"/>
      <c r="J147" s="2"/>
      <c r="K147" s="6" t="s">
        <v>7</v>
      </c>
      <c r="L147" s="12"/>
      <c r="M147" s="2"/>
      <c r="N147" s="13" t="s">
        <v>8</v>
      </c>
      <c r="O147" s="13">
        <f>O148/0.2165</f>
        <v>5.4817086462819189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18.9684209325663</v>
      </c>
      <c r="I148" s="6">
        <f>I149/0.2165</f>
        <v>18.9684209325663</v>
      </c>
      <c r="J148" s="2"/>
      <c r="K148" s="15" t="s">
        <v>11</v>
      </c>
      <c r="L148" s="16">
        <f>O148*$O$3*Calculadora!$B$3</f>
        <v>4.0050488392833712</v>
      </c>
      <c r="M148" s="2"/>
      <c r="N148" s="6" t="s">
        <v>12</v>
      </c>
      <c r="O148" s="6">
        <f>E149*(Calculadora!$B$1-C150)*(Calculadora!$B$1-C151)/((C149-C150)*(C149-C151))+E150*(Calculadora!$B$1-C149)*(Calculadora!$B$1-C151)/((C150-C149)*(C150-C151))+E151*(Calculadora!$B$1-C149)*(Calculadora!$B$1-C150)/((C151-C149)*(C151-C150))</f>
        <v>1.1867899219200355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103">
        <v>302.39999999999998</v>
      </c>
      <c r="D149" s="102">
        <v>301</v>
      </c>
      <c r="E149" s="6">
        <f>D149/45*0.2165</f>
        <v>1.4481444444444445</v>
      </c>
      <c r="F149" s="1"/>
      <c r="G149" s="6" t="s">
        <v>7</v>
      </c>
      <c r="H149" s="6">
        <f>L150+O153</f>
        <v>4.1066631319006035</v>
      </c>
      <c r="I149" s="6">
        <f>L151+O153</f>
        <v>4.1066631319006035</v>
      </c>
      <c r="J149" s="2"/>
      <c r="K149" s="17" t="s">
        <v>13</v>
      </c>
      <c r="L149" s="18">
        <f>IF(L152&gt;0,L148*O151,L148*O152)</f>
        <v>4.1027071654942038</v>
      </c>
      <c r="M149" s="2"/>
      <c r="N149" s="6" t="s">
        <v>14</v>
      </c>
      <c r="O149" s="6">
        <f>R152*POWER(1.001,(C149-Calculadora!B1))</f>
        <v>2.1711606368804528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103">
        <v>277.8</v>
      </c>
      <c r="D150" s="102">
        <v>281</v>
      </c>
      <c r="E150" s="6">
        <f t="shared" ref="E150:E151" si="26">D150/45*0.2165</f>
        <v>1.3519222222222222</v>
      </c>
      <c r="F150" s="1"/>
      <c r="G150" s="6" t="s">
        <v>5</v>
      </c>
      <c r="H150" s="6">
        <f>IF(L160&lt;=C150,80+(L160-C151)/((C150-C151)/10),90+(L160-C150)/((C149-C150)/10))</f>
        <v>65.484499321319376</v>
      </c>
      <c r="I150" s="6">
        <f>IF(L161&lt;=C150,80+(L161-C151)/((C150-C151)/10),90+(L161-C150)/((C149-C150)/10))</f>
        <v>67.548102844985365</v>
      </c>
      <c r="J150" s="2"/>
      <c r="K150" s="17" t="s">
        <v>15</v>
      </c>
      <c r="L150" s="18">
        <f>L149*L158</f>
        <v>4.1027071654942038</v>
      </c>
      <c r="M150" s="2"/>
      <c r="N150" s="6" t="s">
        <v>16</v>
      </c>
      <c r="O150" s="6">
        <f>R161*POWER(1.001,(C149-Calculadora!B1))</f>
        <v>1.3620371092900798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103">
        <v>253.1</v>
      </c>
      <c r="D151" s="102">
        <v>263</v>
      </c>
      <c r="E151" s="6">
        <f t="shared" si="26"/>
        <v>1.2653222222222222</v>
      </c>
      <c r="F151" s="1"/>
      <c r="G151" s="6" t="s">
        <v>17</v>
      </c>
      <c r="H151" s="6" t="e">
        <f>INDEX('R280'!F291:F363,(ROUNDUP(((H150-80)/(20/72))+1,0)),1)</f>
        <v>#VALUE!</v>
      </c>
      <c r="I151" s="6" t="e">
        <f>INDEX('R280'!F291:F363,(ROUNDUP(((I150-80)/(20/72))+1,0)),1)</f>
        <v>#VALUE!</v>
      </c>
      <c r="J151" s="2"/>
      <c r="K151" s="17" t="s">
        <v>18</v>
      </c>
      <c r="L151" s="18">
        <f>L149/L159</f>
        <v>4.1027071654942038</v>
      </c>
      <c r="M151" s="2"/>
      <c r="N151" s="6" t="s">
        <v>19</v>
      </c>
      <c r="O151" s="6">
        <f>IF((Calculadora!B1&gt;0),((100+(L152/-3.25))/100))</f>
        <v>1.0243838040757343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4.7421052331415749</v>
      </c>
      <c r="I152" s="6">
        <f>I148/4</f>
        <v>4.7421052331415749</v>
      </c>
      <c r="J152" s="2"/>
      <c r="K152" s="19" t="s">
        <v>21</v>
      </c>
      <c r="L152" s="20">
        <f>IF(Calculadora!B2&gt;0,Calculadora!B2*O149,Calculadora!B2*O150)</f>
        <v>-7.9247363246136526</v>
      </c>
      <c r="M152" s="2"/>
      <c r="N152" s="6" t="s">
        <v>22</v>
      </c>
      <c r="O152" s="6">
        <f>IF((Calculadora!B1&gt;0),((100+(L152/-3.25))/100))</f>
        <v>1.0243838040757343</v>
      </c>
      <c r="P152" s="12"/>
      <c r="Q152" s="6" t="str">
        <f>Calculadora!$B$2</f>
        <v>-3,65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2.014999999999997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1.1520630052894745E-2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O148/6*Calculadora!B5</f>
        <v>3.9559664064001184E-3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INDEX('R280'!G291:G363,(ROUNDUP(((Calculadora!J18-80)/(20/72))+1,0)),1)</f>
        <v>#VALUE!</v>
      </c>
      <c r="I154" s="6" t="e">
        <f>INDEX('R280'!G291:G363,(ROUNDUP(((Calculadora!K18-80)/(20/72))+1,0)),1)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1.28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(Calculadora!B3*O2)*O148</f>
        <v>2.548550351727497</v>
      </c>
      <c r="M155" s="2"/>
      <c r="N155" s="6">
        <f>100*(L160-C150)*(L160-C151)/((C149-C150)*(C149-C151))+90*(L160-C149)*(L160-C151)/((C150-C149)*(C150-C151))+80*(L160-C149)*(L160-C150)/((C151-C149)*(C151-C150))</f>
        <v>65.556974236295503</v>
      </c>
      <c r="O155" s="6">
        <f>100*(L161-C150)*(L161-C151)/((C149-C150)*(C149-C151))+90*(L161-C149)*(L161-C151)/((C150-C149)*(C150-C151))+80*(L161-C149)*(L161-C150)/((C151-C149)*(C151-C150))</f>
        <v>67.605041013848961</v>
      </c>
      <c r="P155" s="12"/>
      <c r="Q155" s="6">
        <v>-10</v>
      </c>
      <c r="R155" s="86">
        <f>R154-0.05</f>
        <v>1.23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2.548550351727497</v>
      </c>
      <c r="M156" s="2"/>
      <c r="N156" s="12"/>
      <c r="O156" s="2"/>
      <c r="P156" s="12"/>
      <c r="Q156" s="6">
        <v>-20</v>
      </c>
      <c r="R156" s="86">
        <f t="shared" ref="R156:R160" si="27">R155-0.05</f>
        <v>1.18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2.548550351727497</v>
      </c>
      <c r="M157" s="2"/>
      <c r="N157" s="1"/>
      <c r="O157" s="2"/>
      <c r="P157" s="1"/>
      <c r="Q157" s="6">
        <v>-30</v>
      </c>
      <c r="R157" s="86">
        <f t="shared" si="27"/>
        <v>1.1299999999999999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1.0799999999999998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1.0299999999999998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Calculadora!$B$1+L152-L156</f>
        <v>217.24671332365884</v>
      </c>
      <c r="M160" s="1"/>
      <c r="N160" s="1"/>
      <c r="O160" s="1"/>
      <c r="P160" s="1"/>
      <c r="Q160" s="6">
        <v>-60</v>
      </c>
      <c r="R160" s="86">
        <f t="shared" si="27"/>
        <v>0.97999999999999976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Calculadora!$B$1+L152+L157</f>
        <v>222.34381402711384</v>
      </c>
      <c r="M161" s="1"/>
      <c r="N161" s="1"/>
      <c r="O161" s="1"/>
      <c r="P161" s="1"/>
      <c r="Q161" s="6" t="str">
        <f>Calculadora!$B$2</f>
        <v>-3,65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1.2640726478731861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1.2295021175465505E-2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477" t="s">
        <v>47</v>
      </c>
      <c r="C165" s="481"/>
      <c r="D165" s="481"/>
      <c r="E165" s="478"/>
      <c r="F165" s="2"/>
      <c r="G165" s="474" t="s">
        <v>47</v>
      </c>
      <c r="H165" s="475"/>
      <c r="I165" s="476"/>
      <c r="J165" s="2"/>
      <c r="K165" s="6" t="s">
        <v>7</v>
      </c>
      <c r="L165" s="12"/>
      <c r="M165" s="2"/>
      <c r="N165" s="6" t="s">
        <v>8</v>
      </c>
      <c r="O165" s="6">
        <f>O166/0.2165</f>
        <v>3.9324154936141902</v>
      </c>
      <c r="P165" s="1"/>
      <c r="Q165" s="6">
        <v>1</v>
      </c>
      <c r="R165" s="86">
        <v>0.66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13.20655484571504</v>
      </c>
      <c r="I166" s="6">
        <f>I167/0.2165</f>
        <v>13.589890960987429</v>
      </c>
      <c r="J166" s="2"/>
      <c r="K166" s="15" t="s">
        <v>11</v>
      </c>
      <c r="L166" s="16">
        <f>O166*$O$3*Calculadora!$B$3</f>
        <v>2.8731034654608809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0.85136795436747215</v>
      </c>
      <c r="P166" s="1"/>
      <c r="Q166" s="6">
        <v>5</v>
      </c>
      <c r="R166" s="86">
        <f>R165+0.01</f>
        <v>0.67</v>
      </c>
      <c r="S166" s="85">
        <v>1.3100000000000001E-2</v>
      </c>
    </row>
    <row r="167" spans="2:19">
      <c r="B167" s="5">
        <v>100</v>
      </c>
      <c r="C167" s="103">
        <v>263.5</v>
      </c>
      <c r="D167" s="102">
        <v>262</v>
      </c>
      <c r="E167" s="6">
        <f>D167/45*0.2165</f>
        <v>1.2605111111111111</v>
      </c>
      <c r="F167" s="2"/>
      <c r="G167" s="6" t="s">
        <v>7</v>
      </c>
      <c r="H167" s="6">
        <f>L168+O171</f>
        <v>2.8592191240973062</v>
      </c>
      <c r="I167" s="6">
        <f>L169+O171</f>
        <v>2.9422113930537783</v>
      </c>
      <c r="J167" s="2"/>
      <c r="K167" s="17" t="s">
        <v>13</v>
      </c>
      <c r="L167" s="18">
        <f>IF(L170&gt;0,L166*O169,L166*O170)</f>
        <v>2.8923550635314812</v>
      </c>
      <c r="M167" s="2"/>
      <c r="N167" s="6" t="s">
        <v>14</v>
      </c>
      <c r="O167" s="6">
        <f>H175*POWER((1+(H174)),C167-O172)</f>
        <v>0.64182311345942944</v>
      </c>
      <c r="P167" s="1"/>
      <c r="Q167" s="6">
        <v>10</v>
      </c>
      <c r="R167" s="86">
        <f t="shared" ref="R167:R169" si="28">R166+0.01</f>
        <v>0.68</v>
      </c>
      <c r="S167" s="85">
        <v>1.3299999999999999E-2</v>
      </c>
    </row>
    <row r="168" spans="2:19">
      <c r="B168" s="5">
        <v>90</v>
      </c>
      <c r="C168" s="103">
        <v>227.3</v>
      </c>
      <c r="D168" s="102">
        <v>173</v>
      </c>
      <c r="E168" s="6">
        <f t="shared" ref="E168:E172" si="29">D168/45*0.2165</f>
        <v>0.83232222222222219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89.345531752207037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90.543362524308833</v>
      </c>
      <c r="J168" s="2"/>
      <c r="K168" s="17" t="s">
        <v>15</v>
      </c>
      <c r="L168" s="18">
        <f>L167*L176</f>
        <v>2.8550148379028988</v>
      </c>
      <c r="M168" s="2"/>
      <c r="N168" s="6" t="s">
        <v>16</v>
      </c>
      <c r="O168" s="6">
        <f>I175*POWER((1+(I174)),C167-O172)</f>
        <v>0.62681452957463735</v>
      </c>
      <c r="P168" s="1"/>
      <c r="Q168" s="6">
        <v>15</v>
      </c>
      <c r="R168" s="86">
        <f t="shared" si="28"/>
        <v>0.69000000000000006</v>
      </c>
      <c r="S168" s="85">
        <v>1.35E-2</v>
      </c>
    </row>
    <row r="169" spans="2:19">
      <c r="B169" s="5">
        <v>80</v>
      </c>
      <c r="C169" s="103">
        <v>192.3</v>
      </c>
      <c r="D169" s="102">
        <v>114</v>
      </c>
      <c r="E169" s="6">
        <f t="shared" si="29"/>
        <v>0.54846666666666666</v>
      </c>
      <c r="F169" s="1"/>
      <c r="G169" s="6" t="s">
        <v>17</v>
      </c>
      <c r="H169" s="6">
        <f>IF(N180=0,INDEX('R280'!E183:E363,(ROUNDDOWN(((H168-50)/(20/72)+1),0)),1),INDEX('R280'!E183:E363,(ROUNDUP(((H168-50)/(20/72))+1,0)),1))</f>
        <v>250.44444444444468</v>
      </c>
      <c r="I169" s="6">
        <f>IF(O180=0,INDEX('R280'!E183:E363,(ROUNDDOWN(((I168-50)/(20/72)+1),0)),1),INDEX('R280'!E183:E363,(ROUNDUP(((I168-50)/(20/72))+1,0)),1))</f>
        <v>253.55555555555577</v>
      </c>
      <c r="J169" s="2"/>
      <c r="K169" s="17" t="s">
        <v>18</v>
      </c>
      <c r="L169" s="18">
        <f>L167/L177</f>
        <v>2.9380071068593709</v>
      </c>
      <c r="M169" s="2"/>
      <c r="N169" s="6" t="s">
        <v>19</v>
      </c>
      <c r="O169" s="6">
        <f>IF((O172&gt;0),((100+(L170/-H173))/100))</f>
        <v>1.0066949335187936</v>
      </c>
      <c r="P169" s="1"/>
      <c r="Q169" s="6">
        <v>20</v>
      </c>
      <c r="R169" s="86">
        <f t="shared" si="28"/>
        <v>0.70000000000000007</v>
      </c>
      <c r="S169" s="85">
        <v>1.38E-2</v>
      </c>
    </row>
    <row r="170" spans="2:19">
      <c r="B170" s="5">
        <v>70</v>
      </c>
      <c r="C170" s="103">
        <v>160.4</v>
      </c>
      <c r="D170" s="102">
        <v>76</v>
      </c>
      <c r="E170" s="6">
        <f t="shared" si="29"/>
        <v>0.36564444444444444</v>
      </c>
      <c r="F170" s="1"/>
      <c r="G170" s="6" t="s">
        <v>39</v>
      </c>
      <c r="H170" s="6">
        <f>N181</f>
        <v>29</v>
      </c>
      <c r="I170" s="6">
        <f>O181</f>
        <v>30</v>
      </c>
      <c r="J170" s="2"/>
      <c r="K170" s="19" t="s">
        <v>21</v>
      </c>
      <c r="L170" s="20">
        <f>IF(Calculadora!$B$2&gt;0,Calculadora!$B$2*O167,Calculadora!$B$2*O168)</f>
        <v>-2.3426543641269175</v>
      </c>
      <c r="M170" s="2"/>
      <c r="N170" s="6" t="s">
        <v>22</v>
      </c>
      <c r="O170" s="6">
        <f>IF((O172&gt;0),((100+(L170/-I173))/100))</f>
        <v>1.0067006281890067</v>
      </c>
      <c r="P170" s="1"/>
      <c r="Q170" s="6" t="str">
        <f>Calculadora!$B$2</f>
        <v>-3,65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0.64182311345942944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1.1520630052894745E-2</v>
      </c>
    </row>
    <row r="171" spans="2:19">
      <c r="B171" s="5">
        <v>60</v>
      </c>
      <c r="C171" s="103">
        <v>132.30000000000001</v>
      </c>
      <c r="D171" s="102">
        <v>52</v>
      </c>
      <c r="E171" s="6">
        <f t="shared" si="29"/>
        <v>0.25017777777777778</v>
      </c>
      <c r="F171" s="1"/>
      <c r="G171" s="13" t="s">
        <v>20</v>
      </c>
      <c r="H171" s="13">
        <f>H166/4</f>
        <v>3.30163871142876</v>
      </c>
      <c r="I171" s="6">
        <f>I166/4</f>
        <v>3.3974727402468572</v>
      </c>
      <c r="J171" s="2"/>
      <c r="K171" s="21"/>
      <c r="L171" s="21"/>
      <c r="M171" s="2"/>
      <c r="N171" s="6" t="s">
        <v>23</v>
      </c>
      <c r="O171" s="6">
        <f>O166/4.05*Calculadora!$B$5</f>
        <v>4.2042861944072705E-3</v>
      </c>
      <c r="P171" s="1"/>
      <c r="Q171" s="2"/>
      <c r="S171" s="2"/>
    </row>
    <row r="172" spans="2:19">
      <c r="B172" s="13">
        <v>50</v>
      </c>
      <c r="C172" s="103">
        <v>107.6</v>
      </c>
      <c r="D172" s="102">
        <v>36</v>
      </c>
      <c r="E172" s="6">
        <f t="shared" si="29"/>
        <v>0.17320000000000002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'280'!$J$14</f>
        <v>229.17</v>
      </c>
      <c r="P172" s="1"/>
      <c r="Q172" s="6">
        <v>-1</v>
      </c>
      <c r="R172" s="86">
        <v>0.63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280'!O9</f>
        <v>3.4991450737349279</v>
      </c>
      <c r="I173" s="6">
        <f>'inf 280'!P9</f>
        <v>3.4961712514811119</v>
      </c>
      <c r="J173" s="2"/>
      <c r="K173" s="15" t="s">
        <v>28</v>
      </c>
      <c r="L173" s="16">
        <f>O166*Calculadora!$B$3*$O$2</f>
        <v>1.828254570987953</v>
      </c>
      <c r="M173" s="2"/>
      <c r="N173" s="1"/>
      <c r="O173" s="1"/>
      <c r="P173" s="2"/>
      <c r="Q173" s="6">
        <v>-10</v>
      </c>
      <c r="R173" s="86">
        <f>R172-0.01</f>
        <v>0.62</v>
      </c>
      <c r="S173" s="85">
        <v>1.2500000000000001E-2</v>
      </c>
    </row>
    <row r="174" spans="2:19">
      <c r="B174" s="13">
        <v>97.5</v>
      </c>
      <c r="C174" s="103">
        <v>254.5</v>
      </c>
      <c r="D174" s="102">
        <v>237</v>
      </c>
      <c r="E174" s="13">
        <f>D174/45*0.2165</f>
        <v>1.1402333333333332</v>
      </c>
      <c r="F174" s="1"/>
      <c r="G174" s="13" t="s">
        <v>27</v>
      </c>
      <c r="H174" s="13" t="b">
        <f>IF(AND(Calculadora!B2&gt;-0.9,Calculadora!B2&lt;6),H177*S170,IF(AND(Calculadora!B2&gt;5.999,Calculadora!B2&lt;8.4),H178*S170,IF(AND(Calculadora!B2&gt;8.399,Calculadora!B2&lt;11),S170*H179,IF(AND(Calculadora!B2&gt;10.999,Calculadora!B2&lt;14.5),(H180*S170),IF(AND(Calculadora!B2&gt;14.499,Calculadora!B2&lt;16.9),H181*S170,IF(AND(Calculadora!B2&gt;16.899,Calculadora!B2&lt;30),(H181*1.008)*S170))))))</f>
        <v>0</v>
      </c>
      <c r="I174" s="6" t="b">
        <f>IF(AND(Calculadora!B2&lt;0.01,Calculadora!B2&gt;-8.3),(S179*I177),IF(AND(Q179&lt;-8.299,Q179&gt;-13.5),(I178*S179),IF(AND(Q179&lt;-13.49,Q179&gt;-17.5),(I179*S179),IF(AND(Calculadora!B2&lt;-17.49,Calculadora!B2&gt;-30),(S179*I180),IF(AND(Calculadora!B2&lt;-29.99,Calculadora!B2&gt;-59),((S179*I181)))))))</f>
        <v>0</v>
      </c>
      <c r="J174" s="2"/>
      <c r="K174" s="17" t="s">
        <v>30</v>
      </c>
      <c r="L174" s="18">
        <f>$O$5*Calculadora!$B$3*O166*0.99*(1-(L170*0.016))</f>
        <v>1.8778142471015185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0.85055553983800192</v>
      </c>
      <c r="P174" s="2"/>
      <c r="Q174" s="6">
        <v>-20</v>
      </c>
      <c r="R174" s="86">
        <f t="shared" ref="R174:R178" si="30">R173-0.01</f>
        <v>0.61</v>
      </c>
      <c r="S174" s="85">
        <v>1.23E-2</v>
      </c>
    </row>
    <row r="175" spans="2:19">
      <c r="B175" s="13">
        <v>95</v>
      </c>
      <c r="C175" s="103">
        <v>245.4</v>
      </c>
      <c r="D175" s="102">
        <v>213</v>
      </c>
      <c r="E175" s="13">
        <f t="shared" ref="E175:E176" si="31">D175/45*0.2165</f>
        <v>1.0247666666666666</v>
      </c>
      <c r="F175" s="2"/>
      <c r="G175" s="13" t="s">
        <v>29</v>
      </c>
      <c r="H175" s="13">
        <f>R170</f>
        <v>0.64182311345942944</v>
      </c>
      <c r="I175" s="6">
        <f>R179</f>
        <v>0.62681452957463735</v>
      </c>
      <c r="J175" s="2"/>
      <c r="K175" s="17" t="s">
        <v>32</v>
      </c>
      <c r="L175" s="18">
        <f>O5*Calculadora!B3*O166*1.28*(1-(L170*0.016))</f>
        <v>2.4278810467575194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0.85136795436747215</v>
      </c>
      <c r="P175" s="2"/>
      <c r="Q175" s="6">
        <v>-30</v>
      </c>
      <c r="R175" s="86">
        <f t="shared" si="30"/>
        <v>0.6</v>
      </c>
      <c r="S175" s="85">
        <v>1.1350000000000001E-2</v>
      </c>
    </row>
    <row r="176" spans="2:19">
      <c r="B176" s="13">
        <v>92.5</v>
      </c>
      <c r="C176" s="103">
        <v>236.3</v>
      </c>
      <c r="D176" s="102">
        <v>192</v>
      </c>
      <c r="E176" s="13">
        <f t="shared" si="31"/>
        <v>0.9237333333333333</v>
      </c>
      <c r="F176" s="2"/>
      <c r="J176" s="1"/>
      <c r="K176" s="17" t="s">
        <v>33</v>
      </c>
      <c r="L176" s="18">
        <f>(100+(L174*2.75/-4))/100</f>
        <v>0.9870900270511771</v>
      </c>
      <c r="M176" s="1"/>
      <c r="N176" s="2"/>
      <c r="O176" s="2"/>
      <c r="P176" s="2"/>
      <c r="Q176" s="6">
        <v>-40</v>
      </c>
      <c r="R176" s="86">
        <f t="shared" si="30"/>
        <v>0.59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0.97568116268241301</v>
      </c>
      <c r="I177" s="110">
        <f>1.1*(O172-C169)*(O172-C171)/((C167-C169)*(C167-C171))+0.911*(O172-C167)*(O172-C171)/((C169-C167)*(C169-C171))+0.772*(O172-C167)*(O172-C169)/((C171-C167)*(C171-C169))</f>
        <v>1.0056120275983147</v>
      </c>
      <c r="J177" s="2"/>
      <c r="K177" s="17" t="s">
        <v>35</v>
      </c>
      <c r="L177" s="18">
        <f>(100+(L175*4/-6.25))/100</f>
        <v>0.9844615613007518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0.57999999999999996</v>
      </c>
      <c r="S177" s="85">
        <v>1.095E-2</v>
      </c>
    </row>
    <row r="178" spans="2:19">
      <c r="B178" s="2"/>
      <c r="C178" s="2"/>
      <c r="D178" s="2"/>
      <c r="E178" s="2"/>
      <c r="F178" s="2"/>
      <c r="G178" s="2"/>
      <c r="H178" s="110">
        <f>1.1*(O172-C169)*(O172-C171)/((C167-C169)*(C167-C171))+0.912*(O172-C167)*(O172-C171)/((C169-C167)*(C169-C171))+0.835*(O172-C167)*(O172-C169)/((C171-C167)*(C171-C169))</f>
        <v>0.99626064384977042</v>
      </c>
      <c r="I178" s="109">
        <f>1*(O172-C169)*(O172-C171)/((C167-C169)*(C167-C171))+0.903*(O172-C167)*(O172-C171)/((C169-C167)*(C169-C171))+0.76*(O172-C167)*(O172-C169)/((C171-C167)*(C171-C169))</f>
        <v>0.96308000306762132</v>
      </c>
      <c r="J178" s="2"/>
      <c r="K178" s="17" t="s">
        <v>36</v>
      </c>
      <c r="L178" s="18">
        <f>O172+L170-L174</f>
        <v>224.94953138877153</v>
      </c>
      <c r="M178" s="2"/>
      <c r="N178" s="17">
        <f>MOD(H168,20/72)</f>
        <v>0.17886508554036673</v>
      </c>
      <c r="O178" s="18">
        <f>MOD(I168,20/72)</f>
        <v>0.26558474653105113</v>
      </c>
      <c r="P178" s="2"/>
      <c r="Q178" s="6">
        <v>-60</v>
      </c>
      <c r="R178" s="86">
        <f t="shared" si="30"/>
        <v>0.56999999999999995</v>
      </c>
      <c r="S178" s="85">
        <v>1.0749999999999999E-2</v>
      </c>
    </row>
    <row r="179" spans="2:19">
      <c r="B179" s="2"/>
      <c r="C179" s="2"/>
      <c r="D179" s="2"/>
      <c r="E179" s="2"/>
      <c r="F179" s="2"/>
      <c r="G179" s="21"/>
      <c r="H179" s="110">
        <f>1.04*(O172-C169)*(O172-C171)/((C167-C169)*(C167-C171))+0.909*(O172-C167)*(O172-C171)/((C169-C167)*(C169-C171))+0.853*(O172-C167)*(O172-C169)/((C171-C167)*(C171-C169))</f>
        <v>0.96809070848306056</v>
      </c>
      <c r="I179" s="110">
        <f>1*(O172-C169)*(O172-C171)/((C167-C169)*(C167-C171))+0.9*(O172-C167)*(O172-C171)/((C169-C167)*(C169-C171))+0.752*(O172-C167)*(O172-C169)/((C171-C167)*(C171-C169))</f>
        <v>0.96203097531172943</v>
      </c>
      <c r="J179" s="2"/>
      <c r="K179" s="19" t="s">
        <v>37</v>
      </c>
      <c r="L179" s="20">
        <f>O172+L170+L175</f>
        <v>229.25522668263056</v>
      </c>
      <c r="M179" s="2"/>
      <c r="N179" s="17">
        <f>N178/(20/72)</f>
        <v>0.64391430794532023</v>
      </c>
      <c r="O179" s="18">
        <f>O178/(20/72)</f>
        <v>0.95610508751178402</v>
      </c>
      <c r="P179" s="2"/>
      <c r="Q179" s="6" t="str">
        <f>Calculadora!$B$2</f>
        <v>-3,65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0.62681452957463735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1.2295021175465505E-2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0.97361262881290267</v>
      </c>
      <c r="I180" s="110">
        <f>1.13*(O172-C169)*(O172-C171)/((C167-C169)*(C167-C171))+0.886*(O172-C167)*(O172-C171)/((C169-C167)*(C169-C171))+0.721*(O172-C167)*(O172-C169)/((C171-C167)*(C171-C169))</f>
        <v>1.0058212401706803</v>
      </c>
      <c r="J180" s="2"/>
      <c r="K180" s="2"/>
      <c r="L180" s="2"/>
      <c r="M180" s="2"/>
      <c r="N180" s="17">
        <f>IF(N179&lt;0.288,ROUNDDOWN(N179,0),ROUNDUP(N179,0))</f>
        <v>1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0.97779364515560785</v>
      </c>
      <c r="I181" s="109">
        <f>1.2*(O172-C169)*(O172-C171)/((C167-C169)*(C167-C171))+0.85*(O172-C167)*(O172-C171)/((C169-C167)*(C169-C171))+0.64*(O172-C167)*(O172-C169)/((C171-C167)*(C171-C169))</f>
        <v>1.0175847719751987</v>
      </c>
      <c r="J181" s="2"/>
      <c r="K181" s="6" t="s">
        <v>31</v>
      </c>
      <c r="L181" s="6">
        <f>O172+L170</f>
        <v>226.82734563587306</v>
      </c>
      <c r="M181" s="2"/>
      <c r="N181" s="17">
        <f>IF(N178&lt;0.08,30,N182)</f>
        <v>29</v>
      </c>
      <c r="O181" s="18">
        <f>IF(O178&lt;0.08,30,O182)</f>
        <v>30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30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477" t="s">
        <v>49</v>
      </c>
      <c r="C186" s="481"/>
      <c r="D186" s="481"/>
      <c r="E186" s="478"/>
      <c r="F186" s="2"/>
      <c r="G186" s="474" t="s">
        <v>49</v>
      </c>
      <c r="H186" s="475"/>
      <c r="I186" s="476"/>
      <c r="J186" s="2"/>
      <c r="K186" s="6" t="s">
        <v>7</v>
      </c>
      <c r="L186" s="12"/>
      <c r="M186" s="2"/>
      <c r="N186" s="6" t="s">
        <v>8</v>
      </c>
      <c r="O186" s="13">
        <f>O187/0.2165</f>
        <v>3.4909127943260168</v>
      </c>
      <c r="P186" s="2"/>
      <c r="Q186" s="6">
        <v>1</v>
      </c>
      <c r="R186" s="86">
        <v>0.68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11.789626010391412</v>
      </c>
      <c r="I187" s="6">
        <f>I188/0.2165</f>
        <v>12.096000702048299</v>
      </c>
      <c r="J187" s="2"/>
      <c r="K187" s="15" t="s">
        <v>11</v>
      </c>
      <c r="L187" s="16">
        <f>O187*$O$3*Calculadora!$B$3</f>
        <v>2.5505325323041323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0.75578261997158258</v>
      </c>
      <c r="P187" s="2"/>
      <c r="Q187" s="6">
        <v>5</v>
      </c>
      <c r="R187" s="86">
        <f>R186+0.01</f>
        <v>0.69000000000000006</v>
      </c>
      <c r="S187" s="85">
        <v>1.3100000000000001E-2</v>
      </c>
    </row>
    <row r="188" spans="2:19">
      <c r="B188" s="5">
        <v>100</v>
      </c>
      <c r="C188" s="103">
        <v>276.2</v>
      </c>
      <c r="D188" s="102">
        <v>268</v>
      </c>
      <c r="E188" s="13">
        <f>D188/45*0.2165</f>
        <v>1.2893777777777777</v>
      </c>
      <c r="F188" s="2"/>
      <c r="G188" s="6" t="s">
        <v>7</v>
      </c>
      <c r="H188" s="6">
        <f>L189+O192</f>
        <v>2.5524540312497406</v>
      </c>
      <c r="I188" s="6">
        <f>L190+O192</f>
        <v>2.6187841519934567</v>
      </c>
      <c r="J188" s="2"/>
      <c r="K188" s="17" t="s">
        <v>13</v>
      </c>
      <c r="L188" s="18">
        <f>IF(L191&gt;0,L187*O190,L187*O191)</f>
        <v>2.5789842326632493</v>
      </c>
      <c r="M188" s="2"/>
      <c r="N188" s="6" t="s">
        <v>14</v>
      </c>
      <c r="O188" s="6">
        <f>H196*POWER(H195,(C188-O193))</f>
        <v>1.066119554356117</v>
      </c>
      <c r="P188" s="1"/>
      <c r="Q188" s="6">
        <v>10</v>
      </c>
      <c r="R188" s="86">
        <f t="shared" ref="R188:R190" si="32">R187+0.01</f>
        <v>0.70000000000000007</v>
      </c>
      <c r="S188" s="85">
        <v>1.3299999999999999E-2</v>
      </c>
    </row>
    <row r="189" spans="2:19">
      <c r="B189" s="5">
        <v>90</v>
      </c>
      <c r="C189" s="103">
        <v>239.9</v>
      </c>
      <c r="D189" s="102">
        <v>178</v>
      </c>
      <c r="E189" s="13">
        <f t="shared" ref="E189:E190" si="33">D189/45*0.2165</f>
        <v>0.85637777777777779</v>
      </c>
      <c r="F189" s="2"/>
      <c r="G189" s="6" t="s">
        <v>5</v>
      </c>
      <c r="H189" s="6">
        <f>IF(L199&lt;=C189,80+(L199-C190)/((C189-C190)/10),90+(L199-C189)/((C188-C189)/10))</f>
        <v>85.374465368423458</v>
      </c>
      <c r="I189" s="6">
        <f>IF(L200&lt;=C189,80+(L200-C190)/((C189-C190)/10),90+(L200-C189)/((C188-C189)/10))</f>
        <v>86.468474571612958</v>
      </c>
      <c r="J189" s="2"/>
      <c r="K189" s="17" t="s">
        <v>15</v>
      </c>
      <c r="L189" s="18">
        <f>L188*L197</f>
        <v>2.548721771398029</v>
      </c>
      <c r="M189" s="2"/>
      <c r="N189" s="6" t="s">
        <v>16</v>
      </c>
      <c r="O189" s="6">
        <f>I196*POWER(I195,(C188-O193))</f>
        <v>1.0142221361553974</v>
      </c>
      <c r="P189" s="1"/>
      <c r="Q189" s="6">
        <v>15</v>
      </c>
      <c r="R189" s="86">
        <f t="shared" si="32"/>
        <v>0.71000000000000008</v>
      </c>
      <c r="S189" s="85">
        <v>1.35E-2</v>
      </c>
    </row>
    <row r="190" spans="2:19">
      <c r="B190" s="5">
        <v>80</v>
      </c>
      <c r="C190" s="103">
        <v>204.6</v>
      </c>
      <c r="D190" s="102">
        <v>119</v>
      </c>
      <c r="E190" s="13">
        <f t="shared" si="33"/>
        <v>0.57252222222222215</v>
      </c>
      <c r="F190" s="2"/>
      <c r="G190" s="6" t="s">
        <v>17</v>
      </c>
      <c r="H190" s="6">
        <f>IF(N200=0,INDEX('R280'!F255:F363,(ROUNDDOWN(((H189-70)/(20/72)+1),0)),1),INDEX('R280'!F255:F363,(ROUNDUP(((H189-70)/(20/72))+1,0)),1))</f>
        <v>253.24444444444578</v>
      </c>
      <c r="I190" s="6">
        <f>IF(O200=0,INDEX('R280'!F255:F363,(ROUNDDOWN(((I189-70)/(20/72)+1),0)),1),INDEX('R280'!F255:F363,(ROUNDUP(((I189-70)/(20/72))+1,0)),1))</f>
        <v>255.71111111111244</v>
      </c>
      <c r="J190" s="2"/>
      <c r="K190" s="17" t="s">
        <v>18</v>
      </c>
      <c r="L190" s="18">
        <f>L188/L198</f>
        <v>2.6150518921417452</v>
      </c>
      <c r="M190" s="2"/>
      <c r="N190" s="6" t="s">
        <v>19</v>
      </c>
      <c r="O190" s="6">
        <f>IF((O193&gt;0),((100+(L191/-H194))/100))</f>
        <v>1.0106352358681481</v>
      </c>
      <c r="P190" s="1"/>
      <c r="Q190" s="6">
        <v>20</v>
      </c>
      <c r="R190" s="86">
        <f t="shared" si="32"/>
        <v>0.72000000000000008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29</v>
      </c>
      <c r="I191" s="6">
        <f>O201</f>
        <v>30</v>
      </c>
      <c r="J191" s="2"/>
      <c r="K191" s="19" t="s">
        <v>21</v>
      </c>
      <c r="L191" s="20">
        <f>IF(Calculadora!$B$2&gt;0,Calculadora!$B$2*O188,Calculadora!$B$2*O189)</f>
        <v>-3.891336373399827</v>
      </c>
      <c r="M191" s="2"/>
      <c r="N191" s="6" t="s">
        <v>22</v>
      </c>
      <c r="O191" s="6">
        <f>IF((O193&gt;0),((100+(L191/-I194))/100))</f>
        <v>1.0111551999430541</v>
      </c>
      <c r="P191" s="1"/>
      <c r="Q191" s="6" t="str">
        <f>Calculadora!$B$2</f>
        <v>-3,65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0.66182311345943046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1.1520630052894745E-2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2.9474065025978531</v>
      </c>
      <c r="I192" s="6">
        <f>I187/4</f>
        <v>3.0240001755120747</v>
      </c>
      <c r="J192" s="2"/>
      <c r="K192" s="12"/>
      <c r="L192" s="12"/>
      <c r="M192" s="2"/>
      <c r="N192" s="6" t="s">
        <v>23</v>
      </c>
      <c r="O192" s="6">
        <f>O187/4.05*Calculadora!$B$5</f>
        <v>3.7322598517115189E-3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'280'!$J$14</f>
        <v>229.17</v>
      </c>
      <c r="P193" s="1"/>
      <c r="Q193" s="6">
        <v>-1</v>
      </c>
      <c r="R193" s="86">
        <v>0.62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280'!C31</f>
        <v>3.6589093289920949</v>
      </c>
      <c r="I194" s="6">
        <f>'inf 280'!D31</f>
        <v>3.4883609377372027</v>
      </c>
      <c r="J194" s="2"/>
      <c r="K194" s="15" t="s">
        <v>28</v>
      </c>
      <c r="L194" s="16">
        <f>O187*Calculadora!$B$3*$O$2</f>
        <v>1.6229915896504281</v>
      </c>
      <c r="M194" s="2"/>
      <c r="N194" s="2"/>
      <c r="O194" s="1"/>
      <c r="P194" s="1"/>
      <c r="Q194" s="6">
        <v>-10</v>
      </c>
      <c r="R194" s="86">
        <f>R193-0.01</f>
        <v>0.61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1.0101893980324965</v>
      </c>
      <c r="I195" s="6">
        <f>(1+(I197*S200))</f>
        <v>1.0106303952227584</v>
      </c>
      <c r="J195" s="2"/>
      <c r="K195" s="17" t="s">
        <v>30</v>
      </c>
      <c r="L195" s="18">
        <f>$O$5*Calculadora!$B$3*O187*0.99*(1-(L191*0.016))</f>
        <v>1.706800876065339</v>
      </c>
      <c r="M195" s="1"/>
      <c r="N195" s="13" t="s">
        <v>31</v>
      </c>
      <c r="O195" s="6">
        <f>O193+L191</f>
        <v>225.27866362660015</v>
      </c>
      <c r="P195" s="1"/>
      <c r="Q195" s="6">
        <v>-20</v>
      </c>
      <c r="R195" s="86">
        <f t="shared" ref="R195:R199" si="34">R194-0.01</f>
        <v>0.6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0.66182311345943046</v>
      </c>
      <c r="I196" s="6">
        <f>R200</f>
        <v>0.61681452957463723</v>
      </c>
      <c r="J196" s="2"/>
      <c r="K196" s="17" t="s">
        <v>32</v>
      </c>
      <c r="L196" s="18">
        <f>$O$5*Calculadora!$B$3*O187*1.25*(1-(L191*0.016))</f>
        <v>2.1550516111936098</v>
      </c>
      <c r="M196" s="1"/>
      <c r="N196" s="2"/>
      <c r="O196" s="2"/>
      <c r="P196" s="12"/>
      <c r="Q196" s="6">
        <v>-30</v>
      </c>
      <c r="R196" s="86">
        <f t="shared" si="34"/>
        <v>0.59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0.88444798467738484</v>
      </c>
      <c r="I197" s="13">
        <f>1*(O193-C189)*(O193-C190)/((C188-C189)*(C188-C190))+0.903*(O193-C188)*(O193-C190)/((C189-C188)*(C189-C190))+0.76*(O193-C188)*(O193-C189)/((C190-C188)*(C190-C189))</f>
        <v>0.86460975309023047</v>
      </c>
      <c r="J197" s="2"/>
      <c r="K197" s="17" t="s">
        <v>33</v>
      </c>
      <c r="L197" s="18">
        <f>(100+(L195*2.75/-4))/100</f>
        <v>0.98826574397705069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0.57999999999999996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0.98620766968836093</v>
      </c>
      <c r="M198" s="1"/>
      <c r="N198" s="17">
        <f>MOD(H189,20/72)</f>
        <v>9.6687590645676225E-2</v>
      </c>
      <c r="O198" s="18">
        <f>MOD(I189,20/72)</f>
        <v>7.9585682724065632E-2</v>
      </c>
      <c r="P198" s="12"/>
      <c r="Q198" s="6">
        <v>-50</v>
      </c>
      <c r="R198" s="86">
        <f t="shared" si="34"/>
        <v>0.56999999999999995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223.57186275053482</v>
      </c>
      <c r="M199" s="1"/>
      <c r="N199" s="17">
        <f>N198/(20/72)</f>
        <v>0.34807532632443439</v>
      </c>
      <c r="O199" s="18">
        <f>O198/(20/72)</f>
        <v>0.28650845780663625</v>
      </c>
      <c r="P199" s="12"/>
      <c r="Q199" s="6">
        <v>-60</v>
      </c>
      <c r="R199" s="86">
        <f t="shared" si="34"/>
        <v>0.55999999999999994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227.43371523779376</v>
      </c>
      <c r="M200" s="2"/>
      <c r="N200" s="17">
        <f>IF(N199&lt;0.288,ROUNDDOWN(N199,0),ROUNDUP(N199,0))</f>
        <v>1</v>
      </c>
      <c r="O200" s="18">
        <f>IF(O199&lt;0.288,ROUNDDOWN(O199,0),ROUNDUP(O199,0))</f>
        <v>0</v>
      </c>
      <c r="P200" s="12"/>
      <c r="Q200" s="6" t="str">
        <f>Calculadora!$B$2</f>
        <v>-3,65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0.61681452957463723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1.2295021175465505E-2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29</v>
      </c>
      <c r="O201" s="18">
        <f>IF(O198&lt;0.08,30,O202)</f>
        <v>30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29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477" t="s">
        <v>68</v>
      </c>
      <c r="C206" s="481"/>
      <c r="D206" s="481"/>
      <c r="E206" s="478"/>
      <c r="F206" s="2"/>
      <c r="G206" s="474" t="s">
        <v>68</v>
      </c>
      <c r="H206" s="475"/>
      <c r="I206" s="476"/>
      <c r="J206" s="2"/>
      <c r="K206" s="6" t="s">
        <v>7</v>
      </c>
      <c r="L206" s="12"/>
      <c r="M206" s="2"/>
      <c r="N206" s="6" t="s">
        <v>8</v>
      </c>
      <c r="O206" s="13">
        <f>O207/0.2165</f>
        <v>3.2520614046912084</v>
      </c>
      <c r="P206" s="2"/>
      <c r="Q206" s="6">
        <v>1</v>
      </c>
      <c r="R206" s="86">
        <v>0.69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11.002768585095117</v>
      </c>
      <c r="I207" s="6">
        <f>I208/0.2165</f>
        <v>11.269971584472751</v>
      </c>
      <c r="J207" s="2"/>
      <c r="K207" s="15" t="s">
        <v>11</v>
      </c>
      <c r="L207" s="16">
        <f>O207*$O$3*Calculadora!$B$3</f>
        <v>2.3760228050374432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0.70407129411564662</v>
      </c>
      <c r="P207" s="2"/>
      <c r="Q207" s="6">
        <v>5</v>
      </c>
      <c r="R207" s="86">
        <f>R206+0.01</f>
        <v>0.7</v>
      </c>
      <c r="S207" s="85">
        <v>1.3100000000000001E-2</v>
      </c>
    </row>
    <row r="208" spans="2:19">
      <c r="B208" s="5">
        <v>100</v>
      </c>
      <c r="C208" s="103">
        <v>282.89999999999998</v>
      </c>
      <c r="D208" s="102">
        <v>267</v>
      </c>
      <c r="E208" s="13">
        <f>D208/45*0.2165</f>
        <v>1.2845666666666666</v>
      </c>
      <c r="F208" s="2"/>
      <c r="G208" s="6" t="s">
        <v>7</v>
      </c>
      <c r="H208" s="6">
        <f>L209+O212</f>
        <v>2.3820993986730929</v>
      </c>
      <c r="I208" s="6">
        <f>L210+O212</f>
        <v>2.4399488480383504</v>
      </c>
      <c r="J208" s="2"/>
      <c r="K208" s="17" t="s">
        <v>13</v>
      </c>
      <c r="L208" s="18">
        <f>IF(L211&gt;0,L207*O210,L207*O211)</f>
        <v>2.4050286458531933</v>
      </c>
      <c r="M208" s="2"/>
      <c r="N208" s="6" t="s">
        <v>14</v>
      </c>
      <c r="O208" s="6">
        <f>H216*POWER(H215,(C208-O213))</f>
        <v>1.1462668407140002</v>
      </c>
      <c r="P208" s="1"/>
      <c r="Q208" s="6">
        <v>10</v>
      </c>
      <c r="R208" s="86">
        <f t="shared" ref="R208:R210" si="35">R207+0.01</f>
        <v>0.71</v>
      </c>
      <c r="S208" s="85">
        <v>1.3299999999999999E-2</v>
      </c>
    </row>
    <row r="209" spans="2:19">
      <c r="B209" s="5">
        <v>90</v>
      </c>
      <c r="C209" s="103">
        <v>246.7</v>
      </c>
      <c r="D209" s="102">
        <v>179</v>
      </c>
      <c r="E209" s="13">
        <f t="shared" ref="E209:E210" si="36">D209/45*0.2165</f>
        <v>0.86118888888888889</v>
      </c>
      <c r="F209" s="2"/>
      <c r="G209" s="6" t="s">
        <v>5</v>
      </c>
      <c r="H209" s="6">
        <f>IF(L219&lt;=C209,80+(L219-C210)/((C209-C210)/10),90+(L219-C209)/((C208-C209)/10))</f>
        <v>83.377585216050306</v>
      </c>
      <c r="I209" s="6">
        <f>IF(L220&lt;=C209,80+(L220-C210)/((C209-C210)/10),90+(L220-C209)/((C208-C209)/10))</f>
        <v>84.404140082558825</v>
      </c>
      <c r="J209" s="2"/>
      <c r="K209" s="17" t="s">
        <v>15</v>
      </c>
      <c r="L209" s="18">
        <f>L208*L217</f>
        <v>2.3786225033935096</v>
      </c>
      <c r="M209" s="2"/>
      <c r="N209" s="6" t="s">
        <v>16</v>
      </c>
      <c r="O209" s="6">
        <f>I216*POWER(I215,(C208-O213))</f>
        <v>1.06975733669802</v>
      </c>
      <c r="P209" s="1"/>
      <c r="Q209" s="6">
        <v>15</v>
      </c>
      <c r="R209" s="86">
        <f t="shared" si="35"/>
        <v>0.72</v>
      </c>
      <c r="S209" s="85">
        <v>1.35E-2</v>
      </c>
    </row>
    <row r="210" spans="2:19">
      <c r="B210" s="5">
        <v>80</v>
      </c>
      <c r="C210" s="103">
        <v>211.5</v>
      </c>
      <c r="D210" s="102">
        <v>120</v>
      </c>
      <c r="E210" s="13">
        <f t="shared" si="36"/>
        <v>0.57733333333333325</v>
      </c>
      <c r="F210" s="2"/>
      <c r="G210" s="6" t="s">
        <v>17</v>
      </c>
      <c r="H210" s="6">
        <f>IF(N220=0,INDEX('R280'!G255:G363,(ROUNDDOWN(((H209-70)/(20/72)+1),0)),1),INDEX('R280'!G255:G363,(ROUNDUP(((H209-70)/(20/72))+1,0)),1))</f>
        <v>254.99999999999869</v>
      </c>
      <c r="I210" s="6">
        <f>IF(O220=0,INDEX('R280'!G255:G363,(ROUNDDOWN(((I209-70)/(20/72)+1),0)),1),INDEX('R280'!G255:G363,(ROUNDUP(((I209-70)/(20/72))+1,0)),1))</f>
        <v>258.39999999999873</v>
      </c>
      <c r="J210" s="2"/>
      <c r="K210" s="17" t="s">
        <v>18</v>
      </c>
      <c r="L210" s="18">
        <f>L208/L218</f>
        <v>2.436471952758767</v>
      </c>
      <c r="M210" s="2"/>
      <c r="N210" s="6" t="s">
        <v>19</v>
      </c>
      <c r="O210" s="6">
        <f>IF((O213&gt;0),((100+(L211/-H214))/100))</f>
        <v>1.0114984720532076</v>
      </c>
      <c r="P210" s="1"/>
      <c r="Q210" s="6">
        <v>20</v>
      </c>
      <c r="R210" s="86">
        <f t="shared" si="35"/>
        <v>0.73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30</v>
      </c>
      <c r="J211" s="2"/>
      <c r="K211" s="19" t="s">
        <v>21</v>
      </c>
      <c r="L211" s="20">
        <f>IF(Calculadora!$B$2&gt;0,Calculadora!$B$2*O208,Calculadora!$B$2*O209)</f>
        <v>-4.1838739686061004</v>
      </c>
      <c r="M211" s="2"/>
      <c r="N211" s="6" t="s">
        <v>22</v>
      </c>
      <c r="O211" s="6">
        <f>IF((O213&gt;0),((100+(L211/-I214))/100))</f>
        <v>1.0122077282904247</v>
      </c>
      <c r="P211" s="1"/>
      <c r="Q211" s="6" t="str">
        <f>Calculadora!$B$2</f>
        <v>-3,65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0.67182311345942769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1.1520630052894745E-2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2.7506921462737792</v>
      </c>
      <c r="I212" s="6">
        <f>I207/4</f>
        <v>2.8174928961181878</v>
      </c>
      <c r="J212" s="2"/>
      <c r="K212" s="12"/>
      <c r="L212" s="12"/>
      <c r="M212" s="2"/>
      <c r="N212" s="6" t="s">
        <v>23</v>
      </c>
      <c r="O212" s="6">
        <f>O207/4.05*Calculadora!$B$5</f>
        <v>3.4768952795834404E-3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'280'!$J$14</f>
        <v>229.17</v>
      </c>
      <c r="P213" s="1"/>
      <c r="Q213" s="6">
        <v>-1</v>
      </c>
      <c r="R213" s="86">
        <v>0.62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280'!C37</f>
        <v>3.6386347240275061</v>
      </c>
      <c r="I214" s="6">
        <f>'inf 280'!D37</f>
        <v>3.4272338547113312</v>
      </c>
      <c r="J214" s="2"/>
      <c r="K214" s="15" t="s">
        <v>28</v>
      </c>
      <c r="L214" s="16">
        <f>O207*Calculadora!$B$3*$O$2</f>
        <v>1.5119450469858027</v>
      </c>
      <c r="M214" s="2"/>
      <c r="N214" s="2"/>
      <c r="O214" s="1"/>
      <c r="P214" s="1"/>
      <c r="Q214" s="6">
        <v>-10</v>
      </c>
      <c r="R214" s="86">
        <f>R213-0.01</f>
        <v>0.61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1.0099932207643059</v>
      </c>
      <c r="I215" s="6">
        <f>(1+(I217*S220))</f>
        <v>1.0103005720392499</v>
      </c>
      <c r="J215" s="2"/>
      <c r="K215" s="17" t="s">
        <v>30</v>
      </c>
      <c r="L215" s="18">
        <f>$O$5*Calculadora!$B$3*O207*0.99*(1-(L211*0.016))</f>
        <v>1.5970260708968465</v>
      </c>
      <c r="M215" s="1"/>
      <c r="N215" s="13" t="s">
        <v>31</v>
      </c>
      <c r="O215" s="6">
        <f>O213+L211</f>
        <v>224.98612603139389</v>
      </c>
      <c r="P215" s="1"/>
      <c r="Q215" s="6">
        <v>-20</v>
      </c>
      <c r="R215" s="86">
        <f t="shared" ref="R215:R219" si="37">R214-0.01</f>
        <v>0.6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0.67182311345942769</v>
      </c>
      <c r="I216" s="6">
        <f>R220</f>
        <v>0.61681452957463723</v>
      </c>
      <c r="J216" s="2"/>
      <c r="K216" s="17" t="s">
        <v>32</v>
      </c>
      <c r="L216" s="18">
        <f>$O$5*Calculadora!$B$3*O207*1.25*(1-(L211*0.016))</f>
        <v>2.0164470592131898</v>
      </c>
      <c r="M216" s="1"/>
      <c r="N216" s="2"/>
      <c r="O216" s="2"/>
      <c r="P216" s="12"/>
      <c r="Q216" s="6">
        <v>-30</v>
      </c>
      <c r="R216" s="86">
        <f t="shared" si="37"/>
        <v>0.59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0.8674196392405531</v>
      </c>
      <c r="I217" s="13">
        <f>1*(O213-C209)*(O213-C210)/((C208-C209)*(C208-C210))+0.903*(O213-C208)*(O213-C210)/((C209-C208)*(C209-C210))+0.76*(O213-C208)*(O213-C209)/((C210-C208)*(C210-C209))</f>
        <v>0.83778400152775201</v>
      </c>
      <c r="J217" s="2"/>
      <c r="K217" s="17" t="s">
        <v>33</v>
      </c>
      <c r="L217" s="18">
        <f>(100+(L215*2.75/-4))/100</f>
        <v>0.98902044576258419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0.57999999999999996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0.98709473882103549</v>
      </c>
      <c r="M218" s="1"/>
      <c r="N218" s="17">
        <f>MOD(H209,20/72)</f>
        <v>4.4251882716969337E-2</v>
      </c>
      <c r="O218" s="18">
        <f>MOD(I209,20/72)</f>
        <v>0.23747341589215509</v>
      </c>
      <c r="P218" s="12"/>
      <c r="Q218" s="6">
        <v>-50</v>
      </c>
      <c r="R218" s="86">
        <f t="shared" si="37"/>
        <v>0.56999999999999995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223.38909996049705</v>
      </c>
      <c r="M219" s="1"/>
      <c r="N219" s="17">
        <f>N218/(20/72)</f>
        <v>0.15930677778108962</v>
      </c>
      <c r="O219" s="18">
        <f>O218/(20/72)</f>
        <v>0.85490429721175831</v>
      </c>
      <c r="P219" s="12"/>
      <c r="Q219" s="6">
        <v>-60</v>
      </c>
      <c r="R219" s="86">
        <f t="shared" si="37"/>
        <v>0.55999999999999994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227.00257309060709</v>
      </c>
      <c r="M220" s="2"/>
      <c r="N220" s="17">
        <f>IF(N219&lt;0.288,ROUNDDOWN(N219,0),ROUNDUP(N219,0))</f>
        <v>0</v>
      </c>
      <c r="O220" s="18">
        <f>IF(O219&lt;0.288,ROUNDDOWN(O219,0),ROUNDUP(O219,0))</f>
        <v>1</v>
      </c>
      <c r="P220" s="12"/>
      <c r="Q220" s="6" t="str">
        <f>Calculadora!$B$2</f>
        <v>-3,65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0.61681452957463723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1.2295021175465505E-2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30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30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477" t="s">
        <v>69</v>
      </c>
      <c r="C226" s="481"/>
      <c r="D226" s="481"/>
      <c r="E226" s="478"/>
      <c r="F226" s="2"/>
      <c r="G226" s="474" t="s">
        <v>69</v>
      </c>
      <c r="H226" s="475"/>
      <c r="I226" s="476"/>
      <c r="J226" s="2"/>
      <c r="K226" s="6" t="s">
        <v>7</v>
      </c>
      <c r="L226" s="12"/>
      <c r="M226" s="2"/>
      <c r="N226" s="6" t="s">
        <v>8</v>
      </c>
      <c r="O226" s="13">
        <f>O227/0.2165</f>
        <v>4.966266741934426</v>
      </c>
      <c r="P226" s="2"/>
      <c r="Q226" s="6">
        <v>1</v>
      </c>
      <c r="R226" s="86">
        <v>0.62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16.667582126111103</v>
      </c>
      <c r="I227" s="6">
        <f>I228/0.2165</f>
        <v>17.285134125413421</v>
      </c>
      <c r="J227" s="2"/>
      <c r="K227" s="15" t="s">
        <v>11</v>
      </c>
      <c r="L227" s="16">
        <f>O227*$O$3*Calculadora!$B$3</f>
        <v>3.6284564054397483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1.0751967496288033</v>
      </c>
      <c r="P227" s="2"/>
      <c r="Q227" s="6">
        <v>5</v>
      </c>
      <c r="R227" s="86">
        <f>R226+0.01</f>
        <v>0.63</v>
      </c>
      <c r="S227" s="85">
        <v>1.3599999999999999E-2</v>
      </c>
      <c r="T227" s="2"/>
    </row>
    <row r="228" spans="2:20">
      <c r="B228" s="5">
        <v>100</v>
      </c>
      <c r="C228" s="103">
        <v>245.5</v>
      </c>
      <c r="D228" s="102">
        <v>270</v>
      </c>
      <c r="E228" s="13">
        <f>D228/45*0.2165</f>
        <v>1.2989999999999999</v>
      </c>
      <c r="F228" s="2"/>
      <c r="G228" s="6" t="s">
        <v>7</v>
      </c>
      <c r="H228" s="6">
        <f>L229+O232</f>
        <v>3.6085315303030541</v>
      </c>
      <c r="I228" s="6">
        <f>L230+O232</f>
        <v>3.7422315381520059</v>
      </c>
      <c r="J228" s="2"/>
      <c r="K228" s="17" t="s">
        <v>13</v>
      </c>
      <c r="L228" s="18">
        <f>IF(L231&gt;0,L227*O230,L227*O231)</f>
        <v>3.6632360144770399</v>
      </c>
      <c r="M228" s="2"/>
      <c r="N228" s="6" t="s">
        <v>14</v>
      </c>
      <c r="O228" s="6">
        <f>H236*POWER(H235,(C228-O233))</f>
        <v>0.72762088998992114</v>
      </c>
      <c r="P228" s="1"/>
      <c r="Q228" s="6">
        <v>10</v>
      </c>
      <c r="R228" s="86">
        <f t="shared" ref="R228:R230" si="38">R227+0.01</f>
        <v>0.64</v>
      </c>
      <c r="S228" s="85">
        <v>1.38E-2</v>
      </c>
      <c r="T228" s="2"/>
    </row>
    <row r="229" spans="2:20">
      <c r="B229" s="5">
        <v>90</v>
      </c>
      <c r="C229" s="103">
        <v>212.6</v>
      </c>
      <c r="D229" s="102">
        <v>183</v>
      </c>
      <c r="E229" s="13">
        <f t="shared" ref="E229:E230" si="39">D229/45*0.2165</f>
        <v>0.88043333333333329</v>
      </c>
      <c r="F229" s="2"/>
      <c r="G229" s="6" t="s">
        <v>5</v>
      </c>
      <c r="H229" s="6">
        <f>IF(L239&lt;=C229,80+(L239-C230)/((C229-C230)/10),90+(L239-C229)/((C228-C229)/10))</f>
        <v>93.504933022337624</v>
      </c>
      <c r="I229" s="6">
        <f>IF(L240&lt;=C229,80+(L240-C230)/((C229-C230)/10),90+(L240-C229)/((C228-C229)/10))</f>
        <v>95.165706663080726</v>
      </c>
      <c r="J229" s="2"/>
      <c r="K229" s="17" t="s">
        <v>15</v>
      </c>
      <c r="L229" s="18">
        <f>L228*L237</f>
        <v>3.6032219167246402</v>
      </c>
      <c r="M229" s="2"/>
      <c r="N229" s="6" t="s">
        <v>16</v>
      </c>
      <c r="O229" s="6">
        <f>I236*POWER(I235,(C228-O233))</f>
        <v>0.72267748743409777</v>
      </c>
      <c r="P229" s="1"/>
      <c r="Q229" s="6">
        <v>15</v>
      </c>
      <c r="R229" s="86">
        <f t="shared" si="38"/>
        <v>0.65</v>
      </c>
      <c r="S229" s="85">
        <v>1.4E-2</v>
      </c>
      <c r="T229" s="2"/>
    </row>
    <row r="230" spans="2:20">
      <c r="B230" s="5">
        <v>80</v>
      </c>
      <c r="C230" s="103">
        <v>181.3</v>
      </c>
      <c r="D230" s="102">
        <v>125</v>
      </c>
      <c r="E230" s="13">
        <f t="shared" si="39"/>
        <v>0.60138888888888886</v>
      </c>
      <c r="F230" s="2"/>
      <c r="G230" s="6" t="s">
        <v>17</v>
      </c>
      <c r="H230" s="6">
        <f>IF(N240=0,INDEX('R280'!H255:H363,(ROUNDDOWN(((H229-70)/(20/72)+1),0)),1),INDEX('R280'!H255:H363,(ROUNDUP(((H229-70)/(20/72))+1,0)),1))</f>
        <v>243.38888888888874</v>
      </c>
      <c r="I230" s="6">
        <f>IF(O240=0,INDEX('R280'!H255:H363,(ROUNDDOWN(((I229-70)/(20/72)+1),0)),1),INDEX('R280'!H255:H363,(ROUNDUP(((I229-70)/(20/72))+1,0)),1))</f>
        <v>247.72222222222211</v>
      </c>
      <c r="J230" s="2"/>
      <c r="K230" s="17" t="s">
        <v>18</v>
      </c>
      <c r="L230" s="18">
        <f>L228/L238</f>
        <v>3.7369219245735921</v>
      </c>
      <c r="M230" s="2"/>
      <c r="N230" s="6" t="s">
        <v>19</v>
      </c>
      <c r="O230" s="6">
        <f>IF((O233&gt;0),((100+(L231/-H234))/100))</f>
        <v>1.009206006895133</v>
      </c>
      <c r="P230" s="1"/>
      <c r="Q230" s="6">
        <v>20</v>
      </c>
      <c r="R230" s="86">
        <f t="shared" si="38"/>
        <v>0.66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29</v>
      </c>
      <c r="I231" s="6">
        <f>O241</f>
        <v>29</v>
      </c>
      <c r="J231" s="2"/>
      <c r="K231" s="19" t="s">
        <v>21</v>
      </c>
      <c r="L231" s="20">
        <f>IF(Calculadora!$B$2&gt;0,Calculadora!$B$2*O228,Calculadora!$B$2*O229)</f>
        <v>-2.655816248463212</v>
      </c>
      <c r="M231" s="2"/>
      <c r="N231" s="6" t="s">
        <v>22</v>
      </c>
      <c r="O231" s="6">
        <f>IF((O233&gt;0),((100+(L231/-I234))/100))</f>
        <v>1.0095852354695927</v>
      </c>
      <c r="P231" s="1"/>
      <c r="Q231" s="6" t="str">
        <f>Calculadora!$B$2</f>
        <v>-3,65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0.60182311345943007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1.2020630052894738E-2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4.1668955315277758</v>
      </c>
      <c r="I232" s="6">
        <f>I227/4</f>
        <v>4.3212835313533553</v>
      </c>
      <c r="J232" s="2"/>
      <c r="K232" s="12"/>
      <c r="L232" s="12"/>
      <c r="M232" s="2"/>
      <c r="N232" s="6" t="s">
        <v>23</v>
      </c>
      <c r="O232" s="6">
        <f>O227/4.05*Calculadora!$B$5</f>
        <v>5.3096135784138432E-3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'280'!$J$14</f>
        <v>229.17</v>
      </c>
      <c r="P233" s="1"/>
      <c r="Q233" s="6">
        <v>-1</v>
      </c>
      <c r="R233" s="86">
        <v>0.6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280'!G31</f>
        <v>2.8848731906417693</v>
      </c>
      <c r="I234" s="6">
        <f>'inf 280'!H31</f>
        <v>2.7707365738570617</v>
      </c>
      <c r="J234" s="2"/>
      <c r="K234" s="15" t="s">
        <v>28</v>
      </c>
      <c r="L234" s="16">
        <f>O227*Calculadora!$B$3*$O$2</f>
        <v>2.3089116311415552</v>
      </c>
      <c r="M234" s="2"/>
      <c r="N234" s="2"/>
      <c r="O234" s="1"/>
      <c r="P234" s="1"/>
      <c r="Q234" s="6">
        <v>-10</v>
      </c>
      <c r="R234" s="86">
        <f>R233-0.01</f>
        <v>0.59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1.0116916146901962</v>
      </c>
      <c r="I235" s="6">
        <f>(1+(I237*S240))</f>
        <v>1.0117870308400525</v>
      </c>
      <c r="J235" s="2"/>
      <c r="K235" s="17" t="s">
        <v>30</v>
      </c>
      <c r="L235" s="18">
        <f>$O$5*Calculadora!$B$3*O227*0.99*(1-(L231*0.016))</f>
        <v>2.3829541080459622</v>
      </c>
      <c r="M235" s="1"/>
      <c r="N235" s="13" t="s">
        <v>31</v>
      </c>
      <c r="O235" s="6">
        <f>O233+L231</f>
        <v>226.51418375153676</v>
      </c>
      <c r="P235" s="1"/>
      <c r="Q235" s="6">
        <v>-20</v>
      </c>
      <c r="R235" s="86">
        <f t="shared" ref="R235:R239" si="40">R234-0.01</f>
        <v>0.57999999999999996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0.60182311345943007</v>
      </c>
      <c r="I236" s="6">
        <f>R240</f>
        <v>0.59681452957463743</v>
      </c>
      <c r="J236" s="2"/>
      <c r="K236" s="17" t="s">
        <v>32</v>
      </c>
      <c r="L236" s="18">
        <f>$O$5*Calculadora!$B$3*O227*1.28*(1-(L231*0.016))</f>
        <v>3.0809911699988204</v>
      </c>
      <c r="M236" s="1"/>
      <c r="N236" s="2"/>
      <c r="O236" s="2"/>
      <c r="P236" s="12"/>
      <c r="Q236" s="6">
        <v>-30</v>
      </c>
      <c r="R236" s="86">
        <f t="shared" si="40"/>
        <v>0.56999999999999995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0.97262910835365768</v>
      </c>
      <c r="I237" s="13">
        <f>1*(O233-C229)*(O233-C230)/((C228-C229)*(C228-C230))+0.903*(O233-C228)*(O233-C230)/((C229-C228)*(C229-C230))+0.76*(O233-C228)*(O233-C229)/((C230-C228)*(C230-C229))</f>
        <v>0.95868324843339048</v>
      </c>
      <c r="J237" s="2"/>
      <c r="K237" s="17" t="s">
        <v>33</v>
      </c>
      <c r="L237" s="18">
        <f>(100+(L235*2.75/-4))/100</f>
        <v>0.9836171905071841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0.55999999999999994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0.98028165651200749</v>
      </c>
      <c r="M238" s="1"/>
      <c r="N238" s="17">
        <f>MOD(H229,20/72)</f>
        <v>0.17159968900428701</v>
      </c>
      <c r="O238" s="18">
        <f>MOD(I229,20/72)</f>
        <v>0.16570666308072224</v>
      </c>
      <c r="P238" s="12"/>
      <c r="Q238" s="6">
        <v>-50</v>
      </c>
      <c r="R238" s="86">
        <f t="shared" si="40"/>
        <v>0.54999999999999993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224.1312296434908</v>
      </c>
      <c r="M239" s="1"/>
      <c r="N239" s="17">
        <f>N238/(20/72)</f>
        <v>0.61775888041543325</v>
      </c>
      <c r="O239" s="18">
        <f>O238/(20/72)</f>
        <v>0.59654398709060008</v>
      </c>
      <c r="P239" s="12"/>
      <c r="Q239" s="6">
        <v>-60</v>
      </c>
      <c r="R239" s="86">
        <f t="shared" si="40"/>
        <v>0.53999999999999992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229.59517492153557</v>
      </c>
      <c r="M240" s="2"/>
      <c r="N240" s="17">
        <f>IF(N239&lt;0.288,ROUNDDOWN(N239,0),ROUNDUP(N239,0))</f>
        <v>1</v>
      </c>
      <c r="O240" s="18">
        <f>IF(O239&lt;0.288,ROUNDDOWN(O239,0),ROUNDUP(O239,0))</f>
        <v>1</v>
      </c>
      <c r="P240" s="12"/>
      <c r="Q240" s="6" t="str">
        <f>Calculadora!$B$2</f>
        <v>-3,65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0.59681452957463743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1.2295021175465505E-2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29</v>
      </c>
      <c r="O241" s="18">
        <f>IF(O238&lt;0.08,30,O242)</f>
        <v>29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477" t="s">
        <v>70</v>
      </c>
      <c r="C246" s="481"/>
      <c r="D246" s="481"/>
      <c r="E246" s="478"/>
      <c r="F246" s="2"/>
      <c r="G246" s="474" t="s">
        <v>70</v>
      </c>
      <c r="H246" s="475"/>
      <c r="I246" s="476"/>
      <c r="J246" s="2"/>
      <c r="K246" s="6" t="s">
        <v>7</v>
      </c>
      <c r="L246" s="12"/>
      <c r="M246" s="2"/>
      <c r="N246" s="6" t="s">
        <v>8</v>
      </c>
      <c r="O246" s="13">
        <f>O247/0.2165</f>
        <v>6.2351107246788331</v>
      </c>
      <c r="P246" s="2"/>
      <c r="Q246" s="6">
        <v>1</v>
      </c>
      <c r="R246" s="86">
        <v>0.59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20.778048351580132</v>
      </c>
      <c r="I247" s="6">
        <f>I248/0.2165</f>
        <v>21.741696958774753</v>
      </c>
      <c r="J247" s="2"/>
      <c r="K247" s="15" t="s">
        <v>11</v>
      </c>
      <c r="L247" s="16">
        <f>O247*$O$3*Calculadora!$B$3</f>
        <v>4.5554998599963854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1.3499014718929674</v>
      </c>
      <c r="P247" s="2"/>
      <c r="Q247" s="6">
        <v>5</v>
      </c>
      <c r="R247" s="86">
        <f>R246+0.01</f>
        <v>0.6</v>
      </c>
      <c r="S247" s="85">
        <v>1.41E-2</v>
      </c>
    </row>
    <row r="248" spans="2:20">
      <c r="B248" s="5">
        <v>100</v>
      </c>
      <c r="C248" s="103">
        <v>226.8</v>
      </c>
      <c r="D248" s="102">
        <v>273</v>
      </c>
      <c r="E248" s="13">
        <f>D248/45*0.2165</f>
        <v>1.3134333333333332</v>
      </c>
      <c r="F248" s="2"/>
      <c r="G248" s="6" t="s">
        <v>7</v>
      </c>
      <c r="H248" s="6">
        <f>L249+O252</f>
        <v>4.4984474681170985</v>
      </c>
      <c r="I248" s="6">
        <f>L250+O252</f>
        <v>4.7070773915747344</v>
      </c>
      <c r="J248" s="2"/>
      <c r="K248" s="17" t="s">
        <v>13</v>
      </c>
      <c r="L248" s="18">
        <f>IF(L251&gt;0,L247*O250,L247*O251)</f>
        <v>4.5851761233127855</v>
      </c>
      <c r="M248" s="2"/>
      <c r="N248" s="6" t="s">
        <v>14</v>
      </c>
      <c r="O248" s="6">
        <f>H256*POWER(H255,(C248-O253))</f>
        <v>0.55436735763484912</v>
      </c>
      <c r="P248" s="1"/>
      <c r="Q248" s="6">
        <v>10</v>
      </c>
      <c r="R248" s="86">
        <f t="shared" ref="R248:R250" si="41">R247+0.01</f>
        <v>0.61</v>
      </c>
      <c r="S248" s="85">
        <v>1.43E-2</v>
      </c>
    </row>
    <row r="249" spans="2:20">
      <c r="B249" s="5">
        <v>90</v>
      </c>
      <c r="C249" s="103">
        <v>196.9</v>
      </c>
      <c r="D249" s="102">
        <v>190</v>
      </c>
      <c r="E249" s="13">
        <f t="shared" ref="E249:E250" si="42">D249/45*0.2165</f>
        <v>0.9141111111111111</v>
      </c>
      <c r="F249" s="2"/>
      <c r="G249" s="6" t="s">
        <v>5</v>
      </c>
      <c r="H249" s="6">
        <f>IF(L259&lt;=C249,80+(L259-C250)/((C249-C250)/10),90+(L259-C249)/((C248-C249)/10))</f>
        <v>99.125021767908549</v>
      </c>
      <c r="I249" s="6">
        <f>IF(L260&lt;=C249,80+(L260-C250)/((C249-C250)/10),90+(L260-C249)/((C248-C249)/10))</f>
        <v>101.39704940649871</v>
      </c>
      <c r="J249" s="2"/>
      <c r="K249" s="17" t="s">
        <v>15</v>
      </c>
      <c r="L249" s="18">
        <f>L248*L257</f>
        <v>4.4917812880089851</v>
      </c>
      <c r="M249" s="2"/>
      <c r="N249" s="6" t="s">
        <v>16</v>
      </c>
      <c r="O249" s="6">
        <f>I256*POWER(I255,(C248-O253))</f>
        <v>0.56997607894438085</v>
      </c>
      <c r="P249" s="1"/>
      <c r="Q249" s="6">
        <v>15</v>
      </c>
      <c r="R249" s="86">
        <f t="shared" si="41"/>
        <v>0.62</v>
      </c>
      <c r="S249" s="85">
        <v>1.4500000000000001E-2</v>
      </c>
    </row>
    <row r="250" spans="2:20">
      <c r="B250" s="5">
        <v>80</v>
      </c>
      <c r="C250" s="103">
        <v>168.6</v>
      </c>
      <c r="D250" s="102">
        <v>133</v>
      </c>
      <c r="E250" s="13">
        <f t="shared" si="42"/>
        <v>0.63987777777777777</v>
      </c>
      <c r="F250" s="2"/>
      <c r="G250" s="6" t="s">
        <v>17</v>
      </c>
      <c r="H250" s="6">
        <f>IF(N260=0,INDEX('R280'!K255:K363,(ROUNDDOWN(((H249-70)/(20/72)+1),0)),1),INDEX('R280'!K255:K363,(ROUNDUP(((H249-70)/(20/72))+1,0)),1))</f>
        <v>238.00000000000003</v>
      </c>
      <c r="I250" s="6" t="e">
        <f>IF(O260=0,INDEX('R280'!K255:K363,(ROUNDDOWN(((I249-70)/(20/72)+1),0)),1),INDEX('R280'!K255:K363,(ROUNDUP(((I249-70)/(20/72))+1,0)),1))</f>
        <v>#REF!</v>
      </c>
      <c r="J250" s="2"/>
      <c r="K250" s="17" t="s">
        <v>18</v>
      </c>
      <c r="L250" s="18">
        <f>L248/L258</f>
        <v>4.700411211466621</v>
      </c>
      <c r="M250" s="2"/>
      <c r="N250" s="6" t="s">
        <v>19</v>
      </c>
      <c r="O250" s="6">
        <f>IF((O253&gt;0),((100+(L251/-H254))/100))</f>
        <v>1.006519103661955</v>
      </c>
      <c r="P250" s="1"/>
      <c r="Q250" s="6">
        <v>20</v>
      </c>
      <c r="R250" s="86">
        <f t="shared" si="41"/>
        <v>0.63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30</v>
      </c>
      <c r="I251" s="6">
        <f>O261</f>
        <v>30</v>
      </c>
      <c r="J251" s="2"/>
      <c r="K251" s="19" t="s">
        <v>21</v>
      </c>
      <c r="L251" s="20">
        <f>IF(Calculadora!$B$2&gt;0,Calculadora!$B$2*O248,Calculadora!$B$2*O249)</f>
        <v>-2.0234408553671992</v>
      </c>
      <c r="M251" s="2"/>
      <c r="N251" s="6" t="s">
        <v>22</v>
      </c>
      <c r="O251" s="6">
        <f>IF((O253&gt;0),((100+(L251/-I254))/100))</f>
        <v>1.0065143813474782</v>
      </c>
      <c r="P251" s="1"/>
      <c r="Q251" s="6" t="str">
        <f>Calculadora!$B$2</f>
        <v>-3,65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0.5718231134594296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1.2520630052894747E-2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5.194512087895033</v>
      </c>
      <c r="I252" s="6">
        <f>I247/4</f>
        <v>5.4354242396936883</v>
      </c>
      <c r="J252" s="2"/>
      <c r="K252" s="12"/>
      <c r="L252" s="12"/>
      <c r="M252" s="2"/>
      <c r="N252" s="6" t="s">
        <v>23</v>
      </c>
      <c r="O252" s="6">
        <f>O247/4.05*Calculadora!$B$5</f>
        <v>6.66618010811342E-3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'280'!$J$14</f>
        <v>229.17</v>
      </c>
      <c r="P253" s="1"/>
      <c r="Q253" s="6">
        <v>-1</v>
      </c>
      <c r="R253" s="86">
        <v>0.59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280'!G37</f>
        <v>3.1038635988807526</v>
      </c>
      <c r="I254" s="6">
        <f>'inf 280'!H37</f>
        <v>3.1061136083943879</v>
      </c>
      <c r="J254" s="2"/>
      <c r="K254" s="15" t="s">
        <v>28</v>
      </c>
      <c r="L254" s="16">
        <f>O247*Calculadora!$B$3*$O$2</f>
        <v>2.8988212719437727</v>
      </c>
      <c r="M254" s="2"/>
      <c r="N254" s="2"/>
      <c r="O254" s="1"/>
      <c r="P254" s="1"/>
      <c r="Q254" s="6">
        <v>-10</v>
      </c>
      <c r="R254" s="86">
        <f>R253-0.01</f>
        <v>0.57999999999999996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1.013167000638604</v>
      </c>
      <c r="I255" s="6">
        <f>(1+(I257*S260))</f>
        <v>1.012360327815381</v>
      </c>
      <c r="J255" s="2"/>
      <c r="K255" s="17" t="s">
        <v>30</v>
      </c>
      <c r="L255" s="18">
        <f>$O$5*Calculadora!$B$3*O247*0.99*(1-(L251*0.016))</f>
        <v>2.9627440585862224</v>
      </c>
      <c r="M255" s="1"/>
      <c r="N255" s="13" t="s">
        <v>31</v>
      </c>
      <c r="O255" s="6">
        <f>O253+L251</f>
        <v>227.14655914463279</v>
      </c>
      <c r="P255" s="1"/>
      <c r="Q255" s="6">
        <v>-20</v>
      </c>
      <c r="R255" s="86">
        <f t="shared" ref="R255:R259" si="43">R254-0.01</f>
        <v>0.56999999999999995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0.5718231134594296</v>
      </c>
      <c r="I256" s="6">
        <f>R260</f>
        <v>0.5868145295746372</v>
      </c>
      <c r="J256" s="2"/>
      <c r="K256" s="17" t="s">
        <v>32</v>
      </c>
      <c r="L256" s="18">
        <f>$O$5*Calculadora!$B$3*O247*1.28*(1-(L251*0.016))</f>
        <v>3.8306185807983479</v>
      </c>
      <c r="M256" s="1"/>
      <c r="N256" s="2"/>
      <c r="O256" s="2"/>
      <c r="P256" s="12"/>
      <c r="Q256" s="6">
        <v>-30</v>
      </c>
      <c r="R256" s="86">
        <f t="shared" si="43"/>
        <v>0.55999999999999994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1.0516244456531789</v>
      </c>
      <c r="I257" s="13">
        <f>1*(O253-C249)*(O253-C250)/((C248-C249)*(C248-C250))+0.903*(O253-C248)*(O253-C250)/((C249-C248)*(C249-C250))+0.76*(O253-C248)*(O253-C249)/((C250-C248)*(C250-C249))</f>
        <v>1.0053116329759477</v>
      </c>
      <c r="J257" s="2"/>
      <c r="K257" s="17" t="s">
        <v>33</v>
      </c>
      <c r="L257" s="18">
        <f>(100+(L255*2.75/-4))/100</f>
        <v>0.97963113459721962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0.54999999999999993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0.97548404108289066</v>
      </c>
      <c r="M258" s="1"/>
      <c r="N258" s="17">
        <f>MOD(H249,20/72)</f>
        <v>0.23613287901965618</v>
      </c>
      <c r="O258" s="18">
        <f>MOD(I249,20/72)</f>
        <v>8.1605176098159538E-3</v>
      </c>
      <c r="P258" s="12"/>
      <c r="Q258" s="6">
        <v>-50</v>
      </c>
      <c r="R258" s="86">
        <f t="shared" si="43"/>
        <v>0.53999999999999992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224.18381508604656</v>
      </c>
      <c r="M259" s="1"/>
      <c r="N259" s="17">
        <f>N258/(20/72)</f>
        <v>0.85007836447076224</v>
      </c>
      <c r="O259" s="18">
        <f>O258/(20/72)</f>
        <v>2.9377863395337434E-2</v>
      </c>
      <c r="P259" s="12"/>
      <c r="Q259" s="6">
        <v>-60</v>
      </c>
      <c r="R259" s="86">
        <f t="shared" si="43"/>
        <v>0.52999999999999992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230.97717772543115</v>
      </c>
      <c r="M260" s="2"/>
      <c r="N260" s="17">
        <f>IF(N259&lt;0.288,ROUNDDOWN(N259,0),ROUNDUP(N259,0))</f>
        <v>1</v>
      </c>
      <c r="O260" s="18">
        <f>IF(O259&lt;0.288,ROUNDDOWN(O259,0),ROUNDUP(O259,0))</f>
        <v>0</v>
      </c>
      <c r="P260" s="12"/>
      <c r="Q260" s="6" t="str">
        <f>Calculadora!$B$2</f>
        <v>-3,65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0.5868145295746372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1.2295021175465505E-2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30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30</v>
      </c>
      <c r="O262" s="20">
        <f>IF(O258&gt;(20/72)-0.08,30,29)</f>
        <v>29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477" t="s">
        <v>71</v>
      </c>
      <c r="C266" s="481"/>
      <c r="D266" s="481"/>
      <c r="E266" s="478"/>
      <c r="F266" s="2"/>
      <c r="G266" s="474" t="s">
        <v>71</v>
      </c>
      <c r="H266" s="475"/>
      <c r="I266" s="476"/>
      <c r="J266" s="2"/>
      <c r="K266" s="6" t="s">
        <v>7</v>
      </c>
      <c r="L266" s="12"/>
      <c r="M266" s="2"/>
      <c r="N266" s="6" t="s">
        <v>8</v>
      </c>
      <c r="O266" s="13">
        <f>O267/0.2165</f>
        <v>2.4329556806358767</v>
      </c>
      <c r="P266" s="2"/>
      <c r="Q266" s="6">
        <v>1</v>
      </c>
      <c r="R266" s="86">
        <v>0.61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8.3238002724963494</v>
      </c>
      <c r="I267" s="6">
        <f>I268/0.2165</f>
        <v>8.4765348680904662</v>
      </c>
      <c r="J267" s="2"/>
      <c r="K267" s="15" t="s">
        <v>11</v>
      </c>
      <c r="L267" s="16">
        <f>O267*$O$3*Calculadora!$B$3</f>
        <v>1.7775673523560469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0.52673490485766727</v>
      </c>
      <c r="P267" s="2"/>
      <c r="Q267" s="6">
        <v>5</v>
      </c>
      <c r="R267" s="86">
        <f>R266+0.01</f>
        <v>0.62</v>
      </c>
      <c r="S267" s="85">
        <v>1.3100000000000001E-2</v>
      </c>
    </row>
    <row r="268" spans="2:19">
      <c r="B268" s="5">
        <v>100</v>
      </c>
      <c r="C268" s="103">
        <v>316.5</v>
      </c>
      <c r="D268" s="102">
        <v>269</v>
      </c>
      <c r="E268" s="13">
        <f>D268/45*0.2165</f>
        <v>1.2941888888888888</v>
      </c>
      <c r="F268" s="2"/>
      <c r="G268" s="6" t="s">
        <v>7</v>
      </c>
      <c r="H268" s="6">
        <f>L269+O272</f>
        <v>1.8021027589954597</v>
      </c>
      <c r="I268" s="6">
        <f>L270+O272</f>
        <v>1.8351697989415861</v>
      </c>
      <c r="J268" s="2"/>
      <c r="K268" s="17" t="s">
        <v>13</v>
      </c>
      <c r="L268" s="18">
        <f>IF(L271&gt;0,L267*O270,L267*O271)</f>
        <v>1.8147041960501771</v>
      </c>
      <c r="M268" s="2"/>
      <c r="N268" s="6" t="s">
        <v>14</v>
      </c>
      <c r="O268" s="6">
        <f>H276*POWER(H275,(C268-O273))</f>
        <v>1.3232526357652483</v>
      </c>
      <c r="P268" s="1"/>
      <c r="Q268" s="6">
        <v>10</v>
      </c>
      <c r="R268" s="86">
        <f t="shared" ref="R268:R270" si="44">R267+0.01</f>
        <v>0.63</v>
      </c>
      <c r="S268" s="85">
        <v>1.3299999999999999E-2</v>
      </c>
    </row>
    <row r="269" spans="2:19">
      <c r="B269" s="5">
        <v>90</v>
      </c>
      <c r="C269" s="103">
        <v>280.7</v>
      </c>
      <c r="D269" s="102">
        <v>185</v>
      </c>
      <c r="E269" s="13">
        <f t="shared" ref="E269:E270" si="45">D269/45*0.2165</f>
        <v>0.89005555555555549</v>
      </c>
      <c r="F269" s="2"/>
      <c r="G269" s="6" t="s">
        <v>5</v>
      </c>
      <c r="H269" s="6">
        <f>IF(L279&lt;=C269,80+(L279-C270)/((C269-C270)/10),90+(L279-C269)/((C268-C269)/10))</f>
        <v>73.501888087161944</v>
      </c>
      <c r="I269" s="6">
        <f>IF(L280&lt;=C269,80+(L280-C270)/((C269-C270)/10),90+(L280-C269)/((C268-C269)/10))</f>
        <v>74.287478781814855</v>
      </c>
      <c r="J269" s="2"/>
      <c r="K269" s="17" t="s">
        <v>15</v>
      </c>
      <c r="L269" s="18">
        <f>L268*L277</f>
        <v>1.7995015989714711</v>
      </c>
      <c r="M269" s="2"/>
      <c r="N269" s="6" t="s">
        <v>16</v>
      </c>
      <c r="O269" s="6">
        <f>I276*POWER(I275,(C268-O273))</f>
        <v>1.1871766033303142</v>
      </c>
      <c r="P269" s="1"/>
      <c r="Q269" s="6">
        <v>15</v>
      </c>
      <c r="R269" s="86">
        <f t="shared" si="44"/>
        <v>0.64</v>
      </c>
      <c r="S269" s="85">
        <v>1.35E-2</v>
      </c>
    </row>
    <row r="270" spans="2:19">
      <c r="B270" s="5">
        <v>80</v>
      </c>
      <c r="C270" s="103">
        <v>245.8</v>
      </c>
      <c r="D270" s="102">
        <v>128</v>
      </c>
      <c r="E270" s="13">
        <f t="shared" si="45"/>
        <v>0.61582222222222227</v>
      </c>
      <c r="F270" s="2"/>
      <c r="G270" s="6" t="s">
        <v>17</v>
      </c>
      <c r="H270" s="6">
        <f>IF(N280=0,INDEX('R280'!F255:F363,(ROUNDDOWN(((H269-70)/(20/72)+1),0)),1),INDEX('R280'!F255:F363,(ROUNDUP(((H269-70)/(20/72))+1,0)),1))</f>
        <v>217.88888888889019</v>
      </c>
      <c r="I270" s="6">
        <f>IF(O280=0,INDEX('R280'!F255:F363,(ROUNDDOWN(((I269-70)/(20/72)+1),0)),1),INDEX('R280'!F255:F363,(ROUNDUP(((I269-70)/(20/72))+1,0)),1))</f>
        <v>220.35555555555686</v>
      </c>
      <c r="J270" s="2"/>
      <c r="K270" s="17" t="s">
        <v>18</v>
      </c>
      <c r="L270" s="18">
        <f>L268/L278</f>
        <v>1.8325686389175975</v>
      </c>
      <c r="M270" s="2"/>
      <c r="N270" s="6" t="s">
        <v>19</v>
      </c>
      <c r="O270" s="6">
        <f>IF((O273&gt;0),((100+(L271/-H274))/100))</f>
        <v>1.0208919474386766</v>
      </c>
      <c r="P270" s="1"/>
      <c r="Q270" s="6">
        <v>20</v>
      </c>
      <c r="R270" s="86">
        <f t="shared" si="44"/>
        <v>0.65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29</v>
      </c>
      <c r="I271" s="6">
        <f>O281</f>
        <v>29</v>
      </c>
      <c r="J271" s="2"/>
      <c r="K271" s="19" t="s">
        <v>21</v>
      </c>
      <c r="L271" s="20">
        <f>IF(Calculadora!$B$2&gt;0,Calculadora!$B$2*O268,Calculadora!$B$2*O269)</f>
        <v>-4.8298721205431558</v>
      </c>
      <c r="M271" s="2"/>
      <c r="N271" s="6" t="s">
        <v>22</v>
      </c>
      <c r="O271" s="6">
        <f>IF((O273&gt;0),((100+(L271/-I274))/100))</f>
        <v>1.0208919474386766</v>
      </c>
      <c r="P271" s="1"/>
      <c r="Q271" s="6" t="str">
        <f>Calculadora!$B$2</f>
        <v>-3,65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0.59182311345943128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1.1520630052894745E-2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2.0809500681240873</v>
      </c>
      <c r="I272" s="6">
        <f>I267/4</f>
        <v>2.1191337170226165</v>
      </c>
      <c r="J272" s="2"/>
      <c r="K272" s="12"/>
      <c r="L272" s="12"/>
      <c r="M272" s="2"/>
      <c r="N272" s="6" t="s">
        <v>23</v>
      </c>
      <c r="O272" s="6">
        <f>O267/4.05*Calculadora!$B$5</f>
        <v>2.6011600239884804E-3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'280'!$J$14</f>
        <v>229.17</v>
      </c>
      <c r="P273" s="1"/>
      <c r="Q273" s="6">
        <v>-1</v>
      </c>
      <c r="R273" s="86">
        <v>0.57999999999999996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280'!K31</f>
        <v>2.3118343250288822</v>
      </c>
      <c r="I274" s="6">
        <f>'inf 280'!L31</f>
        <v>2.3118343250288822</v>
      </c>
      <c r="J274" s="2"/>
      <c r="K274" s="15" t="s">
        <v>28</v>
      </c>
      <c r="L274" s="16">
        <f>O267*Calculadora!$B$3*$O$2</f>
        <v>1.1311272553362715</v>
      </c>
      <c r="M274" s="2"/>
      <c r="N274" s="2"/>
      <c r="O274" s="1"/>
      <c r="P274" s="1"/>
      <c r="Q274" s="6">
        <v>-10</v>
      </c>
      <c r="R274" s="86">
        <f>R273-0.01</f>
        <v>0.56999999999999995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1.0092563679362128</v>
      </c>
      <c r="I275" s="6">
        <f>(1+(I277*S280))</f>
        <v>1.0082995950777316</v>
      </c>
      <c r="J275" s="2"/>
      <c r="K275" s="17" t="s">
        <v>30</v>
      </c>
      <c r="L275" s="18">
        <f>$O$5*Calculadora!$B$3*O267*1*(1-(L271*0.016))</f>
        <v>1.2185384552616341</v>
      </c>
      <c r="M275" s="1"/>
      <c r="N275" s="13" t="s">
        <v>31</v>
      </c>
      <c r="O275" s="6">
        <f>O273+L271</f>
        <v>224.34012787945684</v>
      </c>
      <c r="P275" s="1"/>
      <c r="Q275" s="6">
        <v>-20</v>
      </c>
      <c r="R275" s="86">
        <f t="shared" ref="R275:R279" si="46">R274-0.01</f>
        <v>0.55999999999999994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0.59182311345943128</v>
      </c>
      <c r="I276" s="6">
        <f>R280</f>
        <v>0.57681452957463708</v>
      </c>
      <c r="J276" s="2"/>
      <c r="K276" s="17" t="s">
        <v>32</v>
      </c>
      <c r="L276" s="18">
        <f>$O$5*Calculadora!$B$3*O267*1.25*(1-(L271*0.016))</f>
        <v>1.5231730690770424</v>
      </c>
      <c r="M276" s="1"/>
      <c r="N276" s="2"/>
      <c r="O276" s="2"/>
      <c r="P276" s="12"/>
      <c r="Q276" s="6">
        <v>-30</v>
      </c>
      <c r="R276" s="86">
        <f t="shared" si="46"/>
        <v>0.54999999999999993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0.8034602182097641</v>
      </c>
      <c r="I277" s="13">
        <f>1*(O273-C269)*(O273-C270)/((C268-C269)*(C268-C270))+0.903*(O273-C268)*(O273-C270)/((C269-C268)*(C269-C270))+0.76*(O273-C268)*(O273-C269)/((C270-C268)*(C270-C269))</f>
        <v>0.67503707063907892</v>
      </c>
      <c r="J277" s="2"/>
      <c r="K277" s="17" t="s">
        <v>33</v>
      </c>
      <c r="L277" s="18">
        <f>(100+(L275*2.75/-4))/100</f>
        <v>0.99162254812007633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0.53999999999999992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0.990251692357907</v>
      </c>
      <c r="M278" s="1"/>
      <c r="N278" s="17">
        <f>MOD(H269,20/72)</f>
        <v>0.16855475382860785</v>
      </c>
      <c r="O278" s="18">
        <f>MOD(I269,20/72)</f>
        <v>0.1208121151481848</v>
      </c>
      <c r="P278" s="12"/>
      <c r="Q278" s="6">
        <v>-50</v>
      </c>
      <c r="R278" s="86">
        <f t="shared" si="46"/>
        <v>0.52999999999999992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223.12158942419521</v>
      </c>
      <c r="M279" s="1"/>
      <c r="N279" s="17">
        <f>N278/(20/72)</f>
        <v>0.60679711378298828</v>
      </c>
      <c r="O279" s="18">
        <f>O278/(20/72)</f>
        <v>0.43492361453346523</v>
      </c>
      <c r="P279" s="12"/>
      <c r="Q279" s="6">
        <v>-60</v>
      </c>
      <c r="R279" s="86">
        <f t="shared" si="46"/>
        <v>0.51999999999999991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225.86330094853389</v>
      </c>
      <c r="M280" s="2"/>
      <c r="N280" s="17">
        <f>IF(N279&lt;0.288,ROUNDDOWN(N279,0),ROUNDUP(N279,0))</f>
        <v>1</v>
      </c>
      <c r="O280" s="18">
        <f>IF(O279&lt;0.288,ROUNDDOWN(O279,0),ROUNDUP(O279,0))</f>
        <v>1</v>
      </c>
      <c r="P280" s="12"/>
      <c r="Q280" s="6" t="str">
        <f>Calculadora!$B$2</f>
        <v>-3,65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0.57681452957463708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1.2295021175465505E-2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29</v>
      </c>
      <c r="O281" s="18">
        <f>IF(O278&lt;0.08,30,O282)</f>
        <v>29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477" t="s">
        <v>72</v>
      </c>
      <c r="C286" s="481"/>
      <c r="D286" s="481"/>
      <c r="E286" s="478"/>
      <c r="F286" s="2"/>
      <c r="G286" s="474" t="s">
        <v>72</v>
      </c>
      <c r="H286" s="475"/>
      <c r="I286" s="476"/>
      <c r="J286" s="2"/>
      <c r="K286" s="6" t="s">
        <v>7</v>
      </c>
      <c r="L286" s="12"/>
      <c r="M286" s="2"/>
      <c r="N286" s="6" t="s">
        <v>8</v>
      </c>
      <c r="O286" s="13">
        <f>O287/0.2165</f>
        <v>2.3519363958642874</v>
      </c>
      <c r="P286" s="2"/>
      <c r="Q286" s="6">
        <v>1</v>
      </c>
      <c r="R286" s="86">
        <v>0.6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8.0600770907691146</v>
      </c>
      <c r="I287" s="6">
        <f>I288/0.2165</f>
        <v>8.2033836675055856</v>
      </c>
      <c r="J287" s="2"/>
      <c r="K287" s="15" t="s">
        <v>11</v>
      </c>
      <c r="L287" s="16">
        <f>O287*$O$3*Calculadora!$B$3</f>
        <v>1.7183730001253585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0.50919422970461825</v>
      </c>
      <c r="P287" s="2"/>
      <c r="Q287" s="6">
        <v>5</v>
      </c>
      <c r="R287" s="86">
        <f>R286+0.01</f>
        <v>0.61</v>
      </c>
      <c r="S287" s="85">
        <v>1.3100000000000001E-2</v>
      </c>
    </row>
    <row r="288" spans="2:19">
      <c r="B288" s="5">
        <v>100</v>
      </c>
      <c r="C288" s="103">
        <v>323.5</v>
      </c>
      <c r="D288" s="102">
        <v>269</v>
      </c>
      <c r="E288" s="13">
        <f>D288/45*0.2165</f>
        <v>1.2941888888888888</v>
      </c>
      <c r="F288" s="2"/>
      <c r="G288" s="6" t="s">
        <v>7</v>
      </c>
      <c r="H288" s="6">
        <f>L289+O292</f>
        <v>1.7450066901515131</v>
      </c>
      <c r="I288" s="6">
        <f>L290+O292</f>
        <v>1.7760325640149592</v>
      </c>
      <c r="J288" s="2"/>
      <c r="K288" s="17" t="s">
        <v>13</v>
      </c>
      <c r="L288" s="18">
        <f>IF(L291&gt;0,L287*O290,L287*O291)</f>
        <v>1.7567586428699702</v>
      </c>
      <c r="M288" s="2"/>
      <c r="N288" s="6" t="s">
        <v>14</v>
      </c>
      <c r="O288" s="6">
        <f>H296*POWER(H295,(C288-O293))</f>
        <v>1.3743688275153867</v>
      </c>
      <c r="P288" s="1"/>
      <c r="Q288" s="6">
        <v>10</v>
      </c>
      <c r="R288" s="86">
        <f t="shared" ref="R288:R290" si="47">R287+0.01</f>
        <v>0.62</v>
      </c>
      <c r="S288" s="85">
        <v>1.3299999999999999E-2</v>
      </c>
    </row>
    <row r="289" spans="2:19">
      <c r="B289" s="5">
        <v>90</v>
      </c>
      <c r="C289" s="103">
        <v>287.8</v>
      </c>
      <c r="D289" s="102">
        <v>186</v>
      </c>
      <c r="E289" s="13">
        <f t="shared" ref="E289:E290" si="48">D289/45*0.2165</f>
        <v>0.8948666666666667</v>
      </c>
      <c r="F289" s="2"/>
      <c r="G289" s="6" t="s">
        <v>5</v>
      </c>
      <c r="H289" s="6">
        <f>IF(L299&lt;=C289,80+(L299-C290)/((C289-C290)/10),90+(L299-C289)/((C288-C289)/10))</f>
        <v>71.371359024753446</v>
      </c>
      <c r="I289" s="6">
        <f>IF(L300&lt;=C289,80+(L300-C290)/((C289-C290)/10),90+(L300-C289)/((C288-C289)/10))</f>
        <v>72.135081679986328</v>
      </c>
      <c r="J289" s="2"/>
      <c r="K289" s="17" t="s">
        <v>15</v>
      </c>
      <c r="L289" s="18">
        <f>L288*L297</f>
        <v>1.7424921507455644</v>
      </c>
      <c r="M289" s="2"/>
      <c r="N289" s="6" t="s">
        <v>16</v>
      </c>
      <c r="O289" s="6">
        <f>I296*POWER(I295,(C288-O293))</f>
        <v>1.1310225338337718</v>
      </c>
      <c r="P289" s="1"/>
      <c r="Q289" s="6">
        <v>15</v>
      </c>
      <c r="R289" s="86">
        <f t="shared" si="47"/>
        <v>0.63</v>
      </c>
      <c r="S289" s="85">
        <v>1.35E-2</v>
      </c>
    </row>
    <row r="290" spans="2:19">
      <c r="B290" s="5">
        <v>80</v>
      </c>
      <c r="C290" s="103">
        <v>253</v>
      </c>
      <c r="D290" s="102">
        <v>130</v>
      </c>
      <c r="E290" s="13">
        <f t="shared" si="48"/>
        <v>0.62544444444444447</v>
      </c>
      <c r="F290" s="2"/>
      <c r="G290" s="6" t="s">
        <v>17</v>
      </c>
      <c r="H290" s="6">
        <f>IF(N300=0,INDEX('R280'!G255:G363,(ROUNDDOWN(((H289-70)/(20/72)+1),0)),1),INDEX('R280'!G255:G363,(ROUNDUP(((H289-70)/(20/72))+1,0)),1))</f>
        <v>218.44999999999894</v>
      </c>
      <c r="I290" s="6">
        <f>IF(O300=0,INDEX('R280'!G255:G363,(ROUNDDOWN(((I289-70)/(20/72)+1),0)),1),INDEX('R280'!G255:G363,(ROUNDUP(((I289-70)/(20/72))+1,0)),1))</f>
        <v>220.99999999999892</v>
      </c>
      <c r="J290" s="2"/>
      <c r="K290" s="17" t="s">
        <v>18</v>
      </c>
      <c r="L290" s="18">
        <f>L288/L298</f>
        <v>1.7735180246090105</v>
      </c>
      <c r="M290" s="2"/>
      <c r="N290" s="6" t="s">
        <v>19</v>
      </c>
      <c r="O290" s="6">
        <f>IF((O293&gt;0),((100+(L291/-H294))/100))</f>
        <v>1.022338364686719</v>
      </c>
      <c r="P290" s="1"/>
      <c r="Q290" s="6">
        <v>20</v>
      </c>
      <c r="R290" s="86">
        <f t="shared" si="47"/>
        <v>0.64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30</v>
      </c>
      <c r="I291" s="6">
        <f>O301</f>
        <v>29</v>
      </c>
      <c r="J291" s="2"/>
      <c r="K291" s="19" t="s">
        <v>21</v>
      </c>
      <c r="L291" s="20">
        <f>IF(Calculadora!$B$2&gt;0,Calculadora!$B$2*O288,Calculadora!$B$2*O289)</f>
        <v>-5.0164462204311615</v>
      </c>
      <c r="M291" s="2"/>
      <c r="N291" s="6" t="s">
        <v>22</v>
      </c>
      <c r="O291" s="6">
        <f>IF((O293&gt;0),((100+(L291/-I294))/100))</f>
        <v>1.022338364686719</v>
      </c>
      <c r="P291" s="1"/>
      <c r="Q291" s="6" t="str">
        <f>Calculadora!$B$2</f>
        <v>-3,65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0.58182311345942961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1.1520630052894745E-2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2.0150192726922787</v>
      </c>
      <c r="I292" s="6">
        <f>I287/4</f>
        <v>2.0508459168763964</v>
      </c>
      <c r="J292" s="2"/>
      <c r="K292" s="12"/>
      <c r="L292" s="12"/>
      <c r="M292" s="2"/>
      <c r="N292" s="6" t="s">
        <v>23</v>
      </c>
      <c r="O292" s="6">
        <f>O287/4.05*Calculadora!$B$5</f>
        <v>2.5145394059487326E-3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'280'!$J$14</f>
        <v>229.17</v>
      </c>
      <c r="P293" s="1"/>
      <c r="Q293" s="6">
        <v>-1</v>
      </c>
      <c r="R293" s="86">
        <v>0.56999999999999995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280'!K37</f>
        <v>2.2456640361922382</v>
      </c>
      <c r="I294" s="6">
        <f>'inf 280'!L37</f>
        <v>2.2456640361922382</v>
      </c>
      <c r="J294" s="2"/>
      <c r="K294" s="15" t="s">
        <v>28</v>
      </c>
      <c r="L294" s="16">
        <f>O287*Calculadora!$B$3*$O$2</f>
        <v>1.0934598527023511</v>
      </c>
      <c r="M294" s="2"/>
      <c r="N294" s="2"/>
      <c r="O294" s="1"/>
      <c r="P294" s="1"/>
      <c r="Q294" s="6">
        <v>-10</v>
      </c>
      <c r="R294" s="86">
        <f>R293-0.01</f>
        <v>0.55999999999999994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1.0091541588417501</v>
      </c>
      <c r="I295" s="6">
        <f>(1+(I297*S300))</f>
        <v>1.0078010604104788</v>
      </c>
      <c r="J295" s="2"/>
      <c r="K295" s="17" t="s">
        <v>30</v>
      </c>
      <c r="L295" s="18">
        <f>$O$5*Calculadora!$B$3*O287*1*(1-(L291*0.016))</f>
        <v>1.1812243734268619</v>
      </c>
      <c r="M295" s="1"/>
      <c r="N295" s="13" t="s">
        <v>31</v>
      </c>
      <c r="O295" s="6">
        <f>O293+L291</f>
        <v>224.15355377956882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0.58182311345942961</v>
      </c>
      <c r="I296" s="6">
        <f>R300</f>
        <v>0.5434071361430004</v>
      </c>
      <c r="J296" s="2"/>
      <c r="K296" s="17" t="s">
        <v>32</v>
      </c>
      <c r="L296" s="18">
        <f>$O$5*Calculadora!$B$3*O287*1.25*(1-(L291*0.016))</f>
        <v>1.4765304667835775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0.79458838620114225</v>
      </c>
      <c r="I297" s="13">
        <f>1*(O293-C289)*(O293-C290)/((C288-C289)*(C288-C290))+0.903*(O293-C288)*(O293-C290)/((C289-C288)*(C289-C290))+0.76*(O293-C288)*(O293-C289)/((C290-C288)*(C290-C289))</f>
        <v>0.63448938388537068</v>
      </c>
      <c r="J297" s="2"/>
      <c r="K297" s="17" t="s">
        <v>33</v>
      </c>
      <c r="L297" s="18">
        <f>(100+(L295*2.75/-4))/100</f>
        <v>0.99187908243269041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0.99055020501258506</v>
      </c>
      <c r="M298" s="1"/>
      <c r="N298" s="17">
        <f>MOD(H289,20/72)</f>
        <v>0.26024791364233124</v>
      </c>
      <c r="O298" s="18">
        <f>MOD(I289,20/72)</f>
        <v>0.1906372355418805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222.97232940614197</v>
      </c>
      <c r="M299" s="1"/>
      <c r="N299" s="17">
        <f>N298/(20/72)</f>
        <v>0.93689248911239242</v>
      </c>
      <c r="O299" s="18">
        <f>O298/(20/72)</f>
        <v>0.68629404795076976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225.6300842463524</v>
      </c>
      <c r="M300" s="2"/>
      <c r="N300" s="17">
        <f>IF(N299&lt;0.288,ROUNDDOWN(N299,0),ROUNDUP(N299,0))</f>
        <v>1</v>
      </c>
      <c r="O300" s="18">
        <f>IF(O299&lt;0.288,ROUNDDOWN(O299,0),ROUNDUP(O299,0))</f>
        <v>1</v>
      </c>
      <c r="P300" s="12"/>
      <c r="Q300" s="6" t="str">
        <f>Calculadora!$B$2</f>
        <v>-3,65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0.5434071361430004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1.2295021175465505E-2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30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30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477" t="s">
        <v>74</v>
      </c>
      <c r="C306" s="481"/>
      <c r="D306" s="481"/>
      <c r="E306" s="478"/>
      <c r="F306" s="2"/>
      <c r="G306" s="474" t="s">
        <v>74</v>
      </c>
      <c r="H306" s="475"/>
      <c r="I306" s="476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O307*$O$3*Calculadora!$B$3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IF(N320=0,INDEX('R280'!E255:E363,(ROUNDDOWN(((H309-70)/(20/72)+1),0)),1),INDEX('R280'!E255:E363,(ROUNDUP(((H309-70)/(20/72))+1,0)),1))</f>
        <v>#DIV/0!</v>
      </c>
      <c r="I310" s="6" t="e">
        <f>IF(O320=0,INDEX('R280'!E255:E363,(ROUNDDOWN(((I309-70)/(20/72)+1),0)),1),INDEX('R280'!E255:E363,(ROUNDUP(((I309-70)/(20/72))+1,0)),1))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IF(Calculadora!$B$2&gt;0,Calculadora!$B$2*O308,Calculadora!$B$2*O309)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 t="str">
        <f>Calculadora!$B$2</f>
        <v>-3,65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1.1520630052894745E-2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O307/4.05*Calculadora!$B$5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'280'!$J$14</f>
        <v>229.17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280'!O27</f>
        <v>#DIV/0!</v>
      </c>
      <c r="I314" s="6" t="e">
        <f>'inf 280'!P27</f>
        <v>#DIV/0!</v>
      </c>
      <c r="J314" s="2"/>
      <c r="K314" s="15" t="s">
        <v>28</v>
      </c>
      <c r="L314" s="16" t="e">
        <f>O307*Calculadora!$B$3*$O$2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$O$5*Calculadora!$B$3*O307*1*(1-(L311*0.016))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$O$5*Calculadora!$B$3*O307*1.25*(1-(L311*0.016))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 t="str">
        <f>Calculadora!$B$2</f>
        <v>-3,65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1.2295021175465505E-2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477" t="s">
        <v>73</v>
      </c>
      <c r="C326" s="481"/>
      <c r="D326" s="481"/>
      <c r="E326" s="478"/>
      <c r="F326" s="2"/>
      <c r="G326" s="474" t="s">
        <v>73</v>
      </c>
      <c r="H326" s="475"/>
      <c r="I326" s="476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O327*$O$3*Calculadora!$B$3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IF(N340=0,INDEX('R280'!F255:F363,(ROUNDDOWN(((H329-70)/(20/72)+1),0)),1),INDEX('R280'!F255:F363,(ROUNDUP(((H329-70)/(20/72))+1,0)),1))</f>
        <v>#DIV/0!</v>
      </c>
      <c r="I330" s="6" t="e">
        <f>IF(O340=0,INDEX('R280'!F255:F363,(ROUNDDOWN(((I329-70)/(20/72)+1),0)),1),INDEX('R280'!F255:F363,(ROUNDUP(((I329-70)/(20/72))+1,0)),1))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IF(Calculadora!$B$2&gt;0,Calculadora!$B$2*O328,Calculadora!$B$2*O329)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 t="str">
        <f>Calculadora!$B$2</f>
        <v>-3,65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1.1520630052894745E-2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O327/4.05*Calculadora!$B$5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'280'!$J$14</f>
        <v>229.17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280'!O15</f>
        <v>#DIV/0!</v>
      </c>
      <c r="I334" s="6" t="e">
        <f>'inf 280'!P15</f>
        <v>#DIV/0!</v>
      </c>
      <c r="J334" s="2"/>
      <c r="K334" s="15" t="s">
        <v>28</v>
      </c>
      <c r="L334" s="16" t="e">
        <f>O327*Calculadora!$B$3*$O$2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$O$5*Calculadora!$B$3*O327*1*(1-(L331*0.016))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$O$5*Calculadora!$B$3*O327*1.25*(1-(L331*0.016))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 t="str">
        <f>Calculadora!$B$2</f>
        <v>-3,65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1.2295021175465505E-2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477" t="s">
        <v>75</v>
      </c>
      <c r="C346" s="481"/>
      <c r="D346" s="481"/>
      <c r="E346" s="478"/>
      <c r="F346" s="2"/>
      <c r="G346" s="474" t="s">
        <v>75</v>
      </c>
      <c r="H346" s="475"/>
      <c r="I346" s="476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O347*$O$3*Calculadora!$B$3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IF(N360=0,INDEX('R280'!G255:G363,(ROUNDDOWN(((H349-70)/(20/72)+1),0)),1),INDEX('R280'!G255:G363,(ROUNDUP(((H349-70)/(20/72))+1,0)),1))</f>
        <v>#DIV/0!</v>
      </c>
      <c r="I350" s="6" t="e">
        <f>IF(O360=0,INDEX('R280'!G255:G363,(ROUNDDOWN(((I349-70)/(20/72)+1),0)),1),INDEX('R280'!G255:G363,(ROUNDUP(((I349-70)/(20/72))+1,0)),1))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IF(Calculadora!$B$2&gt;0,Calculadora!$B$2*O348,Calculadora!$B$2*O349)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 t="str">
        <f>Calculadora!$B$2</f>
        <v>-3,65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1.1520630052894745E-2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O347/4.05*Calculadora!$B$5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'280'!$J$14</f>
        <v>229.17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280'!O21</f>
        <v>#DIV/0!</v>
      </c>
      <c r="I354" s="6" t="e">
        <f>'inf 280'!P21</f>
        <v>#DIV/0!</v>
      </c>
      <c r="J354" s="2"/>
      <c r="K354" s="15" t="s">
        <v>28</v>
      </c>
      <c r="L354" s="16" t="e">
        <f>O347*Calculadora!$B$3*$O$2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$O$5*Calculadora!$B$3*O347*1*(1-(L351*0.016))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$O$5*Calculadora!$B$3*O347*1.25*(1-(L351*0.016))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 t="str">
        <f>Calculadora!$B$2</f>
        <v>-3,65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1.2295021175465505E-2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06:E306"/>
    <mergeCell ref="G306:I306"/>
    <mergeCell ref="B326:E326"/>
    <mergeCell ref="G326:I326"/>
    <mergeCell ref="B346:E346"/>
    <mergeCell ref="G346:I346"/>
    <mergeCell ref="B246:E246"/>
    <mergeCell ref="G246:I246"/>
    <mergeCell ref="B266:E266"/>
    <mergeCell ref="G266:I266"/>
    <mergeCell ref="B286:E286"/>
    <mergeCell ref="G286:I286"/>
    <mergeCell ref="B186:E186"/>
    <mergeCell ref="G186:I186"/>
    <mergeCell ref="B206:E206"/>
    <mergeCell ref="G206:I206"/>
    <mergeCell ref="B226:E226"/>
    <mergeCell ref="G226:I226"/>
    <mergeCell ref="B122:E122"/>
    <mergeCell ref="G122:I122"/>
    <mergeCell ref="B147:E147"/>
    <mergeCell ref="G147:I147"/>
    <mergeCell ref="B165:E165"/>
    <mergeCell ref="G165:I165"/>
    <mergeCell ref="B61:E61"/>
    <mergeCell ref="G61:I61"/>
    <mergeCell ref="B79:E79"/>
    <mergeCell ref="G79:I79"/>
    <mergeCell ref="B97:E97"/>
    <mergeCell ref="G97:I97"/>
    <mergeCell ref="B36:E36"/>
    <mergeCell ref="G36:I36"/>
    <mergeCell ref="G2:H2"/>
    <mergeCell ref="I2:J2"/>
    <mergeCell ref="K2:L2"/>
    <mergeCell ref="B18:E18"/>
    <mergeCell ref="G18:I1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959F-9E41-4E63-8E23-B61E0BC84D09}">
  <dimension ref="A1:W48"/>
  <sheetViews>
    <sheetView topLeftCell="A13" workbookViewId="0">
      <selection activeCell="E39" sqref="E39"/>
    </sheetView>
  </sheetViews>
  <sheetFormatPr defaultRowHeight="15"/>
  <cols>
    <col min="1" max="16384" width="9.140625" style="126"/>
  </cols>
  <sheetData>
    <row r="1" spans="1:23" ht="15.75" customHeight="1" thickBot="1">
      <c r="A1" s="482" t="s">
        <v>403</v>
      </c>
      <c r="B1" s="483"/>
      <c r="C1" s="483"/>
      <c r="D1" s="483"/>
      <c r="E1" s="483"/>
      <c r="F1" s="483"/>
      <c r="G1" s="483"/>
      <c r="H1" s="483"/>
      <c r="I1" s="483"/>
      <c r="J1" s="483"/>
      <c r="K1" s="484"/>
      <c r="M1" s="482" t="s">
        <v>404</v>
      </c>
      <c r="N1" s="483"/>
      <c r="O1" s="483"/>
      <c r="P1" s="483"/>
      <c r="Q1" s="483"/>
      <c r="R1" s="483"/>
      <c r="S1" s="483"/>
      <c r="T1" s="483"/>
      <c r="U1" s="483"/>
      <c r="V1" s="483"/>
      <c r="W1" s="484"/>
    </row>
    <row r="2" spans="1:23" ht="15.75" thickBot="1">
      <c r="A2" s="286" t="s">
        <v>346</v>
      </c>
      <c r="B2" s="287" t="s">
        <v>405</v>
      </c>
      <c r="C2" s="288" t="s">
        <v>406</v>
      </c>
      <c r="D2" s="289"/>
      <c r="E2" s="286" t="s">
        <v>347</v>
      </c>
      <c r="F2" s="287" t="s">
        <v>405</v>
      </c>
      <c r="G2" s="288" t="s">
        <v>406</v>
      </c>
      <c r="H2" s="289"/>
      <c r="I2" s="286" t="s">
        <v>349</v>
      </c>
      <c r="J2" s="287" t="s">
        <v>405</v>
      </c>
      <c r="K2" s="290" t="s">
        <v>406</v>
      </c>
      <c r="M2" s="286" t="s">
        <v>375</v>
      </c>
      <c r="N2" s="287" t="s">
        <v>405</v>
      </c>
      <c r="O2" s="291" t="s">
        <v>406</v>
      </c>
      <c r="P2" s="292"/>
      <c r="Q2" s="293"/>
      <c r="R2" s="293"/>
      <c r="S2" s="293"/>
      <c r="T2" s="292"/>
      <c r="U2" s="293"/>
      <c r="V2" s="293"/>
      <c r="W2" s="294"/>
    </row>
    <row r="3" spans="1:23" ht="15.75" thickBot="1">
      <c r="A3" s="295" t="s">
        <v>407</v>
      </c>
      <c r="B3" s="296">
        <f>'HWI Speciais'!B3*'HWI Speciais'!P1</f>
        <v>6.2161801559830261</v>
      </c>
      <c r="C3" s="297">
        <f>'HWI Speciais'!B3*'HWI Speciais'!P1</f>
        <v>6.2161801559830261</v>
      </c>
      <c r="D3" s="298"/>
      <c r="E3" s="295" t="s">
        <v>407</v>
      </c>
      <c r="F3" s="296">
        <f>G3</f>
        <v>6.1419369619376258</v>
      </c>
      <c r="G3" s="297">
        <f>'HWI Speciais'!B4*'HWI Speciais'!P1</f>
        <v>6.1419369619376258</v>
      </c>
      <c r="H3" s="298"/>
      <c r="I3" s="295" t="s">
        <v>407</v>
      </c>
      <c r="J3" s="296">
        <f>'HWI Speciais'!B5*'HWI Speciais'!P1</f>
        <v>6.2668005155594342</v>
      </c>
      <c r="K3" s="297">
        <f>'HWI Speciais'!B5*'HWI Speciais'!P1</f>
        <v>6.2668005155594342</v>
      </c>
      <c r="L3" s="299"/>
      <c r="M3" s="295" t="s">
        <v>407</v>
      </c>
      <c r="N3" s="296">
        <f>'HWI Speciais'!B31*'HWI Speciais'!P1</f>
        <v>3.4084375448115396</v>
      </c>
      <c r="O3" s="297">
        <f>'HWI Speciais'!B31*'HWI Speciais'!P1</f>
        <v>3.4084375448115396</v>
      </c>
      <c r="P3" s="300"/>
      <c r="Q3" s="301"/>
      <c r="R3" s="301"/>
      <c r="S3" s="301"/>
      <c r="T3" s="300"/>
      <c r="U3" s="301"/>
      <c r="V3" s="301"/>
      <c r="W3" s="302"/>
    </row>
    <row r="4" spans="1:23" ht="15.75" thickBot="1">
      <c r="A4" s="303" t="s">
        <v>5</v>
      </c>
      <c r="B4" s="296">
        <f>'HWI Speciais'!C3-('HWI Speciais'!P2*'HWI Speciais'!D3)</f>
        <v>96.227791115617848</v>
      </c>
      <c r="C4" s="297">
        <f>'HWI Speciais'!C3+('HWI Speciais'!P2*'HWI Speciais'!E3)</f>
        <v>99.06025358588397</v>
      </c>
      <c r="D4" s="298"/>
      <c r="E4" s="303" t="s">
        <v>5</v>
      </c>
      <c r="F4" s="296">
        <f>'HWI Speciais'!C4-('HWI Speciais'!P2*'HWI Speciais'!D4)</f>
        <v>96.832054604842369</v>
      </c>
      <c r="G4" s="297">
        <f>'HWI Speciais'!C4+('HWI Speciais'!P2*'HWI Speciais'!E4)</f>
        <v>101.21281536249431</v>
      </c>
      <c r="H4" s="298"/>
      <c r="I4" s="303" t="s">
        <v>5</v>
      </c>
      <c r="J4" s="296">
        <f>'HWI Speciais'!C5-('HWI Speciais'!P2*'HWI Speciais'!D5)</f>
        <v>98.084105969963431</v>
      </c>
      <c r="K4" s="297">
        <f>'HWI Speciais'!C5+('HWI Speciais'!P2*'HWI Speciais'!E5)</f>
        <v>101.99243174394702</v>
      </c>
      <c r="L4" s="299"/>
      <c r="M4" s="303" t="s">
        <v>5</v>
      </c>
      <c r="N4" s="296">
        <f>'HWI Speciais'!C31-('HWI Speciais'!P2*'HWI Speciais'!D31)</f>
        <v>88.503528922281845</v>
      </c>
      <c r="O4" s="297">
        <f>'HWI Speciais'!C31+('HWI Speciais'!P2*'HWI Speciais'!E31)</f>
        <v>92.422591854985171</v>
      </c>
      <c r="P4" s="300"/>
      <c r="Q4" s="300"/>
      <c r="R4" s="300"/>
      <c r="S4" s="300"/>
      <c r="T4" s="300"/>
      <c r="U4" s="300"/>
      <c r="V4" s="300"/>
      <c r="W4" s="304"/>
    </row>
    <row r="5" spans="1:23" ht="15.75" thickBot="1">
      <c r="A5" s="305" t="s">
        <v>192</v>
      </c>
      <c r="B5" s="306">
        <f>INDEX(CB!C41:C113,(ROUNDUP(((B4-80)/(20/72))+1,0)),1)</f>
        <v>285.31111111111147</v>
      </c>
      <c r="C5" s="307">
        <f>INDEX(CB!C41:C113,(ROUNDUP(((C4-80)/(20/72))+1,0)),1)</f>
        <v>293.53333333333342</v>
      </c>
      <c r="D5" s="308"/>
      <c r="E5" s="305" t="s">
        <v>192</v>
      </c>
      <c r="F5" s="306">
        <f>INDEX(CB!D41:D113,(ROUNDUP(((F4-80)/(20/72))+1,0)),1)</f>
        <v>296.64999999999975</v>
      </c>
      <c r="G5" s="307" t="e">
        <f>INDEX(CB!D41:D113,(ROUNDUP(((G4-80)/(20/72))+1,0)),1)</f>
        <v>#REF!</v>
      </c>
      <c r="H5" s="308"/>
      <c r="I5" s="305" t="s">
        <v>192</v>
      </c>
      <c r="J5" s="306">
        <f>INDEX(CB!D41:D113,(ROUNDUP(((J4-80)/(20/72))+1,0)),1)</f>
        <v>300.89999999999986</v>
      </c>
      <c r="K5" s="307" t="e">
        <f>INDEX(CB!D41:D113,(ROUNDUP(((K4-80)/(20/72))+1,0)),1)</f>
        <v>#REF!</v>
      </c>
      <c r="L5" s="299"/>
      <c r="M5" s="305" t="s">
        <v>192</v>
      </c>
      <c r="N5" s="306">
        <f>INDEX(CB!F41:F113,(ROUNDUP(((N4-80)/(20/72))+1,0)),1)</f>
        <v>244.56666666666686</v>
      </c>
      <c r="O5" s="307">
        <f>INDEX(CB!F41:F113,(ROUNDUP(((O4-80)/(20/72))+1,0)),1)</f>
        <v>255.30000000000038</v>
      </c>
      <c r="P5" s="309"/>
      <c r="Q5" s="301"/>
      <c r="R5" s="301"/>
      <c r="S5" s="301"/>
      <c r="T5" s="300"/>
      <c r="U5" s="300"/>
      <c r="V5" s="300"/>
      <c r="W5" s="304"/>
    </row>
    <row r="6" spans="1:23" ht="15.75" thickBot="1">
      <c r="A6" s="310"/>
      <c r="B6" s="310"/>
      <c r="C6" s="310"/>
      <c r="D6" s="311"/>
      <c r="E6" s="312"/>
      <c r="F6" s="312"/>
      <c r="G6" s="312"/>
      <c r="H6" s="311"/>
      <c r="I6" s="312"/>
      <c r="J6" s="312"/>
      <c r="K6" s="313"/>
      <c r="L6" s="299"/>
      <c r="M6" s="314"/>
      <c r="N6" s="314"/>
      <c r="O6" s="314"/>
      <c r="P6" s="301"/>
      <c r="Q6" s="315"/>
      <c r="R6" s="315"/>
      <c r="S6" s="315"/>
      <c r="T6" s="301"/>
      <c r="U6" s="301"/>
      <c r="V6" s="301"/>
      <c r="W6" s="316"/>
    </row>
    <row r="7" spans="1:23" ht="15.75" customHeight="1" thickBot="1">
      <c r="A7" s="286" t="s">
        <v>352</v>
      </c>
      <c r="B7" s="287" t="s">
        <v>405</v>
      </c>
      <c r="C7" s="288" t="s">
        <v>406</v>
      </c>
      <c r="D7" s="317"/>
      <c r="E7" s="286" t="s">
        <v>354</v>
      </c>
      <c r="F7" s="287" t="s">
        <v>405</v>
      </c>
      <c r="G7" s="288" t="s">
        <v>406</v>
      </c>
      <c r="H7" s="317"/>
      <c r="I7" s="286" t="s">
        <v>356</v>
      </c>
      <c r="J7" s="287" t="s">
        <v>405</v>
      </c>
      <c r="K7" s="288" t="s">
        <v>406</v>
      </c>
      <c r="L7" s="299"/>
      <c r="M7" s="286" t="s">
        <v>377</v>
      </c>
      <c r="N7" s="287" t="s">
        <v>405</v>
      </c>
      <c r="O7" s="288" t="s">
        <v>406</v>
      </c>
      <c r="P7" s="318"/>
      <c r="Q7" s="286" t="s">
        <v>380</v>
      </c>
      <c r="R7" s="287" t="s">
        <v>405</v>
      </c>
      <c r="S7" s="288" t="s">
        <v>406</v>
      </c>
      <c r="T7" s="318"/>
      <c r="U7" s="286" t="s">
        <v>384</v>
      </c>
      <c r="V7" s="287" t="s">
        <v>405</v>
      </c>
      <c r="W7" s="288" t="s">
        <v>406</v>
      </c>
    </row>
    <row r="8" spans="1:23" ht="15.75" customHeight="1" thickBot="1">
      <c r="A8" s="295" t="s">
        <v>407</v>
      </c>
      <c r="B8" s="296">
        <f>'HWI Speciais'!B6*'HWI Speciais'!P1</f>
        <v>6.9518627151601695</v>
      </c>
      <c r="C8" s="297">
        <f>'HWI Speciais'!B6*'HWI Speciais'!P1</f>
        <v>6.9518627151601695</v>
      </c>
      <c r="D8" s="311"/>
      <c r="E8" s="295" t="s">
        <v>407</v>
      </c>
      <c r="F8" s="296">
        <f>'[1]HWI Speciais'!B7*'[1]HWI Speciais'!P1</f>
        <v>5.8267944114100692</v>
      </c>
      <c r="G8" s="297">
        <f>'[1]HWI Speciais'!B7*'[1]HWI Speciais'!P1</f>
        <v>5.8267944114100692</v>
      </c>
      <c r="H8" s="298"/>
      <c r="I8" s="295" t="s">
        <v>407</v>
      </c>
      <c r="J8" s="296">
        <f>'HWI Speciais'!B8*'HWI Speciais'!P1</f>
        <v>7.1307213189968151</v>
      </c>
      <c r="K8" s="297">
        <f>'HWI Speciais'!B8*'HWI Speciais'!P1</f>
        <v>7.1307213189968151</v>
      </c>
      <c r="L8" s="299"/>
      <c r="M8" s="295" t="s">
        <v>407</v>
      </c>
      <c r="N8" s="296">
        <f>'HWI Speciais'!B32*'HWI Speciais'!P1</f>
        <v>4.2622342763336381</v>
      </c>
      <c r="O8" s="297">
        <f>'HWI Speciais'!B32*'HWI Speciais'!P1</f>
        <v>4.2622342763336381</v>
      </c>
      <c r="P8" s="301"/>
      <c r="Q8" s="295" t="s">
        <v>407</v>
      </c>
      <c r="R8" s="296">
        <f>'HWI Speciais'!B33*'HWI Speciais'!P1</f>
        <v>4.2133012620764427</v>
      </c>
      <c r="S8" s="297">
        <f>'HWI Speciais'!B33*'HWI Speciais'!P1</f>
        <v>4.2133012620764427</v>
      </c>
      <c r="T8" s="301"/>
      <c r="U8" s="295" t="s">
        <v>407</v>
      </c>
      <c r="V8" s="296">
        <f>'HWI Speciais'!B34*'HWI Speciais'!P1</f>
        <v>4.2791077295257747</v>
      </c>
      <c r="W8" s="297">
        <f>'HWI Speciais'!B34*'HWI Speciais'!P1</f>
        <v>4.2791077295257747</v>
      </c>
    </row>
    <row r="9" spans="1:23" ht="15.75" customHeight="1" thickBot="1">
      <c r="A9" s="303" t="s">
        <v>5</v>
      </c>
      <c r="B9" s="296">
        <f>'HWI Speciais'!C6-('HWI Speciais'!P2*'HWI Speciais'!D6)</f>
        <v>93.503528922281845</v>
      </c>
      <c r="C9" s="297">
        <f>'HWI Speciais'!C6+('HWI Speciais'!P2*'HWI Speciais'!E6)</f>
        <v>96.96089403003657</v>
      </c>
      <c r="D9" s="311"/>
      <c r="E9" s="303" t="s">
        <v>5</v>
      </c>
      <c r="F9" s="296">
        <f>'HWI Speciais'!C7-('HWI Speciais'!P2*'HWI Speciais'!D7)</f>
        <v>97.196797779237087</v>
      </c>
      <c r="G9" s="297">
        <f>'HWI Speciais'!C7+('HWI Speciais'!P2*'HWI Speciais'!E7)</f>
        <v>100.41794539515763</v>
      </c>
      <c r="H9" s="298"/>
      <c r="I9" s="303" t="s">
        <v>5</v>
      </c>
      <c r="J9" s="296">
        <f>'HWI Speciais'!C8-('HWI Speciais'!P2*'HWI Speciais'!D8)</f>
        <v>96.374683017645026</v>
      </c>
      <c r="K9" s="297">
        <f>'HWI Speciais'!C8+('HWI Speciais'!P2*'HWI Speciais'!E8)</f>
        <v>100.30448310906809</v>
      </c>
      <c r="L9" s="299"/>
      <c r="M9" s="303" t="s">
        <v>5</v>
      </c>
      <c r="N9" s="296">
        <f>'HWI Speciais'!C32-('HWI Speciais'!P2*'HWI Speciais'!D32)</f>
        <v>85.561540953631777</v>
      </c>
      <c r="O9" s="297">
        <f>'HWI Speciais'!C32+('HWI Speciais'!P2*'HWI Speciais'!E32)</f>
        <v>88.245830633565561</v>
      </c>
      <c r="P9" s="301"/>
      <c r="Q9" s="303" t="s">
        <v>5</v>
      </c>
      <c r="R9" s="296">
        <f>'[1]HWI Speciais'!C33-('[1]HWI Speciais'!P2*'[1]HWI Speciais'!D33)</f>
        <v>94.785848559051772</v>
      </c>
      <c r="S9" s="297">
        <f>'HWI Speciais'!C33+('HWI Speciais'!P2*'HWI Speciais'!E33)</f>
        <v>98.517945395157625</v>
      </c>
      <c r="T9" s="301"/>
      <c r="U9" s="303" t="s">
        <v>5</v>
      </c>
      <c r="V9" s="296">
        <f>'HWI Speciais'!C34-('HWI Speciais'!P2*'HWI Speciais'!D34)</f>
        <v>95.682054604842378</v>
      </c>
      <c r="W9" s="297">
        <f>'HWI Speciais'!C34+('HWI Speciais'!P2*'HWI Speciais'!E34)</f>
        <v>98.688459046368223</v>
      </c>
    </row>
    <row r="10" spans="1:23" ht="15.75" customHeight="1" thickBot="1">
      <c r="A10" s="305" t="s">
        <v>192</v>
      </c>
      <c r="B10" s="306">
        <f>INDEX(CB!C41:C113,(ROUNDUP(((B9-80)/(20/72))+1,0)),1)</f>
        <v>277.08888888888953</v>
      </c>
      <c r="C10" s="307">
        <f>INDEX(CB!C41:C113,(ROUNDUP(((C9-80)/(20/72))+1,0)),1)</f>
        <v>287.77777777777806</v>
      </c>
      <c r="D10" s="308"/>
      <c r="E10" s="305" t="s">
        <v>192</v>
      </c>
      <c r="F10" s="306">
        <f>INDEX(CB!C41:C113,(ROUNDUP(((F9-80)/(20/72))+1,0)),1)</f>
        <v>287.77777777777806</v>
      </c>
      <c r="G10" s="307" t="e">
        <f>INDEX(CB!C41:C113,(ROUNDUP(((G9-80)/(20/72))+1,0)),1)</f>
        <v>#REF!</v>
      </c>
      <c r="H10" s="308"/>
      <c r="I10" s="305" t="s">
        <v>192</v>
      </c>
      <c r="J10" s="306">
        <f>INDEX(CB!D41:D113,(ROUNDUP(((J9-80)/(20/72))+1,0)),1)</f>
        <v>294.9499999999997</v>
      </c>
      <c r="K10" s="307" t="e">
        <f>INDEX(CB!D41:D113,(ROUNDUP(((K9-80)/(20/72))+1,0)),1)</f>
        <v>#REF!</v>
      </c>
      <c r="L10" s="299"/>
      <c r="M10" s="305" t="s">
        <v>192</v>
      </c>
      <c r="N10" s="306">
        <f>INDEX(CB!C41:C113,(ROUNDUP(((N9-80)/(20/72))+1,0)),1)</f>
        <v>254.066666666668</v>
      </c>
      <c r="O10" s="307">
        <f>INDEX(CB!C41:C113,(ROUNDUP(((O9-80)/(20/72))+1,0)),1)</f>
        <v>261.46666666666783</v>
      </c>
      <c r="P10" s="319"/>
      <c r="Q10" s="305" t="s">
        <v>192</v>
      </c>
      <c r="R10" s="306">
        <f>INDEX(CB!C41:C113,(ROUNDUP(((R9-80)/(20/72))+1,0)),1)</f>
        <v>281.2000000000005</v>
      </c>
      <c r="S10" s="307">
        <f>INDEX(CB!C41:C113,(ROUNDUP(((S9-80)/(20/72))+1,0)),1)</f>
        <v>291.88888888888903</v>
      </c>
      <c r="T10" s="320"/>
      <c r="U10" s="305" t="s">
        <v>192</v>
      </c>
      <c r="V10" s="306">
        <f>INDEX(CB!F41:F113,(ROUNDUP(((V9-80)/(20/72))+1,0)),1)</f>
        <v>264.50000000000023</v>
      </c>
      <c r="W10" s="307">
        <f>INDEX(CB!F41:F113,(ROUNDUP(((W9-80)/(20/72))+1,0)),1)</f>
        <v>272.93333333333339</v>
      </c>
    </row>
    <row r="11" spans="1:23" ht="15.75" thickBot="1">
      <c r="A11" s="311"/>
      <c r="B11" s="311"/>
      <c r="C11" s="311"/>
      <c r="D11" s="311"/>
      <c r="E11" s="311"/>
      <c r="F11" s="311"/>
      <c r="G11" s="311"/>
      <c r="H11" s="311"/>
      <c r="I11" s="311"/>
      <c r="J11" s="311"/>
      <c r="K11" s="321"/>
      <c r="L11" s="299"/>
      <c r="M11" s="300"/>
      <c r="N11" s="300"/>
      <c r="O11" s="300"/>
      <c r="P11" s="300"/>
      <c r="Q11" s="315"/>
      <c r="R11" s="315"/>
      <c r="S11" s="315"/>
      <c r="T11" s="300"/>
      <c r="U11" s="300"/>
      <c r="V11" s="300"/>
      <c r="W11" s="304"/>
    </row>
    <row r="12" spans="1:23" ht="15.75" thickBot="1">
      <c r="A12" s="286" t="s">
        <v>408</v>
      </c>
      <c r="B12" s="287" t="s">
        <v>405</v>
      </c>
      <c r="C12" s="288" t="s">
        <v>406</v>
      </c>
      <c r="D12" s="311"/>
      <c r="E12" s="311"/>
      <c r="F12" s="311"/>
      <c r="G12" s="311"/>
      <c r="H12" s="311"/>
      <c r="I12" s="311"/>
      <c r="J12" s="311"/>
      <c r="K12" s="321"/>
      <c r="L12" s="299"/>
      <c r="M12" s="322" t="s">
        <v>386</v>
      </c>
      <c r="N12" s="287" t="s">
        <v>405</v>
      </c>
      <c r="O12" s="288" t="s">
        <v>406</v>
      </c>
      <c r="P12" s="323"/>
      <c r="Q12" s="286" t="s">
        <v>387</v>
      </c>
      <c r="R12" s="287" t="s">
        <v>405</v>
      </c>
      <c r="S12" s="288" t="s">
        <v>406</v>
      </c>
      <c r="T12" s="323"/>
      <c r="U12" s="286" t="s">
        <v>388</v>
      </c>
      <c r="V12" s="287" t="s">
        <v>405</v>
      </c>
      <c r="W12" s="288" t="s">
        <v>406</v>
      </c>
    </row>
    <row r="13" spans="1:23" ht="15.75" customHeight="1" thickBot="1">
      <c r="A13" s="295" t="s">
        <v>407</v>
      </c>
      <c r="B13" s="296">
        <f>'[1]HWI Speciais'!B9*'[1]HWI Speciais'!P1</f>
        <v>3.1398558344746674</v>
      </c>
      <c r="C13" s="297">
        <f>'[1]HWI Speciais'!B9*'[1]HWI Speciais'!P1</f>
        <v>3.1398558344746674</v>
      </c>
      <c r="D13" s="311"/>
      <c r="E13" s="311"/>
      <c r="F13" s="311"/>
      <c r="G13" s="311"/>
      <c r="H13" s="311"/>
      <c r="I13" s="311"/>
      <c r="J13" s="311"/>
      <c r="K13" s="321"/>
      <c r="M13" s="295" t="s">
        <v>407</v>
      </c>
      <c r="N13" s="296">
        <f>'HWI Speciais'!B35*'HWI Speciais'!P1</f>
        <v>4.5288348367693922</v>
      </c>
      <c r="O13" s="297">
        <f>'HWI Speciais'!B35*'HWI Speciais'!P1</f>
        <v>4.5288348367693922</v>
      </c>
      <c r="P13" s="301"/>
      <c r="Q13" s="295" t="s">
        <v>407</v>
      </c>
      <c r="R13" s="296">
        <f>'HWI Speciais'!B36*'HWI Speciais'!P1</f>
        <v>4.1576188665423928</v>
      </c>
      <c r="S13" s="297">
        <f>'HWI Speciais'!B36*'HWI Speciais'!P1</f>
        <v>4.1576188665423928</v>
      </c>
      <c r="T13" s="301"/>
      <c r="U13" s="295" t="s">
        <v>407</v>
      </c>
      <c r="V13" s="296">
        <f>'HWI Speciais'!B37*'HWI Speciais'!P1</f>
        <v>5.0890334827483183</v>
      </c>
      <c r="W13" s="297">
        <f>'HWI Speciais'!B37*'HWI Speciais'!P1</f>
        <v>5.0890334827483183</v>
      </c>
    </row>
    <row r="14" spans="1:23" ht="15.75" customHeight="1" thickBot="1">
      <c r="A14" s="303" t="s">
        <v>5</v>
      </c>
      <c r="B14" s="296">
        <f>'[1]HWI Speciais'!C9-('[1]HWI Speciais'!P2*'[1]HWI Speciais'!D9)</f>
        <v>98.136792239593618</v>
      </c>
      <c r="C14" s="297">
        <f>'[1]HWI Speciais'!C9+('[1]HWI Speciais'!P2*'[1]HWI Speciais'!E9)</f>
        <v>99.863207760406382</v>
      </c>
      <c r="D14" s="311"/>
      <c r="E14" s="311"/>
      <c r="F14" s="311"/>
      <c r="G14" s="311"/>
      <c r="H14" s="311"/>
      <c r="I14" s="311"/>
      <c r="J14" s="311"/>
      <c r="K14" s="321"/>
      <c r="L14" s="299"/>
      <c r="M14" s="303" t="s">
        <v>5</v>
      </c>
      <c r="N14" s="296">
        <f>'HWI Speciais'!C35-('HWI Speciais'!P2*'HWI Speciais'!D35)</f>
        <v>99.855130032663311</v>
      </c>
      <c r="O14" s="297">
        <f>'HWI Speciais'!C35+('HWI Speciais'!P2*'HWI Speciais'!E35)</f>
        <v>102.94743174394702</v>
      </c>
      <c r="P14" s="301"/>
      <c r="Q14" s="303" t="s">
        <v>5</v>
      </c>
      <c r="R14" s="296">
        <f>'HWI Speciais'!C36-('HWI Speciais'!P2*'HWI Speciais'!D36)</f>
        <v>84.926284128026481</v>
      </c>
      <c r="S14" s="297">
        <f>'HWI Speciais'!C36+('HWI Speciais'!P2*'HWI Speciais'!E36)</f>
        <v>87.610573807960265</v>
      </c>
      <c r="T14" s="301"/>
      <c r="U14" s="303" t="s">
        <v>5</v>
      </c>
      <c r="V14" s="296">
        <f>'HWI Speciais'!C37-('HWI Speciais'!P2*'HWI Speciais'!D37)</f>
        <v>93.252568256052982</v>
      </c>
      <c r="W14" s="297">
        <f>'HWI Speciais'!C37+('HWI Speciais'!P2*'HWI Speciais'!E37)</f>
        <v>97.54743174394703</v>
      </c>
    </row>
    <row r="15" spans="1:23" ht="15.75" customHeight="1" thickBot="1">
      <c r="A15" s="305" t="s">
        <v>192</v>
      </c>
      <c r="B15" s="306">
        <f>INDEX([1]CB!C41:C113,(ROUNDUP(((B14-80)/(20/72))+1,0)),1)</f>
        <v>291.06666666666683</v>
      </c>
      <c r="C15" s="307">
        <f>INDEX([1]CB!C41:C113,(ROUNDUP(((C14-80)/(20/72))+1,0)),1)</f>
        <v>296</v>
      </c>
      <c r="D15" s="311"/>
      <c r="E15" s="311"/>
      <c r="F15" s="311"/>
      <c r="G15" s="311"/>
      <c r="H15" s="311"/>
      <c r="I15" s="311"/>
      <c r="J15" s="311"/>
      <c r="K15" s="321"/>
      <c r="L15" s="299"/>
      <c r="M15" s="305" t="s">
        <v>192</v>
      </c>
      <c r="N15" s="306">
        <f>INDEX(CB!C41:C113,(ROUNDUP(((N14-80)/(20/72))+1,0)),1)</f>
        <v>296</v>
      </c>
      <c r="O15" s="307" t="e">
        <f>INDEX(CB!D41:D113,(ROUNDUP(((O14-80)/(20/72))+1,0)),1)</f>
        <v>#REF!</v>
      </c>
      <c r="P15" s="319"/>
      <c r="Q15" s="305" t="s">
        <v>192</v>
      </c>
      <c r="R15" s="306">
        <f>INDEX(CB!I41:I113,(ROUNDUP(((R14-80)/(20/72))+1,0)),1)</f>
        <v>217.60000000000014</v>
      </c>
      <c r="S15" s="307">
        <f>INDEX(CB!I41:I113,(ROUNDUP(((S14-80)/(20/72))+1,0)),1)</f>
        <v>224.71111111111122</v>
      </c>
      <c r="T15" s="320"/>
      <c r="U15" s="305" t="s">
        <v>192</v>
      </c>
      <c r="V15" s="306">
        <f>INDEX(CB!E41:E113,(ROUNDUP(((V14-80)/(20/72))+1,0)),1)</f>
        <v>242.66666666666652</v>
      </c>
      <c r="W15" s="307">
        <f>INDEX(CB!E41:E113,(ROUNDUP(((W14-80)/(20/72))+1,0)),1)</f>
        <v>254.22222222222217</v>
      </c>
    </row>
    <row r="16" spans="1:23" ht="15.75" thickBot="1">
      <c r="A16" s="312"/>
      <c r="B16" s="312"/>
      <c r="C16" s="312"/>
      <c r="D16" s="311"/>
      <c r="E16" s="312"/>
      <c r="F16" s="312"/>
      <c r="G16" s="312"/>
      <c r="H16" s="311"/>
      <c r="I16" s="312"/>
      <c r="J16" s="312"/>
      <c r="K16" s="313"/>
      <c r="L16" s="299"/>
      <c r="M16" s="300"/>
      <c r="N16" s="300"/>
      <c r="O16" s="300"/>
      <c r="P16" s="301"/>
      <c r="Q16" s="301"/>
      <c r="R16" s="301"/>
      <c r="S16" s="301"/>
      <c r="T16" s="301"/>
      <c r="U16" s="324"/>
      <c r="V16" s="324"/>
      <c r="W16" s="325"/>
    </row>
    <row r="17" spans="1:23" ht="15.75" thickBot="1">
      <c r="A17" s="286" t="s">
        <v>409</v>
      </c>
      <c r="B17" s="287" t="s">
        <v>405</v>
      </c>
      <c r="C17" s="288" t="s">
        <v>406</v>
      </c>
      <c r="D17" s="323"/>
      <c r="E17" s="286" t="s">
        <v>410</v>
      </c>
      <c r="F17" s="287" t="s">
        <v>405</v>
      </c>
      <c r="G17" s="288" t="s">
        <v>406</v>
      </c>
      <c r="H17" s="323"/>
      <c r="I17" s="286" t="s">
        <v>411</v>
      </c>
      <c r="J17" s="287" t="s">
        <v>405</v>
      </c>
      <c r="K17" s="288" t="s">
        <v>406</v>
      </c>
      <c r="M17" s="286" t="s">
        <v>390</v>
      </c>
      <c r="N17" s="287" t="s">
        <v>405</v>
      </c>
      <c r="O17" s="288" t="s">
        <v>406</v>
      </c>
      <c r="P17" s="301"/>
      <c r="Q17" s="286" t="s">
        <v>391</v>
      </c>
      <c r="R17" s="287" t="s">
        <v>405</v>
      </c>
      <c r="S17" s="288" t="s">
        <v>406</v>
      </c>
      <c r="T17" s="302"/>
      <c r="U17" s="488" t="s">
        <v>412</v>
      </c>
      <c r="V17" s="489"/>
      <c r="W17" s="490"/>
    </row>
    <row r="18" spans="1:23" ht="15.75" thickBot="1">
      <c r="A18" s="295" t="s">
        <v>407</v>
      </c>
      <c r="B18" s="296">
        <f>'HWI Speciais'!B10*'HWI Speciais'!P1</f>
        <v>3.0709684809688129</v>
      </c>
      <c r="C18" s="297">
        <f>'HWI Speciais'!B10*'HWI Speciais'!P1</f>
        <v>3.0709684809688129</v>
      </c>
      <c r="D18" s="326"/>
      <c r="E18" s="295" t="s">
        <v>407</v>
      </c>
      <c r="F18" s="296">
        <f>'HWI Speciais'!B11*'HWI Speciais'!P1</f>
        <v>3.027772440796944</v>
      </c>
      <c r="G18" s="297">
        <f>'HWI Speciais'!B11*'HWI Speciais'!P1</f>
        <v>3.027772440796944</v>
      </c>
      <c r="H18" s="326"/>
      <c r="I18" s="295" t="s">
        <v>407</v>
      </c>
      <c r="J18" s="296">
        <f>'HWI Speciais'!B12*'HWI Speciais'!P1</f>
        <v>3.0979660060762311</v>
      </c>
      <c r="K18" s="297">
        <f>'HWI Speciais'!B12*'HWI Speciais'!P1</f>
        <v>3.0979660060762311</v>
      </c>
      <c r="L18" s="327"/>
      <c r="M18" s="295" t="s">
        <v>407</v>
      </c>
      <c r="N18" s="296">
        <f>'HWI Speciais'!B38*'HWI Speciais'!P1</f>
        <v>2.8212413737251949</v>
      </c>
      <c r="O18" s="297">
        <f>'HWI Speciais'!B38*'HWI Speciais'!P1</f>
        <v>2.8212413737251949</v>
      </c>
      <c r="P18" s="301"/>
      <c r="Q18" s="295" t="s">
        <v>407</v>
      </c>
      <c r="R18" s="296">
        <f>'[1]HWI Speciais'!B39*'[1]HWI Speciais'!P1</f>
        <v>2.4229683961609823</v>
      </c>
      <c r="S18" s="297">
        <f>'[1]HWI Speciais'!B39*'[1]HWI Speciais'!P1</f>
        <v>2.4229683961609823</v>
      </c>
      <c r="T18" s="302"/>
      <c r="U18" s="328" t="s">
        <v>413</v>
      </c>
      <c r="V18" s="329" t="s">
        <v>414</v>
      </c>
      <c r="W18" s="330" t="s">
        <v>310</v>
      </c>
    </row>
    <row r="19" spans="1:23" ht="15.75" thickBot="1">
      <c r="A19" s="303" t="s">
        <v>5</v>
      </c>
      <c r="B19" s="296">
        <f>'HWI Speciais'!C10-('HWI Speciais'!P2*'HWI Speciais'!D10)</f>
        <v>94.063142064013235</v>
      </c>
      <c r="C19" s="297">
        <f>'HWI Speciais'!C10+('HWI Speciais'!P2*'HWI Speciais'!E10)</f>
        <v>95.244229523184103</v>
      </c>
      <c r="D19" s="326"/>
      <c r="E19" s="303" t="s">
        <v>5</v>
      </c>
      <c r="F19" s="296">
        <f>'HWI Speciais'!C11-('HWI Speciais'!P2*'HWI Speciais'!D11)</f>
        <v>94.263142064013238</v>
      </c>
      <c r="G19" s="297">
        <f>'HWI Speciais'!C11+('HWI Speciais'!P2*'HWI Speciais'!E11)</f>
        <v>95.444229523184106</v>
      </c>
      <c r="H19" s="326"/>
      <c r="I19" s="303" t="s">
        <v>5</v>
      </c>
      <c r="J19" s="296">
        <f>'HWI Speciais'!C12-('HWI Speciais'!P2*'HWI Speciais'!D12)</f>
        <v>95.609456270414569</v>
      </c>
      <c r="K19" s="297">
        <f>'HWI Speciais'!C12+('HWI Speciais'!P2*'HWI Speciais'!E12)</f>
        <v>96.844229523184111</v>
      </c>
      <c r="L19" s="327"/>
      <c r="M19" s="303" t="s">
        <v>5</v>
      </c>
      <c r="N19" s="296">
        <f>'HWI Speciais'!C38-('HWI Speciais'!P2*'HWI Speciais'!D38)</f>
        <v>90.51154095363178</v>
      </c>
      <c r="O19" s="297">
        <f>'HWI Speciais'!C38+('HWI Speciais'!P2*'HWI Speciais'!E38)</f>
        <v>93.947431743947021</v>
      </c>
      <c r="P19" s="301"/>
      <c r="Q19" s="303" t="s">
        <v>5</v>
      </c>
      <c r="R19" s="296">
        <f>'[1]HWI Speciais'!C39-('[1]HWI Speciais'!P2*'[1]HWI Speciais'!D39)</f>
        <v>90.673584479187241</v>
      </c>
      <c r="S19" s="297">
        <f>'[1]HWI Speciais'!C39+('[1]HWI Speciais'!P2*'[1]HWI Speciais'!E39)</f>
        <v>94.414151440948231</v>
      </c>
      <c r="T19" s="302"/>
      <c r="U19" s="331" t="s">
        <v>124</v>
      </c>
      <c r="V19" s="329">
        <v>360</v>
      </c>
      <c r="W19" s="332" t="s">
        <v>376</v>
      </c>
    </row>
    <row r="20" spans="1:23" ht="15.75" thickBot="1">
      <c r="A20" s="305" t="s">
        <v>192</v>
      </c>
      <c r="B20" s="306">
        <f>INDEX(CB!F41:F113,(ROUNDUP(((B19-80)/(20/72))+1,0)),1)</f>
        <v>259.90000000000032</v>
      </c>
      <c r="C20" s="307">
        <f>INDEX(CB!F41:F113,(ROUNDUP(((C19-80)/(20/72))+1,0)),1)</f>
        <v>262.96666666666692</v>
      </c>
      <c r="D20" s="333"/>
      <c r="E20" s="305" t="s">
        <v>192</v>
      </c>
      <c r="F20" s="306">
        <f>INDEX(CB!F41:F113,(ROUNDUP(((F19-80)/(20/72))+1,0)),1)</f>
        <v>260.66666666666697</v>
      </c>
      <c r="G20" s="307">
        <f>INDEX(CB!F41:F113,(ROUNDUP(((G19-80)/(20/72))+1,0)),1)</f>
        <v>263.73333333333358</v>
      </c>
      <c r="H20" s="333"/>
      <c r="I20" s="305" t="s">
        <v>192</v>
      </c>
      <c r="J20" s="306">
        <f>INDEX(CB!F41:F113,(ROUNDUP(((J19-80)/(20/72))+1,0)),1)</f>
        <v>264.50000000000023</v>
      </c>
      <c r="K20" s="307">
        <f>INDEX(CB!F41:F113,(ROUNDUP(((K19-80)/(20/72))+1,0)),1)</f>
        <v>267.56666666666683</v>
      </c>
      <c r="L20" s="327"/>
      <c r="M20" s="305" t="s">
        <v>192</v>
      </c>
      <c r="N20" s="306">
        <f>INDEX(CB!I41:I113,(ROUNDUP(((N19-80)/(20/72))+1,0)),1)</f>
        <v>231.82222222222231</v>
      </c>
      <c r="O20" s="307">
        <f>INDEX(CB!I41:I113,(ROUNDUP(((O19-80)/(20/72))+1,0)),1)</f>
        <v>241.06666666666672</v>
      </c>
      <c r="P20" s="334"/>
      <c r="Q20" s="305" t="s">
        <v>192</v>
      </c>
      <c r="R20" s="306">
        <f>INDEX([1]CB!I41:I113,(ROUNDUP(((R19-80)/(20/72))+1,0)),1)</f>
        <v>232.53333333333342</v>
      </c>
      <c r="S20" s="307">
        <f>INDEX([1]CB!I41:I113,(ROUNDUP(((S19-80)/(20/72))+1,0)),1)</f>
        <v>241.77777777777783</v>
      </c>
      <c r="T20" s="302"/>
      <c r="U20" s="328" t="s">
        <v>127</v>
      </c>
      <c r="V20" s="329">
        <v>403</v>
      </c>
      <c r="W20" s="332">
        <v>1</v>
      </c>
    </row>
    <row r="21" spans="1:23" ht="15.75" customHeight="1" thickBot="1">
      <c r="A21" s="335"/>
      <c r="B21" s="335"/>
      <c r="C21" s="335"/>
      <c r="D21" s="336"/>
      <c r="E21" s="337"/>
      <c r="F21" s="337"/>
      <c r="G21" s="337"/>
      <c r="H21" s="336"/>
      <c r="I21" s="337"/>
      <c r="J21" s="337"/>
      <c r="K21" s="337"/>
      <c r="L21" s="338"/>
      <c r="M21" s="300"/>
      <c r="N21" s="300"/>
      <c r="O21" s="300"/>
      <c r="P21" s="301"/>
      <c r="Q21" s="301"/>
      <c r="R21" s="301"/>
      <c r="S21" s="301"/>
      <c r="T21" s="302"/>
      <c r="U21" s="331" t="s">
        <v>127</v>
      </c>
      <c r="V21" s="329">
        <v>404</v>
      </c>
      <c r="W21" s="332">
        <v>3</v>
      </c>
    </row>
    <row r="22" spans="1:23" ht="15.75" customHeight="1" thickBot="1">
      <c r="A22" s="482" t="s">
        <v>415</v>
      </c>
      <c r="B22" s="483"/>
      <c r="C22" s="483"/>
      <c r="D22" s="483"/>
      <c r="E22" s="483"/>
      <c r="F22" s="483"/>
      <c r="G22" s="483"/>
      <c r="H22" s="483"/>
      <c r="I22" s="483"/>
      <c r="J22" s="483"/>
      <c r="K22" s="484"/>
      <c r="L22" s="339"/>
      <c r="M22" s="340" t="s">
        <v>416</v>
      </c>
      <c r="N22" s="287" t="s">
        <v>405</v>
      </c>
      <c r="O22" s="288" t="s">
        <v>406</v>
      </c>
      <c r="P22" s="301"/>
      <c r="Q22" s="301"/>
      <c r="T22" s="327"/>
      <c r="U22" s="328" t="s">
        <v>127</v>
      </c>
      <c r="V22" s="329">
        <v>411</v>
      </c>
      <c r="W22" s="332">
        <v>3</v>
      </c>
    </row>
    <row r="23" spans="1:23" ht="15.75" customHeight="1" thickBot="1">
      <c r="A23" s="286" t="s">
        <v>362</v>
      </c>
      <c r="B23" s="341" t="s">
        <v>405</v>
      </c>
      <c r="C23" s="291" t="s">
        <v>406</v>
      </c>
      <c r="D23" s="289"/>
      <c r="E23" s="289"/>
      <c r="F23" s="289"/>
      <c r="G23" s="289"/>
      <c r="H23" s="289"/>
      <c r="I23" s="289"/>
      <c r="J23" s="289"/>
      <c r="K23" s="342"/>
      <c r="L23" s="339"/>
      <c r="M23" s="295" t="s">
        <v>407</v>
      </c>
      <c r="N23" s="343">
        <f>'HWI Speciais'!B40*'HWI Speciais'!P1</f>
        <v>3.7121597022699939</v>
      </c>
      <c r="O23" s="344">
        <f>'HWI Speciais'!B40*'HWI Speciais'!P1</f>
        <v>3.7121597022699939</v>
      </c>
      <c r="P23" s="301"/>
      <c r="Q23" s="301"/>
      <c r="R23" s="345"/>
      <c r="S23" s="345"/>
      <c r="T23" s="346"/>
      <c r="U23" s="331" t="s">
        <v>131</v>
      </c>
      <c r="V23" s="329">
        <v>324</v>
      </c>
      <c r="W23" s="332" t="s">
        <v>376</v>
      </c>
    </row>
    <row r="24" spans="1:23" ht="15.75" customHeight="1" thickBot="1">
      <c r="A24" s="295" t="s">
        <v>407</v>
      </c>
      <c r="B24" s="296">
        <f>'HWI Speciais'!B16*'HWI Speciais'!P1</f>
        <v>5.8382148044791711</v>
      </c>
      <c r="C24" s="297">
        <f>'HWI Speciais'!B16*'HWI Speciais'!P1</f>
        <v>5.8382148044791711</v>
      </c>
      <c r="D24" s="311"/>
      <c r="E24" s="311"/>
      <c r="F24" s="311"/>
      <c r="G24" s="311"/>
      <c r="H24" s="311"/>
      <c r="I24" s="311"/>
      <c r="J24" s="311"/>
      <c r="K24" s="321"/>
      <c r="L24" s="339"/>
      <c r="M24" s="303" t="s">
        <v>5</v>
      </c>
      <c r="N24" s="343">
        <f>'HWI Speciais'!C40-('HWI Speciais'!P2*'HWI Speciais'!D40)</f>
        <v>86.43365571522385</v>
      </c>
      <c r="O24" s="344">
        <f>'HWI Speciais'!C40+('HWI Speciais'!P2*'HWI Speciais'!E40)</f>
        <v>88.151601110381463</v>
      </c>
      <c r="P24" s="301"/>
      <c r="Q24" s="302"/>
      <c r="R24" s="331" t="s">
        <v>413</v>
      </c>
      <c r="S24" s="329" t="s">
        <v>414</v>
      </c>
      <c r="T24" s="332" t="s">
        <v>310</v>
      </c>
      <c r="U24" s="328" t="s">
        <v>131</v>
      </c>
      <c r="V24" s="329">
        <v>333</v>
      </c>
      <c r="W24" s="332">
        <v>1</v>
      </c>
    </row>
    <row r="25" spans="1:23" ht="15.75" customHeight="1" thickBot="1">
      <c r="A25" s="303" t="s">
        <v>5</v>
      </c>
      <c r="B25" s="296">
        <f>'HWI Speciais'!C16-('HWI Speciais'!P2*'HWI Speciais'!D16)</f>
        <v>98.763945858925283</v>
      </c>
      <c r="C25" s="297">
        <f>'HWI Speciais'!C16+('HWI Speciais'!P2*'HWI Speciais'!E16)</f>
        <v>102.74743174394702</v>
      </c>
      <c r="D25" s="311"/>
      <c r="E25" s="311"/>
      <c r="F25" s="311"/>
      <c r="G25" s="311"/>
      <c r="H25" s="311"/>
      <c r="I25" s="311"/>
      <c r="J25" s="311"/>
      <c r="K25" s="321"/>
      <c r="L25" s="339"/>
      <c r="M25" s="305" t="s">
        <v>192</v>
      </c>
      <c r="N25" s="306">
        <f>IF('HWI Speciais'!J36=0,INDEX(CB!B41:B113,(ROUNDDOWN(((N24-80)/(20/72)+1),0)),1),INDEX(CB!B41:B113,(ROUNDUP(((N24-80)/(20/72))+1,0)),1))</f>
        <v>241.8888888888892</v>
      </c>
      <c r="O25" s="307">
        <f>IF('HWI Speciais'!K36=0,INDEX(CB!B41:B113,(ROUNDDOWN(((O24-80)/(20/72)+1),0)),1),INDEX(CB!B41:B113,(ROUNDUP(((O24-80)/(20/72))+1,0)),1))</f>
        <v>247.3333333333336</v>
      </c>
      <c r="P25" s="301"/>
      <c r="Q25" s="302"/>
      <c r="R25" s="328" t="s">
        <v>134</v>
      </c>
      <c r="S25" s="329">
        <v>403</v>
      </c>
      <c r="T25" s="332">
        <v>1</v>
      </c>
      <c r="U25" s="331" t="s">
        <v>131</v>
      </c>
      <c r="V25" s="329">
        <v>339</v>
      </c>
      <c r="W25" s="332">
        <v>2</v>
      </c>
    </row>
    <row r="26" spans="1:23" ht="15.75" customHeight="1" thickBot="1">
      <c r="A26" s="305" t="s">
        <v>192</v>
      </c>
      <c r="B26" s="306">
        <f>INDEX(CB!D41:D113,(ROUNDUP(((B25-80)/(20/72))+1,0)),1)</f>
        <v>302.59999999999991</v>
      </c>
      <c r="C26" s="307" t="e">
        <f>INDEX(CB!D41:D113,(ROUNDUP(((C25-80)/(20/72))+1,0)),1)</f>
        <v>#REF!</v>
      </c>
      <c r="D26" s="311"/>
      <c r="E26" s="311"/>
      <c r="F26" s="311"/>
      <c r="G26" s="311"/>
      <c r="H26" s="311"/>
      <c r="I26" s="311"/>
      <c r="J26" s="311"/>
      <c r="K26" s="321"/>
      <c r="L26" s="339"/>
      <c r="M26" s="347" t="s">
        <v>193</v>
      </c>
      <c r="N26" s="348">
        <f>'HWI Speciais'!J37</f>
        <v>9</v>
      </c>
      <c r="O26" s="349">
        <f>'HWI Speciais'!K37</f>
        <v>9</v>
      </c>
      <c r="P26" s="350"/>
      <c r="Q26" s="351"/>
      <c r="R26" s="331" t="s">
        <v>140</v>
      </c>
      <c r="S26" s="352">
        <v>349</v>
      </c>
      <c r="T26" s="353">
        <v>1</v>
      </c>
      <c r="U26" s="328" t="s">
        <v>134</v>
      </c>
      <c r="V26" s="352">
        <v>388</v>
      </c>
      <c r="W26" s="353">
        <v>3</v>
      </c>
    </row>
    <row r="27" spans="1:23" ht="15.75" customHeight="1" thickBot="1">
      <c r="A27" s="311"/>
      <c r="B27" s="311"/>
      <c r="C27" s="311"/>
      <c r="D27" s="311"/>
      <c r="E27" s="312"/>
      <c r="F27" s="312"/>
      <c r="G27" s="312"/>
      <c r="H27" s="311"/>
      <c r="I27" s="311"/>
      <c r="J27" s="311"/>
      <c r="K27" s="321"/>
      <c r="L27" s="354"/>
    </row>
    <row r="28" spans="1:23" ht="15.75" customHeight="1" thickBot="1">
      <c r="A28" s="286" t="s">
        <v>367</v>
      </c>
      <c r="B28" s="287" t="s">
        <v>405</v>
      </c>
      <c r="C28" s="288" t="s">
        <v>406</v>
      </c>
      <c r="D28" s="318"/>
      <c r="E28" s="286" t="s">
        <v>368</v>
      </c>
      <c r="F28" s="287" t="s">
        <v>405</v>
      </c>
      <c r="G28" s="288" t="s">
        <v>406</v>
      </c>
      <c r="H28" s="318"/>
      <c r="I28" s="286" t="s">
        <v>369</v>
      </c>
      <c r="J28" s="287" t="s">
        <v>405</v>
      </c>
      <c r="K28" s="288" t="s">
        <v>406</v>
      </c>
      <c r="L28" s="354"/>
      <c r="M28" s="482" t="s">
        <v>417</v>
      </c>
      <c r="N28" s="483"/>
      <c r="O28" s="483"/>
      <c r="P28" s="483"/>
      <c r="Q28" s="483"/>
      <c r="R28" s="483"/>
      <c r="S28" s="483"/>
      <c r="T28" s="483"/>
      <c r="U28" s="483"/>
      <c r="V28" s="483"/>
      <c r="W28" s="484"/>
    </row>
    <row r="29" spans="1:23" ht="15.75" customHeight="1" thickBot="1">
      <c r="A29" s="295" t="s">
        <v>407</v>
      </c>
      <c r="B29" s="296">
        <f>'HWI Speciais'!B17*'HWI Speciais'!P1</f>
        <v>5.5598028268089221</v>
      </c>
      <c r="C29" s="297">
        <f>'HWI Speciais'!B17*'HWI Speciais'!P1</f>
        <v>5.5598028268089221</v>
      </c>
      <c r="D29" s="355"/>
      <c r="E29" s="295" t="s">
        <v>407</v>
      </c>
      <c r="F29" s="296">
        <f>'HWI Speciais'!B18*'HWI Speciais'!P1</f>
        <v>5.636408304301221</v>
      </c>
      <c r="G29" s="297">
        <f>'HWI Speciais'!B18*'HWI Speciais'!P1</f>
        <v>5.636408304301221</v>
      </c>
      <c r="H29" s="355"/>
      <c r="I29" s="295" t="s">
        <v>407</v>
      </c>
      <c r="J29" s="296">
        <f>'HWI Speciais'!B19*'HWI Speciais'!P1</f>
        <v>5.6796043444730904</v>
      </c>
      <c r="K29" s="297">
        <f>'HWI Speciais'!B19*'HWI Speciais'!P1</f>
        <v>5.6796043444730904</v>
      </c>
      <c r="L29" s="339"/>
      <c r="M29" s="286" t="s">
        <v>418</v>
      </c>
      <c r="N29" s="287" t="s">
        <v>405</v>
      </c>
      <c r="O29" s="288" t="s">
        <v>406</v>
      </c>
      <c r="P29" s="356"/>
      <c r="Q29" s="286" t="s">
        <v>419</v>
      </c>
      <c r="R29" s="287" t="s">
        <v>405</v>
      </c>
      <c r="S29" s="288" t="s">
        <v>406</v>
      </c>
      <c r="T29" s="356"/>
      <c r="U29" s="286" t="s">
        <v>420</v>
      </c>
      <c r="V29" s="287" t="s">
        <v>405</v>
      </c>
      <c r="W29" s="290" t="s">
        <v>406</v>
      </c>
    </row>
    <row r="30" spans="1:23" ht="15.75" customHeight="1" thickBot="1">
      <c r="A30" s="303" t="s">
        <v>5</v>
      </c>
      <c r="B30" s="296">
        <f>'HWI Speciais'!C17-('HWI Speciais'!P2*'HWI Speciais'!D17)</f>
        <v>93.090386858268602</v>
      </c>
      <c r="C30" s="297">
        <f>'HWI Speciais'!C17+('HWI Speciais'!P2*'HWI Speciais'!E17)</f>
        <v>95.620061452638197</v>
      </c>
      <c r="D30" s="355"/>
      <c r="E30" s="303" t="s">
        <v>5</v>
      </c>
      <c r="F30" s="296">
        <f>'HWI Speciais'!C18-('HWI Speciais'!P2*'HWI Speciais'!D18)</f>
        <v>94.306027950365447</v>
      </c>
      <c r="G30" s="297">
        <f>'HWI Speciais'!C18+('HWI Speciais'!P2*'HWI Speciais'!E18)</f>
        <v>96.852881998686627</v>
      </c>
      <c r="H30" s="355"/>
      <c r="I30" s="303" t="s">
        <v>5</v>
      </c>
      <c r="J30" s="296">
        <f>'HWI Speciais'!C19-('HWI Speciais'!P2*'HWI Speciais'!D19)</f>
        <v>95.565226747230454</v>
      </c>
      <c r="K30" s="297">
        <f>'HWI Speciais'!C19+('HWI Speciais'!P2*'HWI Speciais'!E19)</f>
        <v>98.131407681247154</v>
      </c>
      <c r="L30" s="339"/>
      <c r="M30" s="295" t="s">
        <v>407</v>
      </c>
      <c r="N30" s="296">
        <f>'[1]HWI Speciais'!B44*'[1]HWI Speciais'!P1</f>
        <v>4.8570513262493087</v>
      </c>
      <c r="O30" s="297">
        <f>'[1]HWI Speciais'!B44*'[1]HWI Speciais'!P1</f>
        <v>4.8570513262493087</v>
      </c>
      <c r="P30" s="304"/>
      <c r="Q30" s="295" t="s">
        <v>407</v>
      </c>
      <c r="R30" s="296">
        <f>'[1]HWI Speciais'!B45*'[1]HWI Speciais'!P1</f>
        <v>4.8848376610676691</v>
      </c>
      <c r="S30" s="297">
        <f>'[1]HWI Speciais'!B45*'[1]HWI Speciais'!P1</f>
        <v>4.8848376610676691</v>
      </c>
      <c r="T30" s="304"/>
      <c r="U30" s="295" t="s">
        <v>407</v>
      </c>
      <c r="V30" s="296">
        <f>'[1]HWI Speciais'!B46*'[1]HWI Speciais'!P1</f>
        <v>4.8903949280313403</v>
      </c>
      <c r="W30" s="297">
        <f>'[1]HWI Speciais'!B46*'[1]HWI Speciais'!P1</f>
        <v>4.8903949280313403</v>
      </c>
    </row>
    <row r="31" spans="1:23" ht="15.75" customHeight="1" thickBot="1">
      <c r="A31" s="305" t="s">
        <v>192</v>
      </c>
      <c r="B31" s="306">
        <f>INDEX(CB!C41:C113,(ROUNDUP(((B30-80)/(20/72))+1,0)),1)</f>
        <v>276.26666666666733</v>
      </c>
      <c r="C31" s="307">
        <f>INDEX(CB!C41:C113,(ROUNDUP(((C30-80)/(20/72))+1,0)),1)</f>
        <v>283.66666666666708</v>
      </c>
      <c r="D31" s="357"/>
      <c r="E31" s="305" t="s">
        <v>192</v>
      </c>
      <c r="F31" s="306">
        <f>INDEX(CB!C41:C113,(ROUNDUP(((F30-80)/(20/72))+1,0)),1)</f>
        <v>279.55555555555611</v>
      </c>
      <c r="G31" s="307">
        <f>INDEX(CB!C41:C113,(ROUNDUP(((G30-80)/(20/72))+1,0)),1)</f>
        <v>286.95555555555586</v>
      </c>
      <c r="H31" s="357"/>
      <c r="I31" s="305" t="s">
        <v>192</v>
      </c>
      <c r="J31" s="306">
        <f>INDEX(CB!C41:C113,(ROUNDUP(((J30-80)/(20/72))+1,0)),1)</f>
        <v>283.66666666666708</v>
      </c>
      <c r="K31" s="307">
        <f>INDEX(CB!C41:D113,(ROUNDUP(((K30-80)/(20/72))+1,0)),1)</f>
        <v>291.06666666666683</v>
      </c>
      <c r="L31" s="339"/>
      <c r="M31" s="303" t="s">
        <v>5</v>
      </c>
      <c r="N31" s="296">
        <f>'[1]HWI Speciais'!C44-('[1]HWI Speciais'!P2*'[1]HWI Speciais'!D44)</f>
        <v>97.254952250895997</v>
      </c>
      <c r="O31" s="297">
        <f>'[1]HWI Speciais'!C44+('[1]HWI Speciais'!P2*'[1]HWI Speciais'!E44)</f>
        <v>102.4773592013546</v>
      </c>
      <c r="P31" s="304"/>
      <c r="Q31" s="303" t="s">
        <v>5</v>
      </c>
      <c r="R31" s="296">
        <f>'[1]HWI Speciais'!C45-('[1]HWI Speciais'!P2*'[1]HWI Speciais'!D45)</f>
        <v>99.352829534753766</v>
      </c>
      <c r="S31" s="297">
        <f>'[1]HWI Speciais'!C45+('[1]HWI Speciais'!P2*'[1]HWI Speciais'!E45)</f>
        <v>104.87735920135461</v>
      </c>
      <c r="T31" s="304"/>
      <c r="U31" s="303" t="s">
        <v>5</v>
      </c>
      <c r="V31" s="296">
        <f>'[1]HWI Speciais'!C46-('[1]HWI Speciais'!P2*'[1]HWI Speciais'!D46)</f>
        <v>99.652829534753764</v>
      </c>
      <c r="W31" s="297">
        <f>'[1]HWI Speciais'!C46+('[1]HWI Speciais'!P2*'[1]HWI Speciais'!E46)</f>
        <v>105.17735920135461</v>
      </c>
    </row>
    <row r="32" spans="1:23" ht="15.75" customHeight="1" thickBot="1">
      <c r="L32" s="339"/>
      <c r="M32" s="305" t="s">
        <v>192</v>
      </c>
      <c r="N32" s="306">
        <f>INDEX([1]CB!D41:D113,(ROUNDUP(((N31-80)/(20/72))+1,0)),1)</f>
        <v>298.3499999999998</v>
      </c>
      <c r="O32" s="307" t="e">
        <f>INDEX([1]CB!D41:D113,(ROUNDUP(((O31-80)/(20/72))+1,0)),1)</f>
        <v>#REF!</v>
      </c>
      <c r="P32" s="358"/>
      <c r="Q32" s="305" t="s">
        <v>192</v>
      </c>
      <c r="R32" s="306">
        <f>INDEX([1]CB!D41:D113,(ROUNDUP(((R31-80)/(20/72))+1,0)),1)</f>
        <v>304.29999999999995</v>
      </c>
      <c r="S32" s="307" t="e">
        <f>INDEX([1]CB!D41:D113,(ROUNDUP(((S31-80)/(20/72))+1,0)),1)</f>
        <v>#REF!</v>
      </c>
      <c r="T32" s="359"/>
      <c r="U32" s="305" t="s">
        <v>192</v>
      </c>
      <c r="V32" s="306">
        <f>INDEX([1]CB!D41:D113,(ROUNDUP(((V31-80)/(20/72))+1,0)),1)</f>
        <v>305.14999999999998</v>
      </c>
      <c r="W32" s="307" t="e">
        <f>INDEX([1]CB!D41:D113,(ROUNDUP(((W31-80)/(20/72))+1,0)),1)</f>
        <v>#REF!</v>
      </c>
    </row>
    <row r="33" spans="1:23" ht="15.75" customHeight="1" thickBot="1">
      <c r="A33" s="482" t="s">
        <v>421</v>
      </c>
      <c r="B33" s="483"/>
      <c r="C33" s="483"/>
      <c r="D33" s="483"/>
      <c r="E33" s="483"/>
      <c r="F33" s="483"/>
      <c r="G33" s="483"/>
      <c r="H33" s="483"/>
      <c r="I33" s="483"/>
      <c r="J33" s="483"/>
      <c r="K33" s="484"/>
      <c r="L33" s="354"/>
    </row>
    <row r="34" spans="1:23" ht="15.75" customHeight="1" thickBot="1">
      <c r="A34" s="286" t="s">
        <v>422</v>
      </c>
      <c r="B34" s="287" t="s">
        <v>405</v>
      </c>
      <c r="C34" s="288" t="s">
        <v>406</v>
      </c>
      <c r="D34" s="356"/>
      <c r="E34" s="286" t="s">
        <v>423</v>
      </c>
      <c r="F34" s="287" t="s">
        <v>405</v>
      </c>
      <c r="G34" s="288" t="s">
        <v>406</v>
      </c>
      <c r="H34" s="294"/>
      <c r="I34" s="286" t="s">
        <v>424</v>
      </c>
      <c r="J34" s="287" t="s">
        <v>405</v>
      </c>
      <c r="K34" s="288" t="s">
        <v>406</v>
      </c>
      <c r="L34" s="354"/>
      <c r="M34" s="482" t="s">
        <v>425</v>
      </c>
      <c r="N34" s="483"/>
      <c r="O34" s="483"/>
      <c r="P34" s="483"/>
      <c r="Q34" s="483"/>
      <c r="R34" s="483"/>
      <c r="S34" s="484"/>
      <c r="U34" s="485"/>
      <c r="V34" s="486"/>
      <c r="W34" s="487"/>
    </row>
    <row r="35" spans="1:23" ht="15.75" customHeight="1" thickBot="1">
      <c r="A35" s="295" t="s">
        <v>407</v>
      </c>
      <c r="B35" s="296">
        <f>'HWI Speciais'!B23*'HWI Speciais'!P1</f>
        <v>4.4579663333624193</v>
      </c>
      <c r="C35" s="297">
        <f>'HWI Speciais'!B23*'HWI Speciais'!P1</f>
        <v>4.4579663333624193</v>
      </c>
      <c r="D35" s="304"/>
      <c r="E35" s="295" t="s">
        <v>407</v>
      </c>
      <c r="F35" s="296">
        <f>'HWI Speciais'!B24*'HWI Speciais'!P1</f>
        <v>4.5220854554925376</v>
      </c>
      <c r="G35" s="297">
        <f>'HWI Speciais'!B24*'HWI Speciais'!P1</f>
        <v>4.5220854554925376</v>
      </c>
      <c r="H35" s="302"/>
      <c r="I35" s="295" t="s">
        <v>407</v>
      </c>
      <c r="J35" s="296">
        <f>'HWI Speciais'!B25*'HWI Speciais'!P1</f>
        <v>5.878711092140299</v>
      </c>
      <c r="K35" s="297">
        <f>'HWI Speciais'!B25*'HWI Speciais'!P1</f>
        <v>5.878711092140299</v>
      </c>
      <c r="L35" s="354"/>
      <c r="M35" s="286" t="s">
        <v>426</v>
      </c>
      <c r="N35" s="287" t="s">
        <v>405</v>
      </c>
      <c r="O35" s="288" t="s">
        <v>406</v>
      </c>
      <c r="P35" s="360"/>
      <c r="Q35" s="286" t="s">
        <v>427</v>
      </c>
      <c r="R35" s="287" t="s">
        <v>405</v>
      </c>
      <c r="S35" s="288" t="s">
        <v>406</v>
      </c>
      <c r="U35" s="286"/>
      <c r="V35" s="287"/>
      <c r="W35" s="290"/>
    </row>
    <row r="36" spans="1:23" ht="15.75" customHeight="1" thickBot="1">
      <c r="A36" s="303" t="s">
        <v>5</v>
      </c>
      <c r="B36" s="296">
        <f>'HWI Speciais'!C23-('HWI Speciais'!P2*'HWI Speciais'!D23)</f>
        <v>97.662501619860663</v>
      </c>
      <c r="C36" s="297">
        <f>'HWI Speciais'!C23+('HWI Speciais'!P2*'HWI Speciais'!E23)</f>
        <v>99.50499805616721</v>
      </c>
      <c r="D36" s="304"/>
      <c r="E36" s="303" t="s">
        <v>5</v>
      </c>
      <c r="F36" s="296">
        <v>100</v>
      </c>
      <c r="G36" s="297">
        <v>100</v>
      </c>
      <c r="H36" s="302"/>
      <c r="I36" s="303" t="s">
        <v>5</v>
      </c>
      <c r="J36" s="296">
        <f>'HWI Speciais'!C25-('HWI Speciais'!P2*'HWI Speciais'!D25)</f>
        <v>96.745196668855627</v>
      </c>
      <c r="K36" s="297">
        <f>'HWI Speciais'!C25+('HWI Speciais'!P2*'HWI Speciais'!E25)</f>
        <v>101.14743174394702</v>
      </c>
      <c r="L36" s="354"/>
      <c r="M36" s="295" t="s">
        <v>407</v>
      </c>
      <c r="N36" s="296">
        <f>'HWI Speciais'!B54*'HWI Speciais'!P1</f>
        <v>6.2263042278983072</v>
      </c>
      <c r="O36" s="297">
        <f>'HWI Speciais'!B54*'HWI Speciais'!P1</f>
        <v>6.2263042278983072</v>
      </c>
      <c r="P36" s="361"/>
      <c r="Q36" s="295" t="s">
        <v>407</v>
      </c>
      <c r="R36" s="296">
        <f>'HWI Speciais'!B55*'HWI Speciais'!P1</f>
        <v>6.2364282998135891</v>
      </c>
      <c r="S36" s="297">
        <f>'HWI Speciais'!B55*'HWI Speciais'!P1</f>
        <v>6.2364282998135891</v>
      </c>
      <c r="U36" s="295"/>
      <c r="V36" s="296"/>
      <c r="W36" s="297"/>
    </row>
    <row r="37" spans="1:23" ht="15.75" customHeight="1" thickBot="1">
      <c r="A37" s="305" t="s">
        <v>192</v>
      </c>
      <c r="B37" s="306">
        <f>INDEX(CB!C41:C113,(ROUNDUP(((B36-80)/(20/72))+1,0)),1)</f>
        <v>289.42222222222244</v>
      </c>
      <c r="C37" s="307">
        <f>INDEX(CB!C41:C113,(ROUNDUP(((C36-80)/(20/72))+1,0)),1)</f>
        <v>295.17777777777781</v>
      </c>
      <c r="D37" s="362"/>
      <c r="E37" s="305" t="s">
        <v>192</v>
      </c>
      <c r="F37" s="306">
        <f>INDEX(CB!C41:C113,(ROUNDUP(((F36-80)/(20/72))+1,0)),1)</f>
        <v>296</v>
      </c>
      <c r="G37" s="307">
        <f>INDEX([1]CB!C41:C113,(ROUNDUP(((G36-80)/(20/72))+1,0)),1)</f>
        <v>296</v>
      </c>
      <c r="H37" s="320"/>
      <c r="I37" s="305" t="s">
        <v>192</v>
      </c>
      <c r="J37" s="306">
        <f>INDEX(CB!D41:D113,(ROUNDUP(((J36-80)/(20/72))+1,0)),1)</f>
        <v>296.64999999999975</v>
      </c>
      <c r="K37" s="307" t="e">
        <f>INDEX(CB!D41:D113,(ROUNDUP(((K36-80)/(20/72))+1,0)),1)</f>
        <v>#REF!</v>
      </c>
      <c r="L37" s="354"/>
      <c r="M37" s="303" t="s">
        <v>5</v>
      </c>
      <c r="N37" s="296">
        <f>'HWI Speciais'!C54-('HWI Speciais'!P2*'HWI Speciais'!D54)</f>
        <v>98.445516890931913</v>
      </c>
      <c r="O37" s="297">
        <f>'HWI Speciais'!C54+('HWI Speciais'!P2*'HWI Speciais'!E54)</f>
        <v>102.69743174394702</v>
      </c>
      <c r="P37" s="361"/>
      <c r="Q37" s="303" t="s">
        <v>5</v>
      </c>
      <c r="R37" s="296">
        <f>'HWI Speciais'!C55-('HWI Speciais'!P2*'HWI Speciais'!D55)</f>
        <v>100.67122202744402</v>
      </c>
      <c r="S37" s="297">
        <f>'HWI Speciais'!C55+('HWI Speciais'!P2*'HWI Speciais'!E55)</f>
        <v>104.92743174394703</v>
      </c>
      <c r="U37" s="303"/>
      <c r="V37" s="296"/>
      <c r="W37" s="297"/>
    </row>
    <row r="38" spans="1:23" ht="15.75" thickBot="1">
      <c r="A38" s="363"/>
      <c r="B38" s="364"/>
      <c r="C38" s="364"/>
      <c r="D38" s="300"/>
      <c r="E38" s="315"/>
      <c r="F38" s="315"/>
      <c r="G38" s="315"/>
      <c r="H38" s="301"/>
      <c r="I38" s="301"/>
      <c r="J38" s="301"/>
      <c r="K38" s="294"/>
      <c r="M38" s="305" t="s">
        <v>192</v>
      </c>
      <c r="N38" s="306">
        <f>INDEX(CB!D41:D113,(ROUNDUP(((N37-80)/(20/72))+1,0)),1)</f>
        <v>301.74999999999989</v>
      </c>
      <c r="O38" s="307" t="e">
        <f>INDEX(CB!D41:D113,(ROUNDUP(((O37-80)/(20/72))+1,0)),1)</f>
        <v>#REF!</v>
      </c>
      <c r="P38" s="365"/>
      <c r="Q38" s="305" t="s">
        <v>192</v>
      </c>
      <c r="R38" s="306" t="e">
        <f>INDEX(CB!D41:D113,(ROUNDUP(((R37-80)/(20/72))+1,0)),1)</f>
        <v>#REF!</v>
      </c>
      <c r="S38" s="307" t="e">
        <f>INDEX(CB!D41:D113,(ROUNDUP(((S37-80)/(20/72))+1,0)),1)</f>
        <v>#REF!</v>
      </c>
      <c r="U38" s="305"/>
      <c r="V38" s="306"/>
      <c r="W38" s="307"/>
    </row>
    <row r="39" spans="1:23" ht="15.75" thickBot="1">
      <c r="A39" s="286" t="s">
        <v>428</v>
      </c>
      <c r="B39" s="287" t="s">
        <v>405</v>
      </c>
      <c r="C39" s="288" t="s">
        <v>406</v>
      </c>
      <c r="D39" s="323"/>
      <c r="E39" s="286" t="s">
        <v>429</v>
      </c>
      <c r="F39" s="287" t="s">
        <v>405</v>
      </c>
      <c r="G39" s="288" t="s">
        <v>406</v>
      </c>
      <c r="H39" s="301"/>
      <c r="I39" s="301"/>
      <c r="J39" s="301"/>
      <c r="K39" s="302"/>
    </row>
    <row r="40" spans="1:23" ht="15.75" customHeight="1" thickBot="1">
      <c r="A40" s="295" t="s">
        <v>407</v>
      </c>
      <c r="B40" s="296">
        <f>'HWI Speciais'!B26*'HWI Speciais'!P1</f>
        <v>5.6694802725578084</v>
      </c>
      <c r="C40" s="297">
        <f>'HWI Speciais'!B26*'HWI Speciais'!P1</f>
        <v>5.6694802725578084</v>
      </c>
      <c r="D40" s="304"/>
      <c r="E40" s="295" t="s">
        <v>407</v>
      </c>
      <c r="F40" s="296">
        <f>'HWI Speciais'!B27*'HWI Speciais'!P1</f>
        <v>5.8449641857560257</v>
      </c>
      <c r="G40" s="297">
        <f>'HWI Speciais'!B27*'HWI Speciais'!P1</f>
        <v>5.8449641857560257</v>
      </c>
      <c r="H40" s="301"/>
      <c r="I40" s="301"/>
      <c r="J40" s="301"/>
      <c r="K40" s="302"/>
      <c r="M40" s="485" t="s">
        <v>430</v>
      </c>
      <c r="N40" s="486"/>
      <c r="O40" s="487"/>
      <c r="P40"/>
      <c r="Q40"/>
      <c r="R40"/>
    </row>
    <row r="41" spans="1:23" ht="15.75" thickBot="1">
      <c r="A41" s="303" t="s">
        <v>5</v>
      </c>
      <c r="B41" s="296">
        <f>'HWI Speciais'!C26-('HWI Speciais'!P2*'HWI Speciais'!D26)</f>
        <v>94.057214715880534</v>
      </c>
      <c r="C41" s="297">
        <f>'[1]HWI Speciais'!C26+('[1]HWI Speciais'!P2*'[1]HWI Speciais'!E26)</f>
        <v>98.001887361083689</v>
      </c>
      <c r="D41" s="304"/>
      <c r="E41" s="303" t="s">
        <v>5</v>
      </c>
      <c r="F41" s="296">
        <f>'HWI Speciais'!C27-('HWI Speciais'!P2*'HWI Speciais'!D27)</f>
        <v>99.702888478129267</v>
      </c>
      <c r="G41" s="297">
        <f>'HWI Speciais'!C27+('HWI Speciais'!P2*'HWI Speciais'!E27)</f>
        <v>103.84743174394703</v>
      </c>
      <c r="H41" s="301"/>
      <c r="I41" s="301"/>
      <c r="J41" s="301"/>
      <c r="K41" s="302"/>
      <c r="M41" s="286" t="s">
        <v>431</v>
      </c>
      <c r="N41" s="287" t="s">
        <v>405</v>
      </c>
      <c r="O41" s="290" t="s">
        <v>406</v>
      </c>
    </row>
    <row r="42" spans="1:23" ht="15.75" thickBot="1">
      <c r="A42" s="305" t="s">
        <v>192</v>
      </c>
      <c r="B42" s="306">
        <f>INDEX(CB!D41:D113,(ROUNDUP(((B41-80)/(20/72))+1,0)),1)</f>
        <v>288.14999999999952</v>
      </c>
      <c r="C42" s="307">
        <f>INDEX(CB!D41:D113,(ROUNDUP(((C41-80)/(20/72))+1,0)),1)</f>
        <v>300.04999999999984</v>
      </c>
      <c r="D42" s="358"/>
      <c r="E42" s="305" t="s">
        <v>192</v>
      </c>
      <c r="F42" s="306">
        <f>INDEX(CB!D41:D113,(ROUNDUP(((F41-80)/(20/72))+1,0)),1)</f>
        <v>305.14999999999998</v>
      </c>
      <c r="G42" s="307" t="e">
        <f>INDEX(CB!D41:D113,(ROUNDUP(((G41-80)/(20/72))+1,0)),1)</f>
        <v>#REF!</v>
      </c>
      <c r="H42" s="350"/>
      <c r="I42" s="315"/>
      <c r="J42" s="315"/>
      <c r="K42" s="351"/>
      <c r="M42" s="295" t="s">
        <v>407</v>
      </c>
      <c r="N42" s="296">
        <f>'HWI Speciais'!B50*'HWI Speciais'!P1</f>
        <v>6.2398029904520165</v>
      </c>
      <c r="O42" s="297">
        <f>'HWI Speciais'!B50*'HWI Speciais'!P1</f>
        <v>6.2398029904520165</v>
      </c>
    </row>
    <row r="43" spans="1:23" ht="15.75" customHeight="1" thickBot="1">
      <c r="M43" s="303" t="s">
        <v>5</v>
      </c>
      <c r="N43" s="296">
        <f>'HWI Speciais'!C50-('HWI Speciais'!P2*'HWI Speciais'!D50)</f>
        <v>102.50961962117404</v>
      </c>
      <c r="O43" s="297">
        <f>'HWI Speciais'!C50+('HWI Speciais'!P2*'HWI Speciais'!E50)</f>
        <v>106.84743174394703</v>
      </c>
    </row>
    <row r="44" spans="1:23" ht="16.5" thickBot="1">
      <c r="A44" s="482" t="s">
        <v>160</v>
      </c>
      <c r="B44" s="483"/>
      <c r="C44" s="483"/>
      <c r="D44" s="483"/>
      <c r="E44" s="483"/>
      <c r="F44" s="483"/>
      <c r="G44" s="483"/>
      <c r="H44" s="483"/>
      <c r="I44" s="483"/>
      <c r="J44" s="483"/>
      <c r="K44" s="484"/>
      <c r="M44" s="305" t="s">
        <v>192</v>
      </c>
      <c r="N44" s="306" t="e">
        <f>INDEX(CB!D41:D113,(ROUNDUP(((N43-80)/(20/72))+1,0)),1)</f>
        <v>#REF!</v>
      </c>
      <c r="O44" s="307" t="e">
        <f>INDEX(CB!D41:D113,(ROUNDUP(((O43-80)/(20/72))+1,0)),1)</f>
        <v>#REF!</v>
      </c>
    </row>
    <row r="45" spans="1:23" ht="15.75" customHeight="1" thickBot="1">
      <c r="A45" s="286" t="s">
        <v>402</v>
      </c>
      <c r="B45" s="287" t="s">
        <v>405</v>
      </c>
      <c r="C45" s="288" t="s">
        <v>406</v>
      </c>
      <c r="D45" s="366"/>
      <c r="E45" s="367"/>
      <c r="F45" s="367"/>
      <c r="G45" s="367"/>
      <c r="H45" s="367"/>
      <c r="I45" s="367"/>
      <c r="J45" s="367"/>
      <c r="K45" s="367"/>
    </row>
    <row r="46" spans="1:23" ht="15.75" customHeight="1" thickBot="1">
      <c r="A46" s="295" t="s">
        <v>407</v>
      </c>
      <c r="B46" s="296">
        <f>'HWI Speciais'!B63*'HWI Speciais'!P1</f>
        <v>3.6109189831171755</v>
      </c>
      <c r="C46" s="297">
        <f>'HWI Speciais'!B63*'HWI Speciais'!P1</f>
        <v>3.6109189831171755</v>
      </c>
    </row>
    <row r="47" spans="1:23" ht="15.75" customHeight="1" thickBot="1">
      <c r="A47" s="303" t="s">
        <v>5</v>
      </c>
      <c r="B47" s="296">
        <f>'HWI Speciais'!C63-('HWI Speciais'!P2*'HWI Speciais'!D63)</f>
        <v>89.155770476815889</v>
      </c>
      <c r="C47" s="297">
        <f>'HWI Speciais'!C63+('HWI Speciais'!P2*'HWI Speciais'!E63)</f>
        <v>90.229486348789408</v>
      </c>
    </row>
    <row r="48" spans="1:23" ht="15.75" customHeight="1" thickBot="1">
      <c r="A48" s="305" t="s">
        <v>192</v>
      </c>
      <c r="B48" s="306">
        <f>INDEX(CB!C41:C113,(ROUNDUP(((B47-80)/(20/72))+1,0)),1)</f>
        <v>263.93333333333442</v>
      </c>
      <c r="C48" s="307">
        <f>INDEX(CB!C41:C113,(ROUNDUP(((C47-80)/(20/72))+1,0)),1)</f>
        <v>267.22222222222319</v>
      </c>
    </row>
  </sheetData>
  <mergeCells count="10">
    <mergeCell ref="M34:S34"/>
    <mergeCell ref="U34:W34"/>
    <mergeCell ref="M40:O40"/>
    <mergeCell ref="A44:K44"/>
    <mergeCell ref="A1:K1"/>
    <mergeCell ref="M1:W1"/>
    <mergeCell ref="U17:W17"/>
    <mergeCell ref="A22:K22"/>
    <mergeCell ref="M28:W28"/>
    <mergeCell ref="A33:K3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4"/>
  <sheetViews>
    <sheetView workbookViewId="0">
      <selection activeCell="D3" sqref="D3"/>
    </sheetView>
  </sheetViews>
  <sheetFormatPr defaultRowHeight="15"/>
  <sheetData>
    <row r="1" spans="1:20">
      <c r="A1" s="185"/>
      <c r="B1" s="185"/>
      <c r="C1" s="185"/>
      <c r="D1" s="186" t="s">
        <v>305</v>
      </c>
      <c r="E1" s="186" t="s">
        <v>306</v>
      </c>
      <c r="F1" s="185"/>
      <c r="G1" s="185"/>
      <c r="H1" s="187" t="s">
        <v>307</v>
      </c>
      <c r="I1" s="188" t="s">
        <v>308</v>
      </c>
      <c r="J1" s="185"/>
      <c r="K1" s="189">
        <v>108</v>
      </c>
      <c r="L1" s="189">
        <v>1</v>
      </c>
      <c r="M1" s="185"/>
      <c r="N1" s="190">
        <v>168</v>
      </c>
      <c r="O1" s="189">
        <f t="shared" ref="O1:O64" si="0">O2-1</f>
        <v>1</v>
      </c>
      <c r="P1" s="185"/>
      <c r="Q1" s="185"/>
      <c r="R1" s="185"/>
      <c r="S1" s="185"/>
      <c r="T1" s="185"/>
    </row>
    <row r="2" spans="1:20">
      <c r="A2" s="185"/>
      <c r="B2" s="185"/>
      <c r="C2" s="185"/>
      <c r="D2" s="186" t="e">
        <f>VLOOKUP(Calculadora!#REF!,$K$1:$L$76,2,0)</f>
        <v>#REF!</v>
      </c>
      <c r="E2" s="186" t="e">
        <f>VLOOKUP(Calculadora!#REF!,$N$1:$O$76,2,0)</f>
        <v>#REF!</v>
      </c>
      <c r="F2" s="185"/>
      <c r="G2" s="185"/>
      <c r="H2" s="185"/>
      <c r="I2" s="187">
        <v>3.2799611839999999E-2</v>
      </c>
      <c r="J2" s="185"/>
      <c r="K2" s="190">
        <v>109</v>
      </c>
      <c r="L2" s="190">
        <f t="shared" ref="L2:L65" si="1">L3-1</f>
        <v>2</v>
      </c>
      <c r="M2" s="185"/>
      <c r="N2" s="190">
        <f>N1-1</f>
        <v>167</v>
      </c>
      <c r="O2" s="189">
        <f t="shared" si="0"/>
        <v>2</v>
      </c>
      <c r="P2" s="185"/>
      <c r="Q2" s="185"/>
      <c r="R2" s="185"/>
      <c r="S2" s="185"/>
      <c r="T2" s="185"/>
    </row>
    <row r="3" spans="1:20">
      <c r="A3" s="185"/>
      <c r="B3" s="185"/>
      <c r="C3" s="185"/>
      <c r="D3" s="186" t="e">
        <f>VLOOKUP(Calculadora!#REF!,$K$1:$L$76,2,0)</f>
        <v>#REF!</v>
      </c>
      <c r="E3" s="186" t="e">
        <f>VLOOKUP(Calculadora!#REF!,$N$1:$O$76,2,0)</f>
        <v>#REF!</v>
      </c>
      <c r="F3" s="185"/>
      <c r="G3" s="185"/>
      <c r="H3" s="185"/>
      <c r="I3" s="185"/>
      <c r="J3" s="185"/>
      <c r="K3" s="190">
        <f>K2+1</f>
        <v>110</v>
      </c>
      <c r="L3" s="190">
        <f t="shared" si="1"/>
        <v>3</v>
      </c>
      <c r="M3" s="185"/>
      <c r="N3" s="190">
        <f t="shared" ref="N3:N66" si="2">N2-1</f>
        <v>166</v>
      </c>
      <c r="O3" s="189">
        <f t="shared" si="0"/>
        <v>3</v>
      </c>
      <c r="P3" s="185"/>
      <c r="Q3" s="185"/>
      <c r="R3" s="185"/>
      <c r="S3" s="185"/>
      <c r="T3" s="185"/>
    </row>
    <row r="4" spans="1:20">
      <c r="A4" s="185"/>
      <c r="B4" s="185"/>
      <c r="C4" s="185"/>
      <c r="D4" s="186" t="e">
        <f>VLOOKUP(Calculadora!#REF!,$K$1:$L$76,2,0)</f>
        <v>#REF!</v>
      </c>
      <c r="E4" s="186" t="e">
        <f>VLOOKUP(Calculadora!#REF!,$N$1:$O$76,2,0)</f>
        <v>#REF!</v>
      </c>
      <c r="F4" s="185"/>
      <c r="G4" s="185"/>
      <c r="H4" s="185"/>
      <c r="I4" s="185"/>
      <c r="J4" s="185"/>
      <c r="K4" s="190">
        <f t="shared" ref="K4:K67" si="3">K3+1</f>
        <v>111</v>
      </c>
      <c r="L4" s="190">
        <f t="shared" si="1"/>
        <v>4</v>
      </c>
      <c r="M4" s="185"/>
      <c r="N4" s="190">
        <f t="shared" si="2"/>
        <v>165</v>
      </c>
      <c r="O4" s="189">
        <f t="shared" si="0"/>
        <v>4</v>
      </c>
      <c r="P4" s="185"/>
      <c r="Q4" s="185"/>
      <c r="R4" s="185"/>
      <c r="S4" s="185"/>
      <c r="T4" s="185"/>
    </row>
    <row r="5" spans="1:20">
      <c r="A5" s="185"/>
      <c r="B5" s="185"/>
      <c r="C5" s="185"/>
      <c r="D5" s="186" t="e">
        <f>VLOOKUP(Calculadora!#REF!,$K$1:$L$76,2,0)</f>
        <v>#REF!</v>
      </c>
      <c r="E5" s="186" t="e">
        <f>VLOOKUP(Calculadora!#REF!,$N$1:$O$76,2,0)</f>
        <v>#REF!</v>
      </c>
      <c r="F5" s="185"/>
      <c r="G5" s="185"/>
      <c r="H5" s="185"/>
      <c r="I5" s="185"/>
      <c r="J5" s="185"/>
      <c r="K5" s="190">
        <f t="shared" si="3"/>
        <v>112</v>
      </c>
      <c r="L5" s="190">
        <f t="shared" si="1"/>
        <v>5</v>
      </c>
      <c r="M5" s="185"/>
      <c r="N5" s="190">
        <f t="shared" si="2"/>
        <v>164</v>
      </c>
      <c r="O5" s="189">
        <f>O6-1</f>
        <v>5</v>
      </c>
      <c r="P5" s="185"/>
      <c r="Q5" s="185"/>
      <c r="R5" s="185"/>
      <c r="S5" s="185"/>
      <c r="T5" s="185"/>
    </row>
    <row r="6" spans="1:20">
      <c r="A6" s="185"/>
      <c r="B6" s="185"/>
      <c r="C6" s="185"/>
      <c r="D6" s="186" t="e">
        <f>VLOOKUP(Calculadora!#REF!,$K$1:$L$76,2,0)</f>
        <v>#REF!</v>
      </c>
      <c r="E6" s="186" t="e">
        <f>VLOOKUP(Calculadora!#REF!,$N$1:$O$76,2,0)</f>
        <v>#REF!</v>
      </c>
      <c r="F6" s="185"/>
      <c r="G6" s="185"/>
      <c r="H6" s="185"/>
      <c r="I6" s="185"/>
      <c r="J6" s="185"/>
      <c r="K6" s="190">
        <f t="shared" si="3"/>
        <v>113</v>
      </c>
      <c r="L6" s="190">
        <f t="shared" si="1"/>
        <v>6</v>
      </c>
      <c r="M6" s="185"/>
      <c r="N6" s="190">
        <f t="shared" si="2"/>
        <v>163</v>
      </c>
      <c r="O6" s="189">
        <f t="shared" si="0"/>
        <v>6</v>
      </c>
      <c r="P6" s="185"/>
      <c r="Q6" s="185"/>
      <c r="R6" s="185"/>
      <c r="S6" s="185"/>
      <c r="T6" s="185"/>
    </row>
    <row r="7" spans="1:20">
      <c r="A7" s="185"/>
      <c r="B7" s="185"/>
      <c r="C7" s="185"/>
      <c r="D7" s="186" t="e">
        <f>VLOOKUP(Calculadora!#REF!,$K$1:$L$76,2,0)</f>
        <v>#REF!</v>
      </c>
      <c r="E7" s="186" t="e">
        <f>VLOOKUP(Calculadora!#REF!,$N$1:$O$76,2,0)</f>
        <v>#REF!</v>
      </c>
      <c r="F7" s="185"/>
      <c r="G7" s="185"/>
      <c r="H7" s="185"/>
      <c r="I7" s="185"/>
      <c r="J7" s="185"/>
      <c r="K7" s="190">
        <f t="shared" si="3"/>
        <v>114</v>
      </c>
      <c r="L7" s="190">
        <f t="shared" si="1"/>
        <v>7</v>
      </c>
      <c r="M7" s="185"/>
      <c r="N7" s="190">
        <f t="shared" si="2"/>
        <v>162</v>
      </c>
      <c r="O7" s="189">
        <f t="shared" si="0"/>
        <v>7</v>
      </c>
      <c r="P7" s="185"/>
      <c r="Q7" s="185"/>
      <c r="R7" s="185"/>
      <c r="S7" s="185"/>
      <c r="T7" s="185"/>
    </row>
    <row r="8" spans="1:20">
      <c r="A8" s="185"/>
      <c r="B8" s="185"/>
      <c r="C8" s="185"/>
      <c r="D8" s="186" t="e">
        <f>VLOOKUP(Calculadora!#REF!,$K$1:$L$76,2,0)</f>
        <v>#REF!</v>
      </c>
      <c r="E8" s="186" t="e">
        <f>VLOOKUP(Calculadora!#REF!,$N$1:$O$76,2,0)</f>
        <v>#REF!</v>
      </c>
      <c r="F8" s="185"/>
      <c r="G8" s="185"/>
      <c r="H8" s="185"/>
      <c r="I8" s="185"/>
      <c r="J8" s="185"/>
      <c r="K8" s="190">
        <f t="shared" si="3"/>
        <v>115</v>
      </c>
      <c r="L8" s="190">
        <f t="shared" si="1"/>
        <v>8</v>
      </c>
      <c r="M8" s="185"/>
      <c r="N8" s="190">
        <f t="shared" si="2"/>
        <v>161</v>
      </c>
      <c r="O8" s="189">
        <f t="shared" si="0"/>
        <v>8</v>
      </c>
      <c r="P8" s="185"/>
      <c r="Q8" s="185"/>
      <c r="R8" s="185"/>
      <c r="S8" s="185"/>
      <c r="T8" s="185"/>
    </row>
    <row r="9" spans="1:20">
      <c r="A9" s="185"/>
      <c r="B9" s="185"/>
      <c r="C9" s="185"/>
      <c r="D9" s="186" t="e">
        <f>VLOOKUP(Calculadora!#REF!,$K$1:$L$76,2,0)</f>
        <v>#REF!</v>
      </c>
      <c r="E9" s="186" t="e">
        <f>VLOOKUP(Calculadora!#REF!,$N$1:$O$76,2,0)</f>
        <v>#REF!</v>
      </c>
      <c r="F9" s="185"/>
      <c r="G9" s="185"/>
      <c r="H9" s="185"/>
      <c r="I9" s="185"/>
      <c r="J9" s="185"/>
      <c r="K9" s="190">
        <f t="shared" si="3"/>
        <v>116</v>
      </c>
      <c r="L9" s="190">
        <f t="shared" si="1"/>
        <v>9</v>
      </c>
      <c r="M9" s="185"/>
      <c r="N9" s="190">
        <f t="shared" si="2"/>
        <v>160</v>
      </c>
      <c r="O9" s="189">
        <f t="shared" si="0"/>
        <v>9</v>
      </c>
      <c r="P9" s="185"/>
      <c r="Q9" s="185"/>
      <c r="R9" s="185"/>
      <c r="S9" s="185"/>
      <c r="T9" s="185"/>
    </row>
    <row r="10" spans="1:20">
      <c r="A10" s="185"/>
      <c r="B10" s="185"/>
      <c r="C10" s="185"/>
      <c r="D10" s="186" t="e">
        <f>VLOOKUP(Calculadora!#REF!,$K$1:$L$76,2,0)</f>
        <v>#REF!</v>
      </c>
      <c r="E10" s="186" t="e">
        <f>VLOOKUP(Calculadora!#REF!,$N$1:$O$76,2,0)</f>
        <v>#REF!</v>
      </c>
      <c r="F10" s="185"/>
      <c r="G10" s="185"/>
      <c r="H10" s="185"/>
      <c r="I10" s="185"/>
      <c r="J10" s="185"/>
      <c r="K10" s="190">
        <f t="shared" si="3"/>
        <v>117</v>
      </c>
      <c r="L10" s="190">
        <f t="shared" si="1"/>
        <v>10</v>
      </c>
      <c r="M10" s="185"/>
      <c r="N10" s="190">
        <f t="shared" si="2"/>
        <v>159</v>
      </c>
      <c r="O10" s="189">
        <f t="shared" si="0"/>
        <v>10</v>
      </c>
      <c r="P10" s="185"/>
      <c r="Q10" s="185"/>
      <c r="R10" s="185"/>
      <c r="S10" s="185"/>
      <c r="T10" s="185"/>
    </row>
    <row r="11" spans="1:20">
      <c r="A11" s="185"/>
      <c r="B11" s="185"/>
      <c r="C11" s="185"/>
      <c r="D11" s="186" t="e">
        <f>VLOOKUP(Calculadora!#REF!,$K$1:$L$76,2,0)</f>
        <v>#REF!</v>
      </c>
      <c r="E11" s="186" t="e">
        <f>VLOOKUP(Calculadora!#REF!,$N$1:$O$76,2,0)</f>
        <v>#REF!</v>
      </c>
      <c r="F11" s="185"/>
      <c r="G11" s="185"/>
      <c r="H11" s="185"/>
      <c r="I11" s="185"/>
      <c r="J11" s="185"/>
      <c r="K11" s="190">
        <f t="shared" si="3"/>
        <v>118</v>
      </c>
      <c r="L11" s="190">
        <f t="shared" si="1"/>
        <v>11</v>
      </c>
      <c r="M11" s="185"/>
      <c r="N11" s="190">
        <f t="shared" si="2"/>
        <v>158</v>
      </c>
      <c r="O11" s="189">
        <f t="shared" si="0"/>
        <v>11</v>
      </c>
      <c r="P11" s="185"/>
      <c r="Q11" s="185"/>
      <c r="R11" s="185"/>
      <c r="S11" s="185"/>
      <c r="T11" s="185"/>
    </row>
    <row r="12" spans="1:20">
      <c r="A12" s="185"/>
      <c r="B12" s="185"/>
      <c r="C12" s="185"/>
      <c r="D12" s="186" t="e">
        <f>VLOOKUP(Calculadora!#REF!,$K$1:$L$76,2,0)</f>
        <v>#REF!</v>
      </c>
      <c r="E12" s="186" t="e">
        <f>VLOOKUP(Calculadora!#REF!,$N$1:$O$76,2,0)</f>
        <v>#REF!</v>
      </c>
      <c r="F12" s="185"/>
      <c r="G12" s="185"/>
      <c r="H12" s="185"/>
      <c r="I12" s="185"/>
      <c r="J12" s="185"/>
      <c r="K12" s="190">
        <f t="shared" si="3"/>
        <v>119</v>
      </c>
      <c r="L12" s="190">
        <f t="shared" si="1"/>
        <v>12</v>
      </c>
      <c r="M12" s="185"/>
      <c r="N12" s="190">
        <f t="shared" si="2"/>
        <v>157</v>
      </c>
      <c r="O12" s="189">
        <f t="shared" si="0"/>
        <v>12</v>
      </c>
      <c r="P12" s="185"/>
      <c r="Q12" s="185"/>
      <c r="R12" s="185"/>
      <c r="S12" s="185"/>
      <c r="T12" s="185"/>
    </row>
    <row r="13" spans="1:20">
      <c r="A13" s="185"/>
      <c r="B13" s="185"/>
      <c r="C13" s="185"/>
      <c r="D13" s="186" t="e">
        <f>VLOOKUP(Calculadora!#REF!,$K$1:$L$76,2,0)</f>
        <v>#REF!</v>
      </c>
      <c r="E13" s="186" t="e">
        <f>VLOOKUP(Calculadora!#REF!,$N$1:$O$76,2,0)</f>
        <v>#REF!</v>
      </c>
      <c r="F13" s="185"/>
      <c r="G13" s="185"/>
      <c r="H13" s="185"/>
      <c r="I13" s="185"/>
      <c r="J13" s="185"/>
      <c r="K13" s="190">
        <f t="shared" si="3"/>
        <v>120</v>
      </c>
      <c r="L13" s="190">
        <f t="shared" si="1"/>
        <v>13</v>
      </c>
      <c r="M13" s="185"/>
      <c r="N13" s="190">
        <f t="shared" si="2"/>
        <v>156</v>
      </c>
      <c r="O13" s="189">
        <f t="shared" si="0"/>
        <v>13</v>
      </c>
      <c r="P13" s="185"/>
      <c r="Q13" s="185"/>
      <c r="R13" s="185"/>
      <c r="S13" s="185"/>
      <c r="T13" s="185"/>
    </row>
    <row r="14" spans="1:20">
      <c r="A14" s="185"/>
      <c r="B14" s="185"/>
      <c r="C14" s="185"/>
      <c r="D14" s="186" t="e">
        <f>VLOOKUP(Calculadora!#REF!,$K$1:$L$76,2,0)</f>
        <v>#REF!</v>
      </c>
      <c r="E14" s="186" t="e">
        <f>VLOOKUP(Calculadora!#REF!,$N$1:$O$76,2,0)</f>
        <v>#REF!</v>
      </c>
      <c r="F14" s="185"/>
      <c r="G14" s="185"/>
      <c r="H14" s="185"/>
      <c r="I14" s="185"/>
      <c r="J14" s="185"/>
      <c r="K14" s="190">
        <f t="shared" si="3"/>
        <v>121</v>
      </c>
      <c r="L14" s="190">
        <f t="shared" si="1"/>
        <v>14</v>
      </c>
      <c r="M14" s="185"/>
      <c r="N14" s="190">
        <f t="shared" si="2"/>
        <v>155</v>
      </c>
      <c r="O14" s="189">
        <f t="shared" si="0"/>
        <v>14</v>
      </c>
      <c r="P14" s="185"/>
      <c r="Q14" s="185"/>
      <c r="R14" s="185"/>
      <c r="S14" s="185"/>
      <c r="T14" s="185"/>
    </row>
    <row r="15" spans="1:20">
      <c r="A15" s="185"/>
      <c r="B15" s="185"/>
      <c r="C15" s="185"/>
      <c r="D15" s="186" t="e">
        <f>VLOOKUP(Calculadora!#REF!,$K$1:$L$76,2,0)</f>
        <v>#REF!</v>
      </c>
      <c r="E15" s="186" t="e">
        <f>VLOOKUP(Calculadora!#REF!,$N$1:$O$76,2,0)</f>
        <v>#REF!</v>
      </c>
      <c r="F15" s="185"/>
      <c r="G15" s="185"/>
      <c r="H15" s="185"/>
      <c r="I15" s="185"/>
      <c r="J15" s="185"/>
      <c r="K15" s="190">
        <f t="shared" si="3"/>
        <v>122</v>
      </c>
      <c r="L15" s="190">
        <f t="shared" si="1"/>
        <v>15</v>
      </c>
      <c r="M15" s="185"/>
      <c r="N15" s="190">
        <f t="shared" si="2"/>
        <v>154</v>
      </c>
      <c r="O15" s="189">
        <f t="shared" si="0"/>
        <v>15</v>
      </c>
      <c r="P15" s="185"/>
      <c r="Q15" s="185"/>
      <c r="R15" s="185"/>
      <c r="S15" s="185"/>
      <c r="T15" s="185"/>
    </row>
    <row r="16" spans="1:20">
      <c r="A16" s="185"/>
      <c r="B16" s="185"/>
      <c r="C16" s="185"/>
      <c r="D16" s="186" t="e">
        <f>VLOOKUP(Calculadora!#REF!,$K$1:$L$76,2,0)</f>
        <v>#REF!</v>
      </c>
      <c r="E16" s="186" t="e">
        <f>VLOOKUP(Calculadora!#REF!,$N$1:$O$76,2,0)</f>
        <v>#REF!</v>
      </c>
      <c r="F16" s="185"/>
      <c r="G16" s="185"/>
      <c r="H16" s="185"/>
      <c r="I16" s="185"/>
      <c r="J16" s="185"/>
      <c r="K16" s="190">
        <f t="shared" si="3"/>
        <v>123</v>
      </c>
      <c r="L16" s="190">
        <f t="shared" si="1"/>
        <v>16</v>
      </c>
      <c r="M16" s="185"/>
      <c r="N16" s="190">
        <f t="shared" si="2"/>
        <v>153</v>
      </c>
      <c r="O16" s="189">
        <f t="shared" si="0"/>
        <v>16</v>
      </c>
      <c r="P16" s="185"/>
      <c r="Q16" s="185"/>
      <c r="R16" s="185"/>
      <c r="S16" s="185"/>
      <c r="T16" s="185"/>
    </row>
    <row r="17" spans="1:20">
      <c r="A17" s="185"/>
      <c r="B17" s="185"/>
      <c r="C17" s="185"/>
      <c r="D17" s="186" t="e">
        <f>VLOOKUP(Calculadora!#REF!,$K$1:$L$76,2,0)</f>
        <v>#REF!</v>
      </c>
      <c r="E17" s="186" t="e">
        <f>VLOOKUP(Calculadora!#REF!,$N$1:$O$76,2,0)</f>
        <v>#REF!</v>
      </c>
      <c r="F17" s="185"/>
      <c r="G17" s="185"/>
      <c r="H17" s="185"/>
      <c r="I17" s="185"/>
      <c r="J17" s="185"/>
      <c r="K17" s="190">
        <f t="shared" si="3"/>
        <v>124</v>
      </c>
      <c r="L17" s="190">
        <f t="shared" si="1"/>
        <v>17</v>
      </c>
      <c r="M17" s="185"/>
      <c r="N17" s="190">
        <f t="shared" si="2"/>
        <v>152</v>
      </c>
      <c r="O17" s="189">
        <f t="shared" si="0"/>
        <v>17</v>
      </c>
      <c r="P17" s="185"/>
      <c r="Q17" s="185"/>
      <c r="R17" s="185"/>
      <c r="S17" s="185"/>
      <c r="T17" s="185"/>
    </row>
    <row r="18" spans="1:20">
      <c r="A18" s="185"/>
      <c r="B18" s="185"/>
      <c r="C18" s="185"/>
      <c r="D18" s="186" t="e">
        <f>VLOOKUP(Calculadora!#REF!,$K$1:$L$76,2,0)</f>
        <v>#REF!</v>
      </c>
      <c r="E18" s="186" t="e">
        <f>VLOOKUP(Calculadora!#REF!,$N$1:$O$76,2,0)</f>
        <v>#REF!</v>
      </c>
      <c r="F18" s="185"/>
      <c r="G18" s="185"/>
      <c r="H18" s="185"/>
      <c r="I18" s="185"/>
      <c r="J18" s="185"/>
      <c r="K18" s="190">
        <f t="shared" si="3"/>
        <v>125</v>
      </c>
      <c r="L18" s="190">
        <f t="shared" si="1"/>
        <v>18</v>
      </c>
      <c r="M18" s="185"/>
      <c r="N18" s="190">
        <f t="shared" si="2"/>
        <v>151</v>
      </c>
      <c r="O18" s="189">
        <f t="shared" si="0"/>
        <v>18</v>
      </c>
      <c r="P18" s="185"/>
      <c r="Q18" s="185"/>
      <c r="R18" s="185"/>
      <c r="S18" s="185"/>
      <c r="T18" s="185"/>
    </row>
    <row r="19" spans="1:20">
      <c r="A19" s="185"/>
      <c r="B19" s="185"/>
      <c r="C19" s="185"/>
      <c r="D19" s="186" t="e">
        <f>VLOOKUP(Calculadora!#REF!,$K$1:$L$76,2,0)</f>
        <v>#REF!</v>
      </c>
      <c r="E19" s="186" t="e">
        <f>VLOOKUP(Calculadora!#REF!,$N$1:$O$76,2,0)</f>
        <v>#REF!</v>
      </c>
      <c r="F19" s="185"/>
      <c r="G19" s="185"/>
      <c r="H19" s="185"/>
      <c r="I19" s="185"/>
      <c r="J19" s="185"/>
      <c r="K19" s="190">
        <f t="shared" si="3"/>
        <v>126</v>
      </c>
      <c r="L19" s="190">
        <f t="shared" si="1"/>
        <v>19</v>
      </c>
      <c r="M19" s="185"/>
      <c r="N19" s="190">
        <f t="shared" si="2"/>
        <v>150</v>
      </c>
      <c r="O19" s="189">
        <f t="shared" si="0"/>
        <v>19</v>
      </c>
      <c r="P19" s="185"/>
      <c r="Q19" s="185"/>
      <c r="R19" s="185"/>
      <c r="S19" s="185"/>
      <c r="T19" s="185"/>
    </row>
    <row r="20" spans="1:20">
      <c r="A20" s="185"/>
      <c r="B20" s="185"/>
      <c r="C20" s="185"/>
      <c r="D20" s="186" t="e">
        <f>VLOOKUP(Calculadora!#REF!,$K$1:$L$76,2,0)</f>
        <v>#REF!</v>
      </c>
      <c r="E20" s="186" t="e">
        <f>VLOOKUP(Calculadora!#REF!,$N$1:$O$76,2,0)</f>
        <v>#REF!</v>
      </c>
      <c r="F20" s="185"/>
      <c r="G20" s="185"/>
      <c r="H20" s="185"/>
      <c r="I20" s="185"/>
      <c r="J20" s="185"/>
      <c r="K20" s="190">
        <f t="shared" si="3"/>
        <v>127</v>
      </c>
      <c r="L20" s="190">
        <f t="shared" si="1"/>
        <v>20</v>
      </c>
      <c r="M20" s="185"/>
      <c r="N20" s="190">
        <f t="shared" si="2"/>
        <v>149</v>
      </c>
      <c r="O20" s="189">
        <f t="shared" si="0"/>
        <v>20</v>
      </c>
      <c r="P20" s="185"/>
      <c r="Q20" s="185"/>
      <c r="R20" s="185"/>
      <c r="S20" s="185"/>
      <c r="T20" s="185"/>
    </row>
    <row r="21" spans="1:20">
      <c r="A21" s="185"/>
      <c r="B21" s="185"/>
      <c r="C21" s="185"/>
      <c r="D21" s="186" t="e">
        <f>VLOOKUP(Calculadora!#REF!,$K$1:$L$76,2,0)</f>
        <v>#REF!</v>
      </c>
      <c r="E21" s="186" t="e">
        <f>VLOOKUP(Calculadora!#REF!,$N$1:$O$76,2,0)</f>
        <v>#REF!</v>
      </c>
      <c r="F21" s="185"/>
      <c r="G21" s="185"/>
      <c r="H21" s="185"/>
      <c r="I21" s="185"/>
      <c r="J21" s="185"/>
      <c r="K21" s="190">
        <f t="shared" si="3"/>
        <v>128</v>
      </c>
      <c r="L21" s="190">
        <f t="shared" si="1"/>
        <v>21</v>
      </c>
      <c r="M21" s="185"/>
      <c r="N21" s="190">
        <f t="shared" si="2"/>
        <v>148</v>
      </c>
      <c r="O21" s="189">
        <f t="shared" si="0"/>
        <v>21</v>
      </c>
      <c r="P21" s="185"/>
      <c r="Q21" s="185"/>
      <c r="R21" s="185"/>
      <c r="S21" s="185"/>
      <c r="T21" s="185"/>
    </row>
    <row r="22" spans="1:20">
      <c r="A22" s="185"/>
      <c r="B22" s="185"/>
      <c r="C22" s="185"/>
      <c r="D22" s="186" t="e">
        <f>VLOOKUP(Calculadora!#REF!,$K$1:$L$76,2,0)</f>
        <v>#REF!</v>
      </c>
      <c r="E22" s="186" t="e">
        <f>VLOOKUP(Calculadora!#REF!,$N$1:$O$76,2,0)</f>
        <v>#REF!</v>
      </c>
      <c r="F22" s="185"/>
      <c r="G22" s="185"/>
      <c r="H22" s="185"/>
      <c r="I22" s="185"/>
      <c r="J22" s="185"/>
      <c r="K22" s="190">
        <f t="shared" si="3"/>
        <v>129</v>
      </c>
      <c r="L22" s="190">
        <f t="shared" si="1"/>
        <v>22</v>
      </c>
      <c r="M22" s="185"/>
      <c r="N22" s="190">
        <f t="shared" si="2"/>
        <v>147</v>
      </c>
      <c r="O22" s="189">
        <f t="shared" si="0"/>
        <v>22</v>
      </c>
      <c r="P22" s="185"/>
      <c r="Q22" s="185"/>
      <c r="R22" s="185"/>
      <c r="S22" s="185"/>
      <c r="T22" s="185"/>
    </row>
    <row r="23" spans="1:20">
      <c r="A23" s="185"/>
      <c r="B23" s="185"/>
      <c r="C23" s="185"/>
      <c r="D23" s="186" t="e">
        <f>VLOOKUP(Calculadora!#REF!,$K$1:$L$76,2,0)</f>
        <v>#REF!</v>
      </c>
      <c r="E23" s="186" t="e">
        <f>VLOOKUP(Calculadora!#REF!,$N$1:$O$76,2,0)</f>
        <v>#REF!</v>
      </c>
      <c r="F23" s="185"/>
      <c r="G23" s="185"/>
      <c r="H23" s="185"/>
      <c r="I23" s="185"/>
      <c r="J23" s="185"/>
      <c r="K23" s="190">
        <f t="shared" si="3"/>
        <v>130</v>
      </c>
      <c r="L23" s="190">
        <f t="shared" si="1"/>
        <v>23</v>
      </c>
      <c r="M23" s="185"/>
      <c r="N23" s="190">
        <f t="shared" si="2"/>
        <v>146</v>
      </c>
      <c r="O23" s="189">
        <f t="shared" si="0"/>
        <v>23</v>
      </c>
      <c r="P23" s="185"/>
      <c r="Q23" s="185"/>
      <c r="R23" s="185"/>
      <c r="S23" s="185"/>
      <c r="T23" s="185"/>
    </row>
    <row r="24" spans="1:20">
      <c r="A24" s="185"/>
      <c r="B24" s="185"/>
      <c r="C24" s="185"/>
      <c r="D24" s="186" t="e">
        <f>VLOOKUP(Calculadora!#REF!,$K$1:$L$76,2,0)</f>
        <v>#REF!</v>
      </c>
      <c r="E24" s="186" t="e">
        <f>VLOOKUP(Calculadora!#REF!,$N$1:$O$76,2,0)</f>
        <v>#REF!</v>
      </c>
      <c r="F24" s="185"/>
      <c r="G24" s="185"/>
      <c r="H24" s="185"/>
      <c r="I24" s="185"/>
      <c r="J24" s="185"/>
      <c r="K24" s="190">
        <f t="shared" si="3"/>
        <v>131</v>
      </c>
      <c r="L24" s="190">
        <f t="shared" si="1"/>
        <v>24</v>
      </c>
      <c r="M24" s="185"/>
      <c r="N24" s="190">
        <f t="shared" si="2"/>
        <v>145</v>
      </c>
      <c r="O24" s="189">
        <f t="shared" si="0"/>
        <v>24</v>
      </c>
      <c r="P24" s="185"/>
      <c r="Q24" s="185"/>
      <c r="R24" s="185"/>
      <c r="S24" s="185"/>
      <c r="T24" s="185"/>
    </row>
    <row r="25" spans="1:20">
      <c r="A25" s="185"/>
      <c r="B25" s="185"/>
      <c r="C25" s="185"/>
      <c r="D25" s="186" t="e">
        <f>VLOOKUP(Calculadora!#REF!,$K$1:$L$76,2,0)</f>
        <v>#REF!</v>
      </c>
      <c r="E25" s="186" t="e">
        <f>VLOOKUP(Calculadora!#REF!,$N$1:$O$76,2,0)</f>
        <v>#REF!</v>
      </c>
      <c r="F25" s="185"/>
      <c r="G25" s="185"/>
      <c r="H25" s="185"/>
      <c r="I25" s="185"/>
      <c r="J25" s="185"/>
      <c r="K25" s="190">
        <f t="shared" si="3"/>
        <v>132</v>
      </c>
      <c r="L25" s="190">
        <f t="shared" si="1"/>
        <v>25</v>
      </c>
      <c r="M25" s="185"/>
      <c r="N25" s="190">
        <f t="shared" si="2"/>
        <v>144</v>
      </c>
      <c r="O25" s="189">
        <f t="shared" si="0"/>
        <v>25</v>
      </c>
      <c r="P25" s="185"/>
      <c r="Q25" s="185"/>
      <c r="R25" s="185"/>
      <c r="S25" s="185"/>
      <c r="T25" s="185"/>
    </row>
    <row r="26" spans="1:20">
      <c r="A26" s="185"/>
      <c r="B26" s="185"/>
      <c r="C26" s="185"/>
      <c r="D26" s="186" t="e">
        <f>VLOOKUP(Calculadora!#REF!,$K$1:$L$76,2,0)</f>
        <v>#REF!</v>
      </c>
      <c r="E26" s="186" t="e">
        <f>VLOOKUP(Calculadora!#REF!,$N$1:$O$76,2,0)</f>
        <v>#REF!</v>
      </c>
      <c r="F26" s="185"/>
      <c r="G26" s="185"/>
      <c r="H26" s="185"/>
      <c r="I26" s="185"/>
      <c r="J26" s="185"/>
      <c r="K26" s="190">
        <f t="shared" si="3"/>
        <v>133</v>
      </c>
      <c r="L26" s="190">
        <f t="shared" si="1"/>
        <v>26</v>
      </c>
      <c r="M26" s="185"/>
      <c r="N26" s="190">
        <f t="shared" si="2"/>
        <v>143</v>
      </c>
      <c r="O26" s="189">
        <f t="shared" si="0"/>
        <v>26</v>
      </c>
      <c r="P26" s="185"/>
      <c r="Q26" s="185"/>
      <c r="R26" s="185"/>
      <c r="S26" s="185"/>
      <c r="T26" s="185"/>
    </row>
    <row r="27" spans="1:20">
      <c r="A27" s="185"/>
      <c r="B27" s="185"/>
      <c r="C27" s="185"/>
      <c r="D27" s="186" t="e">
        <f>VLOOKUP(Calculadora!#REF!,$K$1:$L$76,2,0)</f>
        <v>#REF!</v>
      </c>
      <c r="E27" s="186" t="e">
        <f>VLOOKUP(Calculadora!#REF!,$N$1:$O$76,2,0)</f>
        <v>#REF!</v>
      </c>
      <c r="F27" s="185"/>
      <c r="G27" s="185"/>
      <c r="H27" s="185"/>
      <c r="I27" s="185"/>
      <c r="J27" s="185"/>
      <c r="K27" s="190">
        <f t="shared" si="3"/>
        <v>134</v>
      </c>
      <c r="L27" s="190">
        <f t="shared" si="1"/>
        <v>27</v>
      </c>
      <c r="M27" s="185"/>
      <c r="N27" s="190">
        <f t="shared" si="2"/>
        <v>142</v>
      </c>
      <c r="O27" s="189">
        <f t="shared" si="0"/>
        <v>27</v>
      </c>
      <c r="P27" s="185"/>
      <c r="Q27" s="185"/>
      <c r="R27" s="185"/>
      <c r="S27" s="185"/>
      <c r="T27" s="185"/>
    </row>
    <row r="28" spans="1:20">
      <c r="A28" s="185"/>
      <c r="B28" s="185"/>
      <c r="C28" s="185"/>
      <c r="D28" s="186" t="e">
        <f>VLOOKUP(Calculadora!#REF!,$K$1:$L$76,2,0)</f>
        <v>#REF!</v>
      </c>
      <c r="E28" s="186" t="e">
        <f>VLOOKUP(Calculadora!#REF!,$N$1:$O$76,2,0)</f>
        <v>#REF!</v>
      </c>
      <c r="F28" s="185"/>
      <c r="G28" s="185"/>
      <c r="H28" s="185"/>
      <c r="I28" s="185"/>
      <c r="J28" s="185"/>
      <c r="K28" s="190">
        <f t="shared" si="3"/>
        <v>135</v>
      </c>
      <c r="L28" s="190">
        <f t="shared" si="1"/>
        <v>28</v>
      </c>
      <c r="M28" s="185"/>
      <c r="N28" s="190">
        <f t="shared" si="2"/>
        <v>141</v>
      </c>
      <c r="O28" s="189">
        <f t="shared" si="0"/>
        <v>28</v>
      </c>
      <c r="P28" s="185"/>
      <c r="Q28" s="185"/>
      <c r="R28" s="185"/>
      <c r="S28" s="185"/>
      <c r="T28" s="185"/>
    </row>
    <row r="29" spans="1:20">
      <c r="A29" s="185"/>
      <c r="B29" s="185"/>
      <c r="C29" s="185"/>
      <c r="D29" s="185"/>
      <c r="E29" s="185"/>
      <c r="F29" s="185"/>
      <c r="G29" s="185"/>
      <c r="H29" s="185"/>
      <c r="I29" s="185"/>
      <c r="J29" s="185"/>
      <c r="K29" s="190">
        <f t="shared" si="3"/>
        <v>136</v>
      </c>
      <c r="L29" s="190">
        <f t="shared" si="1"/>
        <v>29</v>
      </c>
      <c r="M29" s="185"/>
      <c r="N29" s="190">
        <f t="shared" si="2"/>
        <v>140</v>
      </c>
      <c r="O29" s="189">
        <f t="shared" si="0"/>
        <v>29</v>
      </c>
      <c r="P29" s="185"/>
      <c r="Q29" s="185"/>
      <c r="R29" s="185"/>
      <c r="S29" s="185"/>
      <c r="T29" s="185"/>
    </row>
    <row r="30" spans="1:20">
      <c r="A30" s="185"/>
      <c r="B30" s="185"/>
      <c r="C30" s="185"/>
      <c r="D30" s="185"/>
      <c r="E30" s="185"/>
      <c r="F30" s="185"/>
      <c r="G30" s="185"/>
      <c r="H30" s="185"/>
      <c r="I30" s="185"/>
      <c r="J30" s="185"/>
      <c r="K30" s="190">
        <f t="shared" si="3"/>
        <v>137</v>
      </c>
      <c r="L30" s="190">
        <f t="shared" si="1"/>
        <v>30</v>
      </c>
      <c r="M30" s="185"/>
      <c r="N30" s="190">
        <f t="shared" si="2"/>
        <v>139</v>
      </c>
      <c r="O30" s="189">
        <f t="shared" si="0"/>
        <v>30</v>
      </c>
      <c r="P30" s="185"/>
      <c r="Q30" s="185"/>
      <c r="R30" s="185"/>
      <c r="S30" s="185"/>
      <c r="T30" s="185"/>
    </row>
    <row r="31" spans="1:20">
      <c r="A31" s="185"/>
      <c r="B31" s="185"/>
      <c r="C31" s="185"/>
      <c r="D31" s="185"/>
      <c r="E31" s="185"/>
      <c r="F31" s="185"/>
      <c r="G31" s="185"/>
      <c r="H31" s="185"/>
      <c r="I31" s="185"/>
      <c r="J31" s="185"/>
      <c r="K31" s="190">
        <f t="shared" si="3"/>
        <v>138</v>
      </c>
      <c r="L31" s="190">
        <f t="shared" si="1"/>
        <v>31</v>
      </c>
      <c r="M31" s="185"/>
      <c r="N31" s="190">
        <f t="shared" si="2"/>
        <v>138</v>
      </c>
      <c r="O31" s="189">
        <f t="shared" si="0"/>
        <v>31</v>
      </c>
      <c r="P31" s="185"/>
      <c r="Q31" s="185"/>
      <c r="R31" s="185"/>
      <c r="S31" s="185"/>
      <c r="T31" s="185"/>
    </row>
    <row r="32" spans="1:20">
      <c r="A32" s="185"/>
      <c r="B32" s="185"/>
      <c r="C32" s="185"/>
      <c r="D32" s="185"/>
      <c r="E32" s="185"/>
      <c r="F32" s="185"/>
      <c r="G32" s="185"/>
      <c r="H32" s="185"/>
      <c r="I32" s="185"/>
      <c r="J32" s="185"/>
      <c r="K32" s="190">
        <f t="shared" si="3"/>
        <v>139</v>
      </c>
      <c r="L32" s="190">
        <f t="shared" si="1"/>
        <v>32</v>
      </c>
      <c r="M32" s="185"/>
      <c r="N32" s="190">
        <f t="shared" si="2"/>
        <v>137</v>
      </c>
      <c r="O32" s="189">
        <f t="shared" si="0"/>
        <v>32</v>
      </c>
      <c r="P32" s="185"/>
      <c r="Q32" s="185"/>
      <c r="R32" s="185"/>
      <c r="S32" s="185"/>
      <c r="T32" s="185"/>
    </row>
    <row r="33" spans="1:20">
      <c r="A33" s="185"/>
      <c r="B33" s="185"/>
      <c r="C33" s="185"/>
      <c r="D33" s="185"/>
      <c r="E33" s="185"/>
      <c r="F33" s="185"/>
      <c r="G33" s="185"/>
      <c r="H33" s="185"/>
      <c r="I33" s="185"/>
      <c r="J33" s="185"/>
      <c r="K33" s="190">
        <f t="shared" si="3"/>
        <v>140</v>
      </c>
      <c r="L33" s="190">
        <f t="shared" si="1"/>
        <v>33</v>
      </c>
      <c r="M33" s="185"/>
      <c r="N33" s="190">
        <f t="shared" si="2"/>
        <v>136</v>
      </c>
      <c r="O33" s="189">
        <f t="shared" si="0"/>
        <v>33</v>
      </c>
      <c r="P33" s="185"/>
      <c r="Q33" s="185"/>
      <c r="R33" s="185"/>
      <c r="S33" s="185"/>
      <c r="T33" s="185"/>
    </row>
    <row r="34" spans="1:20">
      <c r="A34" s="185"/>
      <c r="B34" s="185"/>
      <c r="C34" s="185"/>
      <c r="D34" s="185"/>
      <c r="E34" s="185"/>
      <c r="F34" s="185"/>
      <c r="G34" s="185"/>
      <c r="H34" s="185"/>
      <c r="I34" s="185"/>
      <c r="J34" s="185"/>
      <c r="K34" s="190">
        <f t="shared" si="3"/>
        <v>141</v>
      </c>
      <c r="L34" s="190">
        <f t="shared" si="1"/>
        <v>34</v>
      </c>
      <c r="M34" s="185"/>
      <c r="N34" s="190">
        <f t="shared" si="2"/>
        <v>135</v>
      </c>
      <c r="O34" s="189">
        <f t="shared" si="0"/>
        <v>34</v>
      </c>
      <c r="P34" s="185"/>
      <c r="Q34" s="185"/>
      <c r="R34" s="185"/>
      <c r="S34" s="185"/>
      <c r="T34" s="185"/>
    </row>
    <row r="35" spans="1:20">
      <c r="A35" s="185"/>
      <c r="B35" s="185"/>
      <c r="C35" s="185"/>
      <c r="D35" s="185"/>
      <c r="E35" s="185"/>
      <c r="F35" s="185"/>
      <c r="G35" s="185"/>
      <c r="H35" s="185"/>
      <c r="I35" s="185"/>
      <c r="J35" s="185"/>
      <c r="K35" s="190">
        <f t="shared" si="3"/>
        <v>142</v>
      </c>
      <c r="L35" s="190">
        <f t="shared" si="1"/>
        <v>35</v>
      </c>
      <c r="M35" s="185"/>
      <c r="N35" s="190">
        <f t="shared" si="2"/>
        <v>134</v>
      </c>
      <c r="O35" s="189">
        <f t="shared" si="0"/>
        <v>35</v>
      </c>
      <c r="P35" s="185"/>
      <c r="Q35" s="185"/>
      <c r="R35" s="185"/>
      <c r="S35" s="185"/>
      <c r="T35" s="185"/>
    </row>
    <row r="36" spans="1:20">
      <c r="A36" s="185"/>
      <c r="B36" s="185"/>
      <c r="C36" s="185"/>
      <c r="D36" s="185"/>
      <c r="E36" s="185"/>
      <c r="F36" s="185"/>
      <c r="G36" s="185"/>
      <c r="H36" s="185"/>
      <c r="I36" s="185"/>
      <c r="J36" s="185"/>
      <c r="K36" s="190">
        <f t="shared" si="3"/>
        <v>143</v>
      </c>
      <c r="L36" s="190">
        <f t="shared" si="1"/>
        <v>36</v>
      </c>
      <c r="M36" s="185"/>
      <c r="N36" s="190">
        <f t="shared" si="2"/>
        <v>133</v>
      </c>
      <c r="O36" s="189">
        <f t="shared" si="0"/>
        <v>36</v>
      </c>
      <c r="P36" s="185"/>
      <c r="Q36" s="185"/>
      <c r="R36" s="185"/>
      <c r="S36" s="185"/>
      <c r="T36" s="185"/>
    </row>
    <row r="37" spans="1:20">
      <c r="A37" s="185"/>
      <c r="B37" s="185"/>
      <c r="C37" s="185"/>
      <c r="D37" s="185"/>
      <c r="E37" s="185"/>
      <c r="F37" s="185"/>
      <c r="G37" s="185"/>
      <c r="H37" s="185"/>
      <c r="I37" s="185"/>
      <c r="J37" s="185"/>
      <c r="K37" s="190">
        <f t="shared" si="3"/>
        <v>144</v>
      </c>
      <c r="L37" s="190">
        <f t="shared" si="1"/>
        <v>37</v>
      </c>
      <c r="M37" s="185"/>
      <c r="N37" s="190">
        <f t="shared" si="2"/>
        <v>132</v>
      </c>
      <c r="O37" s="189">
        <f t="shared" si="0"/>
        <v>37</v>
      </c>
      <c r="P37" s="185"/>
      <c r="Q37" s="185"/>
      <c r="R37" s="185"/>
      <c r="S37" s="185"/>
      <c r="T37" s="185"/>
    </row>
    <row r="38" spans="1:20">
      <c r="A38" s="185"/>
      <c r="B38" s="185"/>
      <c r="C38" s="185"/>
      <c r="D38" s="185"/>
      <c r="E38" s="185"/>
      <c r="F38" s="185"/>
      <c r="G38" s="185"/>
      <c r="H38" s="185"/>
      <c r="I38" s="185"/>
      <c r="J38" s="185"/>
      <c r="K38" s="190">
        <f t="shared" si="3"/>
        <v>145</v>
      </c>
      <c r="L38" s="190">
        <f t="shared" si="1"/>
        <v>38</v>
      </c>
      <c r="M38" s="185"/>
      <c r="N38" s="190">
        <f t="shared" si="2"/>
        <v>131</v>
      </c>
      <c r="O38" s="189">
        <f t="shared" si="0"/>
        <v>38</v>
      </c>
      <c r="P38" s="185"/>
      <c r="Q38" s="185"/>
      <c r="R38" s="185"/>
      <c r="S38" s="185"/>
      <c r="T38" s="185"/>
    </row>
    <row r="39" spans="1:20">
      <c r="A39" s="185"/>
      <c r="B39" s="185"/>
      <c r="C39" s="185"/>
      <c r="D39" s="185"/>
      <c r="E39" s="185"/>
      <c r="F39" s="185"/>
      <c r="G39" s="185"/>
      <c r="H39" s="185"/>
      <c r="I39" s="185"/>
      <c r="J39" s="185"/>
      <c r="K39" s="190">
        <f t="shared" si="3"/>
        <v>146</v>
      </c>
      <c r="L39" s="190">
        <f t="shared" si="1"/>
        <v>39</v>
      </c>
      <c r="M39" s="185"/>
      <c r="N39" s="190">
        <f t="shared" si="2"/>
        <v>130</v>
      </c>
      <c r="O39" s="189">
        <f t="shared" si="0"/>
        <v>39</v>
      </c>
      <c r="P39" s="185"/>
      <c r="Q39" s="185"/>
      <c r="R39" s="185"/>
      <c r="S39" s="185"/>
      <c r="T39" s="185"/>
    </row>
    <row r="40" spans="1:20">
      <c r="A40" s="185"/>
      <c r="B40" s="185"/>
      <c r="C40" s="185"/>
      <c r="D40" s="185"/>
      <c r="E40" s="185"/>
      <c r="F40" s="185"/>
      <c r="G40" s="185"/>
      <c r="H40" s="185"/>
      <c r="I40" s="185"/>
      <c r="J40" s="185"/>
      <c r="K40" s="190">
        <f t="shared" si="3"/>
        <v>147</v>
      </c>
      <c r="L40" s="190">
        <f t="shared" si="1"/>
        <v>40</v>
      </c>
      <c r="M40" s="185"/>
      <c r="N40" s="190">
        <f t="shared" si="2"/>
        <v>129</v>
      </c>
      <c r="O40" s="189">
        <f t="shared" si="0"/>
        <v>40</v>
      </c>
      <c r="P40" s="185"/>
      <c r="Q40" s="185"/>
      <c r="R40" s="185"/>
      <c r="S40" s="185"/>
      <c r="T40" s="185"/>
    </row>
    <row r="41" spans="1:20">
      <c r="A41" s="185"/>
      <c r="B41" s="185"/>
      <c r="C41" s="185"/>
      <c r="D41" s="185"/>
      <c r="E41" s="185"/>
      <c r="F41" s="185"/>
      <c r="G41" s="185"/>
      <c r="H41" s="185"/>
      <c r="I41" s="185"/>
      <c r="J41" s="185"/>
      <c r="K41" s="190">
        <f t="shared" si="3"/>
        <v>148</v>
      </c>
      <c r="L41" s="190">
        <f t="shared" si="1"/>
        <v>41</v>
      </c>
      <c r="M41" s="185"/>
      <c r="N41" s="190">
        <f t="shared" si="2"/>
        <v>128</v>
      </c>
      <c r="O41" s="189">
        <f t="shared" si="0"/>
        <v>41</v>
      </c>
      <c r="P41" s="185"/>
      <c r="Q41" s="185"/>
      <c r="R41" s="185"/>
      <c r="S41" s="185"/>
      <c r="T41" s="185"/>
    </row>
    <row r="42" spans="1:20">
      <c r="A42" s="185"/>
      <c r="B42" s="185"/>
      <c r="C42" s="185"/>
      <c r="D42" s="185"/>
      <c r="E42" s="185"/>
      <c r="F42" s="185"/>
      <c r="G42" s="185"/>
      <c r="H42" s="185"/>
      <c r="I42" s="185"/>
      <c r="J42" s="185"/>
      <c r="K42" s="190">
        <f t="shared" si="3"/>
        <v>149</v>
      </c>
      <c r="L42" s="190">
        <f t="shared" si="1"/>
        <v>42</v>
      </c>
      <c r="M42" s="185"/>
      <c r="N42" s="190">
        <f t="shared" si="2"/>
        <v>127</v>
      </c>
      <c r="O42" s="189">
        <f t="shared" si="0"/>
        <v>42</v>
      </c>
      <c r="P42" s="185"/>
      <c r="Q42" s="185"/>
      <c r="R42" s="185"/>
      <c r="S42" s="185"/>
      <c r="T42" s="185"/>
    </row>
    <row r="43" spans="1:20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90">
        <f t="shared" si="3"/>
        <v>150</v>
      </c>
      <c r="L43" s="190">
        <f t="shared" si="1"/>
        <v>43</v>
      </c>
      <c r="M43" s="185"/>
      <c r="N43" s="190">
        <f t="shared" si="2"/>
        <v>126</v>
      </c>
      <c r="O43" s="189">
        <f t="shared" si="0"/>
        <v>43</v>
      </c>
      <c r="P43" s="185"/>
      <c r="Q43" s="185"/>
      <c r="R43" s="185"/>
      <c r="S43" s="185"/>
      <c r="T43" s="185"/>
    </row>
    <row r="44" spans="1:20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90">
        <f t="shared" si="3"/>
        <v>151</v>
      </c>
      <c r="L44" s="190">
        <f t="shared" si="1"/>
        <v>44</v>
      </c>
      <c r="M44" s="185"/>
      <c r="N44" s="190">
        <f t="shared" si="2"/>
        <v>125</v>
      </c>
      <c r="O44" s="189">
        <f t="shared" si="0"/>
        <v>44</v>
      </c>
      <c r="P44" s="185"/>
      <c r="Q44" s="185"/>
      <c r="R44" s="185"/>
      <c r="S44" s="185"/>
      <c r="T44" s="185"/>
    </row>
    <row r="45" spans="1:20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90">
        <f t="shared" si="3"/>
        <v>152</v>
      </c>
      <c r="L45" s="190">
        <f t="shared" si="1"/>
        <v>45</v>
      </c>
      <c r="M45" s="185"/>
      <c r="N45" s="190">
        <f t="shared" si="2"/>
        <v>124</v>
      </c>
      <c r="O45" s="189">
        <f t="shared" si="0"/>
        <v>45</v>
      </c>
      <c r="P45" s="185"/>
      <c r="Q45" s="185"/>
      <c r="R45" s="185"/>
      <c r="S45" s="185"/>
      <c r="T45" s="185"/>
    </row>
    <row r="46" spans="1:20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90">
        <f t="shared" si="3"/>
        <v>153</v>
      </c>
      <c r="L46" s="190">
        <f t="shared" si="1"/>
        <v>46</v>
      </c>
      <c r="M46" s="185"/>
      <c r="N46" s="190">
        <f t="shared" si="2"/>
        <v>123</v>
      </c>
      <c r="O46" s="189">
        <f t="shared" si="0"/>
        <v>46</v>
      </c>
      <c r="P46" s="185"/>
      <c r="Q46" s="185"/>
      <c r="R46" s="185"/>
      <c r="S46" s="185"/>
      <c r="T46" s="185"/>
    </row>
    <row r="47" spans="1:20">
      <c r="A47" s="185"/>
      <c r="B47" s="185"/>
      <c r="C47" s="185"/>
      <c r="D47" s="185"/>
      <c r="E47" s="185"/>
      <c r="F47" s="185"/>
      <c r="G47" s="185"/>
      <c r="H47" s="185"/>
      <c r="I47" s="185"/>
      <c r="J47" s="185"/>
      <c r="K47" s="190">
        <f t="shared" si="3"/>
        <v>154</v>
      </c>
      <c r="L47" s="190">
        <f t="shared" si="1"/>
        <v>47</v>
      </c>
      <c r="M47" s="185"/>
      <c r="N47" s="190">
        <f t="shared" si="2"/>
        <v>122</v>
      </c>
      <c r="O47" s="189">
        <f t="shared" si="0"/>
        <v>47</v>
      </c>
      <c r="P47" s="185"/>
      <c r="Q47" s="185"/>
      <c r="R47" s="185"/>
      <c r="S47" s="185"/>
      <c r="T47" s="185"/>
    </row>
    <row r="48" spans="1:20">
      <c r="A48" s="185"/>
      <c r="B48" s="185"/>
      <c r="C48" s="185"/>
      <c r="D48" s="185"/>
      <c r="E48" s="185"/>
      <c r="F48" s="185"/>
      <c r="G48" s="185"/>
      <c r="H48" s="185"/>
      <c r="I48" s="185"/>
      <c r="J48" s="185"/>
      <c r="K48" s="190">
        <f t="shared" si="3"/>
        <v>155</v>
      </c>
      <c r="L48" s="190">
        <f t="shared" si="1"/>
        <v>48</v>
      </c>
      <c r="M48" s="185"/>
      <c r="N48" s="190">
        <f t="shared" si="2"/>
        <v>121</v>
      </c>
      <c r="O48" s="189">
        <f t="shared" si="0"/>
        <v>48</v>
      </c>
      <c r="P48" s="185"/>
      <c r="Q48" s="185"/>
      <c r="R48" s="185"/>
      <c r="S48" s="185"/>
      <c r="T48" s="185"/>
    </row>
    <row r="49" spans="1:20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90">
        <f t="shared" si="3"/>
        <v>156</v>
      </c>
      <c r="L49" s="190">
        <f t="shared" si="1"/>
        <v>49</v>
      </c>
      <c r="M49" s="185"/>
      <c r="N49" s="190">
        <f t="shared" si="2"/>
        <v>120</v>
      </c>
      <c r="O49" s="189">
        <f t="shared" si="0"/>
        <v>49</v>
      </c>
      <c r="P49" s="185"/>
      <c r="Q49" s="185"/>
      <c r="R49" s="185"/>
      <c r="S49" s="185"/>
      <c r="T49" s="185"/>
    </row>
    <row r="50" spans="1:20">
      <c r="A50" s="185"/>
      <c r="B50" s="185"/>
      <c r="C50" s="185"/>
      <c r="D50" s="185"/>
      <c r="E50" s="185"/>
      <c r="F50" s="185"/>
      <c r="G50" s="185"/>
      <c r="H50" s="185"/>
      <c r="I50" s="185"/>
      <c r="J50" s="185"/>
      <c r="K50" s="190">
        <f t="shared" si="3"/>
        <v>157</v>
      </c>
      <c r="L50" s="190">
        <f t="shared" si="1"/>
        <v>50</v>
      </c>
      <c r="M50" s="185"/>
      <c r="N50" s="190">
        <f t="shared" si="2"/>
        <v>119</v>
      </c>
      <c r="O50" s="189">
        <f t="shared" si="0"/>
        <v>50</v>
      </c>
      <c r="P50" s="185"/>
      <c r="Q50" s="185"/>
      <c r="R50" s="185"/>
      <c r="S50" s="185"/>
      <c r="T50" s="185"/>
    </row>
    <row r="51" spans="1:20">
      <c r="A51" s="185"/>
      <c r="B51" s="185"/>
      <c r="C51" s="185"/>
      <c r="D51" s="185"/>
      <c r="E51" s="185"/>
      <c r="F51" s="185"/>
      <c r="G51" s="185"/>
      <c r="H51" s="185"/>
      <c r="I51" s="185"/>
      <c r="J51" s="185"/>
      <c r="K51" s="190">
        <f t="shared" si="3"/>
        <v>158</v>
      </c>
      <c r="L51" s="190">
        <f t="shared" si="1"/>
        <v>51</v>
      </c>
      <c r="M51" s="185"/>
      <c r="N51" s="190">
        <f t="shared" si="2"/>
        <v>118</v>
      </c>
      <c r="O51" s="189">
        <f t="shared" si="0"/>
        <v>51</v>
      </c>
      <c r="P51" s="185"/>
      <c r="Q51" s="185"/>
      <c r="R51" s="185"/>
      <c r="S51" s="185"/>
      <c r="T51" s="185"/>
    </row>
    <row r="52" spans="1:20">
      <c r="A52" s="185"/>
      <c r="B52" s="185"/>
      <c r="C52" s="185"/>
      <c r="D52" s="185"/>
      <c r="E52" s="185"/>
      <c r="F52" s="185"/>
      <c r="G52" s="185"/>
      <c r="H52" s="185"/>
      <c r="I52" s="185"/>
      <c r="J52" s="185"/>
      <c r="K52" s="190">
        <f t="shared" si="3"/>
        <v>159</v>
      </c>
      <c r="L52" s="190">
        <f t="shared" si="1"/>
        <v>52</v>
      </c>
      <c r="M52" s="185"/>
      <c r="N52" s="190">
        <f t="shared" si="2"/>
        <v>117</v>
      </c>
      <c r="O52" s="189">
        <f t="shared" si="0"/>
        <v>52</v>
      </c>
      <c r="P52" s="185"/>
      <c r="Q52" s="185"/>
      <c r="R52" s="185"/>
      <c r="S52" s="185"/>
      <c r="T52" s="185"/>
    </row>
    <row r="53" spans="1:20">
      <c r="A53" s="185"/>
      <c r="B53" s="185"/>
      <c r="C53" s="185"/>
      <c r="D53" s="185"/>
      <c r="E53" s="185"/>
      <c r="F53" s="185"/>
      <c r="G53" s="185"/>
      <c r="H53" s="185"/>
      <c r="I53" s="185"/>
      <c r="J53" s="185"/>
      <c r="K53" s="190">
        <f t="shared" si="3"/>
        <v>160</v>
      </c>
      <c r="L53" s="190">
        <f t="shared" si="1"/>
        <v>53</v>
      </c>
      <c r="M53" s="185"/>
      <c r="N53" s="190">
        <f t="shared" si="2"/>
        <v>116</v>
      </c>
      <c r="O53" s="189">
        <f t="shared" si="0"/>
        <v>53</v>
      </c>
      <c r="P53" s="185"/>
      <c r="Q53" s="185"/>
      <c r="R53" s="185"/>
      <c r="S53" s="185"/>
      <c r="T53" s="185"/>
    </row>
    <row r="54" spans="1:20">
      <c r="A54" s="185"/>
      <c r="B54" s="185"/>
      <c r="C54" s="185"/>
      <c r="D54" s="185"/>
      <c r="E54" s="185"/>
      <c r="F54" s="185"/>
      <c r="G54" s="185"/>
      <c r="H54" s="185"/>
      <c r="I54" s="185"/>
      <c r="J54" s="185"/>
      <c r="K54" s="190">
        <f t="shared" si="3"/>
        <v>161</v>
      </c>
      <c r="L54" s="190">
        <f t="shared" si="1"/>
        <v>54</v>
      </c>
      <c r="M54" s="185"/>
      <c r="N54" s="190">
        <f t="shared" si="2"/>
        <v>115</v>
      </c>
      <c r="O54" s="189">
        <f t="shared" si="0"/>
        <v>54</v>
      </c>
      <c r="P54" s="185"/>
      <c r="Q54" s="185"/>
      <c r="R54" s="185"/>
      <c r="S54" s="185"/>
      <c r="T54" s="185"/>
    </row>
    <row r="55" spans="1:20">
      <c r="A55" s="185"/>
      <c r="B55" s="185"/>
      <c r="C55" s="185"/>
      <c r="D55" s="185"/>
      <c r="E55" s="185"/>
      <c r="F55" s="185"/>
      <c r="G55" s="185"/>
      <c r="H55" s="185"/>
      <c r="I55" s="185"/>
      <c r="J55" s="185"/>
      <c r="K55" s="190">
        <f t="shared" si="3"/>
        <v>162</v>
      </c>
      <c r="L55" s="190">
        <f t="shared" si="1"/>
        <v>55</v>
      </c>
      <c r="M55" s="185"/>
      <c r="N55" s="190">
        <f t="shared" si="2"/>
        <v>114</v>
      </c>
      <c r="O55" s="189">
        <f t="shared" si="0"/>
        <v>55</v>
      </c>
      <c r="P55" s="185"/>
      <c r="Q55" s="185"/>
      <c r="R55" s="185"/>
      <c r="S55" s="185"/>
      <c r="T55" s="185"/>
    </row>
    <row r="56" spans="1:20">
      <c r="A56" s="185"/>
      <c r="B56" s="185"/>
      <c r="C56" s="185"/>
      <c r="D56" s="185"/>
      <c r="E56" s="185"/>
      <c r="F56" s="185"/>
      <c r="G56" s="185"/>
      <c r="H56" s="185"/>
      <c r="I56" s="185"/>
      <c r="J56" s="185"/>
      <c r="K56" s="190">
        <f t="shared" si="3"/>
        <v>163</v>
      </c>
      <c r="L56" s="190">
        <f t="shared" si="1"/>
        <v>56</v>
      </c>
      <c r="M56" s="185"/>
      <c r="N56" s="190">
        <f t="shared" si="2"/>
        <v>113</v>
      </c>
      <c r="O56" s="189">
        <f t="shared" si="0"/>
        <v>56</v>
      </c>
      <c r="P56" s="185"/>
      <c r="Q56" s="185"/>
      <c r="R56" s="185"/>
      <c r="S56" s="185"/>
      <c r="T56" s="185"/>
    </row>
    <row r="57" spans="1:20">
      <c r="A57" s="185"/>
      <c r="B57" s="185"/>
      <c r="C57" s="185"/>
      <c r="D57" s="185"/>
      <c r="E57" s="185"/>
      <c r="F57" s="185"/>
      <c r="G57" s="185"/>
      <c r="H57" s="185"/>
      <c r="I57" s="185"/>
      <c r="J57" s="185"/>
      <c r="K57" s="190">
        <f t="shared" si="3"/>
        <v>164</v>
      </c>
      <c r="L57" s="190">
        <f t="shared" si="1"/>
        <v>57</v>
      </c>
      <c r="M57" s="185"/>
      <c r="N57" s="190">
        <f t="shared" si="2"/>
        <v>112</v>
      </c>
      <c r="O57" s="189">
        <f t="shared" si="0"/>
        <v>57</v>
      </c>
      <c r="P57" s="185"/>
      <c r="Q57" s="185"/>
      <c r="R57" s="185"/>
      <c r="S57" s="185"/>
      <c r="T57" s="185"/>
    </row>
    <row r="58" spans="1:20">
      <c r="A58" s="185"/>
      <c r="B58" s="185"/>
      <c r="C58" s="185"/>
      <c r="D58" s="185"/>
      <c r="E58" s="185"/>
      <c r="F58" s="185"/>
      <c r="G58" s="185"/>
      <c r="H58" s="185"/>
      <c r="I58" s="185"/>
      <c r="J58" s="185"/>
      <c r="K58" s="190">
        <f t="shared" si="3"/>
        <v>165</v>
      </c>
      <c r="L58" s="190">
        <f t="shared" si="1"/>
        <v>58</v>
      </c>
      <c r="M58" s="185"/>
      <c r="N58" s="190">
        <f t="shared" si="2"/>
        <v>111</v>
      </c>
      <c r="O58" s="189">
        <f t="shared" si="0"/>
        <v>58</v>
      </c>
      <c r="P58" s="185"/>
      <c r="Q58" s="185"/>
      <c r="R58" s="185"/>
      <c r="S58" s="185"/>
      <c r="T58" s="185"/>
    </row>
    <row r="59" spans="1:20">
      <c r="A59" s="185"/>
      <c r="B59" s="185"/>
      <c r="C59" s="185"/>
      <c r="D59" s="185"/>
      <c r="E59" s="185"/>
      <c r="F59" s="185"/>
      <c r="G59" s="185"/>
      <c r="H59" s="185"/>
      <c r="I59" s="185"/>
      <c r="J59" s="185"/>
      <c r="K59" s="190">
        <f t="shared" si="3"/>
        <v>166</v>
      </c>
      <c r="L59" s="190">
        <f t="shared" si="1"/>
        <v>59</v>
      </c>
      <c r="M59" s="185"/>
      <c r="N59" s="190">
        <f t="shared" si="2"/>
        <v>110</v>
      </c>
      <c r="O59" s="189">
        <f t="shared" si="0"/>
        <v>59</v>
      </c>
      <c r="P59" s="185"/>
      <c r="Q59" s="185"/>
      <c r="R59" s="185"/>
      <c r="S59" s="185"/>
      <c r="T59" s="185"/>
    </row>
    <row r="60" spans="1:20">
      <c r="A60" s="185"/>
      <c r="B60" s="185"/>
      <c r="C60" s="185"/>
      <c r="D60" s="185"/>
      <c r="E60" s="185"/>
      <c r="F60" s="185"/>
      <c r="G60" s="185"/>
      <c r="H60" s="185"/>
      <c r="I60" s="185"/>
      <c r="J60" s="185"/>
      <c r="K60" s="190">
        <f t="shared" si="3"/>
        <v>167</v>
      </c>
      <c r="L60" s="190">
        <f t="shared" si="1"/>
        <v>60</v>
      </c>
      <c r="M60" s="185"/>
      <c r="N60" s="190">
        <f t="shared" si="2"/>
        <v>109</v>
      </c>
      <c r="O60" s="189">
        <f t="shared" si="0"/>
        <v>60</v>
      </c>
      <c r="P60" s="185"/>
      <c r="Q60" s="185"/>
      <c r="R60" s="185"/>
      <c r="S60" s="185"/>
      <c r="T60" s="185"/>
    </row>
    <row r="61" spans="1:20">
      <c r="A61" s="185"/>
      <c r="B61" s="185"/>
      <c r="C61" s="185"/>
      <c r="D61" s="185"/>
      <c r="E61" s="185"/>
      <c r="F61" s="185"/>
      <c r="G61" s="185"/>
      <c r="H61" s="185"/>
      <c r="I61" s="185"/>
      <c r="J61" s="185"/>
      <c r="K61" s="190">
        <f t="shared" si="3"/>
        <v>168</v>
      </c>
      <c r="L61" s="190">
        <f t="shared" si="1"/>
        <v>61</v>
      </c>
      <c r="M61" s="185"/>
      <c r="N61" s="190">
        <f t="shared" si="2"/>
        <v>108</v>
      </c>
      <c r="O61" s="189">
        <f t="shared" si="0"/>
        <v>61</v>
      </c>
      <c r="P61" s="185"/>
      <c r="Q61" s="185"/>
      <c r="R61" s="185"/>
      <c r="S61" s="185"/>
      <c r="T61" s="185"/>
    </row>
    <row r="62" spans="1:20">
      <c r="A62" s="185"/>
      <c r="B62" s="185"/>
      <c r="C62" s="185"/>
      <c r="D62" s="185"/>
      <c r="E62" s="185"/>
      <c r="F62" s="185"/>
      <c r="G62" s="185"/>
      <c r="H62" s="185"/>
      <c r="I62" s="185"/>
      <c r="J62" s="185"/>
      <c r="K62" s="190">
        <f t="shared" si="3"/>
        <v>169</v>
      </c>
      <c r="L62" s="190">
        <f t="shared" si="1"/>
        <v>62</v>
      </c>
      <c r="M62" s="185"/>
      <c r="N62" s="190">
        <f t="shared" si="2"/>
        <v>107</v>
      </c>
      <c r="O62" s="189">
        <f t="shared" si="0"/>
        <v>62</v>
      </c>
      <c r="P62" s="185"/>
      <c r="Q62" s="185"/>
      <c r="R62" s="185"/>
      <c r="S62" s="185"/>
      <c r="T62" s="185"/>
    </row>
    <row r="63" spans="1:20">
      <c r="A63" s="185"/>
      <c r="B63" s="185"/>
      <c r="C63" s="185"/>
      <c r="D63" s="185"/>
      <c r="E63" s="185"/>
      <c r="F63" s="185"/>
      <c r="G63" s="185"/>
      <c r="H63" s="185"/>
      <c r="I63" s="185"/>
      <c r="J63" s="185"/>
      <c r="K63" s="190">
        <f t="shared" si="3"/>
        <v>170</v>
      </c>
      <c r="L63" s="190">
        <f t="shared" si="1"/>
        <v>63</v>
      </c>
      <c r="M63" s="185"/>
      <c r="N63" s="190">
        <f t="shared" si="2"/>
        <v>106</v>
      </c>
      <c r="O63" s="189">
        <f t="shared" si="0"/>
        <v>63</v>
      </c>
      <c r="P63" s="185"/>
      <c r="Q63" s="185"/>
      <c r="R63" s="185"/>
      <c r="S63" s="185"/>
      <c r="T63" s="185"/>
    </row>
    <row r="64" spans="1:20">
      <c r="A64" s="185"/>
      <c r="B64" s="185"/>
      <c r="C64" s="185"/>
      <c r="D64" s="185"/>
      <c r="E64" s="185"/>
      <c r="F64" s="185"/>
      <c r="G64" s="185"/>
      <c r="H64" s="185"/>
      <c r="I64" s="185"/>
      <c r="J64" s="185"/>
      <c r="K64" s="190">
        <f t="shared" si="3"/>
        <v>171</v>
      </c>
      <c r="L64" s="190">
        <f t="shared" si="1"/>
        <v>64</v>
      </c>
      <c r="M64" s="185"/>
      <c r="N64" s="190">
        <f t="shared" si="2"/>
        <v>105</v>
      </c>
      <c r="O64" s="189">
        <f t="shared" si="0"/>
        <v>64</v>
      </c>
      <c r="P64" s="185"/>
      <c r="Q64" s="185"/>
      <c r="R64" s="185"/>
      <c r="S64" s="185"/>
      <c r="T64" s="185"/>
    </row>
    <row r="65" spans="1:20">
      <c r="A65" s="185"/>
      <c r="B65" s="185"/>
      <c r="C65" s="185"/>
      <c r="D65" s="185"/>
      <c r="E65" s="185"/>
      <c r="F65" s="185"/>
      <c r="G65" s="185"/>
      <c r="H65" s="185"/>
      <c r="I65" s="185"/>
      <c r="J65" s="185"/>
      <c r="K65" s="190">
        <f t="shared" si="3"/>
        <v>172</v>
      </c>
      <c r="L65" s="190">
        <f t="shared" si="1"/>
        <v>65</v>
      </c>
      <c r="M65" s="185"/>
      <c r="N65" s="190">
        <f t="shared" si="2"/>
        <v>104</v>
      </c>
      <c r="O65" s="189">
        <f t="shared" ref="O65:O73" si="4">O66-1</f>
        <v>65</v>
      </c>
      <c r="P65" s="185"/>
      <c r="Q65" s="185"/>
      <c r="R65" s="185"/>
      <c r="S65" s="185"/>
      <c r="T65" s="185"/>
    </row>
    <row r="66" spans="1:20">
      <c r="A66" s="185"/>
      <c r="B66" s="185"/>
      <c r="C66" s="185"/>
      <c r="D66" s="185"/>
      <c r="E66" s="185"/>
      <c r="F66" s="185"/>
      <c r="G66" s="185"/>
      <c r="H66" s="185"/>
      <c r="I66" s="185"/>
      <c r="J66" s="185"/>
      <c r="K66" s="190">
        <f t="shared" si="3"/>
        <v>173</v>
      </c>
      <c r="L66" s="190">
        <f t="shared" ref="L66:L73" si="5">L67-1</f>
        <v>66</v>
      </c>
      <c r="M66" s="185"/>
      <c r="N66" s="190">
        <f t="shared" si="2"/>
        <v>103</v>
      </c>
      <c r="O66" s="189">
        <f t="shared" si="4"/>
        <v>66</v>
      </c>
      <c r="P66" s="185"/>
      <c r="Q66" s="185"/>
      <c r="R66" s="185"/>
      <c r="S66" s="185"/>
      <c r="T66" s="185"/>
    </row>
    <row r="67" spans="1:20">
      <c r="A67" s="185"/>
      <c r="B67" s="185"/>
      <c r="C67" s="185"/>
      <c r="D67" s="185"/>
      <c r="E67" s="185"/>
      <c r="F67" s="185"/>
      <c r="G67" s="185"/>
      <c r="H67" s="185"/>
      <c r="I67" s="185"/>
      <c r="J67" s="185"/>
      <c r="K67" s="190">
        <f t="shared" si="3"/>
        <v>174</v>
      </c>
      <c r="L67" s="190">
        <f t="shared" si="5"/>
        <v>67</v>
      </c>
      <c r="M67" s="185"/>
      <c r="N67" s="190">
        <f t="shared" ref="N67:N75" si="6">N66-1</f>
        <v>102</v>
      </c>
      <c r="O67" s="189">
        <f t="shared" si="4"/>
        <v>67</v>
      </c>
      <c r="P67" s="185"/>
      <c r="Q67" s="185"/>
      <c r="R67" s="185"/>
      <c r="S67" s="185"/>
      <c r="T67" s="185"/>
    </row>
    <row r="68" spans="1:20">
      <c r="A68" s="185"/>
      <c r="B68" s="185"/>
      <c r="C68" s="185"/>
      <c r="D68" s="185"/>
      <c r="E68" s="185"/>
      <c r="F68" s="185"/>
      <c r="G68" s="185"/>
      <c r="H68" s="185"/>
      <c r="I68" s="185"/>
      <c r="J68" s="185"/>
      <c r="K68" s="190">
        <f t="shared" ref="K68:K75" si="7">K67+1</f>
        <v>175</v>
      </c>
      <c r="L68" s="190">
        <f t="shared" si="5"/>
        <v>68</v>
      </c>
      <c r="M68" s="185"/>
      <c r="N68" s="190">
        <f t="shared" si="6"/>
        <v>101</v>
      </c>
      <c r="O68" s="189">
        <f t="shared" si="4"/>
        <v>68</v>
      </c>
      <c r="P68" s="185"/>
      <c r="Q68" s="185"/>
      <c r="R68" s="185"/>
      <c r="S68" s="185"/>
      <c r="T68" s="185"/>
    </row>
    <row r="69" spans="1:20">
      <c r="A69" s="185"/>
      <c r="B69" s="185"/>
      <c r="C69" s="185"/>
      <c r="D69" s="185"/>
      <c r="E69" s="185"/>
      <c r="F69" s="185"/>
      <c r="G69" s="185"/>
      <c r="H69" s="185"/>
      <c r="I69" s="185"/>
      <c r="J69" s="185"/>
      <c r="K69" s="190">
        <f t="shared" si="7"/>
        <v>176</v>
      </c>
      <c r="L69" s="190">
        <f t="shared" si="5"/>
        <v>69</v>
      </c>
      <c r="M69" s="185"/>
      <c r="N69" s="190">
        <f t="shared" si="6"/>
        <v>100</v>
      </c>
      <c r="O69" s="189">
        <f t="shared" si="4"/>
        <v>69</v>
      </c>
      <c r="P69" s="185"/>
      <c r="Q69" s="185"/>
      <c r="R69" s="185"/>
      <c r="S69" s="185"/>
      <c r="T69" s="185"/>
    </row>
    <row r="70" spans="1:20">
      <c r="A70" s="185"/>
      <c r="B70" s="185"/>
      <c r="C70" s="185"/>
      <c r="D70" s="185"/>
      <c r="E70" s="185"/>
      <c r="F70" s="185"/>
      <c r="G70" s="185"/>
      <c r="H70" s="185"/>
      <c r="I70" s="185"/>
      <c r="J70" s="185"/>
      <c r="K70" s="190">
        <f t="shared" si="7"/>
        <v>177</v>
      </c>
      <c r="L70" s="190">
        <f t="shared" si="5"/>
        <v>70</v>
      </c>
      <c r="M70" s="185"/>
      <c r="N70" s="190">
        <f t="shared" si="6"/>
        <v>99</v>
      </c>
      <c r="O70" s="189">
        <f t="shared" si="4"/>
        <v>70</v>
      </c>
      <c r="P70" s="185"/>
      <c r="Q70" s="185"/>
      <c r="R70" s="185"/>
      <c r="S70" s="185"/>
      <c r="T70" s="185"/>
    </row>
    <row r="71" spans="1:20">
      <c r="A71" s="185"/>
      <c r="B71" s="185"/>
      <c r="C71" s="185"/>
      <c r="D71" s="185"/>
      <c r="E71" s="185"/>
      <c r="F71" s="185"/>
      <c r="G71" s="185"/>
      <c r="H71" s="185"/>
      <c r="I71" s="185"/>
      <c r="J71" s="185"/>
      <c r="K71" s="190">
        <f t="shared" si="7"/>
        <v>178</v>
      </c>
      <c r="L71" s="190">
        <f t="shared" si="5"/>
        <v>71</v>
      </c>
      <c r="M71" s="185"/>
      <c r="N71" s="190">
        <f t="shared" si="6"/>
        <v>98</v>
      </c>
      <c r="O71" s="189">
        <f t="shared" si="4"/>
        <v>71</v>
      </c>
      <c r="P71" s="185"/>
      <c r="Q71" s="185"/>
      <c r="R71" s="185"/>
      <c r="S71" s="185"/>
      <c r="T71" s="185"/>
    </row>
    <row r="72" spans="1:20">
      <c r="A72" s="185"/>
      <c r="B72" s="185"/>
      <c r="C72" s="185"/>
      <c r="D72" s="185"/>
      <c r="E72" s="185"/>
      <c r="F72" s="185"/>
      <c r="G72" s="185"/>
      <c r="H72" s="185"/>
      <c r="I72" s="185"/>
      <c r="J72" s="185"/>
      <c r="K72" s="190">
        <f t="shared" si="7"/>
        <v>179</v>
      </c>
      <c r="L72" s="190">
        <f t="shared" si="5"/>
        <v>72</v>
      </c>
      <c r="M72" s="185"/>
      <c r="N72" s="190">
        <f t="shared" si="6"/>
        <v>97</v>
      </c>
      <c r="O72" s="189">
        <f t="shared" si="4"/>
        <v>72</v>
      </c>
      <c r="P72" s="185"/>
      <c r="Q72" s="185"/>
      <c r="R72" s="185"/>
      <c r="S72" s="185"/>
      <c r="T72" s="185"/>
    </row>
    <row r="73" spans="1:20">
      <c r="A73" s="185"/>
      <c r="B73" s="185"/>
      <c r="C73" s="185"/>
      <c r="D73" s="185"/>
      <c r="E73" s="185"/>
      <c r="F73" s="185"/>
      <c r="G73" s="185"/>
      <c r="H73" s="185"/>
      <c r="I73" s="185"/>
      <c r="J73" s="185"/>
      <c r="K73" s="190">
        <f t="shared" si="7"/>
        <v>180</v>
      </c>
      <c r="L73" s="190">
        <f t="shared" si="5"/>
        <v>73</v>
      </c>
      <c r="M73" s="185"/>
      <c r="N73" s="190">
        <f t="shared" si="6"/>
        <v>96</v>
      </c>
      <c r="O73" s="189">
        <f t="shared" si="4"/>
        <v>73</v>
      </c>
      <c r="P73" s="185"/>
      <c r="Q73" s="185"/>
      <c r="R73" s="185"/>
      <c r="S73" s="185"/>
      <c r="T73" s="185"/>
    </row>
    <row r="74" spans="1:20">
      <c r="A74" s="185"/>
      <c r="B74" s="185"/>
      <c r="C74" s="185"/>
      <c r="D74" s="185"/>
      <c r="E74" s="185"/>
      <c r="F74" s="185"/>
      <c r="G74" s="185"/>
      <c r="H74" s="185"/>
      <c r="I74" s="185"/>
      <c r="J74" s="185"/>
      <c r="K74" s="190">
        <f t="shared" si="7"/>
        <v>181</v>
      </c>
      <c r="L74" s="190">
        <f>L75-1</f>
        <v>74</v>
      </c>
      <c r="M74" s="185"/>
      <c r="N74" s="190">
        <f t="shared" si="6"/>
        <v>95</v>
      </c>
      <c r="O74" s="189">
        <f>O75-1</f>
        <v>74</v>
      </c>
      <c r="P74" s="185"/>
      <c r="Q74" s="185"/>
      <c r="R74" s="185"/>
      <c r="S74" s="185"/>
      <c r="T74" s="185"/>
    </row>
    <row r="75" spans="1:20">
      <c r="A75" s="185"/>
      <c r="B75" s="185"/>
      <c r="C75" s="185"/>
      <c r="D75" s="185"/>
      <c r="E75" s="185"/>
      <c r="F75" s="185"/>
      <c r="G75" s="185"/>
      <c r="H75" s="185"/>
      <c r="I75" s="185"/>
      <c r="J75" s="185"/>
      <c r="K75" s="190">
        <f t="shared" si="7"/>
        <v>182</v>
      </c>
      <c r="L75" s="190">
        <v>75</v>
      </c>
      <c r="M75" s="185"/>
      <c r="N75" s="190">
        <f t="shared" si="6"/>
        <v>94</v>
      </c>
      <c r="O75" s="189">
        <v>75</v>
      </c>
      <c r="P75" s="185"/>
      <c r="Q75" s="185"/>
      <c r="R75" s="185"/>
      <c r="S75" s="185"/>
      <c r="T75" s="185"/>
    </row>
    <row r="76" spans="1:20">
      <c r="A76" s="185"/>
      <c r="B76" s="185"/>
      <c r="C76" s="185"/>
      <c r="D76" s="185"/>
      <c r="E76" s="185"/>
      <c r="F76" s="185"/>
      <c r="G76" s="185"/>
      <c r="H76" s="185"/>
      <c r="I76" s="185"/>
      <c r="J76" s="185"/>
      <c r="K76" s="190">
        <v>0</v>
      </c>
      <c r="L76" s="190">
        <v>0</v>
      </c>
      <c r="M76" s="185"/>
      <c r="N76" s="190">
        <v>0</v>
      </c>
      <c r="O76" s="190">
        <v>0</v>
      </c>
      <c r="P76" s="185"/>
      <c r="Q76" s="185"/>
      <c r="R76" s="185"/>
      <c r="S76" s="185"/>
      <c r="T76" s="185"/>
    </row>
    <row r="77" spans="1:20">
      <c r="A77" s="185"/>
      <c r="B77" s="185"/>
      <c r="C77" s="185"/>
      <c r="D77" s="185"/>
      <c r="E77" s="185"/>
      <c r="F77" s="185"/>
      <c r="G77" s="185"/>
      <c r="H77" s="185"/>
      <c r="I77" s="185"/>
      <c r="J77" s="185"/>
      <c r="K77" s="187"/>
      <c r="L77" s="187"/>
      <c r="M77" s="185"/>
      <c r="N77" s="185"/>
      <c r="O77" s="185"/>
      <c r="P77" s="185"/>
      <c r="Q77" s="185"/>
      <c r="R77" s="185"/>
      <c r="S77" s="185"/>
      <c r="T77" s="185"/>
    </row>
    <row r="78" spans="1:20">
      <c r="A78" s="185"/>
      <c r="B78" s="185"/>
      <c r="C78" s="185"/>
      <c r="D78" s="185"/>
      <c r="E78" s="185"/>
      <c r="F78" s="185"/>
      <c r="G78" s="185"/>
      <c r="H78" s="185"/>
      <c r="I78" s="185"/>
      <c r="J78" s="185"/>
      <c r="K78" s="187"/>
      <c r="L78" s="187"/>
      <c r="M78" s="185"/>
      <c r="N78" s="185"/>
      <c r="O78" s="185"/>
      <c r="P78" s="185"/>
      <c r="Q78" s="185"/>
      <c r="R78" s="185"/>
      <c r="S78" s="185"/>
      <c r="T78" s="185"/>
    </row>
    <row r="79" spans="1:20">
      <c r="A79" s="185"/>
      <c r="B79" s="185"/>
      <c r="C79" s="185"/>
      <c r="D79" s="185"/>
      <c r="E79" s="185"/>
      <c r="F79" s="185"/>
      <c r="G79" s="185"/>
      <c r="H79" s="185"/>
      <c r="I79" s="185"/>
      <c r="J79" s="185"/>
      <c r="K79" s="187"/>
      <c r="L79" s="187"/>
      <c r="M79" s="185"/>
      <c r="N79" s="185"/>
      <c r="O79" s="185"/>
      <c r="P79" s="185"/>
      <c r="Q79" s="185"/>
      <c r="R79" s="185"/>
      <c r="S79" s="185"/>
      <c r="T79" s="185"/>
    </row>
    <row r="80" spans="1:20">
      <c r="A80" s="185"/>
      <c r="B80" s="185"/>
      <c r="C80" s="185"/>
      <c r="D80" s="185"/>
      <c r="E80" s="185"/>
      <c r="F80" s="185"/>
      <c r="G80" s="185"/>
      <c r="H80" s="185"/>
      <c r="I80" s="185"/>
      <c r="J80" s="185"/>
      <c r="K80" s="187"/>
      <c r="L80" s="187"/>
      <c r="M80" s="185"/>
      <c r="N80" s="185"/>
      <c r="O80" s="185"/>
      <c r="P80" s="185"/>
      <c r="Q80" s="185"/>
      <c r="R80" s="185"/>
      <c r="S80" s="185"/>
      <c r="T80" s="185"/>
    </row>
    <row r="81" spans="1:20">
      <c r="A81" s="185"/>
      <c r="B81" s="185"/>
      <c r="C81" s="185"/>
      <c r="D81" s="185"/>
      <c r="E81" s="185"/>
      <c r="F81" s="185"/>
      <c r="G81" s="185"/>
      <c r="H81" s="185"/>
      <c r="I81" s="185"/>
      <c r="J81" s="185"/>
      <c r="K81" s="187"/>
      <c r="L81" s="187"/>
      <c r="M81" s="185"/>
      <c r="N81" s="185"/>
      <c r="O81" s="185"/>
      <c r="P81" s="185"/>
      <c r="Q81" s="185"/>
      <c r="R81" s="185"/>
      <c r="S81" s="185"/>
      <c r="T81" s="185"/>
    </row>
    <row r="82" spans="1:20">
      <c r="A82" s="185"/>
      <c r="B82" s="185"/>
      <c r="C82" s="185"/>
      <c r="D82" s="185"/>
      <c r="E82" s="185"/>
      <c r="F82" s="185"/>
      <c r="G82" s="185"/>
      <c r="H82" s="185"/>
      <c r="I82" s="185"/>
      <c r="J82" s="185"/>
      <c r="K82" s="187"/>
      <c r="L82" s="187"/>
      <c r="M82" s="185"/>
      <c r="N82" s="185"/>
      <c r="O82" s="185"/>
      <c r="P82" s="185"/>
      <c r="Q82" s="185"/>
      <c r="R82" s="185"/>
      <c r="S82" s="185"/>
      <c r="T82" s="185"/>
    </row>
    <row r="83" spans="1:20">
      <c r="A83" s="185"/>
      <c r="B83" s="185"/>
      <c r="C83" s="185"/>
      <c r="D83" s="185"/>
      <c r="E83" s="185"/>
      <c r="F83" s="185"/>
      <c r="G83" s="185"/>
      <c r="H83" s="185"/>
      <c r="I83" s="185"/>
      <c r="J83" s="185"/>
      <c r="K83" s="187"/>
      <c r="L83" s="187"/>
      <c r="M83" s="185"/>
      <c r="N83" s="185"/>
      <c r="O83" s="185"/>
      <c r="P83" s="185"/>
      <c r="Q83" s="185"/>
      <c r="R83" s="185"/>
      <c r="S83" s="185"/>
      <c r="T83" s="185"/>
    </row>
    <row r="84" spans="1:20">
      <c r="A84" s="185"/>
      <c r="B84" s="185"/>
      <c r="C84" s="185"/>
      <c r="D84" s="185"/>
      <c r="E84" s="185"/>
      <c r="F84" s="185"/>
      <c r="G84" s="185"/>
      <c r="H84" s="185"/>
      <c r="I84" s="185"/>
      <c r="J84" s="185"/>
      <c r="K84" s="187"/>
      <c r="L84" s="187"/>
      <c r="M84" s="185"/>
      <c r="N84" s="185"/>
      <c r="O84" s="185"/>
      <c r="P84" s="185"/>
      <c r="Q84" s="185"/>
      <c r="R84" s="185"/>
      <c r="S84" s="185"/>
      <c r="T84" s="185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"/>
  <sheetViews>
    <sheetView workbookViewId="0">
      <selection activeCell="F18" sqref="F18"/>
    </sheetView>
  </sheetViews>
  <sheetFormatPr defaultRowHeight="15"/>
  <cols>
    <col min="1" max="1" width="13.7109375" bestFit="1" customWidth="1"/>
    <col min="3" max="3" width="12.28515625" bestFit="1" customWidth="1"/>
    <col min="8" max="8" width="18.42578125" bestFit="1" customWidth="1"/>
    <col min="9" max="10" width="9.5703125" bestFit="1" customWidth="1"/>
  </cols>
  <sheetData>
    <row r="1" spans="1:13" ht="15.75" thickBot="1">
      <c r="K1" s="174" t="s">
        <v>294</v>
      </c>
      <c r="L1" s="175">
        <f>SIN(RADIANS(Calculadora!B4))</f>
        <v>0.8436726596068167</v>
      </c>
    </row>
    <row r="2" spans="1:13" ht="15.75" thickBot="1">
      <c r="K2" s="174" t="s">
        <v>295</v>
      </c>
      <c r="L2" s="149">
        <f>COS(RADIANS(Calculadora!B4))</f>
        <v>0.53685793598675657</v>
      </c>
    </row>
    <row r="14" spans="1:13" ht="15.75" thickBot="1"/>
    <row r="15" spans="1:13" ht="15.75" thickBot="1">
      <c r="A15" s="125" t="s">
        <v>269</v>
      </c>
      <c r="B15" s="125"/>
      <c r="C15" s="125"/>
      <c r="D15" s="491" t="s">
        <v>270</v>
      </c>
      <c r="E15" s="492"/>
      <c r="F15" s="125"/>
      <c r="G15" s="125"/>
      <c r="H15" s="491" t="s">
        <v>271</v>
      </c>
      <c r="I15" s="492"/>
      <c r="J15" s="126"/>
      <c r="K15" s="498" t="s">
        <v>272</v>
      </c>
      <c r="L15" s="499"/>
      <c r="M15" s="126"/>
    </row>
    <row r="16" spans="1:13">
      <c r="A16" s="127" t="s">
        <v>273</v>
      </c>
      <c r="B16" s="128">
        <f>Calculadora!$B$3*Cálculos!$L$1</f>
        <v>3.3746906384272668</v>
      </c>
      <c r="D16" s="129" t="s">
        <v>274</v>
      </c>
      <c r="E16" s="130">
        <f>IF(Calculadora!$B$2&gt;0,Calculadora!$B$2*E18,Calculadora!$B$2*E19)</f>
        <v>-1.3195477929127686</v>
      </c>
      <c r="F16" s="131"/>
      <c r="H16" s="132" t="s">
        <v>275</v>
      </c>
      <c r="I16" s="130">
        <f>Calculadora!$B$3*Cálculos!$L$2*B17</f>
        <v>5.6459219365336359</v>
      </c>
      <c r="K16" s="133">
        <f>MOD(I26,30/108)</f>
        <v>0.15474545107225834</v>
      </c>
      <c r="L16" s="130">
        <f>MOD(J26,30/108)</f>
        <v>9.7243775666698617E-2</v>
      </c>
    </row>
    <row r="17" spans="1:20">
      <c r="A17" s="134" t="s">
        <v>276</v>
      </c>
      <c r="B17" s="135">
        <f>F24*($R$41-E25)*($R$41-E26)*($R$41-E27)/((E24-E25)*(E24-E26)*(E24-E27))+F25*($R$41-E24)*($R$41-E26)*($R$41-E27)/((E25-E24)*(E25-E26)*(E25-E27))+F26*($R$41-E24)*($R$41-E25)*($R$41-E27)/((E26-E24)*(E26-E25)*(E26-E27))+F27*($R$41-E24)*($R$41-E25)*($R$41-E26)/((E27-E24)*(E27-E25)*(E27-E26))</f>
        <v>2.629150822813259</v>
      </c>
      <c r="C17" s="125"/>
      <c r="D17" s="129"/>
      <c r="E17" s="136"/>
      <c r="F17" s="137"/>
      <c r="G17" s="126"/>
      <c r="H17" s="132" t="s">
        <v>277</v>
      </c>
      <c r="I17" s="130">
        <f>$L$2*Calculadora!$B$3*B17*1*(1-(E16*0.015))</f>
        <v>5.757672893988298</v>
      </c>
      <c r="J17" s="126"/>
      <c r="K17" s="138">
        <f>K16/(30/108)</f>
        <v>0.55708362386013</v>
      </c>
      <c r="L17" s="135">
        <f>L16/(30/108)</f>
        <v>0.35007759240011499</v>
      </c>
      <c r="M17" s="126"/>
    </row>
    <row r="18" spans="1:20" ht="15.75" thickBot="1">
      <c r="A18" s="132" t="s">
        <v>278</v>
      </c>
      <c r="B18" s="130">
        <f>B16*B17</f>
        <v>8.8725706687612504</v>
      </c>
      <c r="C18" s="125"/>
      <c r="D18" s="139" t="s">
        <v>279</v>
      </c>
      <c r="E18" s="140">
        <f>1.403*POWER(1.01325,E26-$R$41)</f>
        <v>0.36151994326377224</v>
      </c>
      <c r="F18" s="137"/>
      <c r="G18" s="126"/>
      <c r="H18" s="132" t="s">
        <v>280</v>
      </c>
      <c r="I18" s="130">
        <f>$L$2*Calculadora!$B$3*B17*1.22*(1-(E16*0.015))</f>
        <v>7.0243609306657229</v>
      </c>
      <c r="J18" s="126"/>
      <c r="K18" s="129">
        <f>IF(K17&lt;0.288,ROUNDDOWN(K17,0),ROUNDUP(K17,0))</f>
        <v>1</v>
      </c>
      <c r="L18" s="136">
        <f>IF(L17&lt;0.288,ROUNDDOWN(L17,0),ROUNDUP(L17,0))</f>
        <v>1</v>
      </c>
      <c r="M18" s="126"/>
    </row>
    <row r="19" spans="1:20">
      <c r="A19" s="132" t="s">
        <v>281</v>
      </c>
      <c r="B19" s="130">
        <f>B18*E21</f>
        <v>8.9115966055726705</v>
      </c>
      <c r="C19" s="125"/>
      <c r="D19" s="141" t="s">
        <v>282</v>
      </c>
      <c r="E19" s="142">
        <f>0.647*POWER(1.012,E24-$R$41)</f>
        <v>0.35246222945927447</v>
      </c>
      <c r="F19" s="137"/>
      <c r="G19" s="126"/>
      <c r="H19" s="500" t="s">
        <v>283</v>
      </c>
      <c r="I19" s="130">
        <f>(100+(I17/-1.9))/100</f>
        <v>0.96969645845269314</v>
      </c>
      <c r="J19" s="126"/>
      <c r="K19" s="498" t="s">
        <v>284</v>
      </c>
      <c r="L19" s="499"/>
      <c r="M19" s="126"/>
    </row>
    <row r="20" spans="1:20" ht="15.75" thickBot="1">
      <c r="A20" s="129"/>
      <c r="B20" s="136"/>
      <c r="C20" s="125"/>
      <c r="D20" s="129"/>
      <c r="E20" s="136"/>
      <c r="F20" s="137"/>
      <c r="G20" s="126"/>
      <c r="H20" s="501"/>
      <c r="I20" s="143">
        <f>(100+(I18/-1.9))/100</f>
        <v>0.96302967931228567</v>
      </c>
      <c r="J20" s="126"/>
      <c r="K20" s="144">
        <f>IF(K16&lt;0.08,30,K21)</f>
        <v>29</v>
      </c>
      <c r="L20" s="145">
        <f>IF(L16&lt;0.08,30,L21)</f>
        <v>29</v>
      </c>
      <c r="M20" s="126"/>
    </row>
    <row r="21" spans="1:20" ht="15.75" thickBot="1">
      <c r="A21" s="146" t="s">
        <v>285</v>
      </c>
      <c r="B21" s="180">
        <f>(B19*I19)+I21</f>
        <v>8.6415436675828605</v>
      </c>
      <c r="C21" s="125"/>
      <c r="D21" s="147" t="s">
        <v>286</v>
      </c>
      <c r="E21" s="143">
        <f>IF(Calculadora!$B$2&gt;0,(100+(E16/-3))/100,(100+(E16/-3))/100)</f>
        <v>1.0043984926430425</v>
      </c>
      <c r="F21" s="126"/>
      <c r="G21" s="126"/>
      <c r="H21" s="148" t="s">
        <v>287</v>
      </c>
      <c r="I21" s="149">
        <v>0</v>
      </c>
      <c r="J21" s="126"/>
      <c r="K21" s="144">
        <f>IF(K16&gt;(30/108)-0.08,30,29)</f>
        <v>29</v>
      </c>
      <c r="L21" s="145">
        <f>IF(L16&gt;(30/108)-0.08,30,29)</f>
        <v>29</v>
      </c>
      <c r="M21" s="126"/>
    </row>
    <row r="22" spans="1:20" ht="15.75" thickBot="1">
      <c r="A22" s="150" t="s">
        <v>288</v>
      </c>
      <c r="B22" s="181">
        <f>(B19/I20)+I21</f>
        <v>9.2537092023338037</v>
      </c>
      <c r="C22" s="125"/>
      <c r="F22" s="126"/>
      <c r="G22" s="126"/>
      <c r="J22" s="126"/>
      <c r="M22" s="126"/>
    </row>
    <row r="23" spans="1:20" ht="15.75" thickBot="1">
      <c r="C23" s="125"/>
      <c r="D23" s="125"/>
      <c r="E23" s="151" t="s">
        <v>102</v>
      </c>
      <c r="F23" s="151" t="s">
        <v>276</v>
      </c>
      <c r="G23" s="126"/>
      <c r="H23" s="125"/>
      <c r="I23" s="152" t="s">
        <v>263</v>
      </c>
      <c r="J23" s="153" t="s">
        <v>264</v>
      </c>
      <c r="L23" s="154">
        <v>-35</v>
      </c>
      <c r="M23" s="155">
        <v>0.6925</v>
      </c>
    </row>
    <row r="24" spans="1:20" ht="15.75" thickBot="1">
      <c r="A24" s="491" t="s">
        <v>289</v>
      </c>
      <c r="B24" s="492"/>
      <c r="C24" s="125"/>
      <c r="D24" s="156">
        <v>1</v>
      </c>
      <c r="E24" s="157">
        <v>178.3</v>
      </c>
      <c r="F24" s="158">
        <v>1.3660000000000001</v>
      </c>
      <c r="G24" s="125" t="s">
        <v>282</v>
      </c>
      <c r="H24" s="159" t="s">
        <v>290</v>
      </c>
      <c r="I24" s="152">
        <f>K20</f>
        <v>29</v>
      </c>
      <c r="J24" s="153">
        <f>L20</f>
        <v>29</v>
      </c>
      <c r="L24" s="160">
        <v>-20</v>
      </c>
      <c r="M24" s="161">
        <v>0.71599999999999997</v>
      </c>
    </row>
    <row r="25" spans="1:20" ht="15.75" thickBot="1">
      <c r="A25" s="132" t="s">
        <v>291</v>
      </c>
      <c r="B25" s="130">
        <f>$R$41+E16-(I17)</f>
        <v>222.14277931309894</v>
      </c>
      <c r="C25" s="125"/>
      <c r="D25" s="162">
        <v>0.9</v>
      </c>
      <c r="E25" s="163">
        <v>151.30000000000001</v>
      </c>
      <c r="F25" s="163">
        <v>0.93300000000000005</v>
      </c>
      <c r="G25" s="125" t="s">
        <v>282</v>
      </c>
      <c r="H25" s="159" t="s">
        <v>292</v>
      </c>
      <c r="I25" s="164" t="e">
        <f>IF(K18=0,INDEX('R276'!N255:N363,(ROUNDDOWN(((I26-70)/(30/108)+1),0)),1),INDEX('R276'!N255:N363,(ROUNDUP(((I26-70)/(30/108))+1,0)),1))</f>
        <v>#REF!</v>
      </c>
      <c r="J25" s="164" t="e">
        <f>IF(K18=0,INDEX('R276'!N255:N363,(ROUNDDOWN(((J26-70)/(30/108)+1),0)),1),INDEX('R276'!N255:N363,(ROUNDUP(((J26-70)/(30/108))+1,0)),1))</f>
        <v>#REF!</v>
      </c>
      <c r="K25" s="126"/>
      <c r="L25" s="166">
        <v>-8.99</v>
      </c>
      <c r="M25" s="167">
        <v>0.74299999999999999</v>
      </c>
    </row>
    <row r="26" spans="1:20" ht="15.75" thickBot="1">
      <c r="A26" s="147" t="s">
        <v>293</v>
      </c>
      <c r="B26" s="143">
        <f>$R$41+E16+(I18)</f>
        <v>234.92481313775295</v>
      </c>
      <c r="D26" s="168">
        <v>0.8</v>
      </c>
      <c r="E26" s="169">
        <v>126.2</v>
      </c>
      <c r="F26" s="169">
        <v>0.64</v>
      </c>
      <c r="G26" s="125" t="s">
        <v>282</v>
      </c>
      <c r="H26" s="159" t="s">
        <v>289</v>
      </c>
      <c r="I26" s="164">
        <f>100*(B25-E25)*(B25-E26)*(B25-E27)/((E24-E25)*(E24-E26)*(E24-E27))+90*(B25-E24)*(B25-E26)*(B25-E27)/((E25-E24)*(E25-E26)*(E25-E27))+80*(B25-E24)*(B25-E25)*(B25-E27)/((E26-E24)*(E26-E25)*(E26-E27))+70*(B25-E24)*(B25-E25)*(B25-E26)/((E27-E24)*(E27-E25)*(E27-E26))</f>
        <v>116.82141211773893</v>
      </c>
      <c r="J26" s="165">
        <f>100*(B26-E25)*(B26-E26)*(B26-E27)/((E24-E25)*(E24-E26)*(E24-E27))+90*(B26-E24)*(B26-E26)*(B26-E27)/((E25-E24)*(E25-E26)*(E25-E27))+80*(B26-E24)*(B26-E25)*(B26-E27)/((E26-E24)*(E26-E25)*(E26-E27))+70*(B26-E24)*(B26-E25)*(B26-E26)/((E27-E24)*(E27-E25)*(E27-E26))</f>
        <v>122.31946599788893</v>
      </c>
      <c r="K26" s="126"/>
      <c r="L26" s="170" t="s">
        <v>108</v>
      </c>
      <c r="M26" s="171">
        <v>0.75906826920478132</v>
      </c>
    </row>
    <row r="27" spans="1:20" ht="15.75" thickBot="1">
      <c r="D27" s="172">
        <v>0.7</v>
      </c>
      <c r="E27" s="173">
        <v>104</v>
      </c>
      <c r="F27" s="173">
        <v>0.44700000000000001</v>
      </c>
      <c r="G27" s="125" t="s">
        <v>282</v>
      </c>
      <c r="L27" s="126"/>
      <c r="M27" s="126"/>
    </row>
    <row r="28" spans="1:20" ht="15.75" thickBot="1">
      <c r="H28" s="182" t="s">
        <v>303</v>
      </c>
      <c r="I28" s="183">
        <f>B21/0.2165</f>
        <v>39.914751351421991</v>
      </c>
      <c r="J28" s="183">
        <f>I28/4</f>
        <v>9.9786878378554977</v>
      </c>
    </row>
    <row r="29" spans="1:20" ht="15.75" thickBot="1">
      <c r="H29" s="182" t="s">
        <v>304</v>
      </c>
      <c r="I29" s="183">
        <f>B22/0.2165</f>
        <v>42.742305784451752</v>
      </c>
      <c r="J29" s="183">
        <f>I29/4</f>
        <v>10.685576446112938</v>
      </c>
      <c r="O29" s="493" t="s">
        <v>296</v>
      </c>
      <c r="P29" s="494"/>
      <c r="Q29" s="494"/>
      <c r="R29" s="494"/>
      <c r="S29" s="494"/>
      <c r="T29" s="495"/>
    </row>
    <row r="30" spans="1:20" ht="15.75" thickBot="1">
      <c r="O30" s="496" t="s">
        <v>297</v>
      </c>
      <c r="P30" s="497"/>
      <c r="Q30" s="496" t="s">
        <v>298</v>
      </c>
      <c r="R30" s="497"/>
      <c r="S30" s="496" t="s">
        <v>299</v>
      </c>
      <c r="T30" s="497"/>
    </row>
    <row r="31" spans="1:20" ht="15.75" thickBot="1">
      <c r="O31" s="176">
        <v>0.7</v>
      </c>
      <c r="P31" s="177">
        <v>25</v>
      </c>
      <c r="Q31" s="176">
        <v>0.7</v>
      </c>
      <c r="R31" s="177">
        <v>24.75</v>
      </c>
      <c r="S31" s="176">
        <v>0.7</v>
      </c>
      <c r="T31" s="177">
        <v>25</v>
      </c>
    </row>
    <row r="32" spans="1:20" ht="15.75" thickBot="1">
      <c r="O32" s="176">
        <v>0.75</v>
      </c>
      <c r="P32" s="177">
        <v>21</v>
      </c>
      <c r="Q32" s="176">
        <v>0.75</v>
      </c>
      <c r="R32" s="177">
        <v>20.75</v>
      </c>
      <c r="S32" s="176">
        <v>0.75</v>
      </c>
      <c r="T32" s="177">
        <v>21</v>
      </c>
    </row>
    <row r="33" spans="15:20" ht="15.75" thickBot="1">
      <c r="O33" s="176">
        <v>0.8</v>
      </c>
      <c r="P33" s="177">
        <v>16.5</v>
      </c>
      <c r="Q33" s="176">
        <v>0.8</v>
      </c>
      <c r="R33" s="177">
        <v>16</v>
      </c>
      <c r="S33" s="176">
        <v>0.8</v>
      </c>
      <c r="T33" s="177">
        <v>16</v>
      </c>
    </row>
    <row r="34" spans="15:20" ht="15.75" thickBot="1">
      <c r="O34" s="176">
        <v>0.85</v>
      </c>
      <c r="P34" s="177">
        <v>12.8</v>
      </c>
      <c r="Q34" s="176">
        <v>0.85</v>
      </c>
      <c r="R34" s="177">
        <v>11.5</v>
      </c>
      <c r="S34" s="176">
        <v>0.85</v>
      </c>
      <c r="T34" s="177">
        <v>12.25</v>
      </c>
    </row>
    <row r="35" spans="15:20" ht="15.75" thickBot="1">
      <c r="O35" s="176">
        <v>0.9</v>
      </c>
      <c r="P35" s="177">
        <v>8</v>
      </c>
      <c r="Q35" s="176">
        <v>0.9</v>
      </c>
      <c r="R35" s="177">
        <v>7.75</v>
      </c>
      <c r="S35" s="176">
        <v>0.9</v>
      </c>
      <c r="T35" s="177">
        <v>8</v>
      </c>
    </row>
    <row r="36" spans="15:20" ht="15.75" thickBot="1">
      <c r="O36" s="176">
        <v>0.92</v>
      </c>
      <c r="P36" s="177">
        <v>6.25</v>
      </c>
      <c r="Q36" s="176">
        <v>0.92</v>
      </c>
      <c r="R36" s="177">
        <v>5.9</v>
      </c>
      <c r="S36" s="176">
        <v>0.92</v>
      </c>
      <c r="T36" s="177">
        <v>8.5</v>
      </c>
    </row>
    <row r="37" spans="15:20" ht="15.75" thickBot="1">
      <c r="O37" s="176">
        <v>0.95</v>
      </c>
      <c r="P37" s="177">
        <v>4</v>
      </c>
      <c r="Q37" s="176">
        <v>0.95</v>
      </c>
      <c r="R37" s="177">
        <v>3.75</v>
      </c>
      <c r="S37" s="176">
        <v>0.95</v>
      </c>
      <c r="T37" s="177">
        <v>4</v>
      </c>
    </row>
    <row r="38" spans="15:20" ht="15.75" thickBot="1">
      <c r="O38" s="176">
        <v>0.97</v>
      </c>
      <c r="P38" s="177">
        <v>2.35</v>
      </c>
      <c r="Q38" s="176">
        <v>0.97</v>
      </c>
      <c r="R38" s="177">
        <v>2.1</v>
      </c>
      <c r="S38" s="176">
        <v>0.97</v>
      </c>
      <c r="T38" s="177">
        <v>4.5</v>
      </c>
    </row>
    <row r="39" spans="15:20" ht="15.75" thickBot="1">
      <c r="O39" s="176">
        <v>0.98</v>
      </c>
      <c r="P39" s="177">
        <v>2</v>
      </c>
      <c r="Q39" s="176">
        <v>0.98</v>
      </c>
      <c r="R39" s="177">
        <v>1.5</v>
      </c>
      <c r="S39" s="176">
        <v>0.98</v>
      </c>
      <c r="T39" s="177">
        <v>3.75</v>
      </c>
    </row>
    <row r="40" spans="15:20" ht="15.75" thickBot="1">
      <c r="O40" s="176">
        <v>1</v>
      </c>
      <c r="P40" s="177">
        <v>0</v>
      </c>
      <c r="Q40" s="176">
        <v>1</v>
      </c>
      <c r="R40" s="177">
        <v>0</v>
      </c>
      <c r="S40" s="176">
        <v>1</v>
      </c>
      <c r="T40" s="177">
        <v>0</v>
      </c>
    </row>
    <row r="41" spans="15:20" ht="15.75" thickBot="1">
      <c r="O41" s="178" t="s">
        <v>300</v>
      </c>
      <c r="P41" s="179">
        <f>LOOKUP(Calculadora!B6,O31:O40:P31:P40)+(Calculadora!B1)</f>
        <v>229.72</v>
      </c>
      <c r="Q41" s="178" t="s">
        <v>300</v>
      </c>
      <c r="R41" s="179">
        <f>LOOKUP(Calculadora!B6,Q31:Q40:R31:R40)+(Calculadora!B1)</f>
        <v>229.22</v>
      </c>
      <c r="S41" s="178" t="s">
        <v>300</v>
      </c>
      <c r="T41" s="179">
        <f>LOOKUP(Calculadora!B6,S31:S40:T31:T40)+(Calculadora!B1)</f>
        <v>231.47</v>
      </c>
    </row>
  </sheetData>
  <mergeCells count="10">
    <mergeCell ref="D15:E15"/>
    <mergeCell ref="H15:I15"/>
    <mergeCell ref="K15:L15"/>
    <mergeCell ref="H19:H20"/>
    <mergeCell ref="K19:L19"/>
    <mergeCell ref="A24:B24"/>
    <mergeCell ref="O29:T29"/>
    <mergeCell ref="O30:P30"/>
    <mergeCell ref="Q30:R30"/>
    <mergeCell ref="S30:T3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13"/>
  <sheetViews>
    <sheetView showGridLines="0" showRowColHeaders="0" topLeftCell="A4" zoomScale="80" zoomScaleNormal="80" workbookViewId="0">
      <selection activeCell="C130" sqref="C130:D130"/>
    </sheetView>
  </sheetViews>
  <sheetFormatPr defaultColWidth="9" defaultRowHeight="12.75"/>
  <cols>
    <col min="1" max="16384" width="9" style="53"/>
  </cols>
  <sheetData>
    <row r="1" spans="1:15">
      <c r="A1" s="77"/>
      <c r="E1" s="77"/>
      <c r="F1" s="77"/>
      <c r="J1" s="77"/>
      <c r="K1" s="77"/>
      <c r="O1" s="77"/>
    </row>
    <row r="2" spans="1:15">
      <c r="A2" s="77"/>
      <c r="B2" s="78" t="s">
        <v>119</v>
      </c>
      <c r="C2" s="504" t="s">
        <v>120</v>
      </c>
      <c r="D2" s="505"/>
      <c r="E2" s="77"/>
      <c r="F2" s="77"/>
      <c r="G2" s="78" t="s">
        <v>119</v>
      </c>
      <c r="H2" s="508" t="s">
        <v>121</v>
      </c>
      <c r="I2" s="509"/>
      <c r="J2" s="77"/>
      <c r="K2" s="77"/>
      <c r="L2" s="78" t="s">
        <v>119</v>
      </c>
      <c r="M2" s="502" t="s">
        <v>122</v>
      </c>
      <c r="N2" s="503"/>
      <c r="O2" s="77"/>
    </row>
    <row r="3" spans="1:15">
      <c r="A3" s="77"/>
      <c r="B3" s="79" t="s">
        <v>123</v>
      </c>
      <c r="C3" s="78">
        <v>224.42</v>
      </c>
      <c r="D3" s="80">
        <v>-3.41</v>
      </c>
      <c r="E3" s="77"/>
      <c r="F3" s="77"/>
      <c r="G3" s="79" t="s">
        <v>124</v>
      </c>
      <c r="H3" s="78">
        <v>359.98</v>
      </c>
      <c r="I3" s="80">
        <v>-0.71</v>
      </c>
      <c r="J3" s="77"/>
      <c r="K3" s="77"/>
      <c r="L3" s="79" t="s">
        <v>124</v>
      </c>
      <c r="M3" s="78">
        <v>377.6</v>
      </c>
      <c r="N3" s="80">
        <v>-27.4</v>
      </c>
      <c r="O3" s="77"/>
    </row>
    <row r="4" spans="1:15">
      <c r="A4" s="77"/>
      <c r="B4" s="79"/>
      <c r="C4" s="78">
        <v>227.72</v>
      </c>
      <c r="D4" s="80">
        <v>-3.65</v>
      </c>
      <c r="E4" s="77"/>
      <c r="F4" s="77"/>
      <c r="G4" s="79"/>
      <c r="H4" s="78">
        <v>360.6</v>
      </c>
      <c r="I4" s="80">
        <v>-0.64</v>
      </c>
      <c r="J4" s="77"/>
      <c r="K4" s="77"/>
      <c r="L4" s="79" t="s">
        <v>125</v>
      </c>
      <c r="M4" s="78">
        <v>381.43</v>
      </c>
      <c r="N4" s="80">
        <v>-27.4</v>
      </c>
      <c r="O4" s="77"/>
    </row>
    <row r="5" spans="1:15">
      <c r="A5" s="77"/>
      <c r="B5" s="79" t="s">
        <v>125</v>
      </c>
      <c r="C5" s="78">
        <v>230.83</v>
      </c>
      <c r="D5" s="80">
        <v>-3.1</v>
      </c>
      <c r="E5" s="77"/>
      <c r="F5" s="77"/>
      <c r="G5" s="79" t="s">
        <v>125</v>
      </c>
      <c r="H5" s="78">
        <v>369</v>
      </c>
      <c r="I5" s="80">
        <v>-0.43</v>
      </c>
      <c r="J5" s="77"/>
      <c r="K5" s="77"/>
      <c r="M5" s="77"/>
      <c r="N5" s="77"/>
      <c r="O5" s="77"/>
    </row>
    <row r="6" spans="1:15">
      <c r="A6" s="77"/>
      <c r="B6" s="77"/>
      <c r="C6" s="77"/>
      <c r="D6" s="77"/>
      <c r="E6" s="77"/>
      <c r="F6" s="77"/>
      <c r="G6" s="77"/>
      <c r="H6" s="77"/>
      <c r="I6" s="77"/>
      <c r="J6" s="77"/>
      <c r="K6" s="77"/>
      <c r="L6" s="79" t="s">
        <v>123</v>
      </c>
      <c r="M6" s="78">
        <v>231.68</v>
      </c>
      <c r="N6" s="80">
        <v>-7.53</v>
      </c>
      <c r="O6" s="77"/>
    </row>
    <row r="7" spans="1:15">
      <c r="A7" s="77"/>
      <c r="B7" s="79" t="s">
        <v>126</v>
      </c>
      <c r="C7" s="78">
        <v>368.4</v>
      </c>
      <c r="D7" s="80">
        <v>0.15</v>
      </c>
      <c r="E7" s="77"/>
      <c r="F7" s="77"/>
      <c r="G7" s="79" t="s">
        <v>123</v>
      </c>
      <c r="H7" s="78">
        <v>229.52</v>
      </c>
      <c r="I7" s="80">
        <v>0.23</v>
      </c>
      <c r="J7" s="77"/>
      <c r="K7" s="77"/>
      <c r="L7" s="79"/>
      <c r="M7" s="78">
        <v>236.08</v>
      </c>
      <c r="N7" s="80">
        <v>-7.53</v>
      </c>
      <c r="O7" s="77"/>
    </row>
    <row r="8" spans="1:15">
      <c r="A8" s="77"/>
      <c r="B8" s="79"/>
      <c r="C8" s="78">
        <v>371.6</v>
      </c>
      <c r="D8" s="80">
        <v>0.33</v>
      </c>
      <c r="E8" s="77"/>
      <c r="F8" s="77"/>
      <c r="G8" s="79"/>
      <c r="H8" s="78">
        <v>234.19</v>
      </c>
      <c r="I8" s="80">
        <v>0.38</v>
      </c>
      <c r="J8" s="77"/>
      <c r="K8" s="77"/>
      <c r="L8" s="79" t="s">
        <v>125</v>
      </c>
      <c r="M8" s="78">
        <v>239.41</v>
      </c>
      <c r="N8" s="80">
        <v>-7.55</v>
      </c>
      <c r="O8" s="77"/>
    </row>
    <row r="9" spans="1:15">
      <c r="A9" s="77"/>
      <c r="B9" s="79" t="s">
        <v>125</v>
      </c>
      <c r="C9" s="78">
        <v>381.2</v>
      </c>
      <c r="D9" s="80">
        <v>0.27</v>
      </c>
      <c r="E9" s="77"/>
      <c r="F9" s="77"/>
      <c r="G9" s="79" t="s">
        <v>125</v>
      </c>
      <c r="H9" s="78">
        <v>256.33999999999997</v>
      </c>
      <c r="I9" s="80">
        <v>0.47</v>
      </c>
      <c r="J9" s="77"/>
      <c r="K9" s="77"/>
      <c r="L9" s="77"/>
      <c r="M9" s="77"/>
      <c r="N9" s="77"/>
      <c r="O9" s="77"/>
    </row>
    <row r="10" spans="1:15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9" t="s">
        <v>127</v>
      </c>
      <c r="M10" s="78">
        <v>344.55</v>
      </c>
      <c r="N10" s="80">
        <v>-20.6</v>
      </c>
      <c r="O10" s="77"/>
    </row>
    <row r="11" spans="1:15">
      <c r="A11" s="77"/>
      <c r="B11" s="79" t="s">
        <v>127</v>
      </c>
      <c r="C11" s="78" t="s">
        <v>128</v>
      </c>
      <c r="D11" s="80">
        <v>-3.04</v>
      </c>
      <c r="E11" s="77" t="s">
        <v>129</v>
      </c>
      <c r="F11" s="77"/>
      <c r="G11" s="79" t="s">
        <v>127</v>
      </c>
      <c r="H11" s="78">
        <v>403.08</v>
      </c>
      <c r="I11" s="80">
        <v>-11.5</v>
      </c>
      <c r="J11" s="77"/>
      <c r="K11" s="77"/>
      <c r="L11" s="79"/>
      <c r="M11" s="78">
        <v>351.85</v>
      </c>
      <c r="N11" s="80">
        <v>-20.7</v>
      </c>
      <c r="O11" s="77"/>
    </row>
    <row r="12" spans="1:15">
      <c r="A12" s="77"/>
      <c r="B12" s="79"/>
      <c r="C12" s="78">
        <v>370.7</v>
      </c>
      <c r="D12" s="80">
        <v>-3.25</v>
      </c>
      <c r="E12" s="77" t="s">
        <v>130</v>
      </c>
      <c r="F12" s="77"/>
      <c r="G12" s="79"/>
      <c r="H12" s="78">
        <v>404.01</v>
      </c>
      <c r="I12" s="80">
        <v>-11.4</v>
      </c>
      <c r="J12" s="77"/>
      <c r="K12" s="77"/>
      <c r="L12" s="79" t="s">
        <v>125</v>
      </c>
      <c r="M12" s="78">
        <v>353.45</v>
      </c>
      <c r="N12" s="80">
        <v>-20.399999999999999</v>
      </c>
      <c r="O12" s="77"/>
    </row>
    <row r="13" spans="1:15">
      <c r="A13" s="77"/>
      <c r="B13" s="79" t="s">
        <v>125</v>
      </c>
      <c r="C13" s="78">
        <v>375.35</v>
      </c>
      <c r="D13" s="80">
        <v>-3.46</v>
      </c>
      <c r="E13" s="77" t="s">
        <v>130</v>
      </c>
      <c r="F13" s="77"/>
      <c r="G13" s="79" t="s">
        <v>125</v>
      </c>
      <c r="H13" s="78">
        <v>410.9</v>
      </c>
      <c r="I13" s="80">
        <v>-11.8</v>
      </c>
      <c r="J13" s="77"/>
      <c r="K13" s="77"/>
      <c r="L13" s="77"/>
      <c r="M13" s="77"/>
      <c r="N13" s="77"/>
      <c r="O13" s="77"/>
    </row>
    <row r="14" spans="1:15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9" t="s">
        <v>131</v>
      </c>
      <c r="M14" s="78">
        <v>275</v>
      </c>
      <c r="N14" s="80">
        <v>-17.5</v>
      </c>
      <c r="O14" s="77"/>
    </row>
    <row r="15" spans="1:15">
      <c r="A15" s="77"/>
      <c r="B15" s="79" t="s">
        <v>132</v>
      </c>
      <c r="C15" s="78">
        <v>214.57</v>
      </c>
      <c r="D15" s="80">
        <v>-2.2000000000000002</v>
      </c>
      <c r="E15" s="77"/>
      <c r="F15" s="77"/>
      <c r="G15" s="79" t="s">
        <v>131</v>
      </c>
      <c r="H15" s="78">
        <v>323.77</v>
      </c>
      <c r="I15" s="80">
        <v>-7.07</v>
      </c>
      <c r="J15" s="77">
        <v>0.1</v>
      </c>
      <c r="K15" s="77"/>
      <c r="L15" s="79"/>
      <c r="M15" s="78">
        <v>282.42</v>
      </c>
      <c r="N15" s="80">
        <v>-17.5</v>
      </c>
      <c r="O15" s="77"/>
    </row>
    <row r="16" spans="1:15">
      <c r="A16" s="77"/>
      <c r="B16" s="79"/>
      <c r="C16" s="78">
        <v>215.62</v>
      </c>
      <c r="D16" s="80">
        <v>-2.64</v>
      </c>
      <c r="E16" s="77"/>
      <c r="F16" s="77"/>
      <c r="G16" s="79"/>
      <c r="H16" s="78">
        <v>333.01</v>
      </c>
      <c r="I16" s="80">
        <v>-7</v>
      </c>
      <c r="J16" s="77">
        <v>0.1</v>
      </c>
      <c r="K16" s="77"/>
      <c r="L16" s="79" t="s">
        <v>125</v>
      </c>
      <c r="M16" s="78">
        <v>284.11</v>
      </c>
      <c r="N16" s="80">
        <v>-17.5</v>
      </c>
      <c r="O16" s="77"/>
    </row>
    <row r="17" spans="1:15">
      <c r="A17" s="77"/>
      <c r="B17" s="79" t="s">
        <v>125</v>
      </c>
      <c r="C17" s="78">
        <v>226.18</v>
      </c>
      <c r="D17" s="80">
        <v>-2.5</v>
      </c>
      <c r="E17" s="77"/>
      <c r="F17" s="77"/>
      <c r="G17" s="79" t="s">
        <v>133</v>
      </c>
      <c r="H17" s="78">
        <v>339.3</v>
      </c>
      <c r="I17" s="80">
        <v>-6.79</v>
      </c>
      <c r="J17" s="77">
        <v>0</v>
      </c>
      <c r="K17" s="77"/>
      <c r="L17" s="77"/>
      <c r="M17" s="77"/>
      <c r="N17" s="77"/>
      <c r="O17" s="77"/>
    </row>
    <row r="18" spans="1:1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9" t="s">
        <v>132</v>
      </c>
      <c r="M18" s="78">
        <v>233.47</v>
      </c>
      <c r="N18" s="80">
        <v>-12.3</v>
      </c>
      <c r="O18" s="77"/>
    </row>
    <row r="19" spans="1:15">
      <c r="A19" s="77"/>
      <c r="B19" s="79" t="s">
        <v>134</v>
      </c>
      <c r="C19" s="78" t="s">
        <v>135</v>
      </c>
      <c r="D19" s="80">
        <v>0.3</v>
      </c>
      <c r="E19" s="77"/>
      <c r="F19" s="77"/>
      <c r="G19" s="79" t="s">
        <v>136</v>
      </c>
      <c r="H19" s="78">
        <v>384.72</v>
      </c>
      <c r="I19" s="80">
        <v>-15.7</v>
      </c>
      <c r="J19" s="77"/>
      <c r="K19" s="77"/>
      <c r="L19" s="79"/>
      <c r="M19" s="78">
        <v>238.91</v>
      </c>
      <c r="N19" s="80">
        <v>-11.9</v>
      </c>
      <c r="O19" s="77"/>
    </row>
    <row r="20" spans="1:15">
      <c r="A20" s="77"/>
      <c r="B20" s="79"/>
      <c r="C20" s="78" t="s">
        <v>137</v>
      </c>
      <c r="D20" s="80">
        <v>0.35</v>
      </c>
      <c r="E20" s="77"/>
      <c r="F20" s="77"/>
      <c r="G20" s="79"/>
      <c r="H20" s="78">
        <v>390</v>
      </c>
      <c r="I20" s="80">
        <v>-15.5</v>
      </c>
      <c r="J20" s="77"/>
      <c r="K20" s="77"/>
      <c r="L20" s="79" t="s">
        <v>125</v>
      </c>
      <c r="M20" s="78">
        <v>239.62</v>
      </c>
      <c r="N20" s="80">
        <v>-12.1</v>
      </c>
      <c r="O20" s="77"/>
    </row>
    <row r="21" spans="1:15">
      <c r="A21" s="77"/>
      <c r="B21" s="79" t="s">
        <v>125</v>
      </c>
      <c r="C21" s="78">
        <v>388.49</v>
      </c>
      <c r="D21" s="80">
        <v>0.24</v>
      </c>
      <c r="E21" s="77"/>
      <c r="F21" s="77"/>
      <c r="G21" s="79" t="s">
        <v>125</v>
      </c>
      <c r="H21" s="78">
        <v>397.3</v>
      </c>
      <c r="I21" s="80">
        <v>-15.3</v>
      </c>
      <c r="J21" s="77"/>
      <c r="K21" s="77"/>
      <c r="L21" s="77"/>
      <c r="M21" s="77"/>
      <c r="N21" s="77"/>
      <c r="O21" s="77"/>
    </row>
    <row r="22" spans="1:1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9" t="s">
        <v>136</v>
      </c>
      <c r="M22" s="78">
        <v>369.76</v>
      </c>
      <c r="N22" s="80">
        <v>0.64</v>
      </c>
      <c r="O22" s="77"/>
    </row>
    <row r="23" spans="1:15">
      <c r="A23" s="77"/>
      <c r="B23" s="79" t="s">
        <v>138</v>
      </c>
      <c r="C23" s="78">
        <v>282.83</v>
      </c>
      <c r="D23" s="80">
        <v>-2.97</v>
      </c>
      <c r="E23" s="77"/>
      <c r="F23" s="77"/>
      <c r="G23" s="79" t="s">
        <v>139</v>
      </c>
      <c r="H23" s="78">
        <v>302.33</v>
      </c>
      <c r="I23" s="80">
        <v>-13.1</v>
      </c>
      <c r="J23" s="77"/>
      <c r="K23" s="77"/>
      <c r="L23" s="79"/>
      <c r="M23" s="78">
        <v>378.89</v>
      </c>
      <c r="N23" s="80">
        <v>0.93</v>
      </c>
      <c r="O23" s="77"/>
    </row>
    <row r="24" spans="1:15">
      <c r="A24" s="77"/>
      <c r="B24" s="79"/>
      <c r="C24" s="78">
        <v>289.14</v>
      </c>
      <c r="D24" s="80">
        <v>-2.67</v>
      </c>
      <c r="E24" s="77"/>
      <c r="F24" s="77"/>
      <c r="G24" s="79"/>
      <c r="H24" s="78">
        <v>306.58999999999997</v>
      </c>
      <c r="I24" s="80">
        <v>-13.1</v>
      </c>
      <c r="J24" s="77"/>
      <c r="K24" s="77"/>
      <c r="L24" s="79" t="s">
        <v>125</v>
      </c>
      <c r="M24" s="78">
        <v>384.41</v>
      </c>
      <c r="N24" s="80">
        <v>0.84</v>
      </c>
      <c r="O24" s="77"/>
    </row>
    <row r="25" spans="1:15">
      <c r="A25" s="77"/>
      <c r="B25" s="79" t="s">
        <v>125</v>
      </c>
      <c r="C25" s="78">
        <v>291.39</v>
      </c>
      <c r="D25" s="80">
        <v>-2.48</v>
      </c>
      <c r="E25" s="77"/>
      <c r="F25" s="77"/>
      <c r="G25" s="79" t="s">
        <v>125</v>
      </c>
      <c r="H25" s="78">
        <v>314.39</v>
      </c>
      <c r="I25" s="80">
        <v>-13.2</v>
      </c>
      <c r="J25" s="77"/>
      <c r="K25" s="77"/>
      <c r="L25" s="77"/>
      <c r="M25" s="77"/>
      <c r="N25" s="77"/>
      <c r="O25" s="77"/>
    </row>
    <row r="26" spans="1:1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9" t="s">
        <v>139</v>
      </c>
      <c r="M26" s="78">
        <v>371.67</v>
      </c>
      <c r="N26" s="80">
        <v>-71.3</v>
      </c>
      <c r="O26" s="77"/>
    </row>
    <row r="27" spans="1:15">
      <c r="A27" s="77"/>
      <c r="B27" s="79" t="s">
        <v>140</v>
      </c>
      <c r="C27" s="78">
        <v>356.13</v>
      </c>
      <c r="D27" s="80">
        <v>-6.27</v>
      </c>
      <c r="E27" s="77"/>
      <c r="F27" s="77"/>
      <c r="G27" s="79" t="s">
        <v>138</v>
      </c>
      <c r="H27" s="78">
        <v>229.94</v>
      </c>
      <c r="I27" s="80">
        <v>-11.9</v>
      </c>
      <c r="J27" s="77"/>
      <c r="K27" s="77"/>
      <c r="L27" s="79"/>
      <c r="M27" s="78">
        <v>379.2</v>
      </c>
      <c r="N27" s="80">
        <v>-71.3</v>
      </c>
      <c r="O27" s="77"/>
    </row>
    <row r="28" spans="1:15">
      <c r="A28" s="77"/>
      <c r="B28" s="79"/>
      <c r="C28" s="78">
        <v>357.18</v>
      </c>
      <c r="D28" s="80">
        <v>-6.12</v>
      </c>
      <c r="E28" s="77" t="s">
        <v>141</v>
      </c>
      <c r="F28" s="77"/>
      <c r="G28" s="79"/>
      <c r="H28" s="78">
        <v>239.4</v>
      </c>
      <c r="I28" s="80">
        <v>-11.8</v>
      </c>
      <c r="J28" s="77"/>
      <c r="K28" s="77"/>
      <c r="L28" s="79" t="s">
        <v>125</v>
      </c>
      <c r="M28" s="78">
        <v>381.35</v>
      </c>
      <c r="N28" s="80">
        <v>-71.099999999999994</v>
      </c>
      <c r="O28" s="77"/>
    </row>
    <row r="29" spans="1:15">
      <c r="A29" s="77"/>
      <c r="B29" s="79" t="s">
        <v>125</v>
      </c>
      <c r="C29" s="78">
        <v>363.84</v>
      </c>
      <c r="D29" s="80">
        <v>-5.94</v>
      </c>
      <c r="E29" s="77"/>
      <c r="F29" s="77"/>
      <c r="G29" s="79" t="s">
        <v>125</v>
      </c>
      <c r="H29" s="78">
        <v>247.29</v>
      </c>
      <c r="I29" s="80">
        <v>-11.5</v>
      </c>
      <c r="J29" s="77"/>
      <c r="K29" s="77"/>
      <c r="L29" s="77"/>
      <c r="M29" s="77"/>
      <c r="N29" s="77"/>
      <c r="O29" s="77"/>
    </row>
    <row r="30" spans="1:1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9" t="s">
        <v>134</v>
      </c>
      <c r="M30" s="78">
        <v>263.86</v>
      </c>
      <c r="N30" s="80">
        <v>-9.66</v>
      </c>
      <c r="O30" s="77"/>
    </row>
    <row r="31" spans="1:15">
      <c r="A31" s="77"/>
      <c r="B31" s="79" t="s">
        <v>142</v>
      </c>
      <c r="C31" s="78">
        <v>260.73</v>
      </c>
      <c r="D31" s="80">
        <v>-0.05</v>
      </c>
      <c r="E31" s="77"/>
      <c r="F31" s="77"/>
      <c r="G31" s="79" t="s">
        <v>140</v>
      </c>
      <c r="H31" s="78">
        <v>349.48</v>
      </c>
      <c r="I31" s="80">
        <v>-14.2</v>
      </c>
      <c r="J31" s="77"/>
      <c r="K31" s="77"/>
      <c r="L31" s="79"/>
      <c r="M31" s="78">
        <v>268.14</v>
      </c>
      <c r="N31" s="80">
        <v>-9.76</v>
      </c>
      <c r="O31" s="77"/>
    </row>
    <row r="32" spans="1:15">
      <c r="A32" s="77"/>
      <c r="B32" s="79"/>
      <c r="C32" s="78">
        <v>270.14</v>
      </c>
      <c r="D32" s="80">
        <v>-0.05</v>
      </c>
      <c r="E32" s="77"/>
      <c r="F32" s="77"/>
      <c r="G32" s="79"/>
      <c r="H32" s="78">
        <v>355.88</v>
      </c>
      <c r="I32" s="80">
        <v>-14.2</v>
      </c>
      <c r="J32" s="77"/>
      <c r="K32" s="77"/>
      <c r="L32" s="79" t="s">
        <v>125</v>
      </c>
      <c r="M32" s="78">
        <v>269.7</v>
      </c>
      <c r="N32" s="80">
        <v>-9.74</v>
      </c>
      <c r="O32" s="77"/>
    </row>
    <row r="33" spans="1:15">
      <c r="A33" s="77"/>
      <c r="B33" s="79" t="s">
        <v>125</v>
      </c>
      <c r="C33" s="78">
        <v>278.51</v>
      </c>
      <c r="D33" s="80">
        <v>-0.04</v>
      </c>
      <c r="E33" s="77"/>
      <c r="F33" s="77"/>
      <c r="G33" s="79" t="s">
        <v>125</v>
      </c>
      <c r="H33" s="78">
        <v>362.53</v>
      </c>
      <c r="I33" s="80">
        <v>-14.2</v>
      </c>
      <c r="J33" s="77"/>
      <c r="K33" s="77"/>
      <c r="L33" s="77"/>
      <c r="M33" s="77"/>
      <c r="N33" s="77"/>
      <c r="O33" s="77"/>
    </row>
    <row r="34" spans="1: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9" t="s">
        <v>138</v>
      </c>
      <c r="M34" s="78">
        <v>232.03</v>
      </c>
      <c r="N34" s="80">
        <v>-19.399999999999999</v>
      </c>
      <c r="O34" s="77"/>
    </row>
    <row r="35" spans="1:15">
      <c r="A35" s="77"/>
      <c r="B35" s="79" t="s">
        <v>143</v>
      </c>
      <c r="C35" s="78">
        <v>219.5</v>
      </c>
      <c r="D35" s="80">
        <v>-6.25</v>
      </c>
      <c r="E35" s="77"/>
      <c r="F35" s="77"/>
      <c r="G35" s="79" t="s">
        <v>144</v>
      </c>
      <c r="H35" s="78">
        <v>286.98</v>
      </c>
      <c r="I35" s="80">
        <v>-13.9</v>
      </c>
      <c r="J35" s="77">
        <v>0</v>
      </c>
      <c r="K35" s="77"/>
      <c r="L35" s="79" t="s">
        <v>125</v>
      </c>
      <c r="M35" s="78">
        <v>233.84</v>
      </c>
      <c r="N35" s="80">
        <v>-19.399999999999999</v>
      </c>
      <c r="O35" s="77"/>
    </row>
    <row r="36" spans="1:15">
      <c r="A36" s="77"/>
      <c r="B36" s="79"/>
      <c r="C36" s="78">
        <v>231.41</v>
      </c>
      <c r="D36" s="80">
        <v>-5.52</v>
      </c>
      <c r="E36" s="77"/>
      <c r="F36" s="77"/>
      <c r="G36" s="79"/>
      <c r="H36" s="78">
        <v>293.22000000000003</v>
      </c>
      <c r="I36" s="80">
        <v>-14.1</v>
      </c>
      <c r="J36" s="77">
        <v>0.1</v>
      </c>
      <c r="K36" s="77"/>
      <c r="L36" s="81"/>
      <c r="M36" s="77"/>
      <c r="N36" s="77"/>
      <c r="O36" s="77"/>
    </row>
    <row r="37" spans="1:15">
      <c r="A37" s="77"/>
      <c r="B37" s="79" t="s">
        <v>125</v>
      </c>
      <c r="C37" s="78">
        <v>236.44</v>
      </c>
      <c r="D37" s="80">
        <v>-5.41</v>
      </c>
      <c r="E37" s="77"/>
      <c r="F37" s="77"/>
      <c r="G37" s="79" t="s">
        <v>125</v>
      </c>
      <c r="H37" s="78">
        <v>300.25</v>
      </c>
      <c r="I37" s="80">
        <v>-14.1</v>
      </c>
      <c r="J37" s="77">
        <v>0</v>
      </c>
      <c r="K37" s="77"/>
      <c r="L37" s="79" t="s">
        <v>140</v>
      </c>
      <c r="M37" s="78">
        <v>303.43</v>
      </c>
      <c r="N37" s="80">
        <v>-20.399999999999999</v>
      </c>
      <c r="O37" s="77"/>
    </row>
    <row r="38" spans="1: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9" t="s">
        <v>125</v>
      </c>
      <c r="M38" s="78">
        <v>310.14</v>
      </c>
      <c r="N38" s="80">
        <v>-20.100000000000001</v>
      </c>
      <c r="O38" s="77"/>
    </row>
    <row r="39" spans="1:15">
      <c r="A39" s="77"/>
      <c r="B39" s="79" t="s">
        <v>145</v>
      </c>
      <c r="C39" s="78">
        <v>416</v>
      </c>
      <c r="D39" s="80">
        <v>-24.2</v>
      </c>
      <c r="E39" s="77"/>
      <c r="F39" s="77"/>
      <c r="G39" s="79" t="s">
        <v>146</v>
      </c>
      <c r="H39" s="78">
        <v>205.79</v>
      </c>
      <c r="I39" s="80">
        <v>-11.7</v>
      </c>
      <c r="J39" s="77"/>
      <c r="K39" s="77"/>
      <c r="L39" s="81"/>
      <c r="M39" s="77"/>
      <c r="N39" s="77"/>
      <c r="O39" s="77"/>
    </row>
    <row r="40" spans="1:15">
      <c r="A40" s="77"/>
      <c r="B40" s="79"/>
      <c r="C40" s="78">
        <v>417.06</v>
      </c>
      <c r="D40" s="80">
        <v>-24.4</v>
      </c>
      <c r="E40" s="77"/>
      <c r="F40" s="77"/>
      <c r="G40" s="79"/>
      <c r="H40" s="78">
        <v>216.75</v>
      </c>
      <c r="I40" s="80">
        <v>-11.8</v>
      </c>
      <c r="J40" s="77"/>
      <c r="K40" s="77"/>
      <c r="L40" s="79" t="s">
        <v>144</v>
      </c>
      <c r="M40" s="78">
        <v>385.35</v>
      </c>
      <c r="N40" s="80">
        <v>-42.7</v>
      </c>
      <c r="O40" s="77"/>
    </row>
    <row r="41" spans="1:15">
      <c r="A41" s="77"/>
      <c r="B41" s="79" t="s">
        <v>125</v>
      </c>
      <c r="C41" s="78">
        <v>438.74</v>
      </c>
      <c r="D41" s="80">
        <v>-24.8</v>
      </c>
      <c r="E41" s="77"/>
      <c r="F41" s="77"/>
      <c r="G41" s="79" t="s">
        <v>125</v>
      </c>
      <c r="H41" s="78">
        <v>225.27</v>
      </c>
      <c r="I41" s="80">
        <v>-11.6</v>
      </c>
      <c r="J41" s="77"/>
      <c r="K41" s="77"/>
      <c r="L41" s="79" t="s">
        <v>125</v>
      </c>
      <c r="M41" s="78">
        <v>389.82</v>
      </c>
      <c r="N41" s="80">
        <v>-42.4</v>
      </c>
      <c r="O41" s="77"/>
    </row>
    <row r="42" spans="1: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81"/>
      <c r="M42" s="77"/>
      <c r="N42" s="77"/>
      <c r="O42" s="77"/>
    </row>
    <row r="43" spans="1:15">
      <c r="A43" s="77"/>
      <c r="B43" s="77"/>
      <c r="C43" s="77"/>
      <c r="D43" s="77"/>
      <c r="E43" s="77"/>
      <c r="F43" s="77"/>
      <c r="G43" s="79" t="s">
        <v>143</v>
      </c>
      <c r="H43" s="78">
        <v>371.9</v>
      </c>
      <c r="I43" s="80">
        <v>2.48</v>
      </c>
      <c r="J43" s="77"/>
      <c r="K43" s="77"/>
      <c r="L43" s="79" t="s">
        <v>146</v>
      </c>
      <c r="M43" s="78">
        <v>230.01</v>
      </c>
      <c r="N43" s="80">
        <v>-13.8</v>
      </c>
      <c r="O43" s="77"/>
    </row>
    <row r="44" spans="1:15">
      <c r="A44" s="77"/>
      <c r="D44" s="77"/>
      <c r="E44" s="77"/>
      <c r="F44" s="77"/>
      <c r="G44" s="79"/>
      <c r="H44" s="78">
        <v>373.91</v>
      </c>
      <c r="I44" s="80">
        <v>2.46</v>
      </c>
      <c r="J44" s="77"/>
      <c r="K44" s="77"/>
      <c r="L44" s="79"/>
      <c r="M44" s="78">
        <v>237.76</v>
      </c>
      <c r="N44" s="80">
        <v>-13.8</v>
      </c>
      <c r="O44" s="77"/>
    </row>
    <row r="45" spans="1:15">
      <c r="A45" s="77"/>
      <c r="B45" s="77"/>
      <c r="C45" s="77"/>
      <c r="D45" s="77"/>
      <c r="E45" s="77"/>
      <c r="F45" s="77"/>
      <c r="G45" s="79" t="s">
        <v>125</v>
      </c>
      <c r="H45" s="78">
        <v>388.54</v>
      </c>
      <c r="I45" s="80">
        <v>2.69</v>
      </c>
      <c r="J45" s="77"/>
      <c r="K45" s="77"/>
      <c r="L45" s="79" t="s">
        <v>125</v>
      </c>
      <c r="M45" s="78">
        <v>241.21</v>
      </c>
      <c r="N45" s="80">
        <v>-13.9</v>
      </c>
      <c r="O45" s="77"/>
    </row>
    <row r="46" spans="1:15">
      <c r="A46" s="77"/>
      <c r="B46" s="78" t="s">
        <v>119</v>
      </c>
      <c r="C46" s="506" t="s">
        <v>147</v>
      </c>
      <c r="D46" s="50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</row>
    <row r="47" spans="1:15">
      <c r="A47" s="77"/>
      <c r="B47" s="79" t="s">
        <v>124</v>
      </c>
      <c r="C47" s="78">
        <v>337.78</v>
      </c>
      <c r="D47" s="80">
        <v>-3.44</v>
      </c>
      <c r="E47" s="77"/>
      <c r="F47" s="77"/>
      <c r="G47" s="79" t="s">
        <v>145</v>
      </c>
      <c r="H47" s="78">
        <v>256.83999999999997</v>
      </c>
      <c r="I47" s="80">
        <v>-21.5</v>
      </c>
      <c r="J47" s="77"/>
      <c r="K47" s="77"/>
      <c r="L47" s="79" t="s">
        <v>142</v>
      </c>
      <c r="M47" s="78">
        <v>233.16</v>
      </c>
      <c r="N47" s="80">
        <v>-2.5099999999999998</v>
      </c>
      <c r="O47" s="77"/>
    </row>
    <row r="48" spans="1:15">
      <c r="A48" s="77"/>
      <c r="B48" s="79"/>
      <c r="C48" s="78">
        <v>352.11</v>
      </c>
      <c r="D48" s="80">
        <v>-3.36</v>
      </c>
      <c r="E48" s="77"/>
      <c r="F48" s="77"/>
      <c r="G48" s="79"/>
      <c r="H48" s="78">
        <v>259.91000000000003</v>
      </c>
      <c r="I48" s="80">
        <v>-21.4</v>
      </c>
      <c r="J48" s="77"/>
      <c r="K48" s="77"/>
      <c r="L48" s="79"/>
      <c r="M48" s="78">
        <v>236.88</v>
      </c>
      <c r="N48" s="80">
        <v>-2.8</v>
      </c>
      <c r="O48" s="77"/>
    </row>
    <row r="49" spans="1:15">
      <c r="A49" s="77"/>
      <c r="B49" s="79" t="s">
        <v>125</v>
      </c>
      <c r="C49" s="78">
        <v>356.74</v>
      </c>
      <c r="D49" s="80">
        <v>-3.37</v>
      </c>
      <c r="E49" s="77"/>
      <c r="F49" s="77"/>
      <c r="G49" s="79" t="s">
        <v>125</v>
      </c>
      <c r="H49" s="78">
        <v>272.3</v>
      </c>
      <c r="I49" s="80">
        <v>-21.1</v>
      </c>
      <c r="J49" s="77"/>
      <c r="K49" s="77"/>
      <c r="L49" s="79" t="s">
        <v>125</v>
      </c>
      <c r="M49" s="78">
        <v>238.65</v>
      </c>
      <c r="N49" s="80">
        <v>-2.57</v>
      </c>
      <c r="O49" s="77"/>
    </row>
    <row r="50" spans="1: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</row>
    <row r="51" spans="1:15">
      <c r="A51" s="77"/>
      <c r="B51" s="79" t="s">
        <v>123</v>
      </c>
      <c r="C51" s="78">
        <v>211.21</v>
      </c>
      <c r="D51" s="80">
        <v>-2.76</v>
      </c>
      <c r="E51" s="77"/>
      <c r="F51" s="77"/>
      <c r="G51" s="77"/>
      <c r="H51" s="77"/>
      <c r="I51" s="77"/>
      <c r="J51" s="77"/>
      <c r="K51" s="77"/>
      <c r="L51" s="79" t="s">
        <v>143</v>
      </c>
      <c r="M51" s="78">
        <v>349.42</v>
      </c>
      <c r="N51" s="80">
        <v>-13.8</v>
      </c>
      <c r="O51" s="77"/>
    </row>
    <row r="52" spans="1:15">
      <c r="A52" s="77"/>
      <c r="B52" s="79"/>
      <c r="C52" s="78">
        <v>223.29</v>
      </c>
      <c r="D52" s="80">
        <v>-2.66</v>
      </c>
      <c r="E52" s="77"/>
      <c r="F52" s="77"/>
      <c r="I52" s="77"/>
      <c r="J52" s="77"/>
      <c r="K52" s="77"/>
      <c r="L52" s="79"/>
      <c r="M52" s="78">
        <v>352.15</v>
      </c>
      <c r="N52" s="80">
        <v>-14.1</v>
      </c>
      <c r="O52" s="77"/>
    </row>
    <row r="53" spans="1:15">
      <c r="A53" s="77"/>
      <c r="B53" s="79" t="s">
        <v>125</v>
      </c>
      <c r="C53" s="78">
        <v>231.31</v>
      </c>
      <c r="D53" s="80">
        <v>-2.33</v>
      </c>
      <c r="E53" s="77"/>
      <c r="F53" s="77"/>
      <c r="J53" s="77"/>
      <c r="K53" s="77"/>
      <c r="L53" s="79" t="s">
        <v>125</v>
      </c>
      <c r="M53" s="78">
        <v>354.02</v>
      </c>
      <c r="N53" s="80">
        <v>-13.8</v>
      </c>
      <c r="O53" s="77"/>
    </row>
    <row r="54" spans="1:15">
      <c r="A54" s="77"/>
      <c r="B54" s="77"/>
      <c r="C54" s="77"/>
      <c r="D54" s="77"/>
      <c r="E54" s="77"/>
      <c r="F54" s="77"/>
      <c r="G54" s="78" t="s">
        <v>119</v>
      </c>
      <c r="H54" s="502" t="s">
        <v>148</v>
      </c>
      <c r="I54" s="503"/>
      <c r="J54" s="77"/>
      <c r="K54" s="77"/>
      <c r="L54" s="77"/>
      <c r="M54" s="77"/>
      <c r="N54" s="77"/>
      <c r="O54" s="77"/>
    </row>
    <row r="55" spans="1:15">
      <c r="A55" s="77"/>
      <c r="B55" s="79" t="s">
        <v>126</v>
      </c>
      <c r="C55" s="78">
        <v>364.78</v>
      </c>
      <c r="D55" s="80">
        <v>-2.1</v>
      </c>
      <c r="E55" s="77">
        <v>0.11</v>
      </c>
      <c r="F55" s="77"/>
      <c r="G55" s="79" t="s">
        <v>124</v>
      </c>
      <c r="H55" s="78">
        <v>368.5</v>
      </c>
      <c r="I55" s="80">
        <v>-7.98</v>
      </c>
      <c r="J55" s="77"/>
      <c r="K55" s="77"/>
      <c r="L55" s="79" t="s">
        <v>145</v>
      </c>
      <c r="M55" s="78">
        <v>317.83</v>
      </c>
      <c r="N55" s="80">
        <v>-43.7</v>
      </c>
      <c r="O55" s="77"/>
    </row>
    <row r="56" spans="1:15">
      <c r="A56" s="77"/>
      <c r="B56" s="79"/>
      <c r="C56" s="78">
        <v>373.38</v>
      </c>
      <c r="D56" s="80">
        <v>-2.1</v>
      </c>
      <c r="E56" s="77">
        <v>0.08</v>
      </c>
      <c r="F56" s="77"/>
      <c r="G56" s="79"/>
      <c r="H56" s="78">
        <v>371.48</v>
      </c>
      <c r="I56" s="80">
        <v>-7.87</v>
      </c>
      <c r="J56" s="77"/>
      <c r="K56" s="77"/>
      <c r="L56" s="79" t="s">
        <v>125</v>
      </c>
      <c r="M56" s="78">
        <v>326.45</v>
      </c>
      <c r="N56" s="80">
        <v>-43.6</v>
      </c>
      <c r="O56" s="77"/>
    </row>
    <row r="57" spans="1:15">
      <c r="A57" s="77"/>
      <c r="B57" s="79" t="s">
        <v>125</v>
      </c>
      <c r="C57" s="78">
        <v>377.85</v>
      </c>
      <c r="D57" s="80">
        <v>-2.1</v>
      </c>
      <c r="E57" s="77"/>
      <c r="F57" s="77"/>
      <c r="G57" s="79" t="s">
        <v>125</v>
      </c>
      <c r="H57" s="78">
        <v>380.6</v>
      </c>
      <c r="I57" s="80">
        <v>-8</v>
      </c>
      <c r="J57" s="77"/>
      <c r="K57" s="77"/>
      <c r="O57" s="77"/>
    </row>
    <row r="58" spans="1: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O58" s="77"/>
    </row>
    <row r="59" spans="1:15">
      <c r="A59" s="77"/>
      <c r="B59" s="79" t="s">
        <v>127</v>
      </c>
      <c r="C59" s="78">
        <v>323.54000000000002</v>
      </c>
      <c r="D59" s="78">
        <v>-8.82</v>
      </c>
      <c r="E59" s="77"/>
      <c r="F59" s="77"/>
      <c r="G59" s="79" t="s">
        <v>123</v>
      </c>
      <c r="H59" s="78">
        <v>207.44</v>
      </c>
      <c r="I59" s="80">
        <v>-3.01</v>
      </c>
      <c r="J59" s="77"/>
      <c r="K59" s="77"/>
      <c r="O59" s="77"/>
    </row>
    <row r="60" spans="1:15">
      <c r="A60" s="77"/>
      <c r="B60" s="79"/>
      <c r="C60" s="78">
        <v>326.77999999999997</v>
      </c>
      <c r="D60" s="78">
        <v>-8.82</v>
      </c>
      <c r="E60" s="77"/>
      <c r="F60" s="77"/>
      <c r="G60" s="79"/>
      <c r="H60" s="78">
        <v>211.23</v>
      </c>
      <c r="I60" s="80">
        <v>-2.92</v>
      </c>
      <c r="J60" s="77"/>
      <c r="K60" s="77"/>
      <c r="L60" s="81"/>
      <c r="M60" s="77"/>
      <c r="N60" s="77"/>
      <c r="O60" s="77"/>
    </row>
    <row r="61" spans="1:15">
      <c r="A61" s="77"/>
      <c r="B61" s="79" t="s">
        <v>125</v>
      </c>
      <c r="C61" s="78">
        <v>330.02</v>
      </c>
      <c r="D61" s="78">
        <v>-8.82</v>
      </c>
      <c r="E61" s="77"/>
      <c r="F61" s="77"/>
      <c r="G61" s="79" t="s">
        <v>125</v>
      </c>
      <c r="H61" s="78">
        <v>220.86</v>
      </c>
      <c r="I61" s="80">
        <v>-2.69</v>
      </c>
      <c r="J61" s="77"/>
      <c r="K61" s="77"/>
      <c r="O61" s="77"/>
    </row>
    <row r="62" spans="1: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</row>
    <row r="63" spans="1:15">
      <c r="A63" s="77"/>
      <c r="B63" s="79" t="s">
        <v>131</v>
      </c>
      <c r="C63" s="78">
        <v>360.27</v>
      </c>
      <c r="D63" s="80">
        <v>-6.13</v>
      </c>
      <c r="E63" s="77"/>
      <c r="F63" s="77"/>
      <c r="G63" s="79" t="s">
        <v>132</v>
      </c>
      <c r="H63" s="78">
        <v>212.44</v>
      </c>
      <c r="I63" s="80">
        <v>-5</v>
      </c>
      <c r="J63" s="77"/>
      <c r="K63" s="77"/>
      <c r="L63" s="77"/>
      <c r="M63" s="77"/>
      <c r="N63" s="77"/>
      <c r="O63" s="77"/>
    </row>
    <row r="64" spans="1:15">
      <c r="A64" s="77"/>
      <c r="B64" s="79"/>
      <c r="C64" s="78">
        <v>375.5</v>
      </c>
      <c r="D64" s="80">
        <v>-6.06</v>
      </c>
      <c r="E64" s="77"/>
      <c r="F64" s="77"/>
      <c r="G64" s="79"/>
      <c r="H64" s="78">
        <v>215.47</v>
      </c>
      <c r="I64" s="80">
        <v>-4.93</v>
      </c>
      <c r="J64" s="77"/>
      <c r="K64" s="77"/>
      <c r="L64" s="77"/>
      <c r="M64" s="77"/>
      <c r="N64" s="77"/>
      <c r="O64" s="77"/>
    </row>
    <row r="65" spans="1:15">
      <c r="A65" s="77"/>
      <c r="B65" s="79" t="s">
        <v>125</v>
      </c>
      <c r="C65" s="78">
        <v>377.44</v>
      </c>
      <c r="D65" s="80">
        <v>-6.03</v>
      </c>
      <c r="E65" s="77"/>
      <c r="F65" s="77"/>
      <c r="G65" s="79" t="s">
        <v>125</v>
      </c>
      <c r="H65" s="78">
        <v>242.43</v>
      </c>
      <c r="I65" s="80">
        <v>-4.71</v>
      </c>
      <c r="J65" s="77"/>
      <c r="K65" s="77"/>
      <c r="L65" s="77"/>
      <c r="M65" s="77"/>
      <c r="N65" s="77"/>
      <c r="O65" s="77"/>
    </row>
    <row r="66" spans="1: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</row>
    <row r="67" spans="1:15">
      <c r="A67" s="77"/>
      <c r="B67" s="79" t="s">
        <v>132</v>
      </c>
      <c r="C67" s="78">
        <v>230.46</v>
      </c>
      <c r="D67" s="80">
        <v>6.65</v>
      </c>
      <c r="E67" s="77"/>
      <c r="F67" s="77"/>
      <c r="G67" s="79" t="s">
        <v>139</v>
      </c>
      <c r="H67" s="78">
        <v>360.3</v>
      </c>
      <c r="I67" s="80">
        <v>-3.56</v>
      </c>
      <c r="J67" s="77"/>
      <c r="K67" s="77"/>
      <c r="L67" s="77"/>
      <c r="M67" s="77"/>
      <c r="N67" s="77"/>
      <c r="O67" s="77"/>
    </row>
    <row r="68" spans="1:15">
      <c r="A68" s="77"/>
      <c r="B68" s="79"/>
      <c r="C68" s="78">
        <v>238.15</v>
      </c>
      <c r="D68" s="80">
        <v>6.97</v>
      </c>
      <c r="E68" s="77"/>
      <c r="F68" s="77"/>
      <c r="G68" s="79"/>
      <c r="H68" s="78">
        <v>381.1</v>
      </c>
      <c r="I68" s="80">
        <v>-3.91</v>
      </c>
      <c r="J68" s="77"/>
      <c r="K68" s="77"/>
      <c r="L68" s="77"/>
      <c r="M68" s="77"/>
      <c r="N68" s="77"/>
      <c r="O68" s="77"/>
    </row>
    <row r="69" spans="1:15">
      <c r="A69" s="77"/>
      <c r="B69" s="79" t="s">
        <v>125</v>
      </c>
      <c r="C69" s="78">
        <v>240.1</v>
      </c>
      <c r="D69" s="80">
        <v>6.93</v>
      </c>
      <c r="E69" s="77"/>
      <c r="F69" s="77"/>
      <c r="G69" s="79" t="s">
        <v>125</v>
      </c>
      <c r="H69" s="78">
        <v>390.25</v>
      </c>
      <c r="I69" s="80">
        <v>-4.12</v>
      </c>
      <c r="J69" s="77"/>
      <c r="K69" s="77"/>
      <c r="L69" s="77"/>
      <c r="M69" s="77"/>
      <c r="N69" s="77"/>
      <c r="O69" s="77"/>
    </row>
    <row r="70" spans="1: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</row>
    <row r="71" spans="1:15">
      <c r="A71" s="77"/>
      <c r="B71" s="79" t="s">
        <v>139</v>
      </c>
      <c r="C71" s="78">
        <v>386.9</v>
      </c>
      <c r="D71" s="78">
        <v>-2.67</v>
      </c>
      <c r="E71" s="77"/>
      <c r="F71" s="77"/>
      <c r="G71" s="79" t="s">
        <v>138</v>
      </c>
      <c r="H71" s="78">
        <v>360.5</v>
      </c>
      <c r="I71" s="80">
        <v>-7.01</v>
      </c>
      <c r="J71" s="77"/>
      <c r="K71" s="77"/>
      <c r="L71" s="77"/>
      <c r="M71" s="77"/>
      <c r="N71" s="77"/>
      <c r="O71" s="77"/>
    </row>
    <row r="72" spans="1:15">
      <c r="A72" s="77"/>
      <c r="B72" s="79"/>
      <c r="C72" s="78">
        <v>395.9</v>
      </c>
      <c r="D72" s="78">
        <v>-2.62</v>
      </c>
      <c r="E72" s="77"/>
      <c r="F72" s="77"/>
      <c r="G72" s="79"/>
      <c r="H72" s="78">
        <v>374.04</v>
      </c>
      <c r="I72" s="80">
        <v>-7.09</v>
      </c>
      <c r="J72" s="77"/>
      <c r="K72" s="77"/>
      <c r="L72" s="77"/>
      <c r="M72" s="77"/>
      <c r="N72" s="77"/>
      <c r="O72" s="77"/>
    </row>
    <row r="73" spans="1:15">
      <c r="A73" s="77"/>
      <c r="B73" s="79" t="s">
        <v>125</v>
      </c>
      <c r="C73" s="78">
        <v>399.3</v>
      </c>
      <c r="D73" s="78">
        <v>-2.38</v>
      </c>
      <c r="E73" s="77"/>
      <c r="F73" s="77"/>
      <c r="G73" s="79" t="s">
        <v>125</v>
      </c>
      <c r="H73" s="78">
        <v>379.34</v>
      </c>
      <c r="I73" s="80">
        <v>-6.78</v>
      </c>
      <c r="J73" s="77"/>
      <c r="K73" s="77"/>
      <c r="L73" s="77"/>
      <c r="M73" s="77"/>
      <c r="N73" s="77"/>
      <c r="O73" s="77"/>
    </row>
    <row r="74" spans="1: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</row>
    <row r="75" spans="1:15">
      <c r="A75" s="77"/>
      <c r="B75" s="79" t="s">
        <v>138</v>
      </c>
      <c r="C75" s="78">
        <v>379.19</v>
      </c>
      <c r="D75" s="80">
        <v>-1.61</v>
      </c>
      <c r="E75" s="77"/>
      <c r="F75" s="77"/>
      <c r="G75" s="79" t="s">
        <v>140</v>
      </c>
      <c r="H75" s="78">
        <v>319.95999999999998</v>
      </c>
      <c r="I75" s="80">
        <v>-13.1</v>
      </c>
      <c r="J75" s="77"/>
      <c r="K75" s="77"/>
      <c r="L75" s="77"/>
      <c r="M75" s="77"/>
      <c r="N75" s="77"/>
      <c r="O75" s="77"/>
    </row>
    <row r="76" spans="1:15">
      <c r="A76" s="77"/>
      <c r="B76" s="79"/>
      <c r="C76" s="78">
        <v>389.45</v>
      </c>
      <c r="D76" s="80">
        <v>-1.61</v>
      </c>
      <c r="E76" s="77"/>
      <c r="F76" s="77"/>
      <c r="G76" s="79"/>
      <c r="H76" s="78">
        <v>323.54000000000002</v>
      </c>
      <c r="I76" s="80">
        <v>-12.8</v>
      </c>
      <c r="J76" s="77"/>
      <c r="K76" s="77"/>
      <c r="L76" s="77"/>
      <c r="M76" s="77"/>
      <c r="N76" s="77"/>
      <c r="O76" s="77"/>
    </row>
    <row r="77" spans="1:15">
      <c r="A77" s="77"/>
      <c r="B77" s="79" t="s">
        <v>125</v>
      </c>
      <c r="C77" s="78">
        <v>395.31</v>
      </c>
      <c r="D77" s="80">
        <v>-1.47</v>
      </c>
      <c r="E77" s="77"/>
      <c r="F77" s="77"/>
      <c r="G77" s="79" t="s">
        <v>125</v>
      </c>
      <c r="H77" s="78">
        <v>344.95</v>
      </c>
      <c r="I77" s="80">
        <v>-12.8</v>
      </c>
      <c r="J77" s="77"/>
      <c r="K77" s="77"/>
      <c r="L77" s="77"/>
      <c r="M77" s="77"/>
      <c r="N77" s="77"/>
      <c r="O77" s="77"/>
    </row>
    <row r="78" spans="1: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</row>
    <row r="79" spans="1:15">
      <c r="A79" s="77"/>
      <c r="B79" s="79" t="s">
        <v>140</v>
      </c>
      <c r="C79" s="78">
        <v>378.6</v>
      </c>
      <c r="D79" s="80">
        <v>-1.85</v>
      </c>
      <c r="E79" s="77"/>
      <c r="F79" s="77"/>
      <c r="G79" s="79" t="s">
        <v>146</v>
      </c>
      <c r="H79" s="78">
        <v>199.41</v>
      </c>
      <c r="I79" s="80">
        <v>14.4</v>
      </c>
      <c r="J79" s="77"/>
      <c r="K79" s="77"/>
      <c r="L79" s="77"/>
      <c r="M79" s="77"/>
      <c r="N79" s="77"/>
      <c r="O79" s="77"/>
    </row>
    <row r="80" spans="1:15">
      <c r="A80" s="77"/>
      <c r="B80" s="79"/>
      <c r="C80" s="78">
        <v>387.95</v>
      </c>
      <c r="D80" s="80">
        <v>-1.81</v>
      </c>
      <c r="E80" s="77"/>
      <c r="F80" s="77"/>
      <c r="G80" s="79"/>
      <c r="H80" s="78">
        <v>199.55</v>
      </c>
      <c r="I80" s="80">
        <v>14.6</v>
      </c>
      <c r="J80" s="77"/>
      <c r="K80" s="77"/>
      <c r="L80" s="77"/>
      <c r="M80" s="77"/>
      <c r="N80" s="77"/>
      <c r="O80" s="77"/>
    </row>
    <row r="81" spans="1:15">
      <c r="A81" s="77"/>
      <c r="B81" s="79" t="s">
        <v>125</v>
      </c>
      <c r="C81" s="78">
        <v>394.71</v>
      </c>
      <c r="D81" s="80">
        <v>-1.84</v>
      </c>
      <c r="E81" s="77"/>
      <c r="F81" s="77"/>
      <c r="G81" s="79" t="s">
        <v>125</v>
      </c>
      <c r="H81" s="78">
        <v>205.69</v>
      </c>
      <c r="I81" s="80">
        <v>14.5</v>
      </c>
      <c r="J81" s="77"/>
      <c r="K81" s="77"/>
      <c r="L81" s="77"/>
      <c r="M81" s="77"/>
      <c r="N81" s="77"/>
      <c r="O81" s="77"/>
    </row>
    <row r="82" spans="1: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</row>
    <row r="83" spans="1:15">
      <c r="A83" s="77"/>
      <c r="B83" s="79" t="s">
        <v>149</v>
      </c>
      <c r="C83" s="78">
        <v>235.27</v>
      </c>
      <c r="D83" s="78">
        <v>-1.29</v>
      </c>
      <c r="E83" s="77"/>
      <c r="F83" s="77"/>
      <c r="G83" s="79" t="s">
        <v>143</v>
      </c>
      <c r="H83" s="78">
        <v>209</v>
      </c>
      <c r="I83" s="80">
        <v>-8.36</v>
      </c>
      <c r="J83" s="77"/>
      <c r="K83" s="77"/>
      <c r="L83" s="77"/>
      <c r="M83" s="77"/>
      <c r="N83" s="77"/>
      <c r="O83" s="77"/>
    </row>
    <row r="84" spans="1:15">
      <c r="A84" s="77"/>
      <c r="B84" s="79"/>
      <c r="C84" s="78">
        <v>240.98</v>
      </c>
      <c r="D84" s="78">
        <v>-1.36</v>
      </c>
      <c r="E84" s="77"/>
      <c r="F84" s="77"/>
      <c r="G84" s="79"/>
      <c r="H84" s="78">
        <v>218.86</v>
      </c>
      <c r="I84" s="80">
        <v>-8.4700000000000006</v>
      </c>
      <c r="J84" s="77"/>
      <c r="K84" s="77"/>
      <c r="L84" s="77"/>
      <c r="M84" s="77"/>
      <c r="N84" s="77"/>
      <c r="O84" s="77"/>
    </row>
    <row r="85" spans="1:15">
      <c r="A85" s="77"/>
      <c r="B85" s="79" t="s">
        <v>125</v>
      </c>
      <c r="C85" s="78">
        <v>244.06</v>
      </c>
      <c r="D85" s="78">
        <v>-1.39</v>
      </c>
      <c r="E85" s="77"/>
      <c r="F85" s="77"/>
      <c r="G85" s="79" t="s">
        <v>125</v>
      </c>
      <c r="H85" s="78">
        <v>234.53</v>
      </c>
      <c r="I85" s="80">
        <v>-8.5500000000000007</v>
      </c>
      <c r="J85" s="77"/>
      <c r="K85" s="77"/>
      <c r="L85" s="77"/>
      <c r="M85" s="77"/>
      <c r="N85" s="77"/>
      <c r="O85" s="77"/>
    </row>
    <row r="86" spans="1: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</row>
    <row r="87" spans="1:15">
      <c r="A87" s="77"/>
      <c r="B87" s="79" t="s">
        <v>142</v>
      </c>
      <c r="C87" s="78">
        <v>362.52</v>
      </c>
      <c r="D87" s="80">
        <v>-9.2200000000000006</v>
      </c>
      <c r="E87" s="77"/>
      <c r="F87" s="77"/>
      <c r="G87" s="79" t="s">
        <v>150</v>
      </c>
      <c r="H87" s="78">
        <v>331.6</v>
      </c>
      <c r="I87" s="80">
        <v>-4.93</v>
      </c>
      <c r="J87" s="77"/>
      <c r="K87" s="77"/>
      <c r="L87" s="77"/>
      <c r="M87" s="77"/>
      <c r="N87" s="77"/>
      <c r="O87" s="77"/>
    </row>
    <row r="88" spans="1:15">
      <c r="A88" s="77"/>
      <c r="B88" s="79"/>
      <c r="C88" s="78">
        <v>371.11</v>
      </c>
      <c r="D88" s="80">
        <v>-9.2200000000000006</v>
      </c>
      <c r="E88" s="77"/>
      <c r="F88" s="77"/>
      <c r="G88" s="79"/>
      <c r="H88" s="78">
        <v>340.9</v>
      </c>
      <c r="I88" s="80">
        <v>-5</v>
      </c>
      <c r="J88" s="77"/>
      <c r="K88" s="77"/>
      <c r="L88" s="77"/>
      <c r="M88" s="77"/>
      <c r="N88" s="77"/>
      <c r="O88" s="77"/>
    </row>
    <row r="89" spans="1:15">
      <c r="A89" s="77"/>
      <c r="B89" s="79" t="s">
        <v>125</v>
      </c>
      <c r="C89" s="78">
        <v>375.1</v>
      </c>
      <c r="D89" s="80">
        <v>-9.2200000000000006</v>
      </c>
      <c r="E89" s="77"/>
      <c r="F89" s="77"/>
      <c r="G89" s="79" t="s">
        <v>125</v>
      </c>
      <c r="H89" s="78">
        <v>356.24</v>
      </c>
      <c r="I89" s="80">
        <v>-4.9000000000000004</v>
      </c>
      <c r="J89" s="77"/>
      <c r="K89" s="77"/>
      <c r="L89" s="77"/>
      <c r="M89" s="77"/>
      <c r="N89" s="77"/>
      <c r="O89" s="77"/>
    </row>
    <row r="90" spans="1: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</row>
    <row r="91" spans="1:15">
      <c r="A91" s="77"/>
      <c r="B91" s="79" t="s">
        <v>143</v>
      </c>
      <c r="C91" s="78">
        <v>227.81</v>
      </c>
      <c r="D91" s="80">
        <v>15.6</v>
      </c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</row>
    <row r="92" spans="1:15">
      <c r="A92" s="77"/>
      <c r="B92" s="79"/>
      <c r="C92" s="78">
        <v>236.86</v>
      </c>
      <c r="D92" s="80">
        <v>15.6</v>
      </c>
      <c r="E92" s="77"/>
      <c r="F92" s="77"/>
      <c r="G92" s="82"/>
      <c r="H92" s="82"/>
      <c r="I92" s="82"/>
      <c r="J92" s="82"/>
      <c r="K92" s="82"/>
      <c r="L92" s="82"/>
      <c r="M92" s="82"/>
      <c r="N92" s="82"/>
      <c r="O92" s="77"/>
    </row>
    <row r="93" spans="1:15">
      <c r="A93" s="77"/>
      <c r="B93" s="79" t="s">
        <v>125</v>
      </c>
      <c r="C93" s="78">
        <v>237.14</v>
      </c>
      <c r="D93" s="80">
        <v>15.6</v>
      </c>
      <c r="E93" s="77"/>
      <c r="F93" s="77"/>
      <c r="G93" s="82"/>
      <c r="H93" s="82"/>
      <c r="I93" s="82"/>
      <c r="J93" s="82"/>
      <c r="K93" s="82"/>
      <c r="L93" s="82"/>
      <c r="M93" s="82"/>
      <c r="N93" s="82"/>
      <c r="O93" s="77"/>
    </row>
    <row r="94" spans="1: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</row>
    <row r="95" spans="1:1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</row>
    <row r="96" spans="1: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</row>
    <row r="97" spans="1:15">
      <c r="A97" s="77"/>
      <c r="D97" s="77"/>
      <c r="E97" s="77"/>
      <c r="F97" s="77"/>
      <c r="I97" s="77"/>
      <c r="J97" s="77"/>
      <c r="K97" s="77"/>
      <c r="N97" s="77"/>
      <c r="O97" s="77"/>
    </row>
    <row r="98" spans="1:15">
      <c r="A98" s="77"/>
      <c r="B98" s="78" t="s">
        <v>151</v>
      </c>
      <c r="C98" s="502" t="s">
        <v>152</v>
      </c>
      <c r="D98" s="503"/>
      <c r="E98" s="77"/>
      <c r="F98" s="77"/>
      <c r="G98" s="78" t="s">
        <v>151</v>
      </c>
      <c r="H98" s="508" t="s">
        <v>153</v>
      </c>
      <c r="I98" s="509"/>
      <c r="J98" s="77"/>
      <c r="K98" s="77"/>
      <c r="L98" s="78" t="s">
        <v>151</v>
      </c>
      <c r="M98" s="504" t="s">
        <v>154</v>
      </c>
      <c r="N98" s="505"/>
      <c r="O98" s="77"/>
    </row>
    <row r="99" spans="1:15">
      <c r="A99" s="77"/>
      <c r="B99" s="79" t="s">
        <v>123</v>
      </c>
      <c r="C99" s="78">
        <v>181.14</v>
      </c>
      <c r="D99" s="80">
        <v>-0.3</v>
      </c>
      <c r="E99" s="77"/>
      <c r="F99" s="77"/>
      <c r="G99" s="79" t="s">
        <v>123</v>
      </c>
      <c r="H99" s="78">
        <v>230.51</v>
      </c>
      <c r="I99" s="80">
        <v>-15.8</v>
      </c>
      <c r="J99" s="77"/>
      <c r="K99" s="77"/>
      <c r="L99" s="79" t="s">
        <v>124</v>
      </c>
      <c r="M99" s="78">
        <v>388.18</v>
      </c>
      <c r="N99" s="80">
        <v>-14.5</v>
      </c>
      <c r="O99" s="77"/>
    </row>
    <row r="100" spans="1:15">
      <c r="A100" s="77"/>
      <c r="B100" s="79"/>
      <c r="C100" s="78">
        <v>197.79</v>
      </c>
      <c r="D100" s="80">
        <v>-1.33</v>
      </c>
      <c r="E100" s="77"/>
      <c r="F100" s="77"/>
      <c r="G100" s="79"/>
      <c r="H100" s="78">
        <v>239.33</v>
      </c>
      <c r="I100" s="80">
        <v>-16</v>
      </c>
      <c r="J100" s="77"/>
      <c r="K100" s="77"/>
      <c r="L100" s="79"/>
      <c r="M100" s="78">
        <v>395.58</v>
      </c>
      <c r="N100" s="80">
        <v>-14.9</v>
      </c>
      <c r="O100" s="77"/>
    </row>
    <row r="101" spans="1:15">
      <c r="A101" s="77"/>
      <c r="B101" s="79" t="s">
        <v>125</v>
      </c>
      <c r="C101" s="78">
        <v>201.7</v>
      </c>
      <c r="D101" s="80">
        <v>-0.88</v>
      </c>
      <c r="E101" s="77"/>
      <c r="F101" s="77"/>
      <c r="G101" s="79" t="s">
        <v>125</v>
      </c>
      <c r="H101" s="78">
        <v>247.54</v>
      </c>
      <c r="I101" s="80">
        <v>-16.100000000000001</v>
      </c>
      <c r="J101" s="77"/>
      <c r="K101" s="77"/>
      <c r="L101" s="79" t="s">
        <v>125</v>
      </c>
      <c r="M101" s="78">
        <v>402.32</v>
      </c>
      <c r="N101" s="80">
        <v>-14.8</v>
      </c>
      <c r="O101" s="77"/>
    </row>
    <row r="102" spans="1: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</row>
    <row r="103" spans="1:15">
      <c r="A103" s="77"/>
      <c r="B103" s="79" t="s">
        <v>126</v>
      </c>
      <c r="C103" s="78">
        <v>347.3</v>
      </c>
      <c r="D103" s="80">
        <v>-16.5</v>
      </c>
      <c r="E103" s="77"/>
      <c r="F103" s="77"/>
      <c r="G103" s="79" t="s">
        <v>126</v>
      </c>
      <c r="H103" s="78">
        <v>270.77</v>
      </c>
      <c r="I103" s="80">
        <v>-3.09</v>
      </c>
      <c r="J103" s="77"/>
      <c r="K103" s="77"/>
      <c r="L103" s="79" t="s">
        <v>126</v>
      </c>
      <c r="M103" s="78">
        <v>198.15</v>
      </c>
      <c r="N103" s="80">
        <v>-0.33</v>
      </c>
      <c r="O103" s="77"/>
    </row>
    <row r="104" spans="1:15">
      <c r="A104" s="77"/>
      <c r="B104" s="79"/>
      <c r="C104" s="78">
        <v>357.2</v>
      </c>
      <c r="D104" s="80">
        <v>-16.899999999999999</v>
      </c>
      <c r="E104" s="77"/>
      <c r="F104" s="77"/>
      <c r="G104" s="79"/>
      <c r="H104" s="78">
        <v>279.27</v>
      </c>
      <c r="I104" s="80">
        <v>-3.21</v>
      </c>
      <c r="J104" s="77"/>
      <c r="K104" s="77"/>
      <c r="L104" s="79"/>
      <c r="M104" s="78">
        <v>203.55</v>
      </c>
      <c r="N104" s="80">
        <v>-0.33</v>
      </c>
      <c r="O104" s="77"/>
    </row>
    <row r="105" spans="1:15">
      <c r="A105" s="77"/>
      <c r="B105" s="79" t="s">
        <v>125</v>
      </c>
      <c r="C105" s="78">
        <v>370.46</v>
      </c>
      <c r="D105" s="80">
        <v>-16.7</v>
      </c>
      <c r="E105" s="77"/>
      <c r="F105" s="77"/>
      <c r="G105" s="79" t="s">
        <v>125</v>
      </c>
      <c r="H105" s="78">
        <v>283.93</v>
      </c>
      <c r="I105" s="80">
        <v>-3.4</v>
      </c>
      <c r="J105" s="77"/>
      <c r="K105" s="77"/>
      <c r="L105" s="79" t="s">
        <v>125</v>
      </c>
      <c r="M105" s="78">
        <v>203.6</v>
      </c>
      <c r="N105" s="80">
        <v>-0.42</v>
      </c>
      <c r="O105" s="77"/>
    </row>
    <row r="106" spans="1: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</row>
    <row r="107" spans="1:15">
      <c r="A107" s="77"/>
      <c r="B107" s="79" t="s">
        <v>132</v>
      </c>
      <c r="C107" s="78">
        <v>364.2</v>
      </c>
      <c r="D107" s="80">
        <v>6.71</v>
      </c>
      <c r="E107" s="77"/>
      <c r="F107" s="77"/>
      <c r="G107" s="79" t="s">
        <v>132</v>
      </c>
      <c r="H107" s="78">
        <v>228.11</v>
      </c>
      <c r="I107" s="80">
        <v>-20.100000000000001</v>
      </c>
      <c r="J107" s="77"/>
      <c r="K107" s="77"/>
      <c r="L107" s="79" t="s">
        <v>131</v>
      </c>
      <c r="M107" s="78">
        <v>366.03</v>
      </c>
      <c r="N107" s="80">
        <v>-1.76</v>
      </c>
      <c r="O107" s="77"/>
    </row>
    <row r="108" spans="1:15">
      <c r="A108" s="77"/>
      <c r="B108" s="79"/>
      <c r="C108" s="78" t="s">
        <v>155</v>
      </c>
      <c r="D108" s="80">
        <v>7.91</v>
      </c>
      <c r="E108" s="77"/>
      <c r="F108" s="77"/>
      <c r="G108" s="79"/>
      <c r="H108" s="78">
        <v>230.72</v>
      </c>
      <c r="I108" s="80">
        <v>-20.100000000000001</v>
      </c>
      <c r="J108" s="77"/>
      <c r="K108" s="77"/>
      <c r="L108" s="79"/>
      <c r="M108" s="78" t="s">
        <v>156</v>
      </c>
      <c r="N108" s="80">
        <v>-1.76</v>
      </c>
      <c r="O108" s="77"/>
    </row>
    <row r="109" spans="1:15">
      <c r="A109" s="77"/>
      <c r="B109" s="79" t="s">
        <v>125</v>
      </c>
      <c r="C109" s="78" t="s">
        <v>157</v>
      </c>
      <c r="D109" s="80">
        <v>7.18</v>
      </c>
      <c r="E109" s="77"/>
      <c r="F109" s="77"/>
      <c r="G109" s="79" t="s">
        <v>125</v>
      </c>
      <c r="H109" s="78">
        <v>237.55</v>
      </c>
      <c r="I109" s="80">
        <v>-20.100000000000001</v>
      </c>
      <c r="J109" s="77"/>
      <c r="K109" s="77"/>
      <c r="L109" s="79" t="s">
        <v>125</v>
      </c>
      <c r="M109" s="78" t="s">
        <v>158</v>
      </c>
      <c r="N109" s="80">
        <v>-1.76</v>
      </c>
      <c r="O109" s="77"/>
    </row>
    <row r="110" spans="1: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</row>
    <row r="111" spans="1:15">
      <c r="A111" s="77"/>
      <c r="B111" s="79" t="s">
        <v>136</v>
      </c>
      <c r="C111" s="78">
        <v>236.37</v>
      </c>
      <c r="D111" s="80">
        <v>-19.2</v>
      </c>
      <c r="E111" s="77"/>
      <c r="F111" s="77"/>
      <c r="G111" s="79" t="s">
        <v>138</v>
      </c>
      <c r="H111" s="78">
        <v>226.43</v>
      </c>
      <c r="I111" s="80">
        <v>-5.98</v>
      </c>
      <c r="J111" s="77"/>
      <c r="K111" s="77"/>
      <c r="L111" s="79" t="s">
        <v>132</v>
      </c>
      <c r="M111" s="78">
        <v>385.7</v>
      </c>
      <c r="N111" s="80">
        <v>0.09</v>
      </c>
      <c r="O111" s="77"/>
    </row>
    <row r="112" spans="1:15">
      <c r="A112" s="77"/>
      <c r="B112" s="79"/>
      <c r="C112" s="78">
        <v>249.53</v>
      </c>
      <c r="D112" s="80">
        <v>-19.7</v>
      </c>
      <c r="E112" s="77"/>
      <c r="F112" s="77"/>
      <c r="G112" s="79"/>
      <c r="H112" s="78">
        <v>229.74</v>
      </c>
      <c r="I112" s="80">
        <v>-5.99</v>
      </c>
      <c r="J112" s="77"/>
      <c r="K112" s="77"/>
      <c r="L112" s="79"/>
      <c r="M112" s="78">
        <v>388.6</v>
      </c>
      <c r="N112" s="80">
        <v>0.1</v>
      </c>
      <c r="O112" s="77"/>
    </row>
    <row r="113" spans="1:15">
      <c r="A113" s="77"/>
      <c r="B113" s="79" t="s">
        <v>125</v>
      </c>
      <c r="C113" s="78">
        <v>259.14</v>
      </c>
      <c r="D113" s="80">
        <v>-19.5</v>
      </c>
      <c r="E113" s="77"/>
      <c r="F113" s="77"/>
      <c r="G113" s="79" t="s">
        <v>125</v>
      </c>
      <c r="H113" s="78">
        <v>233.28</v>
      </c>
      <c r="I113" s="80">
        <v>-5.99</v>
      </c>
      <c r="J113" s="77"/>
      <c r="K113" s="77"/>
      <c r="L113" s="79" t="s">
        <v>125</v>
      </c>
      <c r="M113" s="78">
        <v>390.02</v>
      </c>
      <c r="N113" s="80">
        <v>0.1</v>
      </c>
      <c r="O113" s="77"/>
    </row>
    <row r="114" spans="1: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</row>
    <row r="115" spans="1:15">
      <c r="A115" s="77"/>
      <c r="B115" s="79" t="s">
        <v>140</v>
      </c>
      <c r="C115" s="78">
        <v>368.48</v>
      </c>
      <c r="D115" s="80">
        <v>-29.6</v>
      </c>
      <c r="E115" s="77"/>
      <c r="F115" s="77"/>
      <c r="G115" s="79" t="s">
        <v>142</v>
      </c>
      <c r="H115" s="78">
        <v>354.4</v>
      </c>
      <c r="I115" s="80">
        <v>-19.899999999999999</v>
      </c>
      <c r="J115" s="77"/>
      <c r="K115" s="77"/>
      <c r="L115" s="79" t="s">
        <v>139</v>
      </c>
      <c r="M115" s="78">
        <v>257.67</v>
      </c>
      <c r="N115" s="80">
        <v>-7.85</v>
      </c>
      <c r="O115" s="77"/>
    </row>
    <row r="116" spans="1:15">
      <c r="A116" s="77"/>
      <c r="B116" s="79"/>
      <c r="C116" s="78">
        <v>385.7</v>
      </c>
      <c r="D116" s="80">
        <v>-30</v>
      </c>
      <c r="E116" s="77"/>
      <c r="F116" s="77"/>
      <c r="G116" s="79"/>
      <c r="H116" s="78">
        <v>357.9</v>
      </c>
      <c r="I116" s="80">
        <v>-20</v>
      </c>
      <c r="J116" s="77"/>
      <c r="K116" s="77"/>
      <c r="L116" s="79"/>
      <c r="M116" s="78">
        <v>267</v>
      </c>
      <c r="N116" s="80">
        <v>-8.0299999999999994</v>
      </c>
      <c r="O116" s="77"/>
    </row>
    <row r="117" spans="1:15">
      <c r="A117" s="77"/>
      <c r="B117" s="79" t="s">
        <v>125</v>
      </c>
      <c r="C117" s="78">
        <v>388</v>
      </c>
      <c r="D117" s="80">
        <v>-29.8</v>
      </c>
      <c r="E117" s="77"/>
      <c r="F117" s="77"/>
      <c r="G117" s="79" t="s">
        <v>125</v>
      </c>
      <c r="H117" s="78">
        <v>364.04</v>
      </c>
      <c r="I117" s="80">
        <v>-19.899999999999999</v>
      </c>
      <c r="J117" s="77"/>
      <c r="K117" s="77"/>
      <c r="L117" s="79" t="s">
        <v>125</v>
      </c>
      <c r="M117" s="78">
        <v>268.67</v>
      </c>
      <c r="N117" s="80">
        <v>-8.18</v>
      </c>
      <c r="O117" s="77"/>
    </row>
    <row r="118" spans="1: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</row>
    <row r="119" spans="1:15">
      <c r="A119" s="77"/>
      <c r="B119" s="79" t="s">
        <v>144</v>
      </c>
      <c r="C119" s="78">
        <v>168.65</v>
      </c>
      <c r="D119" s="80">
        <v>-14.3</v>
      </c>
      <c r="E119" s="77"/>
      <c r="F119" s="77"/>
      <c r="G119" s="79" t="s">
        <v>143</v>
      </c>
      <c r="H119" s="78">
        <v>241.32</v>
      </c>
      <c r="I119" s="80">
        <v>-11</v>
      </c>
      <c r="J119" s="77"/>
      <c r="K119" s="77"/>
      <c r="L119" s="79" t="s">
        <v>134</v>
      </c>
      <c r="M119" s="78">
        <v>290.2</v>
      </c>
      <c r="N119" s="80">
        <v>-1.66</v>
      </c>
      <c r="O119" s="77"/>
    </row>
    <row r="120" spans="1:15">
      <c r="A120" s="77"/>
      <c r="B120" s="79"/>
      <c r="C120" s="78">
        <v>182.07</v>
      </c>
      <c r="D120" s="80">
        <v>-14</v>
      </c>
      <c r="E120" s="77"/>
      <c r="F120" s="77"/>
      <c r="G120" s="79"/>
      <c r="H120" s="78">
        <v>242.06</v>
      </c>
      <c r="I120" s="80">
        <v>-11.2</v>
      </c>
      <c r="J120" s="77"/>
      <c r="K120" s="77"/>
      <c r="L120" s="79"/>
      <c r="M120" s="78">
        <v>294.14999999999998</v>
      </c>
      <c r="N120" s="80">
        <v>-1.73</v>
      </c>
      <c r="O120" s="77"/>
    </row>
    <row r="121" spans="1:15">
      <c r="A121" s="77"/>
      <c r="B121" s="79" t="s">
        <v>125</v>
      </c>
      <c r="C121" s="78">
        <v>191.39</v>
      </c>
      <c r="D121" s="80">
        <v>-13.8</v>
      </c>
      <c r="E121" s="77"/>
      <c r="F121" s="77"/>
      <c r="G121" s="79" t="s">
        <v>125</v>
      </c>
      <c r="H121" s="78">
        <v>249.14</v>
      </c>
      <c r="I121" s="80">
        <v>-11.1</v>
      </c>
      <c r="J121" s="77"/>
      <c r="K121" s="77"/>
      <c r="L121" s="79" t="s">
        <v>125</v>
      </c>
      <c r="M121" s="78">
        <v>298.75</v>
      </c>
      <c r="N121" s="80">
        <v>-1.7</v>
      </c>
      <c r="O121" s="77"/>
    </row>
    <row r="122" spans="1: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</row>
    <row r="123" spans="1:15">
      <c r="A123" s="77"/>
      <c r="B123" s="79" t="s">
        <v>143</v>
      </c>
      <c r="C123" s="78">
        <v>180.29</v>
      </c>
      <c r="D123" s="80">
        <v>-3.34</v>
      </c>
      <c r="E123" s="77"/>
      <c r="F123" s="77"/>
      <c r="G123" s="79" t="s">
        <v>145</v>
      </c>
      <c r="H123" s="78">
        <v>366.3</v>
      </c>
      <c r="I123" s="80">
        <v>-2.63</v>
      </c>
      <c r="J123" s="77"/>
      <c r="K123" s="77"/>
      <c r="L123" s="79" t="s">
        <v>138</v>
      </c>
      <c r="M123" s="78">
        <v>223.98</v>
      </c>
      <c r="N123" s="80">
        <v>1.07</v>
      </c>
      <c r="O123" s="77"/>
    </row>
    <row r="124" spans="1:15">
      <c r="A124" s="77"/>
      <c r="B124" s="79"/>
      <c r="C124" s="78">
        <v>184.05</v>
      </c>
      <c r="D124" s="80">
        <v>-3.15</v>
      </c>
      <c r="E124" s="77"/>
      <c r="F124" s="77"/>
      <c r="G124" s="79"/>
      <c r="H124" s="78">
        <v>367.52</v>
      </c>
      <c r="I124" s="80">
        <v>-2.42</v>
      </c>
      <c r="J124" s="77"/>
      <c r="K124" s="77"/>
      <c r="L124" s="79"/>
      <c r="M124" s="78">
        <v>225.05</v>
      </c>
      <c r="N124" s="80">
        <v>0.99</v>
      </c>
      <c r="O124" s="77"/>
    </row>
    <row r="125" spans="1:15">
      <c r="A125" s="77"/>
      <c r="B125" s="79" t="s">
        <v>125</v>
      </c>
      <c r="C125" s="78">
        <v>188.59</v>
      </c>
      <c r="D125" s="80">
        <v>-3.32</v>
      </c>
      <c r="E125" s="77"/>
      <c r="F125" s="77"/>
      <c r="G125" s="79" t="s">
        <v>125</v>
      </c>
      <c r="H125" s="78">
        <v>375.84</v>
      </c>
      <c r="I125" s="80">
        <v>-2.54</v>
      </c>
      <c r="J125" s="77"/>
      <c r="K125" s="77"/>
      <c r="L125" s="79" t="s">
        <v>125</v>
      </c>
      <c r="M125" s="78">
        <v>233.45</v>
      </c>
      <c r="N125" s="80">
        <v>0.9</v>
      </c>
      <c r="O125" s="77"/>
    </row>
    <row r="126" spans="1: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</row>
    <row r="127" spans="1: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9" t="s">
        <v>144</v>
      </c>
      <c r="M127" s="78">
        <v>374.74</v>
      </c>
      <c r="N127" s="80">
        <v>-14.4</v>
      </c>
      <c r="O127" s="77"/>
    </row>
    <row r="128" spans="1:15">
      <c r="A128" s="77"/>
      <c r="E128" s="77"/>
      <c r="F128" s="77"/>
      <c r="J128" s="77"/>
      <c r="K128" s="77"/>
      <c r="L128" s="79"/>
      <c r="M128" s="78">
        <v>384.73</v>
      </c>
      <c r="N128" s="80">
        <v>-14.7</v>
      </c>
      <c r="O128" s="77"/>
    </row>
    <row r="129" spans="1: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9" t="s">
        <v>125</v>
      </c>
      <c r="M129" s="78">
        <v>394.48</v>
      </c>
      <c r="N129" s="80">
        <v>-15.1</v>
      </c>
      <c r="O129" s="77"/>
    </row>
    <row r="130" spans="1:15">
      <c r="A130" s="77"/>
      <c r="B130" s="78" t="s">
        <v>151</v>
      </c>
      <c r="C130" s="510" t="s">
        <v>159</v>
      </c>
      <c r="D130" s="511"/>
      <c r="E130" s="77"/>
      <c r="F130" s="77"/>
      <c r="G130" s="78" t="s">
        <v>151</v>
      </c>
      <c r="H130" s="512" t="s">
        <v>160</v>
      </c>
      <c r="I130" s="513"/>
      <c r="J130" s="77"/>
      <c r="K130" s="77"/>
      <c r="L130" s="77"/>
      <c r="M130" s="77"/>
      <c r="N130" s="77"/>
      <c r="O130" s="77"/>
    </row>
    <row r="131" spans="1:15">
      <c r="A131" s="77"/>
      <c r="B131" s="79" t="s">
        <v>123</v>
      </c>
      <c r="C131" s="78">
        <v>244.84</v>
      </c>
      <c r="D131" s="80">
        <v>-13</v>
      </c>
      <c r="E131" s="77"/>
      <c r="F131" s="77"/>
      <c r="G131" s="79" t="s">
        <v>123</v>
      </c>
      <c r="H131" s="78">
        <v>226.56</v>
      </c>
      <c r="I131" s="80">
        <v>-10.8</v>
      </c>
      <c r="J131" s="77"/>
      <c r="K131" s="77"/>
      <c r="L131" s="79" t="s">
        <v>146</v>
      </c>
      <c r="M131" s="78">
        <v>370.72</v>
      </c>
      <c r="N131" s="80">
        <v>-17.8</v>
      </c>
      <c r="O131" s="77"/>
    </row>
    <row r="132" spans="1:15">
      <c r="A132" s="77"/>
      <c r="B132" s="79" t="s">
        <v>125</v>
      </c>
      <c r="C132" s="78">
        <v>248</v>
      </c>
      <c r="D132" s="80">
        <v>-12.9</v>
      </c>
      <c r="E132" s="77"/>
      <c r="F132" s="77"/>
      <c r="G132" s="79"/>
      <c r="H132" s="78">
        <v>235.81</v>
      </c>
      <c r="I132" s="80">
        <v>-11</v>
      </c>
      <c r="J132" s="77"/>
      <c r="K132" s="77"/>
      <c r="L132" s="79"/>
      <c r="M132" s="78">
        <v>373.7</v>
      </c>
      <c r="N132" s="80">
        <v>-17.8</v>
      </c>
      <c r="O132" s="77"/>
    </row>
    <row r="133" spans="1:15">
      <c r="A133" s="77"/>
      <c r="B133" s="79" t="s">
        <v>125</v>
      </c>
      <c r="C133" s="78"/>
      <c r="D133" s="78"/>
      <c r="E133" s="77"/>
      <c r="F133" s="77"/>
      <c r="G133" s="79" t="s">
        <v>125</v>
      </c>
      <c r="H133" s="78">
        <v>244.35</v>
      </c>
      <c r="I133" s="80">
        <v>-11.1</v>
      </c>
      <c r="J133" s="77"/>
      <c r="K133" s="77"/>
      <c r="L133" s="79" t="s">
        <v>125</v>
      </c>
      <c r="M133" s="78">
        <v>380.03</v>
      </c>
      <c r="N133" s="80">
        <v>-17.7</v>
      </c>
      <c r="O133" s="77"/>
    </row>
    <row r="134" spans="1: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</row>
    <row r="135" spans="1:15">
      <c r="A135" s="77"/>
      <c r="B135" s="79" t="s">
        <v>132</v>
      </c>
      <c r="C135" s="78">
        <v>229.8</v>
      </c>
      <c r="D135" s="80">
        <v>7.26</v>
      </c>
      <c r="E135" s="77"/>
      <c r="F135" s="77"/>
      <c r="G135" s="79" t="s">
        <v>132</v>
      </c>
      <c r="H135" s="78">
        <v>240.7</v>
      </c>
      <c r="I135" s="80">
        <v>-13.7</v>
      </c>
      <c r="J135" s="77"/>
      <c r="K135" s="77"/>
      <c r="L135" s="79" t="s">
        <v>142</v>
      </c>
      <c r="M135" s="78">
        <v>241.4</v>
      </c>
      <c r="N135" s="80">
        <v>-15.5</v>
      </c>
      <c r="O135" s="77"/>
    </row>
    <row r="136" spans="1:15">
      <c r="A136" s="77"/>
      <c r="B136" s="79" t="s">
        <v>125</v>
      </c>
      <c r="C136" s="78">
        <v>238.27</v>
      </c>
      <c r="D136" s="80">
        <v>7.76</v>
      </c>
      <c r="E136" s="77"/>
      <c r="F136" s="77"/>
      <c r="G136" s="79"/>
      <c r="H136" s="78">
        <v>241.28</v>
      </c>
      <c r="I136" s="80">
        <v>-13.7</v>
      </c>
      <c r="J136" s="77"/>
      <c r="K136" s="77"/>
      <c r="L136" s="79"/>
      <c r="M136" s="78">
        <v>248.9</v>
      </c>
      <c r="N136" s="80">
        <v>-15.6</v>
      </c>
      <c r="O136" s="77"/>
    </row>
    <row r="137" spans="1:15">
      <c r="A137" s="77"/>
      <c r="E137" s="77"/>
      <c r="F137" s="77"/>
      <c r="G137" s="79" t="s">
        <v>125</v>
      </c>
      <c r="H137" s="78">
        <v>255.61</v>
      </c>
      <c r="I137" s="80">
        <v>-13.7</v>
      </c>
      <c r="J137" s="77"/>
      <c r="K137" s="77"/>
      <c r="L137" s="79" t="s">
        <v>125</v>
      </c>
      <c r="M137" s="78">
        <v>250.9</v>
      </c>
      <c r="N137" s="80">
        <v>-15.6</v>
      </c>
      <c r="O137" s="77"/>
    </row>
    <row r="138" spans="1:15">
      <c r="A138" s="77"/>
      <c r="B138" s="79" t="s">
        <v>136</v>
      </c>
      <c r="C138" s="78">
        <v>244.9</v>
      </c>
      <c r="D138" s="80">
        <v>-54.3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</row>
    <row r="139" spans="1:15">
      <c r="A139" s="77"/>
      <c r="B139" s="79" t="s">
        <v>125</v>
      </c>
      <c r="C139" s="78">
        <v>246.7</v>
      </c>
      <c r="D139" s="80">
        <v>-54.6</v>
      </c>
      <c r="E139" s="77"/>
      <c r="F139" s="77"/>
      <c r="G139" s="79" t="s">
        <v>138</v>
      </c>
      <c r="H139" s="78">
        <v>263.91000000000003</v>
      </c>
      <c r="I139" s="80">
        <v>-33.6</v>
      </c>
      <c r="J139" s="77"/>
      <c r="K139" s="77"/>
      <c r="L139" s="79" t="s">
        <v>143</v>
      </c>
      <c r="M139" s="78">
        <v>380.3</v>
      </c>
      <c r="N139" s="80">
        <v>-6.08</v>
      </c>
      <c r="O139" s="77"/>
    </row>
    <row r="140" spans="1:15">
      <c r="A140" s="77"/>
      <c r="E140" s="77"/>
      <c r="F140" s="77"/>
      <c r="G140" s="79"/>
      <c r="H140" s="78">
        <v>279.55</v>
      </c>
      <c r="I140" s="80">
        <v>-34.1</v>
      </c>
      <c r="J140" s="77"/>
      <c r="K140" s="77"/>
      <c r="L140" s="79"/>
      <c r="M140" s="78">
        <v>381.98</v>
      </c>
      <c r="N140" s="80">
        <v>-6.18</v>
      </c>
      <c r="O140" s="77"/>
    </row>
    <row r="141" spans="1:15">
      <c r="A141" s="77"/>
      <c r="B141" s="79" t="s">
        <v>139</v>
      </c>
      <c r="C141" s="78">
        <v>327</v>
      </c>
      <c r="D141" s="80">
        <v>-36</v>
      </c>
      <c r="E141" s="77"/>
      <c r="F141" s="77"/>
      <c r="G141" s="79" t="s">
        <v>125</v>
      </c>
      <c r="H141" s="78">
        <v>286.67</v>
      </c>
      <c r="I141" s="80">
        <v>-34.6</v>
      </c>
      <c r="J141" s="77"/>
      <c r="K141" s="77"/>
      <c r="L141" s="79" t="s">
        <v>125</v>
      </c>
      <c r="M141" s="78">
        <v>384.02</v>
      </c>
      <c r="N141" s="80">
        <v>-6.18</v>
      </c>
      <c r="O141" s="77"/>
    </row>
    <row r="142" spans="1:15">
      <c r="A142" s="77"/>
      <c r="B142" s="79" t="s">
        <v>125</v>
      </c>
      <c r="C142" s="78">
        <v>332.61</v>
      </c>
      <c r="D142" s="80">
        <v>-36.299999999999997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</row>
    <row r="143" spans="1:15">
      <c r="A143" s="77"/>
      <c r="E143" s="77"/>
      <c r="F143" s="77"/>
      <c r="G143" s="79" t="s">
        <v>143</v>
      </c>
      <c r="H143" s="78">
        <v>175.7</v>
      </c>
      <c r="I143" s="80">
        <v>-15.4</v>
      </c>
      <c r="J143" s="77"/>
      <c r="K143" s="77"/>
      <c r="L143" s="79" t="s">
        <v>145</v>
      </c>
      <c r="M143" s="78">
        <v>353.5</v>
      </c>
      <c r="N143" s="80">
        <v>-1.25</v>
      </c>
      <c r="O143" s="77"/>
    </row>
    <row r="144" spans="1:15">
      <c r="A144" s="77"/>
      <c r="B144" s="79" t="s">
        <v>138</v>
      </c>
      <c r="C144" s="78">
        <v>228</v>
      </c>
      <c r="D144" s="80">
        <v>-5.37</v>
      </c>
      <c r="E144" s="77"/>
      <c r="F144" s="77"/>
      <c r="G144" s="79"/>
      <c r="H144" s="78">
        <v>185.4</v>
      </c>
      <c r="I144" s="80">
        <v>-15.4</v>
      </c>
      <c r="J144" s="77"/>
      <c r="K144" s="77"/>
      <c r="L144" s="79"/>
      <c r="M144" s="78">
        <v>358.35</v>
      </c>
      <c r="N144" s="80">
        <v>-1.08</v>
      </c>
      <c r="O144" s="77"/>
    </row>
    <row r="145" spans="1:15">
      <c r="A145" s="77"/>
      <c r="B145" s="79"/>
      <c r="C145" s="78">
        <v>237.44</v>
      </c>
      <c r="D145" s="80">
        <v>-5.19</v>
      </c>
      <c r="E145" s="77"/>
      <c r="F145" s="77"/>
      <c r="G145" s="79" t="s">
        <v>125</v>
      </c>
      <c r="H145" s="78">
        <v>190.16</v>
      </c>
      <c r="I145" s="80">
        <v>-15.4</v>
      </c>
      <c r="J145" s="77"/>
      <c r="K145" s="77"/>
      <c r="L145" s="79" t="s">
        <v>125</v>
      </c>
      <c r="M145" s="78">
        <v>364.3</v>
      </c>
      <c r="N145" s="80">
        <v>-1.22</v>
      </c>
      <c r="O145" s="77"/>
    </row>
    <row r="146" spans="1:15">
      <c r="A146" s="77"/>
      <c r="B146" s="79" t="s">
        <v>125</v>
      </c>
      <c r="C146" s="78">
        <v>240.88</v>
      </c>
      <c r="D146" s="80">
        <v>-5.32</v>
      </c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</row>
    <row r="147" spans="1:15">
      <c r="A147" s="77"/>
      <c r="E147" s="77"/>
      <c r="F147" s="77"/>
      <c r="G147" s="77"/>
      <c r="H147" s="77"/>
      <c r="I147" s="77"/>
      <c r="J147" s="77"/>
      <c r="K147" s="77"/>
      <c r="L147" s="79" t="s">
        <v>150</v>
      </c>
      <c r="M147" s="78">
        <v>342.8</v>
      </c>
      <c r="N147" s="80">
        <v>-9.5500000000000007</v>
      </c>
      <c r="O147" s="77"/>
    </row>
    <row r="148" spans="1:15">
      <c r="A148" s="77"/>
      <c r="B148" s="79" t="s">
        <v>144</v>
      </c>
      <c r="C148" s="78">
        <v>336.1</v>
      </c>
      <c r="D148" s="80">
        <v>-3.31</v>
      </c>
      <c r="E148" s="77"/>
      <c r="F148" s="77"/>
      <c r="G148" s="77"/>
      <c r="H148" s="77"/>
      <c r="I148" s="77"/>
      <c r="J148" s="77"/>
      <c r="K148" s="77"/>
      <c r="L148" s="79"/>
      <c r="M148" s="78">
        <v>346.4</v>
      </c>
      <c r="N148" s="80">
        <v>-9.4499999999999993</v>
      </c>
      <c r="O148" s="77"/>
    </row>
    <row r="149" spans="1:15">
      <c r="A149" s="77"/>
      <c r="B149" s="79" t="s">
        <v>125</v>
      </c>
      <c r="C149" s="78">
        <v>347.05</v>
      </c>
      <c r="D149" s="80">
        <v>-3.64</v>
      </c>
      <c r="E149" s="77"/>
      <c r="F149" s="77"/>
      <c r="G149" s="77"/>
      <c r="H149" s="77"/>
      <c r="I149" s="77"/>
      <c r="J149" s="77"/>
      <c r="K149" s="77"/>
      <c r="L149" s="79" t="s">
        <v>125</v>
      </c>
      <c r="M149" s="78">
        <v>347.3</v>
      </c>
      <c r="N149" s="80">
        <v>-9.6</v>
      </c>
      <c r="O149" s="77"/>
    </row>
    <row r="150" spans="1: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</row>
    <row r="151" spans="1:15">
      <c r="A151" s="77"/>
      <c r="B151" s="79" t="s">
        <v>146</v>
      </c>
      <c r="C151" s="78">
        <v>373.62</v>
      </c>
      <c r="D151" s="80">
        <v>-19.600000000000001</v>
      </c>
      <c r="E151" s="77" t="s">
        <v>161</v>
      </c>
      <c r="F151" s="77"/>
      <c r="G151" s="77"/>
      <c r="H151" s="77"/>
      <c r="I151" s="77"/>
      <c r="J151" s="77"/>
      <c r="K151" s="77"/>
      <c r="L151" s="77"/>
      <c r="M151" s="77"/>
      <c r="N151" s="77"/>
      <c r="O151" s="77"/>
    </row>
    <row r="152" spans="1:15">
      <c r="A152" s="77"/>
      <c r="B152" s="79" t="s">
        <v>125</v>
      </c>
      <c r="C152" s="78">
        <v>379.32</v>
      </c>
      <c r="D152" s="80">
        <v>-19.600000000000001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</row>
    <row r="153" spans="1:15">
      <c r="A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</row>
    <row r="154" spans="1:15">
      <c r="A154" s="77"/>
      <c r="B154" s="79" t="s">
        <v>142</v>
      </c>
      <c r="C154" s="78">
        <v>294.83999999999997</v>
      </c>
      <c r="D154" s="80">
        <v>-19.3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</row>
    <row r="155" spans="1:15">
      <c r="A155" s="77"/>
      <c r="B155" s="79" t="s">
        <v>125</v>
      </c>
      <c r="C155" s="78">
        <v>302.82</v>
      </c>
      <c r="D155" s="80">
        <v>-19.3</v>
      </c>
      <c r="F155" s="77"/>
      <c r="G155" s="77"/>
      <c r="H155" s="77"/>
      <c r="I155" s="77"/>
      <c r="J155" s="77"/>
      <c r="K155" s="77"/>
      <c r="L155" s="77"/>
      <c r="M155" s="77"/>
      <c r="N155" s="77"/>
      <c r="O155" s="77"/>
    </row>
    <row r="156" spans="1:15">
      <c r="A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</row>
    <row r="157" spans="1:15">
      <c r="A157" s="77"/>
      <c r="B157" s="79" t="s">
        <v>143</v>
      </c>
      <c r="C157" s="78">
        <v>185.11</v>
      </c>
      <c r="D157" s="80">
        <v>6.93</v>
      </c>
      <c r="F157" s="77"/>
      <c r="G157" s="77"/>
      <c r="H157" s="77"/>
      <c r="I157" s="77"/>
      <c r="J157" s="77"/>
      <c r="K157" s="77"/>
      <c r="L157" s="77"/>
      <c r="M157" s="77"/>
      <c r="N157" s="77"/>
      <c r="O157" s="77"/>
    </row>
    <row r="158" spans="1:15">
      <c r="A158" s="77"/>
      <c r="B158" s="79"/>
      <c r="C158" s="78" t="s">
        <v>162</v>
      </c>
      <c r="D158" s="80">
        <v>6.76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</row>
    <row r="159" spans="1:15">
      <c r="A159" s="77"/>
      <c r="B159" s="79" t="s">
        <v>125</v>
      </c>
      <c r="C159" s="78" t="s">
        <v>163</v>
      </c>
      <c r="D159" s="80">
        <v>6.79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</row>
    <row r="160" spans="1: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</row>
    <row r="161" spans="1:15">
      <c r="A161" s="77"/>
      <c r="B161" s="79" t="s">
        <v>145</v>
      </c>
      <c r="C161" s="78">
        <v>370.22</v>
      </c>
      <c r="D161" s="80">
        <v>-3.78</v>
      </c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spans="1:15">
      <c r="A162" s="77"/>
      <c r="B162" s="79"/>
      <c r="C162" s="78">
        <v>374.05</v>
      </c>
      <c r="D162" s="80">
        <v>-3.73</v>
      </c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spans="1:15">
      <c r="A163" s="77"/>
      <c r="B163" s="79" t="s">
        <v>125</v>
      </c>
      <c r="C163" s="78">
        <v>383.65</v>
      </c>
      <c r="D163" s="80">
        <v>-3.74</v>
      </c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spans="1:15">
      <c r="A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spans="1:15">
      <c r="A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spans="1:15">
      <c r="A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</row>
    <row r="167" spans="1:15">
      <c r="A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spans="1:15">
      <c r="A168" s="77"/>
      <c r="E168" s="77"/>
      <c r="F168" s="77"/>
      <c r="G168" s="82"/>
      <c r="H168" s="82"/>
      <c r="I168" s="82"/>
      <c r="J168" s="82"/>
      <c r="K168" s="82"/>
      <c r="L168" s="82"/>
      <c r="M168" s="82"/>
      <c r="N168" s="82"/>
      <c r="O168" s="77"/>
    </row>
    <row r="169" spans="1:15">
      <c r="A169" s="77"/>
      <c r="E169" s="77"/>
      <c r="F169" s="77"/>
      <c r="G169" s="82"/>
      <c r="H169" s="82"/>
      <c r="I169" s="82"/>
      <c r="J169" s="82"/>
      <c r="K169" s="82"/>
      <c r="L169" s="82"/>
      <c r="M169" s="82"/>
      <c r="N169" s="82"/>
      <c r="O169" s="77"/>
    </row>
    <row r="170" spans="1: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</row>
    <row r="171" spans="1:1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</row>
    <row r="172" spans="1: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</row>
    <row r="173" spans="1:15">
      <c r="A173" s="77"/>
      <c r="E173" s="77"/>
      <c r="F173" s="77"/>
      <c r="I173" s="77"/>
      <c r="J173" s="77"/>
      <c r="K173" s="77"/>
      <c r="L173" s="77"/>
      <c r="M173" s="77"/>
      <c r="N173" s="77"/>
      <c r="O173" s="77"/>
    </row>
    <row r="174" spans="1:15">
      <c r="A174" s="77"/>
      <c r="B174" s="78" t="s">
        <v>164</v>
      </c>
      <c r="C174" s="508" t="s">
        <v>165</v>
      </c>
      <c r="D174" s="509"/>
      <c r="E174" s="77"/>
      <c r="F174" s="77"/>
      <c r="G174" s="78" t="s">
        <v>164</v>
      </c>
      <c r="H174" s="504" t="s">
        <v>166</v>
      </c>
      <c r="I174" s="505"/>
      <c r="J174" s="77"/>
      <c r="K174" s="77"/>
      <c r="L174" s="77"/>
      <c r="M174" s="77"/>
      <c r="N174" s="77"/>
      <c r="O174" s="77"/>
    </row>
    <row r="175" spans="1:15">
      <c r="A175" s="77"/>
      <c r="B175" s="79" t="s">
        <v>123</v>
      </c>
      <c r="C175" s="78">
        <v>291.51</v>
      </c>
      <c r="D175" s="80">
        <v>-7.2</v>
      </c>
      <c r="E175" s="77"/>
      <c r="F175" s="77"/>
      <c r="G175" s="79" t="s">
        <v>123</v>
      </c>
      <c r="H175" s="78">
        <v>213.31</v>
      </c>
      <c r="I175" s="80">
        <v>-3.48</v>
      </c>
      <c r="J175" s="77"/>
      <c r="K175" s="77"/>
      <c r="L175" s="77"/>
      <c r="M175" s="77"/>
      <c r="N175" s="77"/>
      <c r="O175" s="77"/>
    </row>
    <row r="176" spans="1:15">
      <c r="A176" s="77"/>
      <c r="B176" s="79"/>
      <c r="C176" s="78">
        <v>299.36</v>
      </c>
      <c r="D176" s="80">
        <v>-7.21</v>
      </c>
      <c r="E176" s="77"/>
      <c r="F176" s="77"/>
      <c r="G176" s="79"/>
      <c r="H176" s="78">
        <v>227.83</v>
      </c>
      <c r="I176" s="80">
        <v>-2.99</v>
      </c>
      <c r="J176" s="77"/>
      <c r="K176" s="77"/>
      <c r="L176" s="77"/>
      <c r="M176" s="77"/>
      <c r="N176" s="77"/>
      <c r="O176" s="77"/>
    </row>
    <row r="177" spans="1:15">
      <c r="A177" s="77"/>
      <c r="B177" s="79" t="s">
        <v>125</v>
      </c>
      <c r="C177" s="78">
        <v>299.24</v>
      </c>
      <c r="D177" s="80">
        <v>-7.53</v>
      </c>
      <c r="E177" s="77"/>
      <c r="F177" s="77"/>
      <c r="G177" s="79" t="s">
        <v>125</v>
      </c>
      <c r="H177" s="78">
        <v>235.75</v>
      </c>
      <c r="I177" s="80">
        <v>-2.96</v>
      </c>
      <c r="J177" s="77"/>
      <c r="K177" s="77"/>
      <c r="L177" s="77"/>
      <c r="M177" s="77"/>
      <c r="N177" s="77"/>
      <c r="O177" s="77"/>
    </row>
    <row r="178" spans="1: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</row>
    <row r="179" spans="1:15">
      <c r="A179" s="77"/>
      <c r="B179" s="79" t="s">
        <v>136</v>
      </c>
      <c r="C179" s="78">
        <v>231.21</v>
      </c>
      <c r="D179" s="80">
        <v>-15</v>
      </c>
      <c r="E179" s="77">
        <v>0.75</v>
      </c>
      <c r="F179" s="77"/>
      <c r="G179" s="79" t="s">
        <v>126</v>
      </c>
      <c r="H179" s="78">
        <v>378.74</v>
      </c>
      <c r="I179" s="80">
        <v>-0.28000000000000003</v>
      </c>
      <c r="J179" s="77"/>
      <c r="K179" s="77"/>
      <c r="L179" s="77"/>
      <c r="M179" s="77"/>
      <c r="N179" s="77"/>
      <c r="O179" s="77"/>
    </row>
    <row r="180" spans="1:15">
      <c r="A180" s="77"/>
      <c r="B180" s="79"/>
      <c r="C180" s="78">
        <v>239.91</v>
      </c>
      <c r="D180" s="80">
        <v>-14.5</v>
      </c>
      <c r="E180" s="77">
        <v>0.7</v>
      </c>
      <c r="F180" s="77"/>
      <c r="G180" s="79"/>
      <c r="H180" s="78">
        <v>391.72</v>
      </c>
      <c r="I180" s="80">
        <v>-0.06</v>
      </c>
      <c r="J180" s="77"/>
      <c r="K180" s="77"/>
      <c r="L180" s="77"/>
      <c r="M180" s="77"/>
      <c r="N180" s="77"/>
      <c r="O180" s="77"/>
    </row>
    <row r="181" spans="1:15">
      <c r="A181" s="77"/>
      <c r="B181" s="79" t="s">
        <v>167</v>
      </c>
      <c r="C181" s="78">
        <v>244.67</v>
      </c>
      <c r="D181" s="80">
        <v>-14.4</v>
      </c>
      <c r="E181" s="77">
        <v>0.75</v>
      </c>
      <c r="F181" s="77"/>
      <c r="G181" s="79" t="s">
        <v>125</v>
      </c>
      <c r="H181" s="78">
        <v>398.29</v>
      </c>
      <c r="I181" s="80">
        <v>-0.32</v>
      </c>
      <c r="J181" s="77"/>
      <c r="K181" s="77"/>
      <c r="L181" s="77"/>
      <c r="M181" s="77"/>
      <c r="N181" s="77"/>
      <c r="O181" s="77"/>
    </row>
    <row r="182" spans="1: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</row>
    <row r="183" spans="1:15">
      <c r="A183" s="77"/>
      <c r="B183" s="79" t="s">
        <v>138</v>
      </c>
      <c r="C183" s="78">
        <v>384.2</v>
      </c>
      <c r="D183" s="80">
        <v>6.49</v>
      </c>
      <c r="E183" s="77"/>
      <c r="F183" s="77"/>
      <c r="G183" s="79" t="s">
        <v>127</v>
      </c>
      <c r="H183" s="78">
        <v>375.93</v>
      </c>
      <c r="I183" s="80">
        <v>-2.94</v>
      </c>
      <c r="J183" s="77"/>
      <c r="K183" s="77"/>
      <c r="L183" s="77"/>
      <c r="M183" s="77"/>
      <c r="N183" s="77"/>
      <c r="O183" s="77"/>
    </row>
    <row r="184" spans="1:15">
      <c r="A184" s="77"/>
      <c r="B184" s="79"/>
      <c r="C184" s="78">
        <v>387.2</v>
      </c>
      <c r="D184" s="80">
        <v>6.14</v>
      </c>
      <c r="E184" s="77"/>
      <c r="F184" s="77"/>
      <c r="G184" s="79"/>
      <c r="H184" s="78">
        <v>379.04</v>
      </c>
      <c r="I184" s="80">
        <v>-2.85</v>
      </c>
      <c r="J184" s="77"/>
      <c r="K184" s="77"/>
      <c r="L184" s="77"/>
      <c r="M184" s="77"/>
      <c r="N184" s="77"/>
      <c r="O184" s="77"/>
    </row>
    <row r="185" spans="1:15">
      <c r="A185" s="77"/>
      <c r="B185" s="79" t="s">
        <v>125</v>
      </c>
      <c r="C185" s="78">
        <v>398.31</v>
      </c>
      <c r="D185" s="80">
        <v>6.12</v>
      </c>
      <c r="E185" s="77"/>
      <c r="F185" s="77"/>
      <c r="G185" s="79" t="s">
        <v>125</v>
      </c>
      <c r="H185" s="78">
        <v>392.34</v>
      </c>
      <c r="I185" s="80">
        <v>-2.3199999999999998</v>
      </c>
      <c r="J185" s="77"/>
      <c r="K185" s="77"/>
      <c r="L185" s="77"/>
      <c r="M185" s="77"/>
      <c r="N185" s="77"/>
      <c r="O185" s="77"/>
    </row>
    <row r="186" spans="1: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</row>
    <row r="187" spans="1:15">
      <c r="A187" s="77"/>
      <c r="B187" s="79" t="s">
        <v>144</v>
      </c>
      <c r="C187" s="78">
        <v>223.87</v>
      </c>
      <c r="D187" s="80">
        <v>-13.9</v>
      </c>
      <c r="E187" s="77"/>
      <c r="F187" s="77"/>
      <c r="G187" s="79" t="s">
        <v>132</v>
      </c>
      <c r="H187" s="78">
        <v>234.51</v>
      </c>
      <c r="I187" s="80">
        <v>-3.16</v>
      </c>
      <c r="J187" s="77"/>
      <c r="K187" s="77"/>
      <c r="L187" s="77"/>
      <c r="M187" s="77"/>
      <c r="N187" s="77"/>
      <c r="O187" s="77"/>
    </row>
    <row r="188" spans="1:15">
      <c r="A188" s="77"/>
      <c r="B188" s="79"/>
      <c r="C188" s="78">
        <v>227.37</v>
      </c>
      <c r="D188" s="80">
        <v>-13.8</v>
      </c>
      <c r="E188" s="77"/>
      <c r="F188" s="77"/>
      <c r="G188" s="79"/>
      <c r="H188" s="78">
        <v>238.59</v>
      </c>
      <c r="I188" s="80">
        <v>-3.56</v>
      </c>
      <c r="J188" s="77"/>
      <c r="K188" s="77"/>
      <c r="L188" s="77"/>
      <c r="M188" s="77"/>
      <c r="N188" s="77"/>
      <c r="O188" s="77"/>
    </row>
    <row r="189" spans="1:15">
      <c r="A189" s="77"/>
      <c r="B189" s="79" t="s">
        <v>125</v>
      </c>
      <c r="C189" s="78">
        <v>235.72</v>
      </c>
      <c r="D189" s="80">
        <v>-13.9</v>
      </c>
      <c r="E189" s="77"/>
      <c r="F189" s="77"/>
      <c r="G189" s="79" t="s">
        <v>125</v>
      </c>
      <c r="H189" s="78">
        <v>242.58</v>
      </c>
      <c r="I189" s="80">
        <v>-3.28</v>
      </c>
      <c r="J189" s="77"/>
      <c r="K189" s="77"/>
      <c r="L189" s="77"/>
      <c r="M189" s="77"/>
      <c r="N189" s="77"/>
      <c r="O189" s="77"/>
    </row>
    <row r="190" spans="1: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</row>
    <row r="191" spans="1:15">
      <c r="A191" s="77"/>
      <c r="B191" s="79" t="s">
        <v>146</v>
      </c>
      <c r="C191" s="78">
        <v>353.66</v>
      </c>
      <c r="D191" s="80">
        <v>-17.399999999999999</v>
      </c>
      <c r="E191" s="77"/>
      <c r="F191" s="77"/>
      <c r="G191" s="79" t="s">
        <v>134</v>
      </c>
      <c r="H191" s="78">
        <v>382.9</v>
      </c>
      <c r="I191" s="80">
        <v>0.33</v>
      </c>
      <c r="J191" s="77"/>
      <c r="K191" s="77"/>
      <c r="L191" s="77"/>
      <c r="M191" s="77"/>
      <c r="N191" s="77"/>
      <c r="O191" s="77"/>
    </row>
    <row r="192" spans="1:15">
      <c r="A192" s="77"/>
      <c r="B192" s="79"/>
      <c r="C192" s="78">
        <v>371.91</v>
      </c>
      <c r="D192" s="80">
        <v>-17.600000000000001</v>
      </c>
      <c r="E192" s="77"/>
      <c r="F192" s="77"/>
      <c r="G192" s="79"/>
      <c r="H192" s="78">
        <v>395.43</v>
      </c>
      <c r="I192" s="80">
        <v>0.27</v>
      </c>
      <c r="J192" s="77"/>
      <c r="K192" s="77"/>
      <c r="L192" s="77"/>
      <c r="M192" s="77"/>
      <c r="N192" s="77"/>
      <c r="O192" s="77"/>
    </row>
    <row r="193" spans="1:15">
      <c r="A193" s="77"/>
      <c r="B193" s="79" t="s">
        <v>125</v>
      </c>
      <c r="C193" s="78">
        <v>383.61</v>
      </c>
      <c r="D193" s="80">
        <v>-17.7</v>
      </c>
      <c r="E193" s="77"/>
      <c r="F193" s="77"/>
      <c r="G193" s="79" t="s">
        <v>125</v>
      </c>
      <c r="H193" s="78">
        <v>401.2</v>
      </c>
      <c r="I193" s="80">
        <v>0.05</v>
      </c>
      <c r="J193" s="77"/>
      <c r="K193" s="77"/>
      <c r="L193" s="77"/>
      <c r="M193" s="77"/>
      <c r="N193" s="77"/>
      <c r="O193" s="77"/>
    </row>
    <row r="194" spans="1: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</row>
    <row r="195" spans="1:15">
      <c r="A195" s="77"/>
      <c r="B195" s="79" t="s">
        <v>143</v>
      </c>
      <c r="C195" s="78">
        <v>248.44</v>
      </c>
      <c r="D195" s="80">
        <v>-5.63</v>
      </c>
      <c r="E195" s="77"/>
      <c r="F195" s="77"/>
      <c r="G195" s="79" t="s">
        <v>138</v>
      </c>
      <c r="H195" s="78">
        <v>292.14999999999998</v>
      </c>
      <c r="I195" s="80">
        <v>-2.95</v>
      </c>
      <c r="J195" s="77"/>
      <c r="K195" s="77"/>
      <c r="L195" s="77"/>
      <c r="M195" s="77"/>
      <c r="N195" s="77"/>
      <c r="O195" s="77"/>
    </row>
    <row r="196" spans="1:15">
      <c r="A196" s="77"/>
      <c r="B196" s="79"/>
      <c r="C196" s="78">
        <v>255.2</v>
      </c>
      <c r="D196" s="80">
        <v>-5.62</v>
      </c>
      <c r="E196" s="77"/>
      <c r="F196" s="77"/>
      <c r="G196" s="79"/>
      <c r="H196" s="78">
        <v>307.14999999999998</v>
      </c>
      <c r="I196" s="80">
        <v>-2.17</v>
      </c>
      <c r="J196" s="77"/>
      <c r="K196" s="77"/>
      <c r="L196" s="77"/>
      <c r="M196" s="77"/>
      <c r="N196" s="77"/>
      <c r="O196" s="77"/>
    </row>
    <row r="197" spans="1:15">
      <c r="A197" s="77"/>
      <c r="B197" s="79" t="s">
        <v>125</v>
      </c>
      <c r="C197" s="78">
        <v>261.74</v>
      </c>
      <c r="D197" s="80">
        <v>-5.59</v>
      </c>
      <c r="E197" s="77"/>
      <c r="F197" s="77"/>
      <c r="G197" s="79" t="s">
        <v>125</v>
      </c>
      <c r="H197" s="78">
        <v>310.38</v>
      </c>
      <c r="I197" s="80">
        <v>-1.78</v>
      </c>
      <c r="J197" s="77"/>
      <c r="K197" s="77"/>
      <c r="L197" s="77"/>
      <c r="M197" s="77"/>
      <c r="N197" s="77"/>
      <c r="O197" s="77"/>
    </row>
    <row r="198" spans="1: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</row>
    <row r="199" spans="1:15">
      <c r="A199" s="77"/>
      <c r="B199" s="79" t="s">
        <v>150</v>
      </c>
      <c r="C199" s="78">
        <v>385.15</v>
      </c>
      <c r="D199" s="80">
        <v>-8.07</v>
      </c>
      <c r="E199" s="77"/>
      <c r="F199" s="77"/>
      <c r="G199" s="79" t="s">
        <v>140</v>
      </c>
      <c r="H199" s="78">
        <v>363.82</v>
      </c>
      <c r="I199" s="80">
        <v>-6.39</v>
      </c>
      <c r="J199" s="77"/>
      <c r="K199" s="77"/>
      <c r="L199" s="77"/>
      <c r="M199" s="77"/>
      <c r="N199" s="77"/>
      <c r="O199" s="77"/>
    </row>
    <row r="200" spans="1:15">
      <c r="A200" s="77"/>
      <c r="B200" s="79"/>
      <c r="C200" s="78">
        <v>395.1</v>
      </c>
      <c r="D200" s="80">
        <v>-8.2200000000000006</v>
      </c>
      <c r="E200" s="77"/>
      <c r="F200" s="77"/>
      <c r="G200" s="79"/>
      <c r="H200" s="78">
        <v>370.61</v>
      </c>
      <c r="I200" s="80">
        <v>-6.17</v>
      </c>
      <c r="J200" s="77"/>
      <c r="K200" s="77"/>
      <c r="L200" s="77"/>
      <c r="M200" s="77"/>
      <c r="N200" s="77"/>
      <c r="O200" s="77"/>
    </row>
    <row r="201" spans="1:15">
      <c r="A201" s="77"/>
      <c r="B201" s="79" t="s">
        <v>125</v>
      </c>
      <c r="C201" s="78">
        <v>401.97</v>
      </c>
      <c r="D201" s="80">
        <v>-8.24</v>
      </c>
      <c r="E201" s="77"/>
      <c r="F201" s="77"/>
      <c r="G201" s="79" t="s">
        <v>125</v>
      </c>
      <c r="H201" s="78">
        <v>389.75</v>
      </c>
      <c r="I201" s="80">
        <v>-6.45</v>
      </c>
      <c r="J201" s="77"/>
      <c r="K201" s="77"/>
      <c r="L201" s="77"/>
      <c r="M201" s="77"/>
      <c r="N201" s="77"/>
      <c r="O201" s="77"/>
    </row>
    <row r="202" spans="1:15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</row>
    <row r="203" spans="1:15">
      <c r="A203" s="77"/>
      <c r="B203" s="77"/>
      <c r="C203" s="77"/>
      <c r="D203" s="77"/>
      <c r="E203" s="77"/>
      <c r="F203" s="77"/>
      <c r="G203" s="79" t="s">
        <v>142</v>
      </c>
      <c r="H203" s="78">
        <v>271.83999999999997</v>
      </c>
      <c r="I203" s="80">
        <v>-0.06</v>
      </c>
      <c r="J203" s="77"/>
      <c r="K203" s="77"/>
      <c r="L203" s="77"/>
      <c r="M203" s="77"/>
      <c r="N203" s="77"/>
      <c r="O203" s="77"/>
    </row>
    <row r="204" spans="1:15">
      <c r="A204" s="77"/>
      <c r="D204" s="77"/>
      <c r="E204" s="77"/>
      <c r="F204" s="77"/>
      <c r="G204" s="79"/>
      <c r="H204" s="78">
        <v>283.20999999999998</v>
      </c>
      <c r="I204" s="80">
        <v>-0.13</v>
      </c>
      <c r="J204" s="77"/>
      <c r="K204" s="77"/>
      <c r="L204" s="77"/>
      <c r="M204" s="77"/>
      <c r="N204" s="77"/>
      <c r="O204" s="77"/>
    </row>
    <row r="205" spans="1:15">
      <c r="A205" s="77"/>
      <c r="D205" s="77"/>
      <c r="E205" s="77"/>
      <c r="F205" s="77"/>
      <c r="G205" s="79" t="s">
        <v>125</v>
      </c>
      <c r="H205" s="78">
        <v>286.45999999999998</v>
      </c>
      <c r="I205" s="80">
        <v>-0.03</v>
      </c>
      <c r="J205" s="77"/>
      <c r="K205" s="77"/>
      <c r="L205" s="77"/>
      <c r="M205" s="77"/>
      <c r="N205" s="77"/>
      <c r="O205" s="77"/>
    </row>
    <row r="206" spans="1:15">
      <c r="A206" s="77"/>
      <c r="B206" s="78" t="s">
        <v>164</v>
      </c>
      <c r="C206" s="510" t="s">
        <v>168</v>
      </c>
      <c r="D206" s="511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</row>
    <row r="207" spans="1:15">
      <c r="A207" s="77"/>
      <c r="B207" s="79" t="s">
        <v>124</v>
      </c>
      <c r="C207" s="78">
        <v>377.24</v>
      </c>
      <c r="D207" s="80">
        <v>-1.1100000000000001</v>
      </c>
      <c r="E207" s="77"/>
      <c r="F207" s="77"/>
      <c r="G207" s="79" t="s">
        <v>143</v>
      </c>
      <c r="H207" s="78">
        <v>227.3</v>
      </c>
      <c r="I207" s="80">
        <v>-5.85</v>
      </c>
      <c r="J207" s="77"/>
      <c r="K207" s="77"/>
      <c r="L207" s="77"/>
      <c r="M207" s="77"/>
      <c r="N207" s="77"/>
      <c r="O207" s="77"/>
    </row>
    <row r="208" spans="1:15">
      <c r="A208" s="77"/>
      <c r="B208" s="79"/>
      <c r="C208" s="78">
        <v>384.53</v>
      </c>
      <c r="D208" s="80">
        <v>-1.44</v>
      </c>
      <c r="E208" s="77"/>
      <c r="F208" s="77"/>
      <c r="G208" s="79"/>
      <c r="H208" s="78">
        <v>236.12</v>
      </c>
      <c r="I208" s="80">
        <v>-5.53</v>
      </c>
      <c r="J208" s="77"/>
      <c r="K208" s="77"/>
      <c r="L208" s="77"/>
      <c r="M208" s="77"/>
      <c r="N208" s="77"/>
      <c r="O208" s="77"/>
    </row>
    <row r="209" spans="1:15">
      <c r="A209" s="77"/>
      <c r="B209" s="79" t="s">
        <v>125</v>
      </c>
      <c r="C209" s="78">
        <v>401.45</v>
      </c>
      <c r="D209" s="80">
        <v>-1.35</v>
      </c>
      <c r="E209" s="77"/>
      <c r="F209" s="77"/>
      <c r="G209" s="79" t="s">
        <v>125</v>
      </c>
      <c r="H209" s="78">
        <v>245.64</v>
      </c>
      <c r="I209" s="80">
        <v>-5.21</v>
      </c>
      <c r="J209" s="77"/>
      <c r="K209" s="77"/>
      <c r="L209" s="77"/>
      <c r="M209" s="77"/>
      <c r="N209" s="77"/>
      <c r="O209" s="77"/>
    </row>
    <row r="210" spans="1:15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</row>
    <row r="211" spans="1:15">
      <c r="A211" s="77"/>
      <c r="B211" s="79" t="s">
        <v>123</v>
      </c>
      <c r="C211" s="78">
        <v>228.26</v>
      </c>
      <c r="D211" s="80">
        <v>3.01</v>
      </c>
      <c r="E211" s="77"/>
      <c r="F211" s="77"/>
      <c r="G211" s="79" t="s">
        <v>145</v>
      </c>
      <c r="H211" s="78">
        <v>403.16</v>
      </c>
      <c r="I211" s="80">
        <v>-24.1</v>
      </c>
      <c r="J211" s="77"/>
      <c r="K211" s="77"/>
      <c r="L211" s="77"/>
      <c r="M211" s="77"/>
      <c r="N211" s="77"/>
      <c r="O211" s="77"/>
    </row>
    <row r="212" spans="1:15">
      <c r="A212" s="77"/>
      <c r="B212" s="79"/>
      <c r="C212" s="78">
        <v>231.38</v>
      </c>
      <c r="D212" s="80">
        <v>3.49</v>
      </c>
      <c r="E212" s="77"/>
      <c r="F212" s="77"/>
      <c r="G212" s="79"/>
      <c r="H212" s="78">
        <v>442.33</v>
      </c>
      <c r="I212" s="80">
        <v>-25.2</v>
      </c>
      <c r="J212" s="77"/>
      <c r="K212" s="77"/>
      <c r="L212" s="77"/>
      <c r="M212" s="77"/>
      <c r="N212" s="77"/>
      <c r="O212" s="77"/>
    </row>
    <row r="213" spans="1:15">
      <c r="A213" s="77"/>
      <c r="B213" s="79" t="s">
        <v>125</v>
      </c>
      <c r="C213" s="78">
        <v>241.9</v>
      </c>
      <c r="D213" s="80">
        <v>3.32</v>
      </c>
      <c r="E213" s="77"/>
      <c r="F213" s="77"/>
      <c r="G213" s="79" t="s">
        <v>125</v>
      </c>
      <c r="H213" s="78">
        <v>453.1</v>
      </c>
      <c r="I213" s="80">
        <v>-25.2</v>
      </c>
      <c r="J213" s="77"/>
      <c r="K213" s="77"/>
      <c r="L213" s="77"/>
      <c r="M213" s="77"/>
      <c r="N213" s="77"/>
      <c r="O213" s="77"/>
    </row>
    <row r="214" spans="1:15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</row>
    <row r="215" spans="1:15">
      <c r="A215" s="77"/>
      <c r="B215" s="79" t="s">
        <v>126</v>
      </c>
      <c r="C215" s="78">
        <v>375.03</v>
      </c>
      <c r="D215" s="80">
        <v>4.57</v>
      </c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</row>
    <row r="216" spans="1:15">
      <c r="A216" s="77"/>
      <c r="B216" s="79"/>
      <c r="C216" s="78">
        <v>385.74</v>
      </c>
      <c r="D216" s="80">
        <v>4.68</v>
      </c>
      <c r="E216" s="77"/>
      <c r="F216" s="77"/>
      <c r="I216" s="77"/>
      <c r="J216" s="77"/>
      <c r="K216" s="77"/>
      <c r="L216" s="77"/>
      <c r="M216" s="77"/>
      <c r="N216" s="77"/>
      <c r="O216" s="77"/>
    </row>
    <row r="217" spans="1:15">
      <c r="A217" s="77"/>
      <c r="B217" s="79" t="s">
        <v>125</v>
      </c>
      <c r="C217" s="78">
        <v>393.65</v>
      </c>
      <c r="D217" s="80">
        <v>4.7300000000000004</v>
      </c>
      <c r="E217" s="77"/>
      <c r="F217" s="77"/>
      <c r="I217" s="77"/>
      <c r="J217" s="77"/>
      <c r="K217" s="77"/>
      <c r="L217" s="77"/>
      <c r="M217" s="77"/>
      <c r="N217" s="77"/>
      <c r="O217" s="77"/>
    </row>
    <row r="218" spans="1:15">
      <c r="A218" s="77"/>
      <c r="B218" s="77"/>
      <c r="C218" s="77"/>
      <c r="D218" s="77"/>
      <c r="E218" s="77"/>
      <c r="F218" s="77"/>
      <c r="G218" s="78" t="s">
        <v>164</v>
      </c>
      <c r="H218" s="504" t="s">
        <v>169</v>
      </c>
      <c r="I218" s="505"/>
      <c r="J218" s="77"/>
      <c r="K218" s="77"/>
      <c r="L218" s="77"/>
      <c r="M218" s="77"/>
      <c r="N218" s="77"/>
      <c r="O218" s="77"/>
    </row>
    <row r="219" spans="1:15">
      <c r="A219" s="77"/>
      <c r="B219" s="79" t="s">
        <v>132</v>
      </c>
      <c r="C219" s="78">
        <v>206.75</v>
      </c>
      <c r="D219" s="80">
        <v>5.47</v>
      </c>
      <c r="E219" s="77"/>
      <c r="F219" s="77"/>
      <c r="G219" s="79" t="s">
        <v>124</v>
      </c>
      <c r="H219" s="78">
        <v>396.21</v>
      </c>
      <c r="I219" s="80">
        <v>-14</v>
      </c>
      <c r="J219" s="77"/>
      <c r="K219" s="77"/>
      <c r="L219" s="77"/>
      <c r="M219" s="77"/>
      <c r="N219" s="77"/>
      <c r="O219" s="77"/>
    </row>
    <row r="220" spans="1:15">
      <c r="A220" s="77"/>
      <c r="B220" s="79"/>
      <c r="C220" s="78">
        <v>209.96</v>
      </c>
      <c r="D220" s="80">
        <v>5.8</v>
      </c>
      <c r="E220" s="77"/>
      <c r="F220" s="77"/>
      <c r="G220" s="79"/>
      <c r="H220" s="78">
        <v>406.47</v>
      </c>
      <c r="I220" s="80">
        <v>-13.8</v>
      </c>
      <c r="J220" s="77"/>
      <c r="K220" s="77"/>
      <c r="L220" s="77"/>
      <c r="M220" s="77"/>
      <c r="N220" s="77"/>
      <c r="O220" s="77"/>
    </row>
    <row r="221" spans="1:15">
      <c r="A221" s="77"/>
      <c r="B221" s="79" t="s">
        <v>125</v>
      </c>
      <c r="C221" s="78">
        <v>221.41</v>
      </c>
      <c r="D221" s="80">
        <v>6.09</v>
      </c>
      <c r="E221" s="77"/>
      <c r="F221" s="77"/>
      <c r="G221" s="79" t="s">
        <v>125</v>
      </c>
      <c r="H221" s="78">
        <v>419.4</v>
      </c>
      <c r="I221" s="80">
        <v>-13.5</v>
      </c>
      <c r="J221" s="77"/>
      <c r="K221" s="77"/>
      <c r="L221" s="77"/>
      <c r="M221" s="77"/>
      <c r="N221" s="77"/>
      <c r="O221" s="77"/>
    </row>
    <row r="222" spans="1:15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</row>
    <row r="223" spans="1:15">
      <c r="A223" s="77"/>
      <c r="B223" s="79" t="s">
        <v>138</v>
      </c>
      <c r="C223" s="78" t="s">
        <v>170</v>
      </c>
      <c r="D223" s="80">
        <v>5.82</v>
      </c>
      <c r="E223" s="77"/>
      <c r="F223" s="77"/>
      <c r="G223" s="79" t="s">
        <v>123</v>
      </c>
      <c r="H223" s="78">
        <v>167.7</v>
      </c>
      <c r="I223" s="80">
        <v>-5.7</v>
      </c>
      <c r="J223" s="77"/>
      <c r="K223" s="77"/>
      <c r="L223" s="77"/>
      <c r="M223" s="77"/>
      <c r="N223" s="77"/>
      <c r="O223" s="77"/>
    </row>
    <row r="224" spans="1:15">
      <c r="A224" s="77"/>
      <c r="B224" s="79"/>
      <c r="C224" s="78" t="s">
        <v>171</v>
      </c>
      <c r="D224" s="80">
        <v>5.24</v>
      </c>
      <c r="E224" s="77"/>
      <c r="F224" s="77"/>
      <c r="G224" s="79"/>
      <c r="H224" s="78">
        <v>167.89</v>
      </c>
      <c r="I224" s="80">
        <v>-5.58</v>
      </c>
      <c r="J224" s="77"/>
      <c r="K224" s="77"/>
      <c r="L224" s="77"/>
      <c r="M224" s="77"/>
      <c r="N224" s="77"/>
      <c r="O224" s="77"/>
    </row>
    <row r="225" spans="1:15">
      <c r="A225" s="77"/>
      <c r="B225" s="79" t="s">
        <v>125</v>
      </c>
      <c r="C225" s="78">
        <v>236.11</v>
      </c>
      <c r="D225" s="80">
        <v>5.8</v>
      </c>
      <c r="E225" s="77"/>
      <c r="F225" s="77"/>
      <c r="G225" s="79" t="s">
        <v>125</v>
      </c>
      <c r="H225" s="78">
        <v>180.53</v>
      </c>
      <c r="I225" s="80">
        <v>-5.68</v>
      </c>
      <c r="J225" s="77"/>
      <c r="K225" s="77"/>
      <c r="L225" s="77"/>
      <c r="M225" s="77"/>
      <c r="N225" s="77"/>
      <c r="O225" s="77"/>
    </row>
    <row r="226" spans="1:15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</row>
    <row r="227" spans="1:15">
      <c r="A227" s="77"/>
      <c r="B227" s="79" t="s">
        <v>149</v>
      </c>
      <c r="C227" s="78">
        <v>268.3</v>
      </c>
      <c r="D227" s="80">
        <v>0.06</v>
      </c>
      <c r="E227" s="77"/>
      <c r="F227" s="77"/>
      <c r="G227" s="79" t="s">
        <v>134</v>
      </c>
      <c r="H227" s="78">
        <v>230.61</v>
      </c>
      <c r="I227" s="80">
        <v>-14.2</v>
      </c>
      <c r="J227" s="77"/>
      <c r="K227" s="77"/>
      <c r="L227" s="77"/>
      <c r="M227" s="77"/>
      <c r="N227" s="77"/>
      <c r="O227" s="77"/>
    </row>
    <row r="228" spans="1:15">
      <c r="A228" s="77"/>
      <c r="B228" s="79"/>
      <c r="C228" s="78">
        <v>268.95</v>
      </c>
      <c r="D228" s="80">
        <v>0.05</v>
      </c>
      <c r="E228" s="77"/>
      <c r="F228" s="77"/>
      <c r="G228" s="79"/>
      <c r="H228" s="78" t="s">
        <v>172</v>
      </c>
      <c r="I228" s="80">
        <v>-14.2</v>
      </c>
      <c r="J228" s="77"/>
      <c r="K228" s="77"/>
      <c r="L228" s="77"/>
      <c r="M228" s="77"/>
      <c r="N228" s="77"/>
      <c r="O228" s="77"/>
    </row>
    <row r="229" spans="1:15">
      <c r="A229" s="77"/>
      <c r="B229" s="79" t="s">
        <v>125</v>
      </c>
      <c r="C229" s="78">
        <v>279.52999999999997</v>
      </c>
      <c r="D229" s="80">
        <v>0.04</v>
      </c>
      <c r="E229" s="77"/>
      <c r="F229" s="77"/>
      <c r="G229" s="79" t="s">
        <v>125</v>
      </c>
      <c r="H229" s="78" t="s">
        <v>173</v>
      </c>
      <c r="I229" s="80">
        <v>-14.3</v>
      </c>
      <c r="J229" s="77"/>
      <c r="K229" s="77"/>
      <c r="L229" s="77"/>
      <c r="M229" s="77"/>
      <c r="N229" s="77"/>
      <c r="O229" s="77"/>
    </row>
    <row r="230" spans="1:15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</row>
    <row r="231" spans="1:15">
      <c r="A231" s="77"/>
      <c r="B231" s="79" t="s">
        <v>144</v>
      </c>
      <c r="C231" s="78">
        <v>384.8</v>
      </c>
      <c r="D231" s="80">
        <v>-1.89</v>
      </c>
      <c r="E231" s="77"/>
      <c r="F231" s="77"/>
      <c r="G231" s="79" t="s">
        <v>140</v>
      </c>
      <c r="H231" s="78">
        <v>382.9</v>
      </c>
      <c r="I231" s="80">
        <v>-4.1900000000000004</v>
      </c>
      <c r="J231" s="77"/>
      <c r="K231" s="77"/>
      <c r="L231" s="77"/>
      <c r="M231" s="77"/>
      <c r="N231" s="77"/>
      <c r="O231" s="77"/>
    </row>
    <row r="232" spans="1:15">
      <c r="A232" s="77"/>
      <c r="B232" s="79"/>
      <c r="C232" s="78">
        <v>394.9</v>
      </c>
      <c r="D232" s="80">
        <v>-1.84</v>
      </c>
      <c r="E232" s="77"/>
      <c r="F232" s="77"/>
      <c r="G232" s="79"/>
      <c r="H232" s="78">
        <v>391.73</v>
      </c>
      <c r="I232" s="80">
        <v>-4.28</v>
      </c>
      <c r="J232" s="77"/>
      <c r="K232" s="77"/>
      <c r="L232" s="77"/>
      <c r="M232" s="77"/>
      <c r="N232" s="77"/>
      <c r="O232" s="77"/>
    </row>
    <row r="233" spans="1:15">
      <c r="A233" s="77"/>
      <c r="B233" s="79" t="s">
        <v>125</v>
      </c>
      <c r="C233" s="78">
        <v>396.27</v>
      </c>
      <c r="D233" s="80">
        <v>-2.16</v>
      </c>
      <c r="E233" s="77"/>
      <c r="F233" s="77"/>
      <c r="G233" s="79" t="s">
        <v>125</v>
      </c>
      <c r="H233" s="78">
        <v>395.76</v>
      </c>
      <c r="I233" s="80">
        <v>-4.26</v>
      </c>
      <c r="J233" s="77"/>
      <c r="K233" s="77"/>
      <c r="L233" s="77"/>
      <c r="M233" s="77"/>
      <c r="N233" s="77"/>
      <c r="O233" s="77"/>
    </row>
    <row r="234" spans="1:15">
      <c r="A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</row>
    <row r="235" spans="1:15">
      <c r="A235" s="77"/>
      <c r="B235" s="79" t="s">
        <v>146</v>
      </c>
      <c r="C235" s="78">
        <v>369.5</v>
      </c>
      <c r="D235" s="80">
        <v>3.83</v>
      </c>
      <c r="E235" s="77"/>
      <c r="F235" s="77"/>
      <c r="G235" s="79" t="s">
        <v>149</v>
      </c>
      <c r="H235" s="78">
        <v>190.72</v>
      </c>
      <c r="I235" s="80">
        <v>8.6300000000000008</v>
      </c>
      <c r="J235" s="77">
        <v>0.7</v>
      </c>
      <c r="K235" s="77"/>
      <c r="L235" s="77"/>
      <c r="M235" s="77"/>
      <c r="N235" s="77"/>
      <c r="O235" s="77"/>
    </row>
    <row r="236" spans="1:15">
      <c r="A236" s="77"/>
      <c r="B236" s="79"/>
      <c r="C236" s="78">
        <v>383.82</v>
      </c>
      <c r="D236" s="80">
        <v>4.51</v>
      </c>
      <c r="E236" s="77"/>
      <c r="F236" s="77"/>
      <c r="G236" s="79"/>
      <c r="H236" s="78">
        <v>197.7</v>
      </c>
      <c r="I236" s="80">
        <v>8.2899999999999991</v>
      </c>
      <c r="J236" s="77">
        <v>0.7</v>
      </c>
      <c r="K236" s="77"/>
      <c r="L236" s="77"/>
      <c r="M236" s="77"/>
      <c r="N236" s="77"/>
      <c r="O236" s="77"/>
    </row>
    <row r="237" spans="1:15">
      <c r="A237" s="77"/>
      <c r="B237" s="79" t="s">
        <v>125</v>
      </c>
      <c r="C237" s="78">
        <v>394.78</v>
      </c>
      <c r="D237" s="80">
        <v>4.6900000000000004</v>
      </c>
      <c r="E237" s="77"/>
      <c r="F237" s="77"/>
      <c r="G237" s="79" t="s">
        <v>167</v>
      </c>
      <c r="H237" s="78">
        <v>201.25</v>
      </c>
      <c r="I237" s="80">
        <v>8.3000000000000007</v>
      </c>
      <c r="J237" s="77">
        <v>0.8</v>
      </c>
      <c r="K237" s="77"/>
      <c r="L237" s="77"/>
      <c r="M237" s="77"/>
      <c r="N237" s="77"/>
      <c r="O237" s="77"/>
    </row>
    <row r="238" spans="1:15">
      <c r="A238" s="77"/>
      <c r="B238" s="77"/>
      <c r="C238" s="77"/>
      <c r="D238" s="77"/>
      <c r="E238" s="77"/>
      <c r="F238" s="77"/>
      <c r="J238" s="77"/>
      <c r="K238" s="77"/>
      <c r="L238" s="77"/>
      <c r="M238" s="77"/>
      <c r="N238" s="77"/>
      <c r="O238" s="77"/>
    </row>
    <row r="239" spans="1:15">
      <c r="A239" s="77"/>
      <c r="B239" s="79" t="s">
        <v>143</v>
      </c>
      <c r="C239" s="78">
        <v>265.25</v>
      </c>
      <c r="D239" s="80">
        <v>2.21</v>
      </c>
      <c r="E239" s="77"/>
      <c r="F239" s="77"/>
      <c r="G239" s="79" t="s">
        <v>144</v>
      </c>
      <c r="H239" s="78" t="s">
        <v>174</v>
      </c>
      <c r="I239" s="80">
        <v>-3.04</v>
      </c>
      <c r="J239" s="77"/>
      <c r="K239" s="77"/>
      <c r="L239" s="77"/>
      <c r="M239" s="77"/>
      <c r="N239" s="77"/>
      <c r="O239" s="77"/>
    </row>
    <row r="240" spans="1:15">
      <c r="A240" s="77"/>
      <c r="B240" s="79"/>
      <c r="C240" s="78">
        <v>268.27999999999997</v>
      </c>
      <c r="D240" s="80">
        <v>2.38</v>
      </c>
      <c r="E240" s="77"/>
      <c r="F240" s="77"/>
      <c r="G240" s="79"/>
      <c r="H240" s="78" t="s">
        <v>175</v>
      </c>
      <c r="I240" s="80">
        <v>-3.24</v>
      </c>
      <c r="J240" s="77"/>
      <c r="K240" s="77"/>
      <c r="L240" s="77"/>
      <c r="M240" s="77"/>
      <c r="N240" s="77"/>
      <c r="O240" s="77"/>
    </row>
    <row r="241" spans="1:15">
      <c r="A241" s="77"/>
      <c r="B241" s="79" t="s">
        <v>125</v>
      </c>
      <c r="C241" s="78">
        <v>285.13</v>
      </c>
      <c r="D241" s="80">
        <v>2.71</v>
      </c>
      <c r="E241" s="77"/>
      <c r="F241" s="77"/>
      <c r="G241" s="79" t="s">
        <v>125</v>
      </c>
      <c r="H241" s="78">
        <v>393.48</v>
      </c>
      <c r="I241" s="80">
        <v>-3.12</v>
      </c>
      <c r="J241" s="77"/>
      <c r="K241" s="77"/>
      <c r="L241" s="77"/>
      <c r="M241" s="77"/>
      <c r="N241" s="77"/>
      <c r="O241" s="77"/>
    </row>
    <row r="242" spans="1:15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</row>
    <row r="243" spans="1:15">
      <c r="A243" s="77"/>
      <c r="B243" s="77"/>
      <c r="C243" s="77"/>
      <c r="D243" s="77"/>
      <c r="E243" s="77"/>
      <c r="F243" s="77"/>
      <c r="G243" s="79" t="s">
        <v>143</v>
      </c>
      <c r="H243" s="78">
        <v>164.63</v>
      </c>
      <c r="I243" s="80">
        <v>-3.58</v>
      </c>
      <c r="J243" s="77">
        <v>0.5</v>
      </c>
      <c r="K243" s="77"/>
      <c r="L243" s="77"/>
      <c r="M243" s="77"/>
      <c r="N243" s="77"/>
      <c r="O243" s="77"/>
    </row>
    <row r="244" spans="1:15">
      <c r="A244" s="77"/>
      <c r="B244" s="77"/>
      <c r="C244" s="77"/>
      <c r="D244" s="77"/>
      <c r="E244" s="77"/>
      <c r="F244" s="77"/>
      <c r="G244" s="79"/>
      <c r="H244" s="78">
        <v>168.94</v>
      </c>
      <c r="I244" s="80">
        <v>-3.61</v>
      </c>
      <c r="J244" s="77">
        <v>0.5</v>
      </c>
      <c r="K244" s="77"/>
      <c r="L244" s="77"/>
      <c r="M244" s="77"/>
      <c r="N244" s="77"/>
      <c r="O244" s="77"/>
    </row>
    <row r="245" spans="1:15">
      <c r="A245" s="77"/>
      <c r="B245" s="77"/>
      <c r="C245" s="77"/>
      <c r="D245" s="77"/>
      <c r="E245" s="77"/>
      <c r="F245" s="77"/>
      <c r="G245" s="79" t="s">
        <v>167</v>
      </c>
      <c r="H245" s="78">
        <v>178.25</v>
      </c>
      <c r="I245" s="80">
        <v>-3.53</v>
      </c>
      <c r="J245" s="77">
        <v>0.5</v>
      </c>
      <c r="K245" s="77"/>
      <c r="L245" s="77"/>
      <c r="M245" s="77"/>
      <c r="N245" s="77"/>
      <c r="O245" s="77"/>
    </row>
    <row r="246" spans="1:15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</row>
    <row r="247" spans="1:15">
      <c r="A247" s="77"/>
      <c r="B247" s="77"/>
      <c r="C247" s="77"/>
      <c r="D247" s="77"/>
      <c r="E247" s="77"/>
      <c r="F247" s="77"/>
      <c r="G247" s="79" t="s">
        <v>150</v>
      </c>
      <c r="H247" s="78">
        <v>357.2</v>
      </c>
      <c r="I247" s="80">
        <v>-22.2</v>
      </c>
      <c r="J247" s="77"/>
      <c r="K247" s="77"/>
      <c r="L247" s="77"/>
      <c r="M247" s="77"/>
      <c r="N247" s="77"/>
      <c r="O247" s="77"/>
    </row>
    <row r="248" spans="1:15">
      <c r="A248" s="77"/>
      <c r="B248" s="77"/>
      <c r="C248" s="77"/>
      <c r="D248" s="77"/>
      <c r="E248" s="77"/>
      <c r="F248" s="77"/>
      <c r="G248" s="79"/>
      <c r="H248" s="78">
        <v>366.18</v>
      </c>
      <c r="I248" s="80">
        <v>-22.3</v>
      </c>
      <c r="J248" s="77"/>
      <c r="K248" s="77"/>
      <c r="L248" s="77"/>
      <c r="M248" s="77"/>
      <c r="N248" s="77"/>
      <c r="O248" s="77"/>
    </row>
    <row r="249" spans="1:15">
      <c r="A249" s="77"/>
      <c r="B249" s="77"/>
      <c r="C249" s="77"/>
      <c r="D249" s="77"/>
      <c r="E249" s="77"/>
      <c r="F249" s="77"/>
      <c r="G249" s="79" t="s">
        <v>125</v>
      </c>
      <c r="H249" s="78">
        <v>388.6</v>
      </c>
      <c r="I249" s="80">
        <v>-22.6</v>
      </c>
      <c r="J249" s="77"/>
      <c r="K249" s="77"/>
      <c r="L249" s="77"/>
      <c r="M249" s="77"/>
      <c r="N249" s="77"/>
      <c r="O249" s="77"/>
    </row>
    <row r="250" spans="1:15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</row>
    <row r="251" spans="1:1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</row>
    <row r="252" spans="1:15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</row>
    <row r="253" spans="1:15">
      <c r="A253" s="77"/>
      <c r="D253" s="77"/>
      <c r="E253" s="77"/>
      <c r="F253" s="77"/>
      <c r="I253" s="77"/>
      <c r="J253" s="77"/>
      <c r="K253" s="77"/>
      <c r="N253" s="77"/>
      <c r="O253" s="77"/>
    </row>
    <row r="254" spans="1:15">
      <c r="A254" s="77"/>
      <c r="B254" s="78" t="s">
        <v>176</v>
      </c>
      <c r="C254" s="502" t="s">
        <v>177</v>
      </c>
      <c r="D254" s="503"/>
      <c r="E254" s="77"/>
      <c r="F254" s="77"/>
      <c r="G254" s="78" t="s">
        <v>176</v>
      </c>
      <c r="H254" s="504" t="s">
        <v>178</v>
      </c>
      <c r="I254" s="505"/>
      <c r="J254" s="77"/>
      <c r="K254" s="77"/>
      <c r="L254" s="78" t="s">
        <v>176</v>
      </c>
      <c r="M254" s="502" t="s">
        <v>179</v>
      </c>
      <c r="N254" s="503"/>
      <c r="O254" s="77"/>
    </row>
    <row r="255" spans="1:15">
      <c r="A255" s="77"/>
      <c r="B255" s="79" t="s">
        <v>124</v>
      </c>
      <c r="C255" s="78">
        <v>359.46</v>
      </c>
      <c r="D255" s="80">
        <v>-1.53</v>
      </c>
      <c r="E255" s="77" t="s">
        <v>180</v>
      </c>
      <c r="F255" s="77"/>
      <c r="G255" s="79" t="s">
        <v>123</v>
      </c>
      <c r="H255" s="78">
        <v>229.48</v>
      </c>
      <c r="I255" s="80">
        <v>-7.92</v>
      </c>
      <c r="J255" s="77"/>
      <c r="K255" s="77"/>
      <c r="L255" s="79" t="s">
        <v>126</v>
      </c>
      <c r="M255" s="78">
        <v>220.92</v>
      </c>
      <c r="N255" s="80">
        <v>-8.67</v>
      </c>
      <c r="O255" s="77"/>
    </row>
    <row r="256" spans="1:15">
      <c r="A256" s="77"/>
      <c r="B256" s="79"/>
      <c r="C256" s="78">
        <v>370.8</v>
      </c>
      <c r="D256" s="80">
        <v>-1.01</v>
      </c>
      <c r="E256" s="77"/>
      <c r="F256" s="77"/>
      <c r="G256" s="79"/>
      <c r="H256" s="78">
        <v>241.36</v>
      </c>
      <c r="I256" s="80">
        <v>-7.98</v>
      </c>
      <c r="J256" s="77"/>
      <c r="K256" s="77"/>
      <c r="L256" s="79"/>
      <c r="M256" s="78">
        <v>238.44</v>
      </c>
      <c r="N256" s="80">
        <v>-8.74</v>
      </c>
      <c r="O256" s="77"/>
    </row>
    <row r="257" spans="1:15" ht="25.5">
      <c r="A257" s="77"/>
      <c r="B257" s="79" t="s">
        <v>125</v>
      </c>
      <c r="C257" s="78">
        <v>373.9</v>
      </c>
      <c r="D257" s="80">
        <v>-1.2</v>
      </c>
      <c r="E257" s="77" t="s">
        <v>181</v>
      </c>
      <c r="F257" s="77"/>
      <c r="G257" s="79" t="s">
        <v>182</v>
      </c>
      <c r="H257" s="78">
        <v>242.6</v>
      </c>
      <c r="I257" s="80">
        <v>-8.1999999999999993</v>
      </c>
      <c r="J257" s="77"/>
      <c r="K257" s="77"/>
      <c r="L257" s="79" t="s">
        <v>125</v>
      </c>
      <c r="M257" s="78">
        <v>243.35</v>
      </c>
      <c r="N257" s="80">
        <v>-8.61</v>
      </c>
      <c r="O257" s="77"/>
    </row>
    <row r="258" spans="1:15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</row>
    <row r="259" spans="1:15">
      <c r="A259" s="77"/>
      <c r="B259" s="79" t="s">
        <v>123</v>
      </c>
      <c r="C259" s="78">
        <v>260.81</v>
      </c>
      <c r="D259" s="80">
        <v>-10.6</v>
      </c>
      <c r="E259" s="77"/>
      <c r="F259" s="77"/>
      <c r="G259" s="79" t="s">
        <v>127</v>
      </c>
      <c r="H259" s="78">
        <v>376.76</v>
      </c>
      <c r="I259" s="80">
        <v>-27.1</v>
      </c>
      <c r="J259" s="77"/>
      <c r="K259" s="77"/>
      <c r="L259" s="79" t="s">
        <v>127</v>
      </c>
      <c r="M259" s="78">
        <v>222.43</v>
      </c>
      <c r="N259" s="80">
        <v>-0.45</v>
      </c>
      <c r="O259" s="77"/>
    </row>
    <row r="260" spans="1:15">
      <c r="A260" s="77"/>
      <c r="B260" s="79"/>
      <c r="C260" s="78">
        <v>263.23</v>
      </c>
      <c r="D260" s="80">
        <v>-10.9</v>
      </c>
      <c r="E260" s="77"/>
      <c r="F260" s="77"/>
      <c r="G260" s="79"/>
      <c r="H260" s="78">
        <v>389.89</v>
      </c>
      <c r="I260" s="80">
        <v>-27.1</v>
      </c>
      <c r="J260" s="77"/>
      <c r="K260" s="77"/>
      <c r="L260" s="79"/>
      <c r="M260" s="78">
        <v>236.68</v>
      </c>
      <c r="N260" s="80">
        <v>-0.32</v>
      </c>
      <c r="O260" s="77"/>
    </row>
    <row r="261" spans="1:15">
      <c r="A261" s="77"/>
      <c r="B261" s="79" t="s">
        <v>125</v>
      </c>
      <c r="C261" s="78">
        <v>272.75</v>
      </c>
      <c r="D261" s="80">
        <v>-10.9</v>
      </c>
      <c r="E261" s="77"/>
      <c r="F261" s="77"/>
      <c r="G261" s="79" t="s">
        <v>125</v>
      </c>
      <c r="H261" s="78">
        <v>394.8</v>
      </c>
      <c r="I261" s="80">
        <v>-27.1</v>
      </c>
      <c r="J261" s="77"/>
      <c r="K261" s="77"/>
      <c r="L261" s="79" t="s">
        <v>125</v>
      </c>
      <c r="M261" s="78">
        <v>244.43</v>
      </c>
      <c r="N261" s="80">
        <v>-0.51</v>
      </c>
      <c r="O261" s="77"/>
    </row>
    <row r="262" spans="1:15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</row>
    <row r="263" spans="1:15">
      <c r="A263" s="77"/>
      <c r="B263" s="79" t="s">
        <v>132</v>
      </c>
      <c r="C263" s="78">
        <v>237.2</v>
      </c>
      <c r="D263" s="80">
        <v>-4.8899999999999997</v>
      </c>
      <c r="E263" s="77"/>
      <c r="F263" s="77"/>
      <c r="G263" s="79" t="s">
        <v>139</v>
      </c>
      <c r="H263" s="78">
        <v>304.89999999999998</v>
      </c>
      <c r="I263" s="80">
        <v>-21.6</v>
      </c>
      <c r="J263" s="77"/>
      <c r="K263" s="77"/>
      <c r="L263" s="79" t="s">
        <v>136</v>
      </c>
      <c r="M263" s="78">
        <v>404.63</v>
      </c>
      <c r="N263" s="80">
        <v>-6.67</v>
      </c>
      <c r="O263" s="77"/>
    </row>
    <row r="264" spans="1:15">
      <c r="A264" s="77"/>
      <c r="B264" s="79"/>
      <c r="C264" s="78">
        <v>237.95</v>
      </c>
      <c r="D264" s="80">
        <v>-4.8099999999999996</v>
      </c>
      <c r="E264" s="77"/>
      <c r="F264" s="77"/>
      <c r="G264" s="79"/>
      <c r="H264" s="78">
        <v>314.89999999999998</v>
      </c>
      <c r="I264" s="80">
        <v>-21.6</v>
      </c>
      <c r="J264" s="77"/>
      <c r="K264" s="77"/>
      <c r="L264" s="79"/>
      <c r="M264" s="78">
        <v>414.62</v>
      </c>
      <c r="N264" s="80">
        <v>-6.36</v>
      </c>
      <c r="O264" s="77"/>
    </row>
    <row r="265" spans="1:15">
      <c r="A265" s="77"/>
      <c r="B265" s="79" t="s">
        <v>125</v>
      </c>
      <c r="C265" s="78">
        <v>241.04</v>
      </c>
      <c r="D265" s="80">
        <v>-4.83</v>
      </c>
      <c r="E265" s="77"/>
      <c r="F265" s="77"/>
      <c r="G265" s="79" t="s">
        <v>125</v>
      </c>
      <c r="H265" s="78">
        <v>334.5</v>
      </c>
      <c r="I265" s="80">
        <v>-21.6</v>
      </c>
      <c r="J265" s="77"/>
      <c r="K265" s="77"/>
      <c r="L265" s="79" t="s">
        <v>125</v>
      </c>
      <c r="M265" s="78">
        <v>423.6</v>
      </c>
      <c r="N265" s="80">
        <v>-6.36</v>
      </c>
      <c r="O265" s="77"/>
    </row>
    <row r="266" spans="1:15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</row>
    <row r="267" spans="1:15">
      <c r="A267" s="77"/>
      <c r="B267" s="79" t="s">
        <v>139</v>
      </c>
      <c r="C267" s="78">
        <v>326.89999999999998</v>
      </c>
      <c r="D267" s="80">
        <v>2.76</v>
      </c>
      <c r="E267" s="77"/>
      <c r="F267" s="77"/>
      <c r="G267" s="79" t="s">
        <v>134</v>
      </c>
      <c r="H267" s="78">
        <v>221.36</v>
      </c>
      <c r="I267" s="80">
        <v>-1.1200000000000001</v>
      </c>
      <c r="J267" s="77"/>
      <c r="K267" s="77"/>
      <c r="L267" s="79" t="s">
        <v>134</v>
      </c>
      <c r="M267" s="78">
        <v>216.28</v>
      </c>
      <c r="N267" s="80">
        <v>-1.5</v>
      </c>
      <c r="O267" s="77"/>
    </row>
    <row r="268" spans="1:15">
      <c r="A268" s="77"/>
      <c r="B268" s="79"/>
      <c r="C268" s="78">
        <v>334.8</v>
      </c>
      <c r="D268" s="80">
        <v>3.04</v>
      </c>
      <c r="E268" s="77"/>
      <c r="F268" s="77"/>
      <c r="G268" s="79"/>
      <c r="H268" s="78">
        <v>234.45</v>
      </c>
      <c r="I268" s="80">
        <v>-1.1599999999999999</v>
      </c>
      <c r="J268" s="77"/>
      <c r="K268" s="77"/>
      <c r="L268" s="79"/>
      <c r="M268" s="78">
        <v>224.7</v>
      </c>
      <c r="N268" s="80">
        <v>-1.24</v>
      </c>
      <c r="O268" s="77"/>
    </row>
    <row r="269" spans="1:15">
      <c r="A269" s="77"/>
      <c r="B269" s="79" t="s">
        <v>125</v>
      </c>
      <c r="C269" s="78">
        <v>339.6</v>
      </c>
      <c r="D269" s="80">
        <v>2.97</v>
      </c>
      <c r="E269" s="77"/>
      <c r="F269" s="77"/>
      <c r="G269" s="79" t="s">
        <v>125</v>
      </c>
      <c r="H269" s="78">
        <v>234.83</v>
      </c>
      <c r="I269" s="80">
        <v>-1.29</v>
      </c>
      <c r="J269" s="77"/>
      <c r="K269" s="77"/>
      <c r="L269" s="79" t="s">
        <v>125</v>
      </c>
      <c r="M269" s="78">
        <v>239.43</v>
      </c>
      <c r="N269" s="80">
        <v>-1.17</v>
      </c>
      <c r="O269" s="77"/>
    </row>
    <row r="270" spans="1:15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</row>
    <row r="271" spans="1:15">
      <c r="A271" s="77"/>
      <c r="B271" s="79" t="s">
        <v>149</v>
      </c>
      <c r="C271" s="78">
        <v>273.01</v>
      </c>
      <c r="D271" s="80">
        <v>-2.58</v>
      </c>
      <c r="E271" s="77"/>
      <c r="F271" s="77"/>
      <c r="G271" s="79" t="s">
        <v>140</v>
      </c>
      <c r="H271" s="78">
        <v>262.8</v>
      </c>
      <c r="I271" s="80">
        <v>-11.6</v>
      </c>
      <c r="J271" s="77"/>
      <c r="K271" s="77"/>
      <c r="L271" s="79" t="s">
        <v>144</v>
      </c>
      <c r="M271" s="78">
        <v>213.13</v>
      </c>
      <c r="N271" s="80">
        <v>-6.12</v>
      </c>
      <c r="O271" s="77"/>
    </row>
    <row r="272" spans="1:15">
      <c r="A272" s="77"/>
      <c r="B272" s="79"/>
      <c r="C272" s="78">
        <v>279.61</v>
      </c>
      <c r="D272" s="80">
        <v>-2.48</v>
      </c>
      <c r="E272" s="77"/>
      <c r="F272" s="77"/>
      <c r="G272" s="79"/>
      <c r="H272" s="78">
        <v>273.16000000000003</v>
      </c>
      <c r="I272" s="80">
        <v>-11.5</v>
      </c>
      <c r="J272" s="77"/>
      <c r="K272" s="77"/>
      <c r="L272" s="79"/>
      <c r="M272" s="78">
        <v>220.47</v>
      </c>
      <c r="N272" s="80">
        <v>-6.2</v>
      </c>
      <c r="O272" s="77"/>
    </row>
    <row r="273" spans="1:15">
      <c r="A273" s="77"/>
      <c r="B273" s="79" t="s">
        <v>125</v>
      </c>
      <c r="C273" s="78">
        <v>288.77999999999997</v>
      </c>
      <c r="D273" s="80">
        <v>-2.41</v>
      </c>
      <c r="E273" s="77"/>
      <c r="F273" s="77"/>
      <c r="G273" s="79" t="s">
        <v>125</v>
      </c>
      <c r="H273" s="78">
        <v>290.39999999999998</v>
      </c>
      <c r="I273" s="80">
        <v>-11.6</v>
      </c>
      <c r="J273" s="77"/>
      <c r="K273" s="77"/>
      <c r="L273" s="79" t="s">
        <v>125</v>
      </c>
      <c r="M273" s="78">
        <v>225.33</v>
      </c>
      <c r="N273" s="80">
        <v>-6.42</v>
      </c>
      <c r="O273" s="77"/>
    </row>
    <row r="274" spans="1:15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</row>
    <row r="275" spans="1:15">
      <c r="A275" s="77"/>
      <c r="B275" s="79" t="s">
        <v>143</v>
      </c>
      <c r="C275" s="78">
        <v>259.69</v>
      </c>
      <c r="D275" s="80">
        <v>-6.71</v>
      </c>
      <c r="E275" s="77"/>
      <c r="F275" s="77"/>
      <c r="G275" s="79" t="s">
        <v>149</v>
      </c>
      <c r="H275" s="78">
        <v>167.68</v>
      </c>
      <c r="I275" s="80">
        <v>-4.01</v>
      </c>
      <c r="J275" s="77"/>
      <c r="K275" s="77"/>
      <c r="L275" s="79" t="s">
        <v>142</v>
      </c>
      <c r="M275" s="78">
        <v>385.4</v>
      </c>
      <c r="N275" s="80">
        <v>-11.2</v>
      </c>
      <c r="O275" s="77"/>
    </row>
    <row r="276" spans="1:15">
      <c r="A276" s="77"/>
      <c r="B276" s="79"/>
      <c r="C276" s="78">
        <v>270.81</v>
      </c>
      <c r="D276" s="80">
        <v>-6.52</v>
      </c>
      <c r="E276" s="77"/>
      <c r="F276" s="77"/>
      <c r="G276" s="79"/>
      <c r="H276" s="78">
        <v>168.78</v>
      </c>
      <c r="I276" s="80">
        <v>-4.01</v>
      </c>
      <c r="J276" s="77">
        <v>67.62</v>
      </c>
      <c r="K276" s="77"/>
      <c r="L276" s="79" t="s">
        <v>125</v>
      </c>
      <c r="M276" s="78"/>
      <c r="N276" s="80"/>
      <c r="O276" s="77"/>
    </row>
    <row r="277" spans="1:15" ht="25.5">
      <c r="A277" s="77"/>
      <c r="B277" s="79" t="s">
        <v>125</v>
      </c>
      <c r="C277" s="78">
        <v>275.42</v>
      </c>
      <c r="D277" s="80">
        <v>-6.76</v>
      </c>
      <c r="E277" s="77"/>
      <c r="F277" s="77"/>
      <c r="G277" s="79" t="s">
        <v>182</v>
      </c>
      <c r="H277" s="78">
        <v>179.46</v>
      </c>
      <c r="I277" s="80">
        <v>-4</v>
      </c>
      <c r="J277" s="77">
        <v>71.08</v>
      </c>
      <c r="K277" s="77"/>
      <c r="M277" s="77"/>
      <c r="N277" s="84"/>
      <c r="O277" s="77"/>
    </row>
    <row r="278" spans="1:15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</row>
    <row r="279" spans="1:15">
      <c r="A279" s="77"/>
      <c r="B279" s="79" t="s">
        <v>150</v>
      </c>
      <c r="C279" s="78">
        <v>404.03</v>
      </c>
      <c r="D279" s="80">
        <v>-2.86</v>
      </c>
      <c r="E279" s="77"/>
      <c r="F279" s="77"/>
      <c r="G279" s="79" t="s">
        <v>143</v>
      </c>
      <c r="H279" s="78" t="s">
        <v>183</v>
      </c>
      <c r="I279" s="80">
        <v>-18</v>
      </c>
      <c r="J279" s="77"/>
      <c r="K279" s="77"/>
      <c r="L279" s="79" t="s">
        <v>145</v>
      </c>
      <c r="M279" s="78">
        <v>257.64999999999998</v>
      </c>
      <c r="N279" s="80">
        <v>-6.77</v>
      </c>
      <c r="O279" s="77"/>
    </row>
    <row r="280" spans="1:15">
      <c r="A280" s="77"/>
      <c r="B280" s="79"/>
      <c r="C280" s="78" t="s">
        <v>184</v>
      </c>
      <c r="D280" s="80">
        <v>-2.87</v>
      </c>
      <c r="E280" s="77"/>
      <c r="F280" s="77"/>
      <c r="G280" s="79"/>
      <c r="H280" s="78" t="s">
        <v>185</v>
      </c>
      <c r="I280" s="80">
        <v>-18</v>
      </c>
      <c r="J280" s="77"/>
      <c r="K280" s="77"/>
      <c r="L280" s="79"/>
      <c r="M280" s="78">
        <v>260.73</v>
      </c>
      <c r="N280" s="80">
        <v>-6.9</v>
      </c>
      <c r="O280" s="77"/>
    </row>
    <row r="281" spans="1:15">
      <c r="A281" s="77"/>
      <c r="B281" s="79" t="s">
        <v>125</v>
      </c>
      <c r="C281" s="78" t="s">
        <v>186</v>
      </c>
      <c r="D281" s="80">
        <v>-2.85</v>
      </c>
      <c r="E281" s="77"/>
      <c r="F281" s="77"/>
      <c r="G281" s="79" t="s">
        <v>125</v>
      </c>
      <c r="H281" s="78">
        <v>222.53</v>
      </c>
      <c r="I281" s="80">
        <v>-18</v>
      </c>
      <c r="J281" s="77"/>
      <c r="K281" s="77"/>
      <c r="L281" s="79" t="s">
        <v>125</v>
      </c>
      <c r="M281" s="78">
        <v>272.48</v>
      </c>
      <c r="N281" s="80">
        <v>-7.04</v>
      </c>
      <c r="O281" s="77"/>
    </row>
    <row r="282" spans="1:15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</row>
    <row r="283" spans="1:1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</row>
    <row r="284" spans="1:15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</row>
    <row r="285" spans="1:15">
      <c r="A285" s="77"/>
      <c r="D285" s="77"/>
      <c r="E285" s="77"/>
      <c r="F285" s="77"/>
      <c r="I285" s="77"/>
      <c r="J285" s="77"/>
      <c r="K285" s="77"/>
      <c r="L285" s="77"/>
      <c r="M285" s="77"/>
      <c r="N285" s="77"/>
      <c r="O285" s="77"/>
    </row>
    <row r="286" spans="1:15">
      <c r="A286" s="77"/>
      <c r="B286" s="78" t="s">
        <v>187</v>
      </c>
      <c r="C286" s="506" t="s">
        <v>188</v>
      </c>
      <c r="D286" s="507"/>
      <c r="E286" s="77"/>
      <c r="F286" s="77"/>
      <c r="G286" s="78" t="s">
        <v>187</v>
      </c>
      <c r="H286" s="508" t="s">
        <v>189</v>
      </c>
      <c r="I286" s="509"/>
      <c r="J286" s="77"/>
      <c r="K286" s="77"/>
      <c r="L286" s="77"/>
      <c r="M286" s="77"/>
      <c r="N286" s="77"/>
      <c r="O286" s="77"/>
    </row>
    <row r="287" spans="1:15">
      <c r="A287" s="77"/>
      <c r="B287" s="79" t="s">
        <v>124</v>
      </c>
      <c r="C287" s="78">
        <v>359.46</v>
      </c>
      <c r="D287" s="80">
        <v>-1.65</v>
      </c>
      <c r="E287" s="77"/>
      <c r="F287" s="77"/>
      <c r="G287" s="79" t="s">
        <v>123</v>
      </c>
      <c r="H287" s="78">
        <v>303.07</v>
      </c>
      <c r="I287" s="80">
        <v>-7.67</v>
      </c>
      <c r="J287" s="77"/>
      <c r="K287" s="77"/>
      <c r="L287" s="77"/>
      <c r="M287" s="77"/>
      <c r="N287" s="77"/>
      <c r="O287" s="77"/>
    </row>
    <row r="288" spans="1:15">
      <c r="A288" s="77"/>
      <c r="B288" s="79"/>
      <c r="C288" s="78">
        <v>370.8</v>
      </c>
      <c r="D288" s="80">
        <v>-1.39</v>
      </c>
      <c r="E288" s="77"/>
      <c r="F288" s="77"/>
      <c r="G288" s="79"/>
      <c r="H288" s="78">
        <v>311.76</v>
      </c>
      <c r="I288" s="80">
        <v>-8.2799999999999994</v>
      </c>
      <c r="J288" s="77"/>
      <c r="K288" s="77"/>
      <c r="L288" s="77"/>
      <c r="M288" s="77"/>
      <c r="N288" s="77"/>
      <c r="O288" s="77"/>
    </row>
    <row r="289" spans="1:15">
      <c r="A289" s="77"/>
      <c r="B289" s="79" t="s">
        <v>125</v>
      </c>
      <c r="C289" s="78">
        <v>373.9</v>
      </c>
      <c r="D289" s="80">
        <v>-1.53</v>
      </c>
      <c r="E289" s="77"/>
      <c r="F289" s="77"/>
      <c r="G289" s="79" t="s">
        <v>125</v>
      </c>
      <c r="H289" s="78">
        <v>319.69</v>
      </c>
      <c r="I289" s="80">
        <v>-7.68</v>
      </c>
      <c r="J289" s="77"/>
      <c r="K289" s="77"/>
      <c r="L289" s="77"/>
      <c r="M289" s="77"/>
      <c r="N289" s="77"/>
      <c r="O289" s="77"/>
    </row>
    <row r="290" spans="1:15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</row>
    <row r="291" spans="1:15">
      <c r="A291" s="77"/>
      <c r="B291" s="79" t="s">
        <v>123</v>
      </c>
      <c r="C291" s="78">
        <v>260.81</v>
      </c>
      <c r="D291" s="80">
        <v>-11.3</v>
      </c>
      <c r="E291" s="77"/>
      <c r="F291" s="77"/>
      <c r="G291" s="79" t="s">
        <v>136</v>
      </c>
      <c r="H291" s="78">
        <v>244.47</v>
      </c>
      <c r="I291" s="80">
        <v>-15.5</v>
      </c>
      <c r="J291" s="77">
        <v>0.7</v>
      </c>
      <c r="K291" s="77"/>
      <c r="L291" s="77"/>
      <c r="M291" s="77"/>
      <c r="N291" s="77"/>
      <c r="O291" s="77"/>
    </row>
    <row r="292" spans="1:15">
      <c r="A292" s="77"/>
      <c r="B292" s="79"/>
      <c r="C292" s="78">
        <v>263.23</v>
      </c>
      <c r="D292" s="80">
        <v>-11.5</v>
      </c>
      <c r="E292" s="77"/>
      <c r="F292" s="77"/>
      <c r="G292" s="79"/>
      <c r="H292" s="78">
        <v>256.13</v>
      </c>
      <c r="I292" s="80">
        <v>-15.1</v>
      </c>
      <c r="J292" s="77">
        <v>0.72</v>
      </c>
      <c r="K292" s="77"/>
      <c r="L292" s="77"/>
      <c r="M292" s="77"/>
      <c r="N292" s="77"/>
      <c r="O292" s="77"/>
    </row>
    <row r="293" spans="1:15">
      <c r="A293" s="77"/>
      <c r="B293" s="79" t="s">
        <v>125</v>
      </c>
      <c r="C293" s="78">
        <v>272.75</v>
      </c>
      <c r="D293" s="80">
        <v>-11.4</v>
      </c>
      <c r="E293" s="77"/>
      <c r="F293" s="77"/>
      <c r="G293" s="79" t="s">
        <v>167</v>
      </c>
      <c r="H293" s="78">
        <v>257.88</v>
      </c>
      <c r="I293" s="80">
        <v>-14.9</v>
      </c>
      <c r="J293" s="77">
        <v>0.72</v>
      </c>
      <c r="K293" s="77"/>
      <c r="L293" s="77"/>
      <c r="M293" s="77"/>
      <c r="N293" s="77"/>
      <c r="O293" s="77"/>
    </row>
    <row r="294" spans="1:15">
      <c r="A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</row>
    <row r="295" spans="1:15">
      <c r="A295" s="77"/>
      <c r="B295" s="79" t="s">
        <v>132</v>
      </c>
      <c r="C295" s="78">
        <v>237.2</v>
      </c>
      <c r="D295" s="80">
        <v>-4.71</v>
      </c>
      <c r="E295" s="77"/>
      <c r="F295" s="77"/>
      <c r="G295" s="79" t="s">
        <v>144</v>
      </c>
      <c r="H295" s="78">
        <v>239.51</v>
      </c>
      <c r="I295" s="80">
        <v>-14.8</v>
      </c>
      <c r="J295" s="77"/>
      <c r="K295" s="77"/>
      <c r="L295" s="77"/>
      <c r="M295" s="77"/>
      <c r="N295" s="77"/>
      <c r="O295" s="77"/>
    </row>
    <row r="296" spans="1:15">
      <c r="A296" s="77"/>
      <c r="B296" s="79"/>
      <c r="C296" s="78">
        <v>237.95</v>
      </c>
      <c r="D296" s="80">
        <v>-4.68</v>
      </c>
      <c r="E296" s="77"/>
      <c r="F296" s="77"/>
      <c r="G296" s="79"/>
      <c r="H296" s="78">
        <v>240.73</v>
      </c>
      <c r="I296" s="80">
        <v>-14.5</v>
      </c>
      <c r="J296" s="77"/>
      <c r="K296" s="77"/>
      <c r="L296" s="77"/>
      <c r="M296" s="77"/>
      <c r="N296" s="77"/>
      <c r="O296" s="77"/>
    </row>
    <row r="297" spans="1:15">
      <c r="A297" s="77"/>
      <c r="B297" s="79" t="s">
        <v>125</v>
      </c>
      <c r="C297" s="78">
        <v>241.04</v>
      </c>
      <c r="D297" s="80">
        <v>-4.5999999999999996</v>
      </c>
      <c r="E297" s="77"/>
      <c r="F297" s="77"/>
      <c r="G297" s="79" t="s">
        <v>125</v>
      </c>
      <c r="H297" s="78">
        <v>251.37</v>
      </c>
      <c r="I297" s="80">
        <v>-14.8</v>
      </c>
      <c r="J297" s="77"/>
      <c r="K297" s="77"/>
      <c r="L297" s="77"/>
      <c r="M297" s="77"/>
      <c r="N297" s="77"/>
      <c r="O297" s="77"/>
    </row>
    <row r="298" spans="1:15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</row>
    <row r="299" spans="1:15">
      <c r="A299" s="77"/>
      <c r="B299" s="79" t="s">
        <v>139</v>
      </c>
      <c r="C299" s="78">
        <v>326.89999999999998</v>
      </c>
      <c r="D299" s="80">
        <v>2.15</v>
      </c>
      <c r="E299" s="77"/>
      <c r="F299" s="77"/>
      <c r="G299" s="79" t="s">
        <v>146</v>
      </c>
      <c r="H299" s="78">
        <v>349.57</v>
      </c>
      <c r="I299" s="80">
        <v>-18.2</v>
      </c>
      <c r="J299" s="77"/>
      <c r="K299" s="77"/>
      <c r="L299" s="77"/>
      <c r="M299" s="77"/>
      <c r="N299" s="77"/>
      <c r="O299" s="77"/>
    </row>
    <row r="300" spans="1:15">
      <c r="A300" s="77"/>
      <c r="B300" s="79"/>
      <c r="C300" s="78">
        <v>334.8</v>
      </c>
      <c r="D300" s="80">
        <v>2.37</v>
      </c>
      <c r="E300" s="77"/>
      <c r="F300" s="77"/>
      <c r="G300" s="79"/>
      <c r="H300" s="78">
        <v>396.63</v>
      </c>
      <c r="I300" s="80">
        <v>-18.3</v>
      </c>
      <c r="J300" s="77"/>
      <c r="K300" s="77"/>
      <c r="L300" s="77"/>
      <c r="M300" s="77"/>
      <c r="N300" s="77"/>
      <c r="O300" s="77"/>
    </row>
    <row r="301" spans="1:15">
      <c r="A301" s="77"/>
      <c r="B301" s="79" t="s">
        <v>125</v>
      </c>
      <c r="C301" s="78">
        <v>339.6</v>
      </c>
      <c r="D301" s="80">
        <v>2.4</v>
      </c>
      <c r="E301" s="77"/>
      <c r="F301" s="77"/>
      <c r="G301" s="79" t="s">
        <v>125</v>
      </c>
      <c r="H301" s="78">
        <v>401.93</v>
      </c>
      <c r="I301" s="80">
        <v>-18.2</v>
      </c>
      <c r="J301" s="77"/>
      <c r="K301" s="77"/>
      <c r="L301" s="77"/>
      <c r="M301" s="77"/>
      <c r="N301" s="77"/>
      <c r="O301" s="77"/>
    </row>
    <row r="302" spans="1:15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</row>
    <row r="303" spans="1:15">
      <c r="A303" s="77"/>
      <c r="B303" s="79" t="s">
        <v>149</v>
      </c>
      <c r="C303" s="78">
        <v>273.01</v>
      </c>
      <c r="D303" s="80">
        <v>-2.98</v>
      </c>
      <c r="E303" s="77"/>
      <c r="F303" s="77"/>
      <c r="G303" s="79" t="s">
        <v>143</v>
      </c>
      <c r="H303" s="78">
        <v>252.77</v>
      </c>
      <c r="I303" s="80">
        <v>-6.44</v>
      </c>
      <c r="J303" s="77"/>
      <c r="K303" s="77"/>
      <c r="L303" s="77"/>
      <c r="M303" s="77"/>
      <c r="N303" s="77"/>
      <c r="O303" s="77"/>
    </row>
    <row r="304" spans="1:15">
      <c r="A304" s="77"/>
      <c r="B304" s="79"/>
      <c r="C304" s="78">
        <v>279.61</v>
      </c>
      <c r="D304" s="80">
        <v>-2.86</v>
      </c>
      <c r="E304" s="77"/>
      <c r="F304" s="77"/>
      <c r="G304" s="79"/>
      <c r="H304" s="78">
        <v>264.37</v>
      </c>
      <c r="I304" s="80">
        <v>-6.46</v>
      </c>
      <c r="J304" s="77"/>
      <c r="K304" s="77"/>
      <c r="L304" s="77"/>
      <c r="M304" s="77"/>
      <c r="N304" s="77"/>
      <c r="O304" s="77"/>
    </row>
    <row r="305" spans="1:15">
      <c r="A305" s="77"/>
      <c r="B305" s="79" t="s">
        <v>125</v>
      </c>
      <c r="C305" s="78">
        <v>288.77999999999997</v>
      </c>
      <c r="D305" s="80">
        <v>-2.63</v>
      </c>
      <c r="E305" s="77"/>
      <c r="F305" s="77"/>
      <c r="G305" s="79" t="s">
        <v>125</v>
      </c>
      <c r="H305" s="78">
        <v>269.97000000000003</v>
      </c>
      <c r="I305" s="80">
        <v>-6.39</v>
      </c>
      <c r="J305" s="77"/>
      <c r="K305" s="77"/>
      <c r="L305" s="77"/>
      <c r="M305" s="77"/>
      <c r="N305" s="77"/>
      <c r="O305" s="77"/>
    </row>
    <row r="306" spans="1:15">
      <c r="A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</row>
    <row r="307" spans="1:15">
      <c r="A307" s="77"/>
      <c r="B307" s="79" t="s">
        <v>143</v>
      </c>
      <c r="C307" s="78">
        <v>259.69</v>
      </c>
      <c r="D307" s="80">
        <v>-7.34</v>
      </c>
      <c r="E307" s="77"/>
      <c r="F307" s="77"/>
      <c r="G307" s="79" t="s">
        <v>150</v>
      </c>
      <c r="H307" s="78">
        <v>393.02</v>
      </c>
      <c r="I307" s="80">
        <v>-8.65</v>
      </c>
      <c r="J307" s="77"/>
      <c r="K307" s="77"/>
      <c r="L307" s="77"/>
      <c r="M307" s="77"/>
      <c r="N307" s="77"/>
      <c r="O307" s="77"/>
    </row>
    <row r="308" spans="1:15">
      <c r="A308" s="77"/>
      <c r="B308" s="79"/>
      <c r="C308" s="78">
        <v>270.81</v>
      </c>
      <c r="D308" s="80">
        <v>-6.71</v>
      </c>
      <c r="E308" s="77"/>
      <c r="F308" s="77"/>
      <c r="G308" s="79"/>
      <c r="H308" s="78">
        <v>406.76</v>
      </c>
      <c r="I308" s="80">
        <v>-8.7200000000000006</v>
      </c>
      <c r="J308" s="77"/>
      <c r="K308" s="77"/>
      <c r="L308" s="77"/>
      <c r="M308" s="77"/>
      <c r="N308" s="77"/>
      <c r="O308" s="77"/>
    </row>
    <row r="309" spans="1:15">
      <c r="A309" s="77"/>
      <c r="B309" s="79" t="s">
        <v>125</v>
      </c>
      <c r="C309" s="78">
        <v>275.42</v>
      </c>
      <c r="D309" s="80">
        <v>-6.79</v>
      </c>
      <c r="E309" s="77"/>
      <c r="F309" s="77"/>
      <c r="G309" s="79" t="s">
        <v>125</v>
      </c>
      <c r="H309" s="78">
        <v>418.62</v>
      </c>
      <c r="I309" s="80">
        <v>-8.83</v>
      </c>
      <c r="J309" s="77"/>
      <c r="K309" s="77"/>
      <c r="L309" s="77"/>
      <c r="M309" s="77"/>
      <c r="N309" s="77"/>
      <c r="O309" s="77"/>
    </row>
    <row r="310" spans="1:15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</row>
    <row r="311" spans="1:15">
      <c r="A311" s="77"/>
      <c r="B311" s="79" t="s">
        <v>150</v>
      </c>
      <c r="C311" s="78">
        <v>404.03</v>
      </c>
      <c r="D311" s="80">
        <v>-3.21</v>
      </c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</row>
    <row r="312" spans="1:15">
      <c r="A312" s="77"/>
      <c r="B312" s="79"/>
      <c r="C312" s="78" t="s">
        <v>184</v>
      </c>
      <c r="D312" s="80">
        <v>-2.8</v>
      </c>
      <c r="E312" s="77"/>
      <c r="F312" s="77"/>
      <c r="G312" s="82"/>
      <c r="H312" s="82"/>
      <c r="I312" s="82"/>
      <c r="J312" s="82"/>
      <c r="K312" s="82"/>
      <c r="L312" s="82"/>
      <c r="M312" s="82"/>
      <c r="N312" s="82"/>
      <c r="O312" s="77"/>
    </row>
    <row r="313" spans="1:15">
      <c r="A313" s="77"/>
      <c r="B313" s="79" t="s">
        <v>125</v>
      </c>
      <c r="C313" s="78" t="s">
        <v>186</v>
      </c>
      <c r="D313" s="80">
        <v>-3.24</v>
      </c>
      <c r="E313" s="77"/>
      <c r="F313" s="77"/>
      <c r="G313" s="82"/>
      <c r="H313" s="82"/>
      <c r="I313" s="82"/>
      <c r="J313" s="82"/>
      <c r="K313" s="82"/>
      <c r="L313" s="82"/>
      <c r="M313" s="82"/>
      <c r="N313" s="82"/>
      <c r="O313" s="77"/>
    </row>
  </sheetData>
  <mergeCells count="19">
    <mergeCell ref="H218:I218"/>
    <mergeCell ref="C2:D2"/>
    <mergeCell ref="H2:I2"/>
    <mergeCell ref="M2:N2"/>
    <mergeCell ref="C46:D46"/>
    <mergeCell ref="H54:I54"/>
    <mergeCell ref="C98:D98"/>
    <mergeCell ref="H98:I98"/>
    <mergeCell ref="M98:N98"/>
    <mergeCell ref="C130:D130"/>
    <mergeCell ref="H130:I130"/>
    <mergeCell ref="C174:D174"/>
    <mergeCell ref="H174:I174"/>
    <mergeCell ref="C206:D206"/>
    <mergeCell ref="C254:D254"/>
    <mergeCell ref="H254:I254"/>
    <mergeCell ref="M254:N254"/>
    <mergeCell ref="C286:D286"/>
    <mergeCell ref="H286:I28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362"/>
  <sheetViews>
    <sheetView showGridLines="0" showRowColHeaders="0" topLeftCell="A10" zoomScale="80" zoomScaleNormal="80" workbookViewId="0">
      <selection activeCell="Y37" sqref="Y37:AB46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477" t="s">
        <v>0</v>
      </c>
      <c r="H2" s="478"/>
      <c r="I2" s="477" t="s">
        <v>1</v>
      </c>
      <c r="J2" s="478"/>
      <c r="K2" s="479" t="s">
        <v>2</v>
      </c>
      <c r="L2" s="480"/>
      <c r="M2" s="1"/>
      <c r="N2" s="3" t="s">
        <v>3</v>
      </c>
      <c r="O2" s="4">
        <f>COS(Calculadora!B4*PI()/180)</f>
        <v>0.53685793598675657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SIN(Calculadora!B4*PI()/180)</f>
        <v>0.8436726596068167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COS(RADIANS(Calculadora!B4))</f>
        <v>0.53685793598675657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LOOKUP(Calculadora!B6,G3:G13:H3:H13)+Calculadora!B1</f>
        <v>229.72</v>
      </c>
      <c r="I14" s="6" t="s">
        <v>5</v>
      </c>
      <c r="J14" s="6">
        <f>LOOKUP(Calculadora!B6,I3:I13:J3:J13)+Calculadora!B1</f>
        <v>229.17</v>
      </c>
      <c r="K14" s="7" t="s">
        <v>5</v>
      </c>
      <c r="L14" s="7">
        <f>LOOKUP(Calculadora!B6,K3:K13:L3:L13)+Calculadora!B1</f>
        <v>231.47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477" t="s">
        <v>6</v>
      </c>
      <c r="C18" s="481"/>
      <c r="D18" s="481"/>
      <c r="E18" s="478"/>
      <c r="F18" s="2"/>
      <c r="G18" s="477" t="s">
        <v>6</v>
      </c>
      <c r="H18" s="481"/>
      <c r="I18" s="478"/>
      <c r="J18" s="2"/>
      <c r="K18" s="6" t="s">
        <v>7</v>
      </c>
      <c r="L18" s="12"/>
      <c r="M18" s="1"/>
      <c r="N18" s="6" t="s">
        <v>8</v>
      </c>
      <c r="O18" s="13">
        <f>O19/0.2165</f>
        <v>2.6020858212581097</v>
      </c>
      <c r="P18" s="2"/>
      <c r="Q18" s="6">
        <v>1</v>
      </c>
      <c r="R18" s="86">
        <v>0.73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8.8743497130424025</v>
      </c>
      <c r="I19" s="13">
        <f>I20/0.2165</f>
        <v>9.0432655048488471</v>
      </c>
      <c r="J19" s="2"/>
      <c r="K19" s="15" t="s">
        <v>11</v>
      </c>
      <c r="L19" s="16">
        <f>O19*$O$3*Calculadora!$B$3</f>
        <v>1.9011373041896509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0.56335158030238075</v>
      </c>
      <c r="P19" s="2"/>
      <c r="Q19" s="6">
        <v>5</v>
      </c>
      <c r="R19" s="86">
        <f>R18+0.01</f>
        <v>0.74</v>
      </c>
      <c r="S19" s="85">
        <v>1.3100000000000001E-2</v>
      </c>
      <c r="T19" s="2"/>
    </row>
    <row r="20" spans="1:20">
      <c r="A20" s="2"/>
      <c r="B20" s="5">
        <v>100</v>
      </c>
      <c r="C20" s="99">
        <v>281.2</v>
      </c>
      <c r="D20" s="99">
        <v>204</v>
      </c>
      <c r="E20" s="6">
        <f>D20/45*0.2165</f>
        <v>0.9814666666666666</v>
      </c>
      <c r="F20" s="2"/>
      <c r="G20" s="6" t="s">
        <v>7</v>
      </c>
      <c r="H20" s="6">
        <f>L21+O24</f>
        <v>1.92129671287368</v>
      </c>
      <c r="I20" s="6">
        <f>L22+O24</f>
        <v>1.9578669817997754</v>
      </c>
      <c r="J20" s="2"/>
      <c r="K20" s="17" t="s">
        <v>13</v>
      </c>
      <c r="L20" s="18">
        <f>IF(L23&gt;0,L19*O22,L19*O23)</f>
        <v>1.9348228525319329</v>
      </c>
      <c r="M20" s="12"/>
      <c r="N20" s="6" t="s">
        <v>14</v>
      </c>
      <c r="O20" s="6">
        <f>H27*POWER(H26,(C20-O25))</f>
        <v>1.1821370449400694</v>
      </c>
      <c r="P20" s="2"/>
      <c r="Q20" s="6">
        <v>10</v>
      </c>
      <c r="R20" s="86">
        <f t="shared" ref="R20:R22" si="0">R19+0.01</f>
        <v>0.75</v>
      </c>
      <c r="S20" s="85">
        <v>1.3299999999999999E-2</v>
      </c>
      <c r="T20" s="2"/>
    </row>
    <row r="21" spans="1:20">
      <c r="A21" s="2"/>
      <c r="B21" s="5">
        <v>90</v>
      </c>
      <c r="C21" s="99">
        <v>248.5</v>
      </c>
      <c r="D21" s="99">
        <v>144</v>
      </c>
      <c r="E21" s="6">
        <f t="shared" ref="E21:E22" si="1">D21/45*0.2165</f>
        <v>0.69280000000000008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82.309957484439821</v>
      </c>
      <c r="I21" s="6">
        <f>100*(L32-C21)*(L32-C22)/((C20-C21)*(C20-C22))+90*(L32-C20)*(L32-C22)/((C21-C20)*(C21-C22))+80*(L32-C20)*(L32-C21)/((C22-C20)*(C22-C21))</f>
        <v>83.220582464845279</v>
      </c>
      <c r="J21" s="2"/>
      <c r="K21" s="17" t="s">
        <v>15</v>
      </c>
      <c r="L21" s="18">
        <f>L20*L29</f>
        <v>1.9184799549721681</v>
      </c>
      <c r="M21" s="12"/>
      <c r="N21" s="6" t="s">
        <v>16</v>
      </c>
      <c r="O21" s="6">
        <f>I27*POWER(I26,(C20-O25))</f>
        <v>1.1705074374184707</v>
      </c>
      <c r="P21" s="2"/>
      <c r="Q21" s="6">
        <v>15</v>
      </c>
      <c r="R21" s="86">
        <f t="shared" si="0"/>
        <v>0.76</v>
      </c>
      <c r="S21" s="85">
        <v>1.35E-2</v>
      </c>
      <c r="T21" s="2"/>
    </row>
    <row r="22" spans="1:20">
      <c r="A22" s="2"/>
      <c r="B22" s="5">
        <v>80</v>
      </c>
      <c r="C22" s="99">
        <v>217</v>
      </c>
      <c r="D22" s="99">
        <v>102</v>
      </c>
      <c r="E22" s="6">
        <f t="shared" si="1"/>
        <v>0.4907333333333333</v>
      </c>
      <c r="F22" s="2"/>
      <c r="G22" s="6" t="s">
        <v>17</v>
      </c>
      <c r="H22" s="6">
        <f>INDEX('R266'!F291:F363,(ROUNDUP(((H21-80)/(20/72))+1,0)),1)</f>
        <v>227.6999999999999</v>
      </c>
      <c r="I22" s="6">
        <f>INDEX('R266'!F291:F363,(ROUNDUP(((I21-80)/(20/72))+1,0)),1)</f>
        <v>229.99999999999994</v>
      </c>
      <c r="J22" s="2"/>
      <c r="K22" s="17" t="s">
        <v>18</v>
      </c>
      <c r="L22" s="18">
        <f>L20/L30</f>
        <v>1.9550502238982634</v>
      </c>
      <c r="M22" s="12"/>
      <c r="N22" s="6" t="s">
        <v>19</v>
      </c>
      <c r="O22" s="6">
        <f>IF((O25&gt;0),((100+(L23/-H25))/100))</f>
        <v>1.0158784827075662</v>
      </c>
      <c r="P22" s="2"/>
      <c r="Q22" s="6">
        <v>20</v>
      </c>
      <c r="R22" s="86">
        <f t="shared" si="0"/>
        <v>0.77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2.2185874282606006</v>
      </c>
      <c r="I23" s="13">
        <f>I19/4</f>
        <v>2.2608163762122118</v>
      </c>
      <c r="J23" s="2"/>
      <c r="K23" s="19" t="s">
        <v>21</v>
      </c>
      <c r="L23" s="20">
        <f>IF(Calculadora!$B$2&gt;0,Calculadora!$B$2*O20,Calculadora!$B$2*O21)</f>
        <v>-4.3148002140312531</v>
      </c>
      <c r="M23" s="12"/>
      <c r="N23" s="6" t="s">
        <v>22</v>
      </c>
      <c r="O23" s="6">
        <f>IF((O25&gt;0),((100+(L23/-I25))/100))</f>
        <v>1.0177186299316978</v>
      </c>
      <c r="P23" s="2"/>
      <c r="Q23" s="6" t="str">
        <f>Calculadora!$B$2</f>
        <v>-3,65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0.71182311345943028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1.1520630052894745E-2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O19/4*Calculadora!$B$5</f>
        <v>2.8167579015119038E-3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266'!C25</f>
        <v>2.7173882375897458</v>
      </c>
      <c r="I25" s="6">
        <f>'inf 266'!D25</f>
        <v>2.43517711621275</v>
      </c>
      <c r="J25" s="2"/>
      <c r="K25" s="6" t="s">
        <v>25</v>
      </c>
      <c r="L25" s="12"/>
      <c r="M25" s="12"/>
      <c r="N25" s="6" t="s">
        <v>26</v>
      </c>
      <c r="O25" s="6">
        <f>'266'!H14</f>
        <v>229.72</v>
      </c>
      <c r="P25" s="2"/>
      <c r="Q25" s="6">
        <v>-1</v>
      </c>
      <c r="R25" s="86">
        <v>0.7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1.0099020390239684</v>
      </c>
      <c r="I26" s="6">
        <f>(1+(I28*S32))</f>
        <v>1.0101261662862284</v>
      </c>
      <c r="J26" s="2"/>
      <c r="K26" s="15" t="s">
        <v>28</v>
      </c>
      <c r="L26" s="16">
        <f>O19*Calculadora!$B$3*$O$2</f>
        <v>1.2097590665440547</v>
      </c>
      <c r="M26" s="12"/>
      <c r="N26" s="2"/>
      <c r="O26" s="2"/>
      <c r="P26" s="2"/>
      <c r="Q26" s="6">
        <v>-10</v>
      </c>
      <c r="R26" s="86">
        <f>R25-0.01</f>
        <v>0.69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0.71182311345943028</v>
      </c>
      <c r="I27" s="6">
        <f>R32</f>
        <v>0.69681452957463741</v>
      </c>
      <c r="J27" s="2"/>
      <c r="K27" s="17" t="s">
        <v>30</v>
      </c>
      <c r="L27" s="18">
        <f>O5*Calculadora!B3*O19*0.95*(1-(L23*0.016))</f>
        <v>1.2286131171414603</v>
      </c>
      <c r="M27" s="1"/>
      <c r="N27" s="13" t="s">
        <v>31</v>
      </c>
      <c r="O27" s="6">
        <f>O25+L23</f>
        <v>225.40519978596873</v>
      </c>
      <c r="P27" s="2"/>
      <c r="Q27" s="6">
        <v>-20</v>
      </c>
      <c r="R27" s="86">
        <f t="shared" ref="R27:R31" si="2">R26-0.01</f>
        <v>0.67999999999999994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0.859504990482723</v>
      </c>
      <c r="I28" s="13">
        <f>1*(O25-C21)*(O25-C22)/((C20-C21)*(C20-C22))+0.903*(O25-C20)*(O25-C22)/((C21-C20)*(C21-C22))+0.76*(O25-C20)*(O25-C21)/((C22-C20)*(C22-C21))</f>
        <v>0.82359893014539265</v>
      </c>
      <c r="J28" s="2"/>
      <c r="K28" s="17" t="s">
        <v>32</v>
      </c>
      <c r="L28" s="18">
        <f>O5*Calculadora!B3*O19*1.25*(1-(L23*0.016))</f>
        <v>1.6165962067650792</v>
      </c>
      <c r="M28" s="1"/>
      <c r="N28" s="2"/>
      <c r="O28" s="2"/>
      <c r="P28" s="2"/>
      <c r="Q28" s="6">
        <v>-30</v>
      </c>
      <c r="R28" s="86">
        <f t="shared" si="2"/>
        <v>0.66999999999999993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0.99155328481965244</v>
      </c>
      <c r="M29" s="1"/>
      <c r="N29" s="2"/>
      <c r="O29" s="2"/>
      <c r="P29" s="2"/>
      <c r="Q29" s="6">
        <v>-40</v>
      </c>
      <c r="R29" s="86">
        <f t="shared" si="2"/>
        <v>0.65999999999999992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INDEX('R266'!G291:G363,(ROUNDUP(((Calculadora!F24-80)/(20/72))+1,0)),1)</f>
        <v>#VALUE!</v>
      </c>
      <c r="I30" s="6" t="e">
        <f>INDEX('R266'!G291:G363,(ROUNDUP(((Calculadora!G24-80)/(20/72))+1,0)),1)</f>
        <v>#VALUE!</v>
      </c>
      <c r="J30" s="2"/>
      <c r="K30" s="17" t="s">
        <v>35</v>
      </c>
      <c r="L30" s="18">
        <f>(100+(L28*4/-6.25))/100</f>
        <v>0.98965378427670347</v>
      </c>
      <c r="M30" s="1"/>
      <c r="N30" s="1"/>
      <c r="O30" s="1"/>
      <c r="P30" s="1"/>
      <c r="Q30" s="6">
        <v>-50</v>
      </c>
      <c r="R30" s="86">
        <f t="shared" si="2"/>
        <v>0.64999999999999991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224.17658666882727</v>
      </c>
      <c r="M31" s="2"/>
      <c r="N31" s="2"/>
      <c r="O31" s="2"/>
      <c r="P31" s="2"/>
      <c r="Q31" s="6">
        <v>-60</v>
      </c>
      <c r="R31" s="86">
        <f t="shared" si="2"/>
        <v>0.6399999999999999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227.02179599273381</v>
      </c>
      <c r="M32" s="2"/>
      <c r="N32" s="2"/>
      <c r="O32" s="2"/>
      <c r="P32" s="2"/>
      <c r="Q32" s="6" t="str">
        <f>Calculadora!$B$2</f>
        <v>-3,65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0.69681452957463741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1.2295021175465505E-2</v>
      </c>
      <c r="T32" s="12"/>
    </row>
    <row r="33" spans="1:27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7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7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7">
      <c r="A36" s="2"/>
      <c r="B36" s="474" t="s">
        <v>38</v>
      </c>
      <c r="C36" s="475"/>
      <c r="D36" s="475"/>
      <c r="E36" s="476"/>
      <c r="F36" s="2"/>
      <c r="G36" s="474" t="s">
        <v>38</v>
      </c>
      <c r="H36" s="475"/>
      <c r="I36" s="476"/>
      <c r="J36" s="12"/>
      <c r="K36" s="6" t="s">
        <v>7</v>
      </c>
      <c r="L36" s="12"/>
      <c r="M36" s="2"/>
      <c r="N36" s="6" t="s">
        <v>8</v>
      </c>
      <c r="O36" s="6">
        <f>O37/0.2165</f>
        <v>4.2119060307050669</v>
      </c>
      <c r="P36" s="1"/>
      <c r="Q36" s="6">
        <v>1</v>
      </c>
      <c r="R36" s="86">
        <v>0.76</v>
      </c>
      <c r="S36" s="85">
        <v>1.2699999999999999E-2</v>
      </c>
      <c r="T36" s="2"/>
    </row>
    <row r="37" spans="1:27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14.139373443059583</v>
      </c>
      <c r="I37" s="13">
        <f>I38/0.2165</f>
        <v>14.578430840240724</v>
      </c>
      <c r="J37" s="12"/>
      <c r="K37" s="15" t="s">
        <v>11</v>
      </c>
      <c r="L37" s="16">
        <f>O37*$O$3*Calculadora!$B$3</f>
        <v>3.0773049879051171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0.911877655647647</v>
      </c>
      <c r="P37" s="2"/>
      <c r="Q37" s="6">
        <v>5</v>
      </c>
      <c r="R37" s="86">
        <f>R36+0.01</f>
        <v>0.77</v>
      </c>
      <c r="S37" s="85">
        <v>1.3100000000000001E-2</v>
      </c>
      <c r="T37" s="2"/>
      <c r="Z37" s="115" t="s">
        <v>263</v>
      </c>
      <c r="AA37" s="117" t="s">
        <v>264</v>
      </c>
    </row>
    <row r="38" spans="1:27">
      <c r="A38" s="2"/>
      <c r="B38" s="13">
        <v>100</v>
      </c>
      <c r="C38" s="99">
        <v>236.8</v>
      </c>
      <c r="D38" s="99">
        <v>208</v>
      </c>
      <c r="E38" s="13">
        <f>D38/45*0.2165</f>
        <v>1.0007111111111111</v>
      </c>
      <c r="F38" s="2"/>
      <c r="G38" s="6" t="s">
        <v>7</v>
      </c>
      <c r="H38" s="6">
        <f>L39+O42</f>
        <v>3.0611743504223998</v>
      </c>
      <c r="I38" s="6">
        <f>L40+O42</f>
        <v>3.1562302769121167</v>
      </c>
      <c r="J38" s="12"/>
      <c r="K38" s="17" t="s">
        <v>13</v>
      </c>
      <c r="L38" s="18">
        <f>IF(L41&gt;0,L37*O40,L37*O41)</f>
        <v>3.1001592517405872</v>
      </c>
      <c r="M38" s="2"/>
      <c r="N38" s="6" t="s">
        <v>14</v>
      </c>
      <c r="O38" s="6">
        <f>H46*POWER((1+(H45)),C38-O43)</f>
        <v>0.74182311345942986</v>
      </c>
      <c r="P38" s="2"/>
      <c r="Q38" s="6">
        <v>10</v>
      </c>
      <c r="R38" s="86">
        <f t="shared" ref="R38:R40" si="3">R37+0.01</f>
        <v>0.78</v>
      </c>
      <c r="S38" s="85">
        <v>1.3299999999999999E-2</v>
      </c>
      <c r="T38" s="2"/>
      <c r="Y38" s="114" t="s">
        <v>265</v>
      </c>
      <c r="Z38" s="115">
        <f>Z39/0.2165</f>
        <v>3.9770702735494536</v>
      </c>
      <c r="AA38" s="117">
        <f>AA39/0.2165</f>
        <v>4.2040393351451879</v>
      </c>
    </row>
    <row r="39" spans="1:27">
      <c r="A39" s="2"/>
      <c r="B39" s="13">
        <f>B38-10</f>
        <v>90</v>
      </c>
      <c r="C39" s="99">
        <v>203.4</v>
      </c>
      <c r="D39" s="99">
        <v>139</v>
      </c>
      <c r="E39" s="13">
        <f t="shared" ref="E39:E48" si="4">D39/45*0.2165</f>
        <v>0.66874444444444447</v>
      </c>
      <c r="F39" s="2"/>
      <c r="G39" s="6" t="s">
        <v>5</v>
      </c>
      <c r="H39" s="6">
        <f>IF(O43&gt;(C45-0.0001),H47,H48)</f>
        <v>96.308488206129866</v>
      </c>
      <c r="I39" s="6">
        <f>IF(O43&gt;(C45-0.0001),I47,I48)</f>
        <v>97.676847893570311</v>
      </c>
      <c r="J39" s="12"/>
      <c r="K39" s="17" t="s">
        <v>15</v>
      </c>
      <c r="L39" s="18">
        <f>L38*L47</f>
        <v>3.0566149621441614</v>
      </c>
      <c r="M39" s="2"/>
      <c r="N39" s="6" t="s">
        <v>16</v>
      </c>
      <c r="O39" s="6">
        <f>I46*POWER((1+(I45)),C38-O43)</f>
        <v>0.76299556541067037</v>
      </c>
      <c r="P39" s="2"/>
      <c r="Q39" s="6">
        <v>15</v>
      </c>
      <c r="R39" s="86">
        <f t="shared" si="3"/>
        <v>0.79</v>
      </c>
      <c r="S39" s="85">
        <v>1.35E-2</v>
      </c>
      <c r="T39" s="2"/>
      <c r="Y39" s="114" t="s">
        <v>266</v>
      </c>
      <c r="Z39" s="115">
        <f>IF(AND(L49&gt;(C45-0.0001),L49&lt;C39),(Z43),IF(AND(L49&gt;(C39-0.0001),L49&lt;C38),(Z44),IF(AND(L49&gt;(C38-0.0001),L49&lt;321),(Z45),IF(AND((L49&gt;0-0.0001),L49&lt;C45),(Z46)))))</f>
        <v>0.86103571422345671</v>
      </c>
      <c r="AA39" s="117">
        <f>IF(AND(L50&gt;(C45-0.0001),L50&lt;C39),(AA43),IF(AND(L50&gt;(C39-0.0001),L50&lt;C38),(AA44),IF(AND(L50&gt;(C38-0.0001),L50&lt;321),(AA45),IF(AND((L50&gt;0-0.0001),L50&lt;C45),(AA46)))))</f>
        <v>0.91017451605893318</v>
      </c>
    </row>
    <row r="40" spans="1:27">
      <c r="A40" s="2"/>
      <c r="B40" s="13">
        <f t="shared" ref="B40:B47" si="5">B39-10</f>
        <v>80</v>
      </c>
      <c r="C40" s="99">
        <v>171.7</v>
      </c>
      <c r="D40" s="99">
        <v>94</v>
      </c>
      <c r="E40" s="13">
        <f t="shared" si="4"/>
        <v>0.45224444444444445</v>
      </c>
      <c r="F40" s="2"/>
      <c r="G40" s="6" t="s">
        <v>17</v>
      </c>
      <c r="H40" s="6">
        <f>IF(N53=0,INDEX('R266'!E39:E363,(ROUNDDOWN(((H39-10)/(20/72)+1),0)),1),INDEX('R266'!E39:E363,(ROUNDUP(((H39-10)/(20/72))+1,0)),1))</f>
        <v>256.39444444444456</v>
      </c>
      <c r="I40" s="6">
        <f>IF(O53=0,INDEX('R266'!E39:E363,(ROUNDDOWN(((I39-10)/(20/72)+1),0)),1),INDEX('R266'!E39:E363,(ROUNDUP(((I39-10)/(20/72))+1,0)),1))</f>
        <v>260.08888888888896</v>
      </c>
      <c r="J40" s="12"/>
      <c r="K40" s="17" t="s">
        <v>18</v>
      </c>
      <c r="L40" s="18">
        <f>L38/L48</f>
        <v>3.1516708886338782</v>
      </c>
      <c r="M40" s="2"/>
      <c r="N40" s="6" t="s">
        <v>19</v>
      </c>
      <c r="O40" s="6">
        <f>IF((O43&gt;0),((100+(L41/-H44))/100))</f>
        <v>1.0084666336967287</v>
      </c>
      <c r="P40" s="1"/>
      <c r="Q40" s="6">
        <v>20</v>
      </c>
      <c r="R40" s="86">
        <f t="shared" si="3"/>
        <v>0.8</v>
      </c>
      <c r="S40" s="85">
        <v>1.38E-2</v>
      </c>
      <c r="T40" s="2"/>
      <c r="Z40" s="116"/>
    </row>
    <row r="41" spans="1:27">
      <c r="A41" s="2"/>
      <c r="B41" s="13">
        <f t="shared" si="5"/>
        <v>70</v>
      </c>
      <c r="C41" s="99">
        <v>143</v>
      </c>
      <c r="D41" s="99">
        <v>64</v>
      </c>
      <c r="E41" s="13">
        <f t="shared" si="4"/>
        <v>0.30791111111111114</v>
      </c>
      <c r="F41" s="2"/>
      <c r="G41" s="6" t="s">
        <v>39</v>
      </c>
      <c r="H41" s="6">
        <f>N54</f>
        <v>10</v>
      </c>
      <c r="I41" s="6">
        <f>O54</f>
        <v>10</v>
      </c>
      <c r="J41" s="12"/>
      <c r="K41" s="19" t="s">
        <v>21</v>
      </c>
      <c r="L41" s="20">
        <f>IF(Calculadora!$B$2&gt;0,Calculadora!$B$2*O38,Calculadora!$B$2*O39)</f>
        <v>-2.7076543641269191</v>
      </c>
      <c r="M41" s="2"/>
      <c r="N41" s="6" t="s">
        <v>22</v>
      </c>
      <c r="O41" s="6">
        <f>IF((O43&gt;0),((100+(L41/-I44))/100))</f>
        <v>1.0074267139348538</v>
      </c>
      <c r="P41" s="1"/>
      <c r="Q41" s="6" t="str">
        <f>Calculadora!$B$2</f>
        <v>-3,65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0.74182311345942986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1.1520630052894745E-2</v>
      </c>
      <c r="T41" s="2"/>
      <c r="Y41" s="116"/>
      <c r="Z41" s="116"/>
      <c r="AA41" s="116"/>
    </row>
    <row r="42" spans="1:27">
      <c r="A42" s="2"/>
      <c r="B42" s="13">
        <f t="shared" si="5"/>
        <v>60</v>
      </c>
      <c r="C42" s="99">
        <v>117.7</v>
      </c>
      <c r="D42" s="99">
        <v>44</v>
      </c>
      <c r="E42" s="13">
        <f t="shared" si="4"/>
        <v>0.21168888888888887</v>
      </c>
      <c r="F42" s="2"/>
      <c r="G42" s="13" t="s">
        <v>20</v>
      </c>
      <c r="H42" s="13">
        <f>H37/4</f>
        <v>3.5348433607648957</v>
      </c>
      <c r="I42" s="13">
        <f>I37/4</f>
        <v>3.644607710060181</v>
      </c>
      <c r="J42" s="12"/>
      <c r="K42" s="21"/>
      <c r="L42" s="21"/>
      <c r="M42" s="2"/>
      <c r="N42" s="6" t="s">
        <v>23</v>
      </c>
      <c r="O42" s="6">
        <f>O37/4*Calculadora!$B$5</f>
        <v>4.5593882782382347E-3</v>
      </c>
      <c r="P42" s="1"/>
      <c r="Q42" s="2"/>
      <c r="R42" s="2"/>
      <c r="S42" s="2"/>
      <c r="T42" s="2"/>
      <c r="Y42" s="116"/>
      <c r="Z42" s="118" t="s">
        <v>263</v>
      </c>
      <c r="AA42" s="118" t="s">
        <v>264</v>
      </c>
    </row>
    <row r="43" spans="1:27">
      <c r="A43" s="2"/>
      <c r="B43" s="13">
        <f t="shared" si="5"/>
        <v>50</v>
      </c>
      <c r="C43" s="99">
        <v>95.5</v>
      </c>
      <c r="D43" s="99">
        <v>31</v>
      </c>
      <c r="E43" s="13">
        <f t="shared" si="4"/>
        <v>0.14914444444444444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229.17</v>
      </c>
      <c r="P43" s="1"/>
      <c r="Q43" s="13">
        <v>-1</v>
      </c>
      <c r="R43" s="87">
        <v>0.77</v>
      </c>
      <c r="S43" s="85">
        <v>1.2699999999999999E-2</v>
      </c>
      <c r="T43" s="2"/>
      <c r="Y43" s="119" t="s">
        <v>12</v>
      </c>
      <c r="Z43" s="119">
        <f>E38*(L49-C39)*(L49-C40)*(L49-C41)*(L49-C42)*(L49-C43)*(L49-C44)*(L49-C45)/((C38-C39)*(C38-C40)*(C38-C41)*(C38-C42)*(C38-C43)*(C38-C44)*(C38-C45))+E39*(L49-C38)*(L49-C40)*(L49-C41)*(L49-C42)*(L49-C43)*(L49-C44)*(L49-C45)/((C39-C38)*(C39-C40)*(C39-C41)*(C39-C42)*(C39-C43)*(C39-C44)*(C39-C45))+E40*(L49-C38)*(L49-C39)*(L49-C41)*(L49-C42)*(L49-C43)*(L49-C44)*(L49-C45)/((C40-C38)*(C40-C39)*(C40-C41)*(C40-C42)*(C40-C43)*(C40-C44)*(C40-C45))+E41*(L49-C38)*(L49-C39)*(L49-C40)*(L49-C42)*(L49-C43)*(L49-C44)*(L49-C45)/((C41-C38)*(C41-C39)*(C41-C40)*(C41-C42)*(C41-C43)*(C41-C44)*(C41-C45))+E42*(L49-C38)*(L49-C39)*(L49-C40)*(L49-C41)*(L49-C43)*(L49-C44)*(L49-C45)/((C42-C38)*(C42-C39)*(C42-C40)*(C42-C41)*(C42-C43)*(C42-C44)*(C42-C45))+E43*(O43-C38)*(L49-C39)*(L49-C40)*(L49-C41)*(L49-C42)*(L49-C44)*(L49-C45)/((C43-C38)*(C43-C39)*(C43-C40)*(C43-C41)*(C43-C42)*(C43-C44)*(C43-C45))+E44*(L49-C38)*(L49-C39)*(L49-C40)*(L49-C41)*(L49-C42)*(L49-C43)*(L49-C45)/((C44-C38)*(C44-C39)*(C44-C40)*(C44-C41)*(C44-C42)*(C44-C43)*(C44-C45))+E45*(L49-C38)*(L49-C39)*(L49-C40)*(L49-C41)*(L49-C42)*(L49-C43)*(L49-C44)/((C45-C38)*(C45-C39)*(C45-C40)*(C45-C41)*(C45-C42)*(C45-C43)*(C45-C44))</f>
        <v>0.67976741361620152</v>
      </c>
      <c r="AA43" s="119">
        <f>E38*(L50-C39)*(L50-C40)*(L50-C41)*(L50-C42)*(L50-C43)*(L50-C44)*(L50-C45)/((C38-C39)*(C38-C40)*(C38-C41)*(C38-C42)*(C38-C43)*(C38-C44)*(C38-C45))+E39*(L50-C38)*(L50-C40)*(L50-C41)*(L50-C42)*(L50-C43)*(L50-C44)*(L50-C45)/((C39-C38)*(C39-C40)*(C39-C41)*(C39-C42)*(C39-C43)*(C39-C44)*(C39-C45))+E40*(L50-C38)*(L50-C39)*(L50-C41)*(L50-C42)*(L50-C43)*(L50-C44)*(L50-C45)/((C40-C38)*(C40-C39)*(C40-C41)*(C40-C42)*(C40-C43)*(C40-C44)*(C40-C45))+E41*(L50-C38)*(L50-C39)*(L50-C40)*(L50-C42)*(L50-C43)*(L50-C44)*(L50-C45)/((C41-C38)*(C41-C39)*(C41-C40)*(C41-C42)*(C41-C43)*(C41-C44)*(C41-C45))+E42*(L50-C38)*(L50-C39)*(L50-C40)*(L50-C41)*(L50-C43)*(L50-C44)*(L50-C45)/((C42-C38)*(C42-C39)*(C42-C40)*(C42-C41)*(C42-C43)*(C42-C44)*(C42-C45))+E43*(L50-C38)*(L50-C39)*(L50-C40)*(L50-C41)*(L50-C42)*(L50-C44)*(L50-C45)/((C43-C38)*(C43-C39)*(C43-C40)*(C43-C41)*(C43-C42)*(C43-C44)*(C43-C45))+E44*(L50-C38)*(L50-C39)*(L50-C40)*(L50-C41)*(L50-C42)*(L50-C43)*(L50-C45)/((C44-C38)*(C44-C39)*(C44-C40)*(C44-C41)*(C44-C42)*(C44-C43)*(C44-C45))+E45*(L50-C38)*(L50-C39)*(L50-C40)*(L50-C41)*(L50-C42)*(L50-C43)*(L50-C44)/((C45-C38)*(C45-C39)*(C45-C40)*(C45-C41)*(C45-C42)*(C45-C43)*(C45-C44))</f>
        <v>0.91261678856591322</v>
      </c>
    </row>
    <row r="44" spans="1:27">
      <c r="A44" s="2"/>
      <c r="B44" s="13">
        <f t="shared" si="5"/>
        <v>40</v>
      </c>
      <c r="C44" s="99">
        <v>75.7</v>
      </c>
      <c r="D44" s="99">
        <v>22</v>
      </c>
      <c r="E44" s="13">
        <f t="shared" si="4"/>
        <v>0.10584444444444444</v>
      </c>
      <c r="F44" s="2"/>
      <c r="G44" s="6" t="s">
        <v>24</v>
      </c>
      <c r="H44" s="6">
        <f>IF('266'!O43&gt;('266'!C45-0.0001),'inf 266'!C11,'inf 266'!C19)</f>
        <v>3.1980294189095511</v>
      </c>
      <c r="I44" s="6">
        <f>IF('266'!O43&gt;('266'!C45-0.0001),'inf 266'!D11,'inf 266'!D19)</f>
        <v>3.6458309662632784</v>
      </c>
      <c r="J44" s="2"/>
      <c r="K44" s="15" t="s">
        <v>28</v>
      </c>
      <c r="L44" s="16">
        <f>O37*Calculadora!$B$3*$O$2</f>
        <v>1.9581950243337525</v>
      </c>
      <c r="M44" s="12"/>
      <c r="N44" s="2"/>
      <c r="O44" s="2"/>
      <c r="P44" s="1"/>
      <c r="Q44" s="13">
        <v>-5</v>
      </c>
      <c r="R44" s="87">
        <f>R43-0.01</f>
        <v>0.76</v>
      </c>
      <c r="S44" s="85">
        <v>1.26E-2</v>
      </c>
      <c r="T44" s="2"/>
      <c r="Y44" s="120" t="s">
        <v>40</v>
      </c>
      <c r="Z44" s="119">
        <f>E38*(L49-C50)*(L49-C51)*(L49-C52)*(L49-C39)/((C38-C50)*(C38-C51)*(C38-C52)*(C38-C39))+E50*(L49-C38)*(L49-C51)*(L49-C52)*(L49-C39)/((C50-C38)*(C50-C51)*(C50-C52)*(C50-C39))+E51*(L49-C38)*(L49-C50)*(L49-C52)*(L49-C39)/((C51-C38)*(C51-C50)*(C51-C52)*(C51-C39))+E52*(L49-C38)*(L49-C50)*(L49-C51)*(L49-C39)/((C52-C38)*(C52-C50)*(C52-C51)*(C52-C39))+E39*(L49-C38)*(L49-C50)*(L49-C51)*(L49-C52)/((C39-C38)*(C39-C50)*(C39-C51)*(C39-C52))</f>
        <v>0.86103571422345671</v>
      </c>
      <c r="AA44" s="119">
        <f>E38*(L50-C50)*(L50-C51)*(L50-C52)*(L50-C39)/((C38-C50)*(C38-C51)*(C38-C52)*(C38-C39))+E50*(L50-C38)*(L50-C51)*(L50-C52)*(L50-C39)/((C50-C38)*(C50-C51)*(C50-C52)*(C50-C39))+E51*(L50-C38)*(L50-C50)*(L50-C52)*(L50-C39)/((C51-C38)*(C51-C50)*(C51-C52)*(C51-C39))+E52*(L50-C38)*(L50-C50)*(L50-C51)*(L50-C39)/((C52-C38)*(C52-C50)*(C52-C51)*(C52-C39))+E39*(L50-C38)*(L50-C50)*(L50-C51)*(L50-C52)/((C39-C38)*(C39-C50)*(C39-C51)*(C39-C52))</f>
        <v>0.91017451605893318</v>
      </c>
    </row>
    <row r="45" spans="1:27">
      <c r="A45" s="2"/>
      <c r="B45" s="13">
        <f t="shared" si="5"/>
        <v>30</v>
      </c>
      <c r="C45" s="99">
        <v>57.5</v>
      </c>
      <c r="D45" s="99">
        <v>15</v>
      </c>
      <c r="E45" s="13">
        <f t="shared" si="4"/>
        <v>7.2166666666666657E-2</v>
      </c>
      <c r="F45" s="2"/>
      <c r="G45" s="6" t="s">
        <v>27</v>
      </c>
      <c r="H45" s="6" t="b">
        <f>IF(AND(Calculadora!B2&gt;-0.9,Calculadora!B2&lt;6),H54*S41,IF(AND(Calculadora!B2&gt;5.999,Calculadora!B2&lt;8.4),I54*S41,IF(AND(Calculadora!B2&gt;8.399,Calculadora!B2&lt;11),S41*J54,IF(AND(Calculadora!B2&gt;10.999,Calculadora!B2&lt;14.5),(K54*S41),IF(AND(Calculadora!B2&gt;14.499,Calculadora!B2&lt;16.9),L54*S41,IF(AND(Calculadora!B2&gt;16.899,Calculadora!B2&lt;30),(L54*1.008)*S41))))))</f>
        <v>0</v>
      </c>
      <c r="I45" s="6" t="b">
        <f>IF(AND(Calculadora!B2&lt;0.01,Calculadora!B2&gt;-8.3),(O57*H55),IF(AND(Q49&lt;-8.299,Q49&gt;-13.5),(I55*O57),IF(AND(Q49&lt;-13.49,Q49&gt;-17.5),(J55*O57),IF(AND(Calculadora!B2&lt;-17.49,Calculadora!B2&gt;-30),(O57*K55),IF(AND(Calculadora!B2&lt;-29.99,Calculadora!B2&gt;-59),((O57*L55)))))))</f>
        <v>0</v>
      </c>
      <c r="J45" s="1"/>
      <c r="K45" s="17" t="s">
        <v>30</v>
      </c>
      <c r="L45" s="18">
        <f>$O$5*Calculadora!$B$3*O37*1*(1-(L41*0.016))</f>
        <v>2.0430288691889347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0.91430020364798426</v>
      </c>
      <c r="P45" s="2"/>
      <c r="Q45" s="13">
        <v>-10</v>
      </c>
      <c r="R45" s="87">
        <f t="shared" ref="R45:R48" si="6">R44-0.01</f>
        <v>0.75</v>
      </c>
      <c r="S45" s="85">
        <v>1.2500000000000001E-2</v>
      </c>
      <c r="T45" s="2"/>
      <c r="Y45" s="119" t="s">
        <v>41</v>
      </c>
      <c r="Z45" s="119">
        <f>I50*(L49-H51)*(O43-H52)*(L49-C38)/((H50-H51)*(H50-H52)*(H50-C38))+I51*(L49-H50)*(L49-H52)*(L49-C38)/((H51-H50)*(H51-H52)*(H51-C38))+I52*(L49-H50)*(L49-H51)*(L49-C38)/((H52-H50)*(H52-H51)*(H52-C38))+E38*(L49-H50)*(L49-H51)*(L49-H52)/((C38-H50)*(C38-H51)*(C38-H52))</f>
        <v>1.4620637846896285</v>
      </c>
      <c r="AA45" s="119">
        <f>I50*(L50-H51)*(L50-H52)*(L50-C38)/((H50-H51)*(H50-H52)*(H50-C38))+I51*(L50-H50)*(L50-H52)*(L50-C38)/((H51-H50)*(H51-H52)*(H51-C38))+I52*(L50-H50)*(L50-H51)*(L50-C38)/((H52-H50)*(H52-H51)*(H52-C38))+E38*(L50-H50)*(L50-H51)*(L50-H52)/((C38-H50)*(C38-H51)*(C38-H52))</f>
        <v>0.89848929145644263</v>
      </c>
    </row>
    <row r="46" spans="1:27">
      <c r="A46" s="2"/>
      <c r="B46" s="13">
        <f t="shared" si="5"/>
        <v>20</v>
      </c>
      <c r="C46" s="99">
        <v>39.799999999999997</v>
      </c>
      <c r="D46" s="99">
        <v>10</v>
      </c>
      <c r="E46" s="13">
        <f t="shared" si="4"/>
        <v>4.8111111111111111E-2</v>
      </c>
      <c r="F46" s="2"/>
      <c r="G46" s="6" t="s">
        <v>29</v>
      </c>
      <c r="H46" s="6">
        <f>R41</f>
        <v>0.74182311345942986</v>
      </c>
      <c r="I46" s="6">
        <f>IF(Calculadora!B2&gt;(-25+0.0001),'266'!R49,'266'!R57)</f>
        <v>0.76299556541067037</v>
      </c>
      <c r="J46" s="2"/>
      <c r="K46" s="17" t="s">
        <v>32</v>
      </c>
      <c r="L46" s="18">
        <f>O5*Calculadora!B3*O37*1.25*(1-(L41*0.016))</f>
        <v>2.5537860864861681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0.911877655647647</v>
      </c>
      <c r="P46" s="2"/>
      <c r="Q46" s="13">
        <v>-15</v>
      </c>
      <c r="R46" s="87">
        <f t="shared" si="6"/>
        <v>0.74</v>
      </c>
      <c r="S46" s="85">
        <v>1.24E-2</v>
      </c>
      <c r="T46" s="2"/>
      <c r="Y46" s="120" t="s">
        <v>42</v>
      </c>
      <c r="Z46" s="119">
        <f>E44*(L49-C45)*(L49-C46)*(L49-C47)*(L49-C48)/((C44-C45)*(C44-C46)*(C44-C47)*(C44-C48))+E45*(L49-C44)*(L49-C46)*(L49-C47)*(L49-C48)/((C45-C44)*(C45-C46)*(C45-C47)*(C45-C48))+E46*(L49-C44)*(L49-C45)*(L49-C47)*(L49-C48)/((C46-C44)*(C46-C45)*(C46-C47)*(C46-C48))+E47*(L49-C44)*(L49-C45)*(L49-C46)*(L49-C48)/((C47-C44)*(C47-C45)*(C47-C46)*(C47-C48))+E48*(L49-C44)*(L49-C45)*(L49-C46)*(L49-C47)/((C48-C44)*(C48-C45)*(C48-C46)*(C48-C47))</f>
        <v>5.0353129022770915</v>
      </c>
      <c r="AA46" s="119">
        <f>E44*(L50-C45)*(L50-C46)*(L50-C47)*(L50-C48)/((C44-C45)*(C44-C46)*(C44-C47)*(C44-C48))+E45*(L50-C44)*(L50-C46)*(L50-C47)*(L50-C48)/((C45-C44)*(C45-C46)*(C45-C47)*(C45-C48))+E46*(L50-C44)*(L50-C45)*(L50-C47)*(L50-C48)/((C46-C44)*(C46-C45)*(C46-C47)*(C46-C48))+E47*(L50-C44)*(L50-C45)*(L50-C46)*(L50-C48)/((C47-C44)*(C47-C45)*(C47-C46)*(C47-C48))+E48*(L50-C44)*(L50-C45)*(L50-C46)*(L50-C47)/((C48-C44)*(C48-C45)*(C48-C46)*(C48-C47))</f>
        <v>5.5146502011298111</v>
      </c>
    </row>
    <row r="47" spans="1:27">
      <c r="A47" s="2"/>
      <c r="B47" s="13">
        <f t="shared" si="5"/>
        <v>10</v>
      </c>
      <c r="C47" s="99">
        <v>21.3</v>
      </c>
      <c r="D47" s="99">
        <v>5</v>
      </c>
      <c r="E47" s="13">
        <f t="shared" si="4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96.308488206129866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97.676847893570311</v>
      </c>
      <c r="J47" s="2"/>
      <c r="K47" s="17" t="s">
        <v>33</v>
      </c>
      <c r="L47" s="18">
        <f>(100+(L45*2.75/-4))/100</f>
        <v>0.98595417652432604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0.90065954635549961</v>
      </c>
      <c r="P47" s="2"/>
      <c r="Q47" s="13">
        <v>-20</v>
      </c>
      <c r="R47" s="87">
        <f t="shared" si="6"/>
        <v>0.73</v>
      </c>
      <c r="S47" s="85">
        <v>1.23E-2</v>
      </c>
      <c r="T47" s="2"/>
    </row>
    <row r="48" spans="1:27">
      <c r="A48" s="2"/>
      <c r="B48" s="13">
        <f>B47-10</f>
        <v>0</v>
      </c>
      <c r="C48" s="99">
        <v>0</v>
      </c>
      <c r="D48" s="99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4.8935527707235451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-2.6208976863999851</v>
      </c>
      <c r="J48" s="2"/>
      <c r="K48" s="17" t="s">
        <v>35</v>
      </c>
      <c r="L48" s="18">
        <f>(100+(L46*4/-6.25))/100</f>
        <v>0.98365576904648844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5.5312831488694982</v>
      </c>
      <c r="P48" s="2"/>
      <c r="Q48" s="13">
        <v>-25</v>
      </c>
      <c r="R48" s="87">
        <f t="shared" si="6"/>
        <v>0.72</v>
      </c>
      <c r="S48" s="85">
        <v>1.2200000000000001E-2</v>
      </c>
      <c r="T48" s="2"/>
    </row>
    <row r="49" spans="1:20">
      <c r="A49" s="2"/>
      <c r="B49" s="2"/>
      <c r="C49" s="2"/>
      <c r="D49" s="2"/>
      <c r="E49" s="2"/>
      <c r="F49" s="2"/>
      <c r="G49" s="2"/>
      <c r="H49" s="2"/>
      <c r="I49" s="2"/>
      <c r="J49" s="2"/>
      <c r="K49" s="17" t="s">
        <v>36</v>
      </c>
      <c r="L49" s="9">
        <f>O43+L41-L45</f>
        <v>224.41931676668415</v>
      </c>
      <c r="M49" s="2"/>
      <c r="N49" s="2"/>
      <c r="O49" s="2"/>
      <c r="P49" s="2"/>
      <c r="Q49" s="13" t="str">
        <f>Calculadora!$B$2</f>
        <v>-3,65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0.76299556541067037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1.2629955654106698E-2</v>
      </c>
      <c r="T49" s="2"/>
    </row>
    <row r="50" spans="1:20">
      <c r="A50" s="2"/>
      <c r="B50" s="13">
        <v>97.5</v>
      </c>
      <c r="C50" s="99">
        <v>228.5</v>
      </c>
      <c r="D50" s="99">
        <v>188</v>
      </c>
      <c r="E50" s="13">
        <f>D50/45*0.2165</f>
        <v>0.9044888888888889</v>
      </c>
      <c r="F50" s="2"/>
      <c r="G50" s="22">
        <v>107.5</v>
      </c>
      <c r="H50" s="13">
        <v>261.8</v>
      </c>
      <c r="I50" s="13">
        <v>1.2799</v>
      </c>
      <c r="J50" s="2"/>
      <c r="K50" s="19" t="s">
        <v>37</v>
      </c>
      <c r="L50" s="11">
        <f>O43+L41+L46</f>
        <v>229.01613172235923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99">
        <v>220.1</v>
      </c>
      <c r="D51" s="99">
        <v>170</v>
      </c>
      <c r="E51" s="13">
        <f t="shared" ref="E51:E52" si="7">D51/45*0.2165</f>
        <v>0.81788888888888889</v>
      </c>
      <c r="F51" s="2"/>
      <c r="G51" s="13">
        <v>105</v>
      </c>
      <c r="H51" s="13">
        <v>253.5</v>
      </c>
      <c r="I51" s="13">
        <v>1.1884999999999999</v>
      </c>
      <c r="J51" s="2"/>
      <c r="K51" s="2"/>
      <c r="L51" s="2"/>
      <c r="M51" s="2"/>
      <c r="N51" s="17">
        <f>MOD(H39,20/72)</f>
        <v>0.19737709501875034</v>
      </c>
      <c r="O51" s="18">
        <f>MOD(I39,20/72)</f>
        <v>0.17684789357030717</v>
      </c>
      <c r="P51" s="2"/>
      <c r="Q51" s="13">
        <v>-30</v>
      </c>
      <c r="R51" s="87">
        <f>R48-0.01</f>
        <v>0.71</v>
      </c>
      <c r="S51" s="85">
        <v>1.1350000000000001E-2</v>
      </c>
      <c r="T51" s="2"/>
    </row>
    <row r="52" spans="1:20">
      <c r="A52" s="2"/>
      <c r="B52" s="13">
        <v>92.5</v>
      </c>
      <c r="C52" s="99">
        <v>211.7</v>
      </c>
      <c r="D52" s="99">
        <v>154</v>
      </c>
      <c r="E52" s="13">
        <f t="shared" si="7"/>
        <v>0.74091111111111108</v>
      </c>
      <c r="F52" s="2"/>
      <c r="G52" s="13">
        <v>102.5</v>
      </c>
      <c r="H52" s="13">
        <v>245.1</v>
      </c>
      <c r="I52" s="13">
        <v>1.0971</v>
      </c>
      <c r="J52" s="12"/>
      <c r="K52" s="13" t="s">
        <v>31</v>
      </c>
      <c r="L52" s="6">
        <f>O43+L41</f>
        <v>226.46234563587308</v>
      </c>
      <c r="M52" s="12"/>
      <c r="N52" s="17">
        <f>N51/(20/72)</f>
        <v>0.71055754206750121</v>
      </c>
      <c r="O52" s="18">
        <f>O51/(20/72)</f>
        <v>0.63665241685310581</v>
      </c>
      <c r="P52" s="12"/>
      <c r="Q52" s="13">
        <v>-35</v>
      </c>
      <c r="R52" s="87">
        <f>R51-0.01</f>
        <v>0.7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1</v>
      </c>
      <c r="P53" s="14"/>
      <c r="Q53" s="13">
        <v>-40</v>
      </c>
      <c r="R53" s="87">
        <f t="shared" ref="R53:R56" si="8">R52-0.01</f>
        <v>0.69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1.0099998450302854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1.0681563900671505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1.066427424181952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1.0183806557495545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1.026725635772318</v>
      </c>
      <c r="M54" s="2"/>
      <c r="N54" s="17">
        <f>IF(N51&lt;0.08,11,N55)</f>
        <v>10</v>
      </c>
      <c r="O54" s="18">
        <f>IF(O51&lt;0.08,11,O55)</f>
        <v>10</v>
      </c>
      <c r="P54" s="1"/>
      <c r="Q54" s="13">
        <v>-45</v>
      </c>
      <c r="R54" s="87">
        <f t="shared" si="8"/>
        <v>0.67999999999999994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1.0811732543737196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1.0080754462918158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1.0007048778559271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1.0921858160679512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1.1873541673750538</v>
      </c>
      <c r="M55" s="2"/>
      <c r="N55" s="19">
        <f>IF(N51&gt;(20/72)-0.08,11,10)</f>
        <v>10</v>
      </c>
      <c r="O55" s="20">
        <f>IF(O51&gt;(20/72)-0.08,11,10)</f>
        <v>10</v>
      </c>
      <c r="P55" s="1"/>
      <c r="Q55" s="13">
        <v>-50</v>
      </c>
      <c r="R55" s="87">
        <f t="shared" si="8"/>
        <v>0.66999999999999993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0.65999999999999992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IF(Calculadora!B2&gt;(-25+0.0001),'266'!S49,'266'!S57)</f>
        <v>1.2629955654106698E-2</v>
      </c>
      <c r="P57" s="1"/>
      <c r="Q57" s="13" t="str">
        <f>Calculadora!$B$2</f>
        <v>-3,65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0.76270000000010896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1.1877000000003024E-2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477" t="s">
        <v>64</v>
      </c>
      <c r="C61" s="481"/>
      <c r="D61" s="481"/>
      <c r="E61" s="478"/>
      <c r="F61" s="2"/>
      <c r="G61" s="477" t="s">
        <v>64</v>
      </c>
      <c r="H61" s="481"/>
      <c r="I61" s="478"/>
      <c r="J61" s="2"/>
      <c r="K61" s="6" t="s">
        <v>7</v>
      </c>
      <c r="L61" s="12"/>
      <c r="M61" s="1"/>
      <c r="N61" s="6" t="s">
        <v>8</v>
      </c>
      <c r="O61" s="13">
        <f>O62/0.2165</f>
        <v>3.3023090590911308</v>
      </c>
      <c r="P61" s="2"/>
      <c r="Q61" s="6">
        <v>1</v>
      </c>
      <c r="R61" s="86">
        <v>0.65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11.186541226551581</v>
      </c>
      <c r="I62" s="13">
        <f>I63/0.2165</f>
        <v>11.453939328484353</v>
      </c>
      <c r="J62" s="2"/>
      <c r="K62" s="15" t="s">
        <v>11</v>
      </c>
      <c r="L62" s="16">
        <f>O62*$O$3*Calculadora!$B$3</f>
        <v>2.4127347725856674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0.71494991129322982</v>
      </c>
      <c r="P62" s="2"/>
      <c r="Q62" s="6">
        <v>5</v>
      </c>
      <c r="R62" s="86">
        <f>R61+0.01</f>
        <v>0.66</v>
      </c>
      <c r="S62" s="85">
        <v>1.3599999999999999E-2</v>
      </c>
    </row>
    <row r="63" spans="1:20">
      <c r="B63" s="5">
        <v>100</v>
      </c>
      <c r="C63" s="99">
        <v>264.89999999999998</v>
      </c>
      <c r="D63" s="99">
        <v>217</v>
      </c>
      <c r="E63" s="6">
        <f>D63/45*0.2165</f>
        <v>1.044011111111111</v>
      </c>
      <c r="F63" s="2"/>
      <c r="G63" s="6" t="s">
        <v>7</v>
      </c>
      <c r="H63" s="6">
        <f>L64+O67</f>
        <v>2.4218861755484173</v>
      </c>
      <c r="I63" s="6">
        <f>L65+O67</f>
        <v>2.4797778646168624</v>
      </c>
      <c r="J63" s="2"/>
      <c r="K63" s="17" t="s">
        <v>13</v>
      </c>
      <c r="L63" s="18">
        <f>IF(L66&gt;0,L62*O65,L62*O66)</f>
        <v>2.4448600213449576</v>
      </c>
      <c r="M63" s="12"/>
      <c r="N63" s="6" t="s">
        <v>14</v>
      </c>
      <c r="O63" s="6">
        <f>H70*POWER(H69,(C63-O68))</f>
        <v>0.92049366985196512</v>
      </c>
      <c r="P63" s="2"/>
      <c r="Q63" s="6">
        <v>10</v>
      </c>
      <c r="R63" s="86">
        <f t="shared" ref="R63:R64" si="9">R62+0.01</f>
        <v>0.67</v>
      </c>
      <c r="S63" s="85">
        <v>1.38E-2</v>
      </c>
    </row>
    <row r="64" spans="1:20">
      <c r="B64" s="5">
        <v>90</v>
      </c>
      <c r="C64" s="99">
        <v>235.3</v>
      </c>
      <c r="D64" s="99">
        <v>158</v>
      </c>
      <c r="E64" s="6">
        <f>D64/45*0.2165</f>
        <v>0.76015555555555558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86.348018003314323</v>
      </c>
      <c r="I64" s="6">
        <f>100*(L75-C64)*(L75-C65)/((C63-C64)*(C63-C65))+90*(L75-C63)*(L75-C65)/((C64-C63)*(C64-C65))+80*(L75-C63)*(L75-C64)/((C65-C63)*(C65-C64))</f>
        <v>87.595298289356805</v>
      </c>
      <c r="J64" s="2"/>
      <c r="K64" s="17" t="s">
        <v>15</v>
      </c>
      <c r="L64" s="18">
        <f>L63*L72</f>
        <v>2.4190263759032442</v>
      </c>
      <c r="M64" s="12"/>
      <c r="N64" s="6" t="s">
        <v>16</v>
      </c>
      <c r="O64" s="6">
        <f>I70*POWER(I69,(C63-O68))</f>
        <v>0.94396588829986594</v>
      </c>
      <c r="P64" s="2"/>
      <c r="Q64" s="6">
        <v>15</v>
      </c>
      <c r="R64" s="86">
        <f t="shared" si="9"/>
        <v>0.68</v>
      </c>
      <c r="S64" s="85">
        <v>1.4E-2</v>
      </c>
    </row>
    <row r="65" spans="2:24">
      <c r="B65" s="5">
        <v>80</v>
      </c>
      <c r="C65" s="99">
        <v>207</v>
      </c>
      <c r="D65" s="99">
        <v>116</v>
      </c>
      <c r="E65" s="6">
        <f>D65/45*0.2165</f>
        <v>0.55808888888888897</v>
      </c>
      <c r="F65" s="2"/>
      <c r="G65" s="6" t="s">
        <v>17</v>
      </c>
      <c r="H65" s="6">
        <f>INDEX('R266'!I291:I363,(ROUNDUP(((H64-80)/(20/72))+1,0)),1)</f>
        <v>221.15555555555568</v>
      </c>
      <c r="I65" s="6">
        <f>INDEX('R266'!I291:I363,(ROUNDUP(((I64-80)/(20/72))+1,0)),1)</f>
        <v>224.71111111111122</v>
      </c>
      <c r="J65" s="2"/>
      <c r="K65" s="17" t="s">
        <v>18</v>
      </c>
      <c r="L65" s="18">
        <f>L63/L73</f>
        <v>2.4769180649716893</v>
      </c>
      <c r="M65" s="12"/>
      <c r="N65" s="6" t="s">
        <v>19</v>
      </c>
      <c r="O65" s="6">
        <f>IF((O68&gt;0),((100+(L66/-H68))/100))</f>
        <v>1.0125576693581948</v>
      </c>
      <c r="P65" s="2"/>
      <c r="Q65" s="6">
        <v>20</v>
      </c>
      <c r="R65" s="86">
        <f>R64+0.01</f>
        <v>0.69000000000000006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2.7966353066378953</v>
      </c>
      <c r="I66" s="13">
        <f>I62/4</f>
        <v>2.8634848321210882</v>
      </c>
      <c r="J66" s="2"/>
      <c r="K66" s="19" t="s">
        <v>21</v>
      </c>
      <c r="L66" s="20">
        <f>IF(Calculadora!$B$2&gt;0,Calculadora!$B$2*O63,Calculadora!$B$2*O64)</f>
        <v>-3.3598018949596726</v>
      </c>
      <c r="M66" s="12"/>
      <c r="N66" s="6" t="s">
        <v>22</v>
      </c>
      <c r="O66" s="6">
        <f>IF((O68&gt;0),((100+(L66/-I68))/100))</f>
        <v>1.0133148695514769</v>
      </c>
      <c r="P66" s="2"/>
      <c r="Q66" s="6" t="str">
        <f>Calculadora!$B$2</f>
        <v>-3,65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0.63182311345942899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1.2020630052894738E-2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O62/5*Calculadora!$B$5</f>
        <v>2.8597996451729191E-3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266'!G25</f>
        <v>2.6754979758781126</v>
      </c>
      <c r="I68" s="6">
        <f>'inf 266'!H25</f>
        <v>2.5233457090738005</v>
      </c>
      <c r="J68" s="2"/>
      <c r="K68" s="6" t="s">
        <v>25</v>
      </c>
      <c r="L68" s="12"/>
      <c r="M68" s="12"/>
      <c r="N68" s="6" t="s">
        <v>26</v>
      </c>
      <c r="O68" s="6">
        <f>'266'!H14</f>
        <v>229.72</v>
      </c>
      <c r="P68" s="2"/>
      <c r="Q68" s="6">
        <v>-1</v>
      </c>
      <c r="R68" s="86">
        <v>0.65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1.0107538483679306</v>
      </c>
      <c r="I69" s="6">
        <f>(1+(I71*S75))</f>
        <v>1.0108035479484583</v>
      </c>
      <c r="J69" s="2"/>
      <c r="K69" s="15" t="s">
        <v>28</v>
      </c>
      <c r="L69" s="16">
        <f>O62*Calculadora!$B$3*$O$2</f>
        <v>1.5353061348431922</v>
      </c>
      <c r="M69" s="12"/>
      <c r="N69" s="2"/>
      <c r="O69" s="2"/>
      <c r="P69" s="2"/>
      <c r="Q69" s="6">
        <v>-10</v>
      </c>
      <c r="R69" s="86">
        <f>R68-0.01</f>
        <v>0.64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0.63182311345942899</v>
      </c>
      <c r="I70" s="6">
        <f>R75</f>
        <v>0.64681452957463725</v>
      </c>
      <c r="J70" s="2"/>
      <c r="K70" s="17" t="s">
        <v>30</v>
      </c>
      <c r="L70" s="18">
        <f>O5*Calculadora!B3*O62*0.95*(1-(L66*0.016))</f>
        <v>1.536947359911111</v>
      </c>
      <c r="M70" s="1"/>
      <c r="N70" s="13" t="s">
        <v>31</v>
      </c>
      <c r="O70" s="6">
        <f>O68+L66</f>
        <v>226.36019810504033</v>
      </c>
      <c r="P70" s="2"/>
      <c r="Q70" s="6">
        <v>-20</v>
      </c>
      <c r="R70" s="86">
        <f t="shared" ref="R70:R74" si="10">R69-0.01</f>
        <v>0.63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0.89461603265470924</v>
      </c>
      <c r="I71" s="13">
        <f>1*(O68-C64)*(O68-C65)/((C63-C64)*(C63-C65))+0.903*(O68-C63)*(O68-C65)/((C64-C63)*(C64-C65))+0.76*(O68-C63)*(O68-C64)/((C65-C63)*(C65-C64))</f>
        <v>0.87869291107984904</v>
      </c>
      <c r="J71" s="2"/>
      <c r="K71" s="17" t="s">
        <v>32</v>
      </c>
      <c r="L71" s="18">
        <f>O5*Calculadora!B3*O62*1.25*(1-(L66*0.016))</f>
        <v>2.0222991577777774</v>
      </c>
      <c r="M71" s="1"/>
      <c r="N71" s="2"/>
      <c r="O71" s="2"/>
      <c r="P71" s="2"/>
      <c r="Q71" s="6">
        <v>-30</v>
      </c>
      <c r="R71" s="86">
        <f t="shared" si="10"/>
        <v>0.62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0.98943348690061117</v>
      </c>
      <c r="M72" s="1"/>
      <c r="N72" s="2"/>
      <c r="O72" s="2"/>
      <c r="P72" s="2"/>
      <c r="Q72" s="6">
        <v>-40</v>
      </c>
      <c r="R72" s="86">
        <f t="shared" si="10"/>
        <v>0.61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0.98705728539022219</v>
      </c>
      <c r="M73" s="1"/>
      <c r="N73" s="1"/>
      <c r="O73" s="1"/>
      <c r="P73" s="1"/>
      <c r="Q73" s="6">
        <v>-50</v>
      </c>
      <c r="R73" s="86">
        <f t="shared" si="10"/>
        <v>0.6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224.8232507451292</v>
      </c>
      <c r="M74" s="2"/>
      <c r="N74" s="2"/>
      <c r="O74" s="2"/>
      <c r="P74" s="2"/>
      <c r="Q74" s="6">
        <v>-60</v>
      </c>
      <c r="R74" s="86">
        <f t="shared" si="10"/>
        <v>0.59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228.38249726281811</v>
      </c>
      <c r="M75" s="2"/>
      <c r="N75" s="2"/>
      <c r="O75" s="2"/>
      <c r="P75" s="2"/>
      <c r="Q75" s="6" t="str">
        <f>Calculadora!$B$2</f>
        <v>-3,65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0.64681452957463725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1.2295021175465505E-2</v>
      </c>
    </row>
    <row r="79" spans="2:24">
      <c r="B79" s="477" t="s">
        <v>65</v>
      </c>
      <c r="C79" s="481"/>
      <c r="D79" s="481"/>
      <c r="E79" s="478"/>
      <c r="F79" s="2"/>
      <c r="G79" s="477" t="s">
        <v>65</v>
      </c>
      <c r="H79" s="481"/>
      <c r="I79" s="478"/>
      <c r="J79" s="2"/>
      <c r="K79" s="6" t="s">
        <v>7</v>
      </c>
      <c r="L79" s="12"/>
      <c r="M79" s="1"/>
      <c r="N79" s="6" t="s">
        <v>8</v>
      </c>
      <c r="O79" s="13">
        <f>O80/0.2165</f>
        <v>4.150629604108846</v>
      </c>
      <c r="P79" s="2"/>
      <c r="Q79" s="6">
        <v>1</v>
      </c>
      <c r="R79" s="86">
        <v>0.56999999999999995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13.971843590519613</v>
      </c>
      <c r="I80" s="13">
        <f>I81/0.2165</f>
        <v>14.387849025625256</v>
      </c>
      <c r="J80" s="2"/>
      <c r="K80" s="15" t="s">
        <v>11</v>
      </c>
      <c r="L80" s="16">
        <f>O80*$O$3*Calculadora!$B$3</f>
        <v>3.0325351730443648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0.89861130928956523</v>
      </c>
      <c r="P80" s="2"/>
      <c r="Q80" s="6">
        <v>5</v>
      </c>
      <c r="R80" s="86">
        <f>R79+0.01</f>
        <v>0.57999999999999996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99">
        <v>247.7</v>
      </c>
      <c r="D81" s="99">
        <v>227</v>
      </c>
      <c r="E81" s="6">
        <f>D81/45*0.2165</f>
        <v>1.0921222222222222</v>
      </c>
      <c r="F81" s="2"/>
      <c r="G81" s="6" t="s">
        <v>7</v>
      </c>
      <c r="H81" s="6">
        <f>L82+O85</f>
        <v>3.0249041373474963</v>
      </c>
      <c r="I81" s="6">
        <f>L83+O85</f>
        <v>3.114969314047868</v>
      </c>
      <c r="J81" s="2"/>
      <c r="K81" s="17" t="s">
        <v>13</v>
      </c>
      <c r="L81" s="18">
        <f>IF(L84&gt;0,L80*O83,L80*O84)</f>
        <v>3.0612410510776629</v>
      </c>
      <c r="M81" s="12"/>
      <c r="N81" s="6" t="s">
        <v>14</v>
      </c>
      <c r="O81" s="6">
        <f>H88*POWER(H87,(C81-O86))</f>
        <v>0.68281366999227011</v>
      </c>
      <c r="P81" s="2"/>
      <c r="Q81" s="6">
        <v>10</v>
      </c>
      <c r="R81" s="86">
        <f t="shared" ref="R81:R83" si="11">R80+0.01</f>
        <v>0.59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99">
        <v>220.7</v>
      </c>
      <c r="D82" s="99">
        <v>169</v>
      </c>
      <c r="E82" s="6">
        <f>D82/45*0.2165</f>
        <v>0.81307777777777779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91.745374174274232</v>
      </c>
      <c r="I82" s="6">
        <f>100*(L93-C82)*(L93-C83)/((C81-C82)*(C81-C83))+90*(L93-C81)*(L93-C83)/((C82-C81)*(C82-C83))+80*(L93-C81)*(L93-C82)/((C83-C81)*(C83-C82))</f>
        <v>93.399644796430778</v>
      </c>
      <c r="J82" s="2"/>
      <c r="K82" s="17" t="s">
        <v>15</v>
      </c>
      <c r="L82" s="18">
        <f>L81*L90</f>
        <v>3.0211205107820667</v>
      </c>
      <c r="M82" s="12"/>
      <c r="N82" s="6" t="s">
        <v>16</v>
      </c>
      <c r="O82" s="6">
        <f>I88*POWER(I87,(C81-O86))</f>
        <v>0.74630697144131564</v>
      </c>
      <c r="P82" s="2"/>
      <c r="Q82" s="6">
        <v>15</v>
      </c>
      <c r="R82" s="86">
        <f t="shared" si="11"/>
        <v>0.6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99">
        <v>194.9</v>
      </c>
      <c r="D83" s="99">
        <v>127</v>
      </c>
      <c r="E83" s="6">
        <f>D83/45*0.2165</f>
        <v>0.61101111111111117</v>
      </c>
      <c r="F83" s="2"/>
      <c r="G83" s="6" t="s">
        <v>17</v>
      </c>
      <c r="H83" s="6">
        <f>INDEX('R266'!L291:L363,(ROUNDUP(((H82-80)/(20/72))+1,0)),1)</f>
        <v>216.9888888888886</v>
      </c>
      <c r="I83" s="6">
        <f>INDEX('R266'!L291:L363,(ROUNDUP(((I82-80)/(20/72))+1,0)),1)</f>
        <v>220.92222222222199</v>
      </c>
      <c r="J83" s="2"/>
      <c r="K83" s="17" t="s">
        <v>18</v>
      </c>
      <c r="L83" s="18">
        <f>L81/L91</f>
        <v>3.1111856874824384</v>
      </c>
      <c r="M83" s="12"/>
      <c r="N83" s="6" t="s">
        <v>19</v>
      </c>
      <c r="O83" s="6">
        <f>IF((O86&gt;0),((100+(L84/-H86))/100))</f>
        <v>1.0092359274666358</v>
      </c>
      <c r="P83" s="2"/>
      <c r="Q83" s="6">
        <v>20</v>
      </c>
      <c r="R83" s="86">
        <f t="shared" si="11"/>
        <v>0.61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3.4929608976299034</v>
      </c>
      <c r="I84" s="13">
        <f>I80/4</f>
        <v>3.596962256406314</v>
      </c>
      <c r="J84" s="2"/>
      <c r="K84" s="19" t="s">
        <v>21</v>
      </c>
      <c r="L84" s="20">
        <f>IF(Calculadora!$B$2&gt;0,Calculadora!$B$2*O81,Calculadora!$B$2*O82)</f>
        <v>-2.4922698954717859</v>
      </c>
      <c r="M84" s="12"/>
      <c r="N84" s="6" t="s">
        <v>22</v>
      </c>
      <c r="O84" s="6">
        <f>IF((O86&gt;0),((100+(L84/-I86))/100))</f>
        <v>1.0094659670524053</v>
      </c>
      <c r="P84" s="2"/>
      <c r="Q84" s="6" t="str">
        <f>Calculadora!$B$2</f>
        <v>-3,65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0.55182311345942947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1.2520630052894747E-2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O80/4.75*Calculadora!$B$5</f>
        <v>3.7836265654297486E-3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266'!K25</f>
        <v>2.6984511349563478</v>
      </c>
      <c r="I86" s="6">
        <f>'inf 266'!L25</f>
        <v>2.6328740441142084</v>
      </c>
      <c r="J86" s="2"/>
      <c r="K86" s="6" t="s">
        <v>25</v>
      </c>
      <c r="L86" s="12"/>
      <c r="M86" s="12"/>
      <c r="N86" s="6" t="s">
        <v>26</v>
      </c>
      <c r="O86" s="6">
        <f>'266'!H14</f>
        <v>229.72</v>
      </c>
      <c r="P86" s="2"/>
      <c r="Q86" s="6">
        <v>-1</v>
      </c>
      <c r="R86" s="86">
        <v>0.61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1.0119166321253104</v>
      </c>
      <c r="I87" s="6">
        <f>(1+(I89*S93))</f>
        <v>1.0115744702910443</v>
      </c>
      <c r="J87" s="2"/>
      <c r="K87" s="15" t="s">
        <v>28</v>
      </c>
      <c r="L87" s="16">
        <f>O80*Calculadora!$B$3*$O$2</f>
        <v>1.9297064510382116</v>
      </c>
      <c r="M87" s="12"/>
      <c r="N87" s="2"/>
      <c r="O87" s="2"/>
      <c r="P87" s="2"/>
      <c r="Q87" s="6">
        <v>-10</v>
      </c>
      <c r="R87" s="86">
        <f>R86-0.01</f>
        <v>0.6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0.55182311345942947</v>
      </c>
      <c r="I88" s="6">
        <f>R93</f>
        <v>0.60681452957463733</v>
      </c>
      <c r="J88" s="2"/>
      <c r="K88" s="17" t="s">
        <v>30</v>
      </c>
      <c r="L88" s="18">
        <f>O5*Calculadora!B3*O80*0.95*(1-(L84*0.016))</f>
        <v>1.9063232377706085</v>
      </c>
      <c r="M88" s="1"/>
      <c r="N88" s="13" t="s">
        <v>31</v>
      </c>
      <c r="O88" s="6">
        <f>O86+L84</f>
        <v>227.22773010452821</v>
      </c>
      <c r="P88" s="2"/>
      <c r="Q88" s="6">
        <v>-20</v>
      </c>
      <c r="R88" s="86">
        <f t="shared" ref="R88:R92" si="12">R87-0.01</f>
        <v>0.59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0.95175978165374664</v>
      </c>
      <c r="I89" s="13">
        <f>1*(O86-C82)*(O86-C83)/((C81-C82)*(C81-C83))+0.903*(O86-C81)*(O86-C83)/((C82-C81)*(C82-C83))+0.76*(O86-C81)*(O86-C82)/((C83-C81)*(C83-C82))</f>
        <v>0.94139490496698264</v>
      </c>
      <c r="J89" s="2"/>
      <c r="K89" s="17" t="s">
        <v>32</v>
      </c>
      <c r="L89" s="18">
        <f>O5*Calculadora!B3*O80*1.25*(1-(L84*0.016))</f>
        <v>2.508320049698169</v>
      </c>
      <c r="M89" s="1"/>
      <c r="N89" s="2"/>
      <c r="O89" s="2"/>
      <c r="P89" s="2"/>
      <c r="Q89" s="6">
        <v>-30</v>
      </c>
      <c r="R89" s="86">
        <f t="shared" si="12"/>
        <v>0.57999999999999996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0.98689402774032697</v>
      </c>
      <c r="M90" s="1"/>
      <c r="N90" s="2"/>
      <c r="O90" s="2"/>
      <c r="P90" s="2"/>
      <c r="Q90" s="6">
        <v>-40</v>
      </c>
      <c r="R90" s="86">
        <f t="shared" si="12"/>
        <v>0.56999999999999995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0.9839467516819318</v>
      </c>
      <c r="M91" s="1"/>
      <c r="N91" s="1"/>
      <c r="O91" s="1"/>
      <c r="P91" s="1"/>
      <c r="Q91" s="6">
        <v>-50</v>
      </c>
      <c r="R91" s="86">
        <f t="shared" si="12"/>
        <v>0.55999999999999994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225.3214068667576</v>
      </c>
      <c r="M92" s="2"/>
      <c r="N92" s="2"/>
      <c r="O92" s="2"/>
      <c r="P92" s="2"/>
      <c r="Q92" s="6">
        <v>-60</v>
      </c>
      <c r="R92" s="86">
        <f t="shared" si="12"/>
        <v>0.54999999999999993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229.73605015422638</v>
      </c>
      <c r="M93" s="2"/>
      <c r="N93" s="2"/>
      <c r="O93" s="2"/>
      <c r="P93" s="2"/>
      <c r="Q93" s="6" t="str">
        <f>Calculadora!$B$2</f>
        <v>-3,65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0.60681452957463733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1.2295021175465505E-2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474" t="s">
        <v>66</v>
      </c>
      <c r="C97" s="475"/>
      <c r="D97" s="475"/>
      <c r="E97" s="476"/>
      <c r="F97" s="2"/>
      <c r="G97" s="474" t="s">
        <v>66</v>
      </c>
      <c r="H97" s="475"/>
      <c r="I97" s="476"/>
      <c r="J97" s="12"/>
      <c r="K97" s="6" t="s">
        <v>7</v>
      </c>
      <c r="L97" s="12"/>
      <c r="M97" s="2"/>
      <c r="N97" s="6" t="s">
        <v>8</v>
      </c>
      <c r="O97" s="6">
        <f>O98/0.2165</f>
        <v>5.3164953609694034</v>
      </c>
      <c r="P97" s="1"/>
      <c r="Q97" s="6">
        <v>1</v>
      </c>
      <c r="R97" s="86">
        <v>0.7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17.763251037665956</v>
      </c>
      <c r="I98" s="13">
        <f>I99/0.2165</f>
        <v>18.461334959684073</v>
      </c>
      <c r="J98" s="12"/>
      <c r="K98" s="15" t="s">
        <v>11</v>
      </c>
      <c r="L98" s="16">
        <f>O98*$O$3*Calculadora!$B$3</f>
        <v>3.8843406223255275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1.1510212456498758</v>
      </c>
      <c r="P98" s="2"/>
      <c r="Q98" s="6">
        <v>5</v>
      </c>
      <c r="R98" s="86">
        <f>R97+0.01</f>
        <v>0.71</v>
      </c>
      <c r="S98" s="85">
        <v>1.3599999999999999E-2</v>
      </c>
    </row>
    <row r="99" spans="2:19">
      <c r="B99" s="13">
        <v>100</v>
      </c>
      <c r="C99" s="99">
        <v>219.8</v>
      </c>
      <c r="D99" s="99">
        <v>216</v>
      </c>
      <c r="E99" s="13">
        <f>D99/45*0.2165</f>
        <v>1.0391999999999999</v>
      </c>
      <c r="F99" s="2"/>
      <c r="G99" s="6" t="s">
        <v>7</v>
      </c>
      <c r="H99" s="6">
        <f>L100+O103</f>
        <v>3.8457438496546792</v>
      </c>
      <c r="I99" s="6">
        <f>L101+O103</f>
        <v>3.9968790187716019</v>
      </c>
      <c r="J99" s="12"/>
      <c r="K99" s="17" t="s">
        <v>13</v>
      </c>
      <c r="L99" s="18">
        <f>IF(L102&gt;0,L98*O101,L98*O102)</f>
        <v>3.9090612819590436</v>
      </c>
      <c r="M99" s="2"/>
      <c r="N99" s="6" t="s">
        <v>14</v>
      </c>
      <c r="O99" s="6">
        <f>H107*POWER((1+(H106)),C99-O104)</f>
        <v>0.6818231134594307</v>
      </c>
      <c r="P99" s="2"/>
      <c r="Q99" s="6">
        <v>10</v>
      </c>
      <c r="R99" s="86">
        <f t="shared" ref="R99:R101" si="13">R98+0.01</f>
        <v>0.72</v>
      </c>
      <c r="S99" s="85">
        <v>1.38E-2</v>
      </c>
    </row>
    <row r="100" spans="2:19">
      <c r="B100" s="13">
        <f>B99-10</f>
        <v>90</v>
      </c>
      <c r="C100" s="99">
        <v>189.6</v>
      </c>
      <c r="D100" s="99">
        <v>149</v>
      </c>
      <c r="E100" s="13">
        <f t="shared" ref="E100:E109" si="14">D100/45*0.2165</f>
        <v>0.71685555555555547</v>
      </c>
      <c r="F100" s="2"/>
      <c r="G100" s="6" t="s">
        <v>5</v>
      </c>
      <c r="H100" s="6">
        <f>IF(O104&gt;(C106-0.0001),H108,H109)</f>
        <v>101.38680508751395</v>
      </c>
      <c r="I100" s="6">
        <f>IF(O104&gt;(C106-0.0001),I108,I109)</f>
        <v>103.22834132308451</v>
      </c>
      <c r="J100" s="12"/>
      <c r="K100" s="17" t="s">
        <v>15</v>
      </c>
      <c r="L100" s="18">
        <f>L99*L108</f>
        <v>3.8399887434264297</v>
      </c>
      <c r="M100" s="2"/>
      <c r="N100" s="6" t="s">
        <v>16</v>
      </c>
      <c r="O100" s="6">
        <f>I107*POWER((1+(I106)),C99-O104)</f>
        <v>0.73299556541067024</v>
      </c>
      <c r="P100" s="2"/>
      <c r="Q100" s="6">
        <v>15</v>
      </c>
      <c r="R100" s="86">
        <f t="shared" si="13"/>
        <v>0.73</v>
      </c>
      <c r="S100" s="85">
        <v>1.4E-2</v>
      </c>
    </row>
    <row r="101" spans="2:19">
      <c r="B101" s="13">
        <f t="shared" ref="B101:B108" si="15">B100-10</f>
        <v>80</v>
      </c>
      <c r="C101" s="99">
        <v>161.30000000000001</v>
      </c>
      <c r="D101" s="99">
        <v>104</v>
      </c>
      <c r="E101" s="13">
        <f t="shared" si="14"/>
        <v>0.50035555555555555</v>
      </c>
      <c r="F101" s="2"/>
      <c r="G101" s="6" t="s">
        <v>17</v>
      </c>
      <c r="H101" s="6" t="e">
        <f>IF(N114=0,INDEX('R266'!H39:H363,(ROUNDDOWN(((H100-10)/(20/72)+1),0)),1),INDEX('R266'!H39:H363,(ROUNDUP(((H100-10)/(20/72))+1,0)),1))</f>
        <v>#REF!</v>
      </c>
      <c r="I101" s="6" t="e">
        <f>IF(O114=0,INDEX('R266'!H39:H363,(ROUNDDOWN(((I100-10)/(20/72)+1),0)),1),INDEX('R266'!H39:H363,(ROUNDUP(((I100-10)/(20/72))+1,0)),1))</f>
        <v>#REF!</v>
      </c>
      <c r="J101" s="12"/>
      <c r="K101" s="17" t="s">
        <v>18</v>
      </c>
      <c r="L101" s="18">
        <f>L99/L109</f>
        <v>3.9911239125433524</v>
      </c>
      <c r="M101" s="2"/>
      <c r="N101" s="6" t="s">
        <v>19</v>
      </c>
      <c r="O101" s="6">
        <f>IF((O104&gt;0),((100+(L102/-H105))/100))</f>
        <v>1.0048642978847844</v>
      </c>
      <c r="P101" s="1"/>
      <c r="Q101" s="6">
        <v>20</v>
      </c>
      <c r="R101" s="86">
        <f t="shared" si="13"/>
        <v>0.74</v>
      </c>
      <c r="S101" s="85">
        <v>1.43E-2</v>
      </c>
    </row>
    <row r="102" spans="2:19">
      <c r="B102" s="13">
        <f t="shared" si="15"/>
        <v>70</v>
      </c>
      <c r="C102" s="99">
        <v>135.6</v>
      </c>
      <c r="D102" s="99">
        <v>73</v>
      </c>
      <c r="E102" s="13">
        <f t="shared" si="14"/>
        <v>0.35121111111111109</v>
      </c>
      <c r="F102" s="2"/>
      <c r="G102" s="6" t="s">
        <v>39</v>
      </c>
      <c r="H102" s="6">
        <f>N115</f>
        <v>11</v>
      </c>
      <c r="I102" s="6">
        <f>O115</f>
        <v>10</v>
      </c>
      <c r="J102" s="12"/>
      <c r="K102" s="19" t="s">
        <v>21</v>
      </c>
      <c r="L102" s="20">
        <f>IF(Calculadora!$B$2&gt;0,Calculadora!$B$2*O99,Calculadora!$B$2*O100)</f>
        <v>-2.4886543641269219</v>
      </c>
      <c r="M102" s="2"/>
      <c r="N102" s="6" t="s">
        <v>22</v>
      </c>
      <c r="O102" s="6">
        <f>IF((O104&gt;0),((100+(L102/-I105))/100))</f>
        <v>1.0063641843074813</v>
      </c>
      <c r="P102" s="1"/>
      <c r="Q102" s="6" t="str">
        <f>Calculadora!$B$2</f>
        <v>-3,65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0.6818231134594307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1.2020630052894738E-2</v>
      </c>
    </row>
    <row r="103" spans="2:19">
      <c r="B103" s="13">
        <f t="shared" si="15"/>
        <v>60</v>
      </c>
      <c r="C103" s="99">
        <v>112.7</v>
      </c>
      <c r="D103" s="99">
        <v>53</v>
      </c>
      <c r="E103" s="13">
        <f t="shared" si="14"/>
        <v>0.25498888888888888</v>
      </c>
      <c r="F103" s="2"/>
      <c r="G103" s="13" t="s">
        <v>20</v>
      </c>
      <c r="H103" s="13">
        <f>H98/4</f>
        <v>4.440812759416489</v>
      </c>
      <c r="I103" s="13">
        <f>I98/4</f>
        <v>4.6153337399210184</v>
      </c>
      <c r="J103" s="12"/>
      <c r="K103" s="21"/>
      <c r="L103" s="21"/>
      <c r="M103" s="2"/>
      <c r="N103" s="6" t="s">
        <v>23</v>
      </c>
      <c r="O103" s="6">
        <f>O98/4*Calculadora!$B$5</f>
        <v>5.7551062282493798E-3</v>
      </c>
      <c r="P103" s="1"/>
      <c r="Q103" s="2"/>
      <c r="R103" s="2"/>
      <c r="S103" s="2"/>
    </row>
    <row r="104" spans="2:19">
      <c r="B104" s="13">
        <f t="shared" si="15"/>
        <v>50</v>
      </c>
      <c r="C104" s="99">
        <v>92.3</v>
      </c>
      <c r="D104" s="99">
        <v>38</v>
      </c>
      <c r="E104" s="13">
        <f t="shared" si="14"/>
        <v>0.18282222222222222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229.17</v>
      </c>
      <c r="P104" s="1"/>
      <c r="Q104" s="13">
        <v>-1</v>
      </c>
      <c r="R104" s="87">
        <v>0.74</v>
      </c>
      <c r="S104" s="85">
        <v>1.2699999999999999E-2</v>
      </c>
    </row>
    <row r="105" spans="2:19">
      <c r="B105" s="13">
        <f t="shared" si="15"/>
        <v>40</v>
      </c>
      <c r="C105" s="99">
        <v>73.8</v>
      </c>
      <c r="D105" s="99">
        <v>28</v>
      </c>
      <c r="E105" s="13">
        <f t="shared" si="14"/>
        <v>0.13471111111111111</v>
      </c>
      <c r="F105" s="2"/>
      <c r="G105" s="6" t="s">
        <v>24</v>
      </c>
      <c r="H105" s="6">
        <f>IF('266'!O104&gt;('266'!C106-0.0001),'inf 266'!G11,'inf 266'!G19)</f>
        <v>5.116163571954627</v>
      </c>
      <c r="I105" s="6">
        <f>IF('266'!O104&gt;('266'!C106-0.0001),'inf 266'!H11,'inf 266'!H19)</f>
        <v>3.9104058648983884</v>
      </c>
      <c r="J105" s="2"/>
      <c r="K105" s="15" t="s">
        <v>28</v>
      </c>
      <c r="L105" s="16">
        <f>O98*Calculadora!$B$3*$O$2</f>
        <v>2.4717395608659913</v>
      </c>
      <c r="M105" s="12"/>
      <c r="N105" s="2"/>
      <c r="O105" s="2"/>
      <c r="P105" s="1"/>
      <c r="Q105" s="13">
        <v>-5</v>
      </c>
      <c r="R105" s="87">
        <f>R104-0.01</f>
        <v>0.73</v>
      </c>
      <c r="S105" s="85">
        <v>1.26E-2</v>
      </c>
    </row>
    <row r="106" spans="2:19">
      <c r="B106" s="13">
        <f t="shared" si="15"/>
        <v>30</v>
      </c>
      <c r="C106" s="99">
        <v>56.4</v>
      </c>
      <c r="D106" s="99">
        <v>20</v>
      </c>
      <c r="E106" s="13">
        <f t="shared" si="14"/>
        <v>9.6222222222222223E-2</v>
      </c>
      <c r="F106" s="2"/>
      <c r="G106" s="6" t="s">
        <v>27</v>
      </c>
      <c r="H106" s="6" t="b">
        <f>IF(AND(Calculadora!B2&gt;-0.9,Calculadora!B2&lt;6),H115*S102,IF(AND(Calculadora!B2&gt;5.999,Calculadora!B2&lt;8.4),I115*S102,IF(AND(Calculadora!B2&gt;8.399,Calculadora!B2&lt;11),S102*J115,IF(AND(Calculadora!B2&gt;10.999,Calculadora!B2&lt;14.5),(K115*S102),IF(AND(Calculadora!B2&gt;14.499,Calculadora!B2&lt;16.9),L115*S102,IF(AND(Calculadora!B2&gt;16.899,Calculadora!B2&lt;30),(L115*1.008)*S102))))))</f>
        <v>0</v>
      </c>
      <c r="I106" s="6" t="b">
        <f>IF(AND(Calculadora!B2&lt;0.01,Calculadora!B2&gt;-8.3),(O118*H116),IF(AND(Q110&lt;-8.299,Q110&gt;-13.5),(I116*O118),IF(AND(Q110&lt;-13.49,Q110&gt;-17.5),(J116*O118),IF(AND(Calculadora!B2&lt;-17.49,Calculadora!B2&gt;-30),(O118*K116),IF(AND(Calculadora!B2&lt;-29.99,Calculadora!B2&gt;-59),((O118*L116)))))))</f>
        <v>0</v>
      </c>
      <c r="J106" s="1"/>
      <c r="K106" s="17" t="s">
        <v>30</v>
      </c>
      <c r="L106" s="18">
        <f>$O$5*Calculadora!$B$3*O98*1*(1-(L102*0.016))</f>
        <v>2.5701604479881399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1.2638169452998738</v>
      </c>
      <c r="P106" s="2"/>
      <c r="Q106" s="13">
        <v>-10</v>
      </c>
      <c r="R106" s="87">
        <f t="shared" ref="R106:R109" si="16">R105-0.01</f>
        <v>0.72</v>
      </c>
      <c r="S106" s="85">
        <v>1.2500000000000001E-2</v>
      </c>
    </row>
    <row r="107" spans="2:19">
      <c r="B107" s="13">
        <f t="shared" si="15"/>
        <v>20</v>
      </c>
      <c r="C107" s="99">
        <v>39.200000000000003</v>
      </c>
      <c r="D107" s="99">
        <v>13</v>
      </c>
      <c r="E107" s="13">
        <f t="shared" si="14"/>
        <v>6.2544444444444444E-2</v>
      </c>
      <c r="F107" s="2"/>
      <c r="G107" s="6" t="s">
        <v>29</v>
      </c>
      <c r="H107" s="6">
        <f>R102</f>
        <v>0.6818231134594307</v>
      </c>
      <c r="I107" s="6">
        <f>IF(Calculadora!B2&gt;(-25+0.0001),'266'!R110,'266'!R118)</f>
        <v>0.73299556541067024</v>
      </c>
      <c r="J107" s="2"/>
      <c r="K107" s="17" t="s">
        <v>32</v>
      </c>
      <c r="L107" s="18">
        <f>O5*Calculadora!B3*O98*1.25*(1-(L102*0.016))</f>
        <v>3.212700559985175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1.1847968281725365</v>
      </c>
      <c r="P107" s="2"/>
      <c r="Q107" s="13">
        <v>-15</v>
      </c>
      <c r="R107" s="87">
        <f t="shared" si="16"/>
        <v>0.71</v>
      </c>
      <c r="S107" s="85">
        <v>1.24E-2</v>
      </c>
    </row>
    <row r="108" spans="2:19">
      <c r="B108" s="13">
        <f t="shared" si="15"/>
        <v>10</v>
      </c>
      <c r="C108" s="99">
        <v>21.1</v>
      </c>
      <c r="D108" s="99">
        <v>6</v>
      </c>
      <c r="E108" s="13">
        <f t="shared" si="14"/>
        <v>2.8866666666666665E-2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101.38680508751395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103.22834132308451</v>
      </c>
      <c r="J108" s="2"/>
      <c r="K108" s="17" t="s">
        <v>33</v>
      </c>
      <c r="L108" s="18">
        <f>(100+(L106*2.75/-4))/100</f>
        <v>0.98233014692008158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1.1510212456498758</v>
      </c>
      <c r="P108" s="2"/>
      <c r="Q108" s="13">
        <v>-20</v>
      </c>
      <c r="R108" s="87">
        <f t="shared" si="16"/>
        <v>0.7</v>
      </c>
      <c r="S108" s="85">
        <v>1.23E-2</v>
      </c>
    </row>
    <row r="109" spans="2:19">
      <c r="B109" s="13">
        <f>B108-10</f>
        <v>0</v>
      </c>
      <c r="C109" s="99">
        <v>0</v>
      </c>
      <c r="D109" s="99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55.134794984274777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51.665770746622002</v>
      </c>
      <c r="J109" s="2"/>
      <c r="K109" s="17" t="s">
        <v>35</v>
      </c>
      <c r="L109" s="18">
        <f>(100+(L107*4/-6.25))/100</f>
        <v>0.97943871641609492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4.8691640239438598</v>
      </c>
      <c r="P109" s="2"/>
      <c r="Q109" s="13">
        <v>-25</v>
      </c>
      <c r="R109" s="87">
        <f t="shared" si="16"/>
        <v>0.69</v>
      </c>
      <c r="S109" s="85">
        <v>1.2200000000000001E-2</v>
      </c>
    </row>
    <row r="110" spans="2:19">
      <c r="B110" s="2"/>
      <c r="C110" s="2"/>
      <c r="D110" s="2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224.11118518788493</v>
      </c>
      <c r="M110" s="2"/>
      <c r="N110" s="2"/>
      <c r="O110" s="2"/>
      <c r="P110" s="2"/>
      <c r="Q110" s="13" t="str">
        <f>Calculadora!$B$2</f>
        <v>-3,65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0.73299556541067024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1.2629955654106698E-2</v>
      </c>
    </row>
    <row r="111" spans="2:19">
      <c r="B111" s="13">
        <v>97.5</v>
      </c>
      <c r="C111" s="99">
        <v>212.2</v>
      </c>
      <c r="D111" s="99">
        <v>197</v>
      </c>
      <c r="E111" s="13">
        <f>D111/45*0.2165</f>
        <v>0.94778888888888901</v>
      </c>
      <c r="F111" s="2"/>
      <c r="G111" s="22">
        <v>107.5</v>
      </c>
      <c r="H111" s="13">
        <v>242.6</v>
      </c>
      <c r="I111" s="13">
        <v>1.3038000000000001</v>
      </c>
      <c r="J111" s="2"/>
      <c r="K111" s="19" t="s">
        <v>37</v>
      </c>
      <c r="L111" s="11">
        <f>O104+L102+L107</f>
        <v>229.89404619585824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99">
        <v>204.6</v>
      </c>
      <c r="D112" s="99">
        <v>180</v>
      </c>
      <c r="E112" s="13">
        <f t="shared" ref="E112:E113" si="17">D112/45*0.2165</f>
        <v>0.86599999999999999</v>
      </c>
      <c r="F112" s="2"/>
      <c r="G112" s="13">
        <v>105</v>
      </c>
      <c r="H112" s="13">
        <v>235</v>
      </c>
      <c r="I112" s="13">
        <v>1.2172000000000001</v>
      </c>
      <c r="J112" s="2"/>
      <c r="K112" s="2"/>
      <c r="L112" s="2"/>
      <c r="M112" s="2"/>
      <c r="N112" s="17">
        <f>MOD(H100,20/72)</f>
        <v>0.27569397640283322</v>
      </c>
      <c r="O112" s="18">
        <f>MOD(I100,20/72)</f>
        <v>0.17278576752894692</v>
      </c>
      <c r="P112" s="2"/>
      <c r="Q112" s="13">
        <v>-30</v>
      </c>
      <c r="R112" s="87">
        <f>R109-0.01</f>
        <v>0.67999999999999994</v>
      </c>
      <c r="S112" s="85">
        <v>1.1350000000000001E-2</v>
      </c>
    </row>
    <row r="113" spans="1:20">
      <c r="B113" s="13">
        <v>92.5</v>
      </c>
      <c r="C113" s="99">
        <v>197.1</v>
      </c>
      <c r="D113" s="99">
        <v>164</v>
      </c>
      <c r="E113" s="13">
        <f t="shared" si="17"/>
        <v>0.78902222222222218</v>
      </c>
      <c r="F113" s="2"/>
      <c r="G113" s="13">
        <v>102.5</v>
      </c>
      <c r="H113" s="13">
        <v>227.4</v>
      </c>
      <c r="I113" s="13">
        <v>1.1306</v>
      </c>
      <c r="J113" s="12"/>
      <c r="K113" s="13" t="s">
        <v>31</v>
      </c>
      <c r="L113" s="6">
        <f>O104+L102</f>
        <v>226.68134563587307</v>
      </c>
      <c r="M113" s="12"/>
      <c r="N113" s="17">
        <f>N112/(20/72)</f>
        <v>0.99249831505019959</v>
      </c>
      <c r="O113" s="18">
        <f>O112/(20/72)</f>
        <v>0.62202876310420885</v>
      </c>
      <c r="P113" s="12"/>
      <c r="Q113" s="13">
        <v>-35</v>
      </c>
      <c r="R113" s="87">
        <f>R112-0.01</f>
        <v>0.66999999999999993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8">R113-0.01</f>
        <v>0.65999999999999992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1.0917851876675346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1.1488853923338678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1.15283733505207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1.0444820827143466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1.0564792935323122</v>
      </c>
      <c r="M115" s="2"/>
      <c r="N115" s="17">
        <f>IF(N112&lt;0.08,11,N116)</f>
        <v>11</v>
      </c>
      <c r="O115" s="18">
        <f>IF(O112&lt;0.08,11,O116)</f>
        <v>10</v>
      </c>
      <c r="P115" s="1"/>
      <c r="Q115" s="13">
        <v>-45</v>
      </c>
      <c r="R115" s="87">
        <f t="shared" si="18"/>
        <v>0.64999999999999991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1.123515429390685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0.97518706353211893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0.99116000728430531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1.1877607613209371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1.1892795118951156</v>
      </c>
      <c r="M116" s="2"/>
      <c r="N116" s="19">
        <f>IF(N112&gt;(20/72)-0.08,11,10)</f>
        <v>11</v>
      </c>
      <c r="O116" s="20">
        <f>IF(O112&gt;(20/72)-0.08,11,10)</f>
        <v>10</v>
      </c>
      <c r="P116" s="1"/>
      <c r="Q116" s="13">
        <v>-50</v>
      </c>
      <c r="R116" s="87">
        <f t="shared" si="18"/>
        <v>0.6399999999999999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0.62999999999999989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IF(Calculadora!B2&gt;(-25+0.0001),'266'!S110,'266'!S118)</f>
        <v>1.2629955654106698E-2</v>
      </c>
      <c r="P118" s="1"/>
      <c r="Q118" s="13" t="str">
        <f>Calculadora!$B$2</f>
        <v>-3,65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0.73269999999999413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1.1877000000003024E-2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474" t="s">
        <v>67</v>
      </c>
      <c r="C122" s="475"/>
      <c r="D122" s="475"/>
      <c r="E122" s="476"/>
      <c r="F122" s="2"/>
      <c r="G122" s="474" t="s">
        <v>67</v>
      </c>
      <c r="H122" s="475"/>
      <c r="I122" s="476"/>
      <c r="J122" s="12"/>
      <c r="K122" s="6" t="s">
        <v>7</v>
      </c>
      <c r="L122" s="12"/>
      <c r="M122" s="2"/>
      <c r="N122" s="6" t="s">
        <v>8</v>
      </c>
      <c r="O122" s="6">
        <f>O123/0.2165</f>
        <v>6.4299588201643862</v>
      </c>
      <c r="P122" s="1"/>
      <c r="Q122" s="6">
        <v>1</v>
      </c>
      <c r="R122" s="86">
        <v>0.68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21.398206198466937</v>
      </c>
      <c r="I123" s="13">
        <f>I124/0.2165</f>
        <v>22.42053145706614</v>
      </c>
      <c r="J123" s="12"/>
      <c r="K123" s="15" t="s">
        <v>11</v>
      </c>
      <c r="L123" s="16">
        <f>O123*$O$3*Calculadora!$B$3</f>
        <v>4.697859877468364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1.3920860845655896</v>
      </c>
      <c r="P123" s="2"/>
      <c r="Q123" s="6">
        <v>5</v>
      </c>
      <c r="R123" s="86">
        <f>R122+0.01</f>
        <v>0.69000000000000006</v>
      </c>
      <c r="S123" s="85">
        <v>1.41E-2</v>
      </c>
    </row>
    <row r="124" spans="1:20">
      <c r="B124" s="13">
        <v>100</v>
      </c>
      <c r="C124" s="99">
        <v>202</v>
      </c>
      <c r="D124" s="99">
        <v>220</v>
      </c>
      <c r="E124" s="13">
        <f>D124/45*0.2165</f>
        <v>1.0584444444444445</v>
      </c>
      <c r="F124" s="2"/>
      <c r="G124" s="6" t="s">
        <v>7</v>
      </c>
      <c r="H124" s="6">
        <f>L125+O128</f>
        <v>4.6327116419680916</v>
      </c>
      <c r="I124" s="6">
        <f>L126+O128</f>
        <v>4.8540450604548191</v>
      </c>
      <c r="J124" s="12"/>
      <c r="K124" s="17" t="s">
        <v>13</v>
      </c>
      <c r="L124" s="18">
        <f>IF(L127&gt;0,L123*O126,L123*O127)</f>
        <v>4.7274390819630572</v>
      </c>
      <c r="M124" s="2"/>
      <c r="N124" s="6" t="s">
        <v>14</v>
      </c>
      <c r="O124" s="6">
        <f>H132*POWER((1+(H131)),C124-O129)</f>
        <v>0.66182311345943046</v>
      </c>
      <c r="P124" s="2"/>
      <c r="Q124" s="6">
        <v>10</v>
      </c>
      <c r="R124" s="86">
        <f t="shared" ref="R124:R126" si="19">R123+0.01</f>
        <v>0.70000000000000007</v>
      </c>
      <c r="S124" s="85">
        <v>1.43E-2</v>
      </c>
    </row>
    <row r="125" spans="1:20">
      <c r="B125" s="13">
        <f>B124-10</f>
        <v>90</v>
      </c>
      <c r="C125" s="99">
        <v>174.6</v>
      </c>
      <c r="D125" s="99">
        <v>156</v>
      </c>
      <c r="E125" s="13">
        <f t="shared" ref="E125:E134" si="20">D125/45*0.2165</f>
        <v>0.75053333333333339</v>
      </c>
      <c r="F125" s="2"/>
      <c r="G125" s="6" t="s">
        <v>5</v>
      </c>
      <c r="H125" s="6">
        <f>IF(O129&gt;(C131-0.0001),H133,H134)</f>
        <v>101.88010742698944</v>
      </c>
      <c r="I125" s="6">
        <f>IF(O129&gt;(C131-0.0001),I133,I134)</f>
        <v>98.419201193169727</v>
      </c>
      <c r="J125" s="12"/>
      <c r="K125" s="17" t="s">
        <v>15</v>
      </c>
      <c r="L125" s="18">
        <f>L124*L133</f>
        <v>4.6265245927033556</v>
      </c>
      <c r="M125" s="2"/>
      <c r="N125" s="6" t="s">
        <v>16</v>
      </c>
      <c r="O125" s="6">
        <f>I132*POWER((1+(I131)),C124-O129)</f>
        <v>0.68299556541067019</v>
      </c>
      <c r="P125" s="2"/>
      <c r="Q125" s="6">
        <v>15</v>
      </c>
      <c r="R125" s="86">
        <f t="shared" si="19"/>
        <v>0.71000000000000008</v>
      </c>
      <c r="S125" s="85">
        <v>1.4500000000000001E-2</v>
      </c>
    </row>
    <row r="126" spans="1:20">
      <c r="B126" s="13">
        <f t="shared" ref="B126:B133" si="21">B125-10</f>
        <v>80</v>
      </c>
      <c r="C126" s="99">
        <v>149.1</v>
      </c>
      <c r="D126" s="99">
        <v>111</v>
      </c>
      <c r="E126" s="13">
        <f t="shared" si="20"/>
        <v>0.53403333333333336</v>
      </c>
      <c r="F126" s="2"/>
      <c r="G126" s="6" t="s">
        <v>17</v>
      </c>
      <c r="H126" s="6" t="e">
        <f>IF(N139=0,INDEX('R266'!K39:K363,(ROUNDDOWN(((H125-10)/(20/72)+1),0)),1),INDEX('R266'!K39:K363,(ROUNDUP(((H125-10)/(20/72))+1,0)),1))</f>
        <v>#REF!</v>
      </c>
      <c r="I126" s="6">
        <f>IF(O139=0,INDEX('R266'!K39:K363,(ROUNDDOWN(((I125-10)/(20/72)+1),0)),1),INDEX('R266'!K39:K363,(ROUNDUP(((I125-10)/(20/72))+1,0)),1))</f>
        <v>222.86111111111117</v>
      </c>
      <c r="J126" s="12"/>
      <c r="K126" s="17" t="s">
        <v>18</v>
      </c>
      <c r="L126" s="18">
        <f>L124/L134</f>
        <v>4.8478580111900831</v>
      </c>
      <c r="M126" s="2"/>
      <c r="N126" s="6" t="s">
        <v>19</v>
      </c>
      <c r="O126" s="6">
        <f>IF((O129&gt;0),((100+(L127/-H130))/100))</f>
        <v>1.0011835119623018</v>
      </c>
      <c r="P126" s="1"/>
      <c r="Q126" s="6">
        <v>20</v>
      </c>
      <c r="R126" s="86">
        <f t="shared" si="19"/>
        <v>0.72000000000000008</v>
      </c>
      <c r="S126" s="85">
        <v>1.4800000000000001E-2</v>
      </c>
    </row>
    <row r="127" spans="1:20">
      <c r="B127" s="13">
        <f t="shared" si="21"/>
        <v>70</v>
      </c>
      <c r="C127" s="99">
        <v>126</v>
      </c>
      <c r="D127" s="99">
        <v>74</v>
      </c>
      <c r="E127" s="13">
        <f t="shared" si="20"/>
        <v>0.35602222222222218</v>
      </c>
      <c r="F127" s="2"/>
      <c r="G127" s="6" t="s">
        <v>39</v>
      </c>
      <c r="H127" s="6">
        <f>N140</f>
        <v>11</v>
      </c>
      <c r="I127" s="6">
        <f>O140</f>
        <v>10</v>
      </c>
      <c r="J127" s="12"/>
      <c r="K127" s="19" t="s">
        <v>21</v>
      </c>
      <c r="L127" s="20">
        <f>IF(Calculadora!$B$2&gt;0,Calculadora!$B$2*O124,Calculadora!$B$2*O125)</f>
        <v>-2.415654364126921</v>
      </c>
      <c r="M127" s="2"/>
      <c r="N127" s="6" t="s">
        <v>22</v>
      </c>
      <c r="O127" s="6">
        <f>IF((O129&gt;0),((100+(L127/-I130))/100))</f>
        <v>1.0062963147616555</v>
      </c>
      <c r="P127" s="1"/>
      <c r="Q127" s="6" t="str">
        <f>Calculadora!$B$2</f>
        <v>-3,65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0.66182311345943046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1.2520630052894747E-2</v>
      </c>
    </row>
    <row r="128" spans="1:20">
      <c r="B128" s="13">
        <f t="shared" si="21"/>
        <v>60</v>
      </c>
      <c r="C128" s="99">
        <v>105.4</v>
      </c>
      <c r="D128" s="99">
        <v>59</v>
      </c>
      <c r="E128" s="13">
        <f t="shared" si="20"/>
        <v>0.28385555555555553</v>
      </c>
      <c r="F128" s="2"/>
      <c r="G128" s="13" t="s">
        <v>20</v>
      </c>
      <c r="H128" s="13">
        <f>H123/4</f>
        <v>5.3495515496167343</v>
      </c>
      <c r="I128" s="13">
        <f>I123/4</f>
        <v>5.605132864266535</v>
      </c>
      <c r="J128" s="12"/>
      <c r="K128" s="21"/>
      <c r="L128" s="21"/>
      <c r="M128" s="2"/>
      <c r="N128" s="6" t="s">
        <v>23</v>
      </c>
      <c r="O128" s="6">
        <f>O123/4.5*Calculadora!$B$5</f>
        <v>6.1870492647359537E-3</v>
      </c>
      <c r="P128" s="1"/>
      <c r="Q128" s="2"/>
      <c r="R128" s="2"/>
      <c r="S128" s="2"/>
    </row>
    <row r="129" spans="2:19">
      <c r="B129" s="13">
        <f t="shared" si="21"/>
        <v>50</v>
      </c>
      <c r="C129" s="99">
        <v>86.7</v>
      </c>
      <c r="D129" s="99">
        <v>44</v>
      </c>
      <c r="E129" s="13">
        <f t="shared" si="20"/>
        <v>0.21168888888888887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229.17</v>
      </c>
      <c r="P129" s="1"/>
      <c r="Q129" s="13">
        <v>-1</v>
      </c>
      <c r="R129" s="87">
        <v>0.69</v>
      </c>
      <c r="S129" s="85">
        <v>1.2699999999999999E-2</v>
      </c>
    </row>
    <row r="130" spans="2:19">
      <c r="B130" s="13">
        <f t="shared" si="21"/>
        <v>40</v>
      </c>
      <c r="C130" s="99">
        <v>69.599999999999994</v>
      </c>
      <c r="D130" s="99">
        <v>32</v>
      </c>
      <c r="E130" s="13">
        <f t="shared" si="20"/>
        <v>0.15395555555555557</v>
      </c>
      <c r="F130" s="2"/>
      <c r="G130" s="6" t="s">
        <v>24</v>
      </c>
      <c r="H130" s="6">
        <f>IF('266'!O129&gt;('266'!C131-0.0001),'inf 266'!K11,'inf 266'!K19)</f>
        <v>20.410899433822983</v>
      </c>
      <c r="I130" s="6">
        <f>IF('266'!O129&gt;('266'!C131-0.0001),'inf 266'!L11,'inf 266'!L19)</f>
        <v>3.8366162677225288</v>
      </c>
      <c r="J130" s="2"/>
      <c r="K130" s="15" t="s">
        <v>28</v>
      </c>
      <c r="L130" s="16">
        <f>O123*Calculadora!$B$3*$O$2</f>
        <v>2.9894098483030715</v>
      </c>
      <c r="M130" s="12"/>
      <c r="N130" s="2"/>
      <c r="O130" s="2"/>
      <c r="P130" s="1"/>
      <c r="Q130" s="13">
        <v>-5</v>
      </c>
      <c r="R130" s="87">
        <f>R129-0.01</f>
        <v>0.67999999999999994</v>
      </c>
      <c r="S130" s="85">
        <v>1.26E-2</v>
      </c>
    </row>
    <row r="131" spans="2:19">
      <c r="B131" s="13">
        <f t="shared" si="21"/>
        <v>30</v>
      </c>
      <c r="C131" s="99">
        <v>53.3</v>
      </c>
      <c r="D131" s="99">
        <v>23</v>
      </c>
      <c r="E131" s="13">
        <f t="shared" si="20"/>
        <v>0.11065555555555555</v>
      </c>
      <c r="F131" s="2"/>
      <c r="G131" s="6" t="s">
        <v>27</v>
      </c>
      <c r="H131" s="6" t="b">
        <f>IF(AND(Calculadora!B2&gt;-0.9,Calculadora!B2&lt;6),H140*S127,IF(AND(Calculadora!B2&gt;5.999,Calculadora!B2&lt;8.4),I140*S127,IF(AND(Calculadora!B2&gt;8.399,Calculadora!B2&lt;11),S127*J140,IF(AND(Calculadora!B2&gt;10.999,Calculadora!B2&lt;14.5),(K140*S127),IF(AND(Calculadora!B2&gt;14.499,Calculadora!B2&lt;16.9),L140*S127,IF(AND(Calculadora!B2&gt;16.899,Calculadora!B2&lt;30),(L140*1.008)*S127))))))</f>
        <v>0</v>
      </c>
      <c r="I131" s="6" t="b">
        <f>IF(AND(Calculadora!B2&lt;0.01,Calculadora!B2&gt;-8.3),(O143*H141),IF(AND(Q135&lt;-8.299,Q135&gt;-13.5),(I141*O143),IF(AND(Q135&lt;-13.49,Q135&gt;-17.5),(J141*O143),IF(AND(Calculadora!B2&lt;-17.49,Calculadora!B2&gt;-30),(O143*K141),IF(AND(Calculadora!B2&lt;-29.99,Calculadora!B2&gt;-59),((O143*L141)))))))</f>
        <v>0</v>
      </c>
      <c r="J131" s="1"/>
      <c r="K131" s="17" t="s">
        <v>30</v>
      </c>
      <c r="L131" s="18">
        <f>$O$5*Calculadora!$B$3*O123*1*(1-(L127*0.016))</f>
        <v>3.1049519434425488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7.3363549572879441</v>
      </c>
      <c r="P131" s="2"/>
      <c r="Q131" s="13">
        <v>-10</v>
      </c>
      <c r="R131" s="87">
        <f t="shared" ref="R131:R134" si="22">R130-0.01</f>
        <v>0.66999999999999993</v>
      </c>
      <c r="S131" s="85">
        <v>1.2500000000000001E-2</v>
      </c>
    </row>
    <row r="132" spans="2:19">
      <c r="B132" s="13">
        <f t="shared" si="21"/>
        <v>20</v>
      </c>
      <c r="C132" s="99">
        <v>37.1</v>
      </c>
      <c r="D132" s="99">
        <v>14</v>
      </c>
      <c r="E132" s="13">
        <f t="shared" si="20"/>
        <v>6.7355555555555557E-2</v>
      </c>
      <c r="F132" s="2"/>
      <c r="G132" s="6" t="s">
        <v>29</v>
      </c>
      <c r="H132" s="6">
        <f>R127</f>
        <v>0.66182311345943046</v>
      </c>
      <c r="I132" s="6">
        <f>IF(Calculadora!B2&gt;(-25+0.0001),'266'!R135,'266'!R143)</f>
        <v>0.68299556541067019</v>
      </c>
      <c r="J132" s="2"/>
      <c r="K132" s="17" t="s">
        <v>32</v>
      </c>
      <c r="L132" s="18">
        <f>O5*Calculadora!B3*O123*1.25*(1-(L127*0.016))</f>
        <v>3.8811899293031864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0.99911823231511576</v>
      </c>
      <c r="P132" s="2"/>
      <c r="Q132" s="13">
        <v>-15</v>
      </c>
      <c r="R132" s="87">
        <f t="shared" si="22"/>
        <v>0.65999999999999992</v>
      </c>
      <c r="S132" s="85">
        <v>1.24E-2</v>
      </c>
    </row>
    <row r="133" spans="2:19">
      <c r="B133" s="13">
        <f t="shared" si="21"/>
        <v>10</v>
      </c>
      <c r="C133" s="99">
        <v>20</v>
      </c>
      <c r="D133" s="99">
        <v>8</v>
      </c>
      <c r="E133" s="13">
        <f t="shared" si="20"/>
        <v>3.8488888888888892E-2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101.88010742698944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98.419201193169727</v>
      </c>
      <c r="J133" s="2"/>
      <c r="K133" s="17" t="s">
        <v>33</v>
      </c>
      <c r="L133" s="18">
        <f>(100+(L131*2.75/-4))/100</f>
        <v>0.97865345538883242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1.3920860845655896</v>
      </c>
      <c r="P133" s="2"/>
      <c r="Q133" s="13">
        <v>-20</v>
      </c>
      <c r="R133" s="87">
        <f t="shared" si="22"/>
        <v>0.64999999999999991</v>
      </c>
      <c r="S133" s="85">
        <v>1.23E-2</v>
      </c>
    </row>
    <row r="134" spans="2:19">
      <c r="B134" s="13">
        <f>B133-10</f>
        <v>0</v>
      </c>
      <c r="C134" s="99">
        <v>0</v>
      </c>
      <c r="D134" s="99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60.292547386223305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56.5500993308342</v>
      </c>
      <c r="J134" s="2"/>
      <c r="K134" s="17" t="s">
        <v>35</v>
      </c>
      <c r="L134" s="18">
        <f>(100+(L132*4/-6.25))/100</f>
        <v>0.97516038445245956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-23.451035607070537</v>
      </c>
      <c r="P134" s="2"/>
      <c r="Q134" s="13">
        <v>-25</v>
      </c>
      <c r="R134" s="87">
        <f t="shared" si="22"/>
        <v>0.6399999999999999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223.64939369243052</v>
      </c>
      <c r="M135" s="2"/>
      <c r="N135" s="2"/>
      <c r="O135" s="2"/>
      <c r="P135" s="2"/>
      <c r="Q135" s="13" t="str">
        <f>Calculadora!$B$2</f>
        <v>-3,65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0.68299556541067019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1.2629955654106698E-2</v>
      </c>
    </row>
    <row r="136" spans="2:19">
      <c r="B136" s="13">
        <v>97.5</v>
      </c>
      <c r="C136" s="99">
        <v>195</v>
      </c>
      <c r="D136" s="99">
        <v>202</v>
      </c>
      <c r="E136" s="13">
        <f>D136/45*0.2165</f>
        <v>0.9718444444444444</v>
      </c>
      <c r="F136" s="2"/>
      <c r="G136" s="22">
        <v>107.5</v>
      </c>
      <c r="H136" s="13">
        <v>222.9</v>
      </c>
      <c r="I136" s="13">
        <v>1.3158000000000001</v>
      </c>
      <c r="J136" s="2"/>
      <c r="K136" s="19" t="s">
        <v>37</v>
      </c>
      <c r="L136" s="11">
        <f>O129+L127+L132</f>
        <v>230.63553556517627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99">
        <v>188.1</v>
      </c>
      <c r="D137" s="99">
        <v>185</v>
      </c>
      <c r="E137" s="13">
        <f t="shared" ref="E137:E138" si="23">D137/45*0.2165</f>
        <v>0.89005555555555549</v>
      </c>
      <c r="F137" s="2"/>
      <c r="G137" s="13">
        <v>105</v>
      </c>
      <c r="H137" s="13">
        <v>215.9</v>
      </c>
      <c r="I137" s="13">
        <v>1.2316</v>
      </c>
      <c r="J137" s="2"/>
      <c r="K137" s="2"/>
      <c r="L137" s="2"/>
      <c r="M137" s="2"/>
      <c r="N137" s="17">
        <f>MOD(H125,20/72)</f>
        <v>0.21344076032276882</v>
      </c>
      <c r="O137" s="18">
        <f>MOD(I125,20/72)</f>
        <v>8.5867859836388893E-2</v>
      </c>
      <c r="P137" s="2"/>
      <c r="Q137" s="13">
        <v>-30</v>
      </c>
      <c r="R137" s="87">
        <f>R134-0.01</f>
        <v>0.62999999999999989</v>
      </c>
      <c r="S137" s="85">
        <v>1.1350000000000001E-2</v>
      </c>
    </row>
    <row r="138" spans="2:19">
      <c r="B138" s="13">
        <v>92.5</v>
      </c>
      <c r="C138" s="99">
        <v>181.3</v>
      </c>
      <c r="D138" s="99">
        <v>170</v>
      </c>
      <c r="E138" s="13">
        <f t="shared" si="23"/>
        <v>0.81788888888888889</v>
      </c>
      <c r="F138" s="2"/>
      <c r="G138" s="13">
        <v>102.5</v>
      </c>
      <c r="H138" s="13">
        <v>209</v>
      </c>
      <c r="I138" s="13">
        <v>1.1474</v>
      </c>
      <c r="J138" s="12"/>
      <c r="K138" s="13" t="s">
        <v>31</v>
      </c>
      <c r="L138" s="6">
        <f>O129+L127</f>
        <v>226.75434563587308</v>
      </c>
      <c r="M138" s="12"/>
      <c r="N138" s="17">
        <f>N137/(20/72)</f>
        <v>0.7683867371619677</v>
      </c>
      <c r="O138" s="18">
        <f>O137/(20/72)</f>
        <v>0.30912429541100001</v>
      </c>
      <c r="P138" s="12"/>
      <c r="Q138" s="13">
        <v>-35</v>
      </c>
      <c r="R138" s="87">
        <f>R137-0.01</f>
        <v>0.61999999999999988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1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0.60999999999999988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1.2698858981734071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1.2808855680727018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1.2998035053560906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1.0622877470793173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1.077454063932632</v>
      </c>
      <c r="M140" s="2"/>
      <c r="N140" s="17">
        <f>IF(N137&lt;0.08,11,N141)</f>
        <v>11</v>
      </c>
      <c r="O140" s="18">
        <f>IF(O137&lt;0.08,11,O141)</f>
        <v>10</v>
      </c>
      <c r="P140" s="1"/>
      <c r="Q140" s="13">
        <v>-45</v>
      </c>
      <c r="R140" s="87">
        <f t="shared" si="24"/>
        <v>0.59999999999999987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1.1518001150719261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0.83346304247343295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0.92106718164963064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1.3434969749883945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0.98203198351121479</v>
      </c>
      <c r="M141" s="2"/>
      <c r="N141" s="19">
        <f>IF(N137&gt;(20/72)-0.08,11,10)</f>
        <v>11</v>
      </c>
      <c r="O141" s="20">
        <f>IF(O137&gt;(20/72)-0.08,11,10)</f>
        <v>10</v>
      </c>
      <c r="P141" s="1"/>
      <c r="Q141" s="13">
        <v>-50</v>
      </c>
      <c r="R141" s="87">
        <f t="shared" si="24"/>
        <v>0.58999999999999986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0.57999999999999985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IF(Calculadora!B2&gt;(-25+0.0001),'266'!S135,'266'!S143)</f>
        <v>1.2629955654106698E-2</v>
      </c>
      <c r="P143" s="1"/>
      <c r="Q143" s="13" t="str">
        <f>Calculadora!$B$2</f>
        <v>-3,65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0.68270000000066489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1.1877000000003024E-2</v>
      </c>
    </row>
    <row r="147" spans="2:19">
      <c r="B147" s="477" t="s">
        <v>48</v>
      </c>
      <c r="C147" s="481"/>
      <c r="D147" s="481"/>
      <c r="E147" s="478"/>
      <c r="F147" s="2"/>
      <c r="G147" s="474" t="s">
        <v>48</v>
      </c>
      <c r="H147" s="475"/>
      <c r="I147" s="476"/>
      <c r="J147" s="2"/>
      <c r="K147" s="6" t="s">
        <v>7</v>
      </c>
      <c r="L147" s="12"/>
      <c r="M147" s="2"/>
      <c r="N147" s="13" t="s">
        <v>8</v>
      </c>
      <c r="O147" s="13">
        <f>O148/0.2165</f>
        <v>5.1502784968269149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17.812061980335532</v>
      </c>
      <c r="I148" s="6">
        <f>I149/0.2165</f>
        <v>17.812061980335532</v>
      </c>
      <c r="J148" s="2"/>
      <c r="K148" s="15" t="s">
        <v>11</v>
      </c>
      <c r="L148" s="16">
        <f>O148*$O$3*Calculadora!$B$3</f>
        <v>3.7628991700778371</v>
      </c>
      <c r="M148" s="2"/>
      <c r="N148" s="6" t="s">
        <v>12</v>
      </c>
      <c r="O148" s="6">
        <f>E149*(Calculadora!$B$1-C150)*(Calculadora!$B$1-C151)/((C149-C150)*(C149-C151))+E150*(Calculadora!$B$1-C149)*(Calculadora!$B$1-C151)/((C150-C149)*(C150-C151))+E151*(Calculadora!$B$1-C149)*(Calculadora!$B$1-C150)/((C151-C149)*(C151-C150))</f>
        <v>1.1150352945630271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99">
        <v>279.7</v>
      </c>
      <c r="D149" s="99">
        <v>266</v>
      </c>
      <c r="E149" s="6">
        <f>D149/45*0.2165</f>
        <v>1.2797555555555555</v>
      </c>
      <c r="F149" s="1"/>
      <c r="G149" s="6" t="s">
        <v>7</v>
      </c>
      <c r="H149" s="6">
        <f>L150+O153</f>
        <v>3.8563114187426426</v>
      </c>
      <c r="I149" s="6">
        <f>L151+O153</f>
        <v>3.8563114187426426</v>
      </c>
      <c r="J149" s="2"/>
      <c r="K149" s="17" t="s">
        <v>13</v>
      </c>
      <c r="L149" s="18">
        <f>IF(L152&gt;0,L148*O151,L148*O152)</f>
        <v>3.8525946344274327</v>
      </c>
      <c r="M149" s="2"/>
      <c r="N149" s="6" t="s">
        <v>14</v>
      </c>
      <c r="O149" s="6">
        <f>R152*POWER(1.001,(C149-Calculadora!B1))</f>
        <v>2.1224545439845146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99">
        <v>257.7</v>
      </c>
      <c r="D150" s="99">
        <v>251</v>
      </c>
      <c r="E150" s="6">
        <f t="shared" ref="E150:E151" si="26">D150/45*0.2165</f>
        <v>1.2075888888888888</v>
      </c>
      <c r="F150" s="1"/>
      <c r="G150" s="6" t="s">
        <v>5</v>
      </c>
      <c r="H150" s="6">
        <f>IF(L160&lt;=C150,80+(L160-C151)/((C150-C151)/10),90+(L160-C150)/((C149-C150)/10))</f>
        <v>71.425267929301185</v>
      </c>
      <c r="I150" s="6">
        <f>IF(L161&lt;=C150,80+(L161-C151)/((C150-C151)/10),90+(L161-C150)/((C149-C150)/10))</f>
        <v>73.642362547047455</v>
      </c>
      <c r="J150" s="2"/>
      <c r="K150" s="17" t="s">
        <v>15</v>
      </c>
      <c r="L150" s="18">
        <f>L149*L158</f>
        <v>3.8525946344274327</v>
      </c>
      <c r="M150" s="2"/>
      <c r="N150" s="6" t="s">
        <v>16</v>
      </c>
      <c r="O150" s="6">
        <f>R161*POWER(1.001,(C149-Calculadora!B1))</f>
        <v>1.4894813483884177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99">
        <v>236.1</v>
      </c>
      <c r="D151" s="99">
        <v>237</v>
      </c>
      <c r="E151" s="6">
        <f t="shared" si="26"/>
        <v>1.1402333333333332</v>
      </c>
      <c r="F151" s="1"/>
      <c r="G151" s="6" t="s">
        <v>17</v>
      </c>
      <c r="H151" s="6" t="e">
        <f>INDEX('R266'!F291:F363,(ROUNDUP(((H150-80)/(20/72))+1,0)),1)</f>
        <v>#VALUE!</v>
      </c>
      <c r="I151" s="6" t="e">
        <f>INDEX('R266'!F291:F363,(ROUNDUP(((I150-80)/(20/72))+1,0)),1)</f>
        <v>#VALUE!</v>
      </c>
      <c r="J151" s="2"/>
      <c r="K151" s="17" t="s">
        <v>18</v>
      </c>
      <c r="L151" s="18">
        <f>L149/L159</f>
        <v>3.8525946344274327</v>
      </c>
      <c r="M151" s="2"/>
      <c r="N151" s="6" t="s">
        <v>19</v>
      </c>
      <c r="O151" s="6">
        <f>IF((Calculadora!B1&gt;0),((100+(L152/-3.25))/100))</f>
        <v>1.0238367971862876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4.4530154950838829</v>
      </c>
      <c r="I152" s="6">
        <f>I148/4</f>
        <v>4.4530154950838829</v>
      </c>
      <c r="J152" s="2"/>
      <c r="K152" s="19" t="s">
        <v>21</v>
      </c>
      <c r="L152" s="20">
        <f>IF(Calculadora!B2&gt;0,Calculadora!B2*O149,Calculadora!B2*O150)</f>
        <v>-7.7469590855434785</v>
      </c>
      <c r="M152" s="2"/>
      <c r="N152" s="6" t="s">
        <v>22</v>
      </c>
      <c r="O152" s="6">
        <f>IF((Calculadora!B1&gt;0),((100+(L152/-3.25))/100))</f>
        <v>1.0238367971862876</v>
      </c>
      <c r="P152" s="12"/>
      <c r="Q152" s="6" t="str">
        <f>Calculadora!$B$2</f>
        <v>-3,65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2.014999999999997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1.1520630052894745E-2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O148/6*Calculadora!B5</f>
        <v>3.7167843152100906E-3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INDEX('R266'!G291:G363,(ROUNDUP(((Calculadora!J18-80)/(20/72))+1,0)),1)</f>
        <v>#VALUE!</v>
      </c>
      <c r="I154" s="6" t="e">
        <f>INDEX('R266'!G291:G363,(ROUNDUP(((Calculadora!K18-80)/(20/72))+1,0)),1)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1.43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(Calculadora!B3*O2)*O148</f>
        <v>2.3944621871659675</v>
      </c>
      <c r="M155" s="2"/>
      <c r="N155" s="6">
        <f>100*(L160-C150)*(L160-C151)/((C149-C150)*(C149-C151))+90*(L160-C149)*(L160-C151)/((C150-C149)*(C150-C151))+80*(L160-C149)*(L160-C150)/((C151-C149)*(C151-C150))</f>
        <v>71.281802358947061</v>
      </c>
      <c r="O155" s="6">
        <f>100*(L161-C150)*(L161-C151)/((C149-C150)*(C149-C151))+90*(L161-C149)*(L161-C151)/((C150-C149)*(C150-C151))+80*(L161-C149)*(L161-C150)/((C151-C149)*(C151-C150))</f>
        <v>73.548688149387957</v>
      </c>
      <c r="P155" s="12"/>
      <c r="Q155" s="6">
        <v>-10</v>
      </c>
      <c r="R155" s="86">
        <f>R154-0.05</f>
        <v>1.38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2.3944621871659675</v>
      </c>
      <c r="M156" s="2"/>
      <c r="N156" s="12"/>
      <c r="O156" s="2"/>
      <c r="P156" s="12"/>
      <c r="Q156" s="6">
        <v>-20</v>
      </c>
      <c r="R156" s="86">
        <f t="shared" ref="R156:R160" si="27">R155-0.05</f>
        <v>1.3299999999999998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2.3944621871659675</v>
      </c>
      <c r="M157" s="2"/>
      <c r="N157" s="1"/>
      <c r="O157" s="2"/>
      <c r="P157" s="1"/>
      <c r="Q157" s="6">
        <v>-30</v>
      </c>
      <c r="R157" s="86">
        <f t="shared" si="27"/>
        <v>1.2799999999999998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1.2299999999999998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1.1799999999999997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Calculadora!$B$1+L152-L156</f>
        <v>217.57857872729056</v>
      </c>
      <c r="M160" s="1"/>
      <c r="N160" s="1"/>
      <c r="O160" s="1"/>
      <c r="P160" s="1"/>
      <c r="Q160" s="6">
        <v>-60</v>
      </c>
      <c r="R160" s="86">
        <f t="shared" si="27"/>
        <v>1.1299999999999997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Calculadora!$B$1+L152+L157</f>
        <v>222.3675031016225</v>
      </c>
      <c r="M161" s="1"/>
      <c r="N161" s="1"/>
      <c r="O161" s="1"/>
      <c r="P161" s="1"/>
      <c r="Q161" s="6" t="str">
        <f>Calculadora!$B$2</f>
        <v>-3,65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1.4140726478731855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1.2295021175465505E-2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477" t="s">
        <v>47</v>
      </c>
      <c r="C165" s="481"/>
      <c r="D165" s="481"/>
      <c r="E165" s="478"/>
      <c r="F165" s="2"/>
      <c r="G165" s="474" t="s">
        <v>47</v>
      </c>
      <c r="H165" s="475"/>
      <c r="I165" s="476"/>
      <c r="J165" s="2"/>
      <c r="K165" s="6" t="s">
        <v>7</v>
      </c>
      <c r="L165" s="12"/>
      <c r="M165" s="2"/>
      <c r="N165" s="6" t="s">
        <v>8</v>
      </c>
      <c r="O165" s="6">
        <f>O166/0.2165</f>
        <v>4.3446356321971358</v>
      </c>
      <c r="P165" s="1"/>
      <c r="Q165" s="6">
        <v>1</v>
      </c>
      <c r="R165" s="86">
        <v>0.7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14.574154669125853</v>
      </c>
      <c r="I166" s="6">
        <f>I167/0.2165</f>
        <v>15.043679617310861</v>
      </c>
      <c r="J166" s="2"/>
      <c r="K166" s="15" t="s">
        <v>11</v>
      </c>
      <c r="L166" s="16">
        <f>O166*$O$3*Calculadora!$B$3</f>
        <v>3.1742799587939685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0.94061361437067981</v>
      </c>
      <c r="P166" s="1"/>
      <c r="Q166" s="6">
        <v>5</v>
      </c>
      <c r="R166" s="86">
        <f>R165+0.01</f>
        <v>0.71</v>
      </c>
      <c r="S166" s="85">
        <v>1.3100000000000001E-2</v>
      </c>
    </row>
    <row r="167" spans="2:19">
      <c r="B167" s="5">
        <v>100</v>
      </c>
      <c r="C167" s="99">
        <v>249.4</v>
      </c>
      <c r="D167" s="99">
        <v>249</v>
      </c>
      <c r="E167" s="6">
        <f>D167/45*0.2165</f>
        <v>1.1979666666666666</v>
      </c>
      <c r="F167" s="2"/>
      <c r="G167" s="6" t="s">
        <v>7</v>
      </c>
      <c r="H167" s="6">
        <f>L168+O171</f>
        <v>3.1553044858657473</v>
      </c>
      <c r="I167" s="6">
        <f>L169+O171</f>
        <v>3.2569566371478014</v>
      </c>
      <c r="J167" s="2"/>
      <c r="K167" s="17" t="s">
        <v>13</v>
      </c>
      <c r="L167" s="18">
        <f>IF(L170&gt;0,L166*O169,L166*O170)</f>
        <v>3.1963525920260976</v>
      </c>
      <c r="M167" s="2"/>
      <c r="N167" s="6" t="s">
        <v>14</v>
      </c>
      <c r="O167" s="6">
        <f>H175*POWER((1+(H174)),C167-O172)</f>
        <v>0.6818231134594307</v>
      </c>
      <c r="P167" s="1"/>
      <c r="Q167" s="6">
        <v>10</v>
      </c>
      <c r="R167" s="86">
        <f t="shared" ref="R167:R169" si="28">R166+0.01</f>
        <v>0.72</v>
      </c>
      <c r="S167" s="85">
        <v>1.3299999999999999E-2</v>
      </c>
    </row>
    <row r="168" spans="2:19">
      <c r="B168" s="5">
        <v>90</v>
      </c>
      <c r="C168" s="99">
        <v>213.7</v>
      </c>
      <c r="D168" s="99">
        <v>163</v>
      </c>
      <c r="E168" s="6">
        <f t="shared" ref="E168:E172" si="29">D168/45*0.2165</f>
        <v>0.78421111111111108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93.06536923807154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94.399587329699443</v>
      </c>
      <c r="J168" s="2"/>
      <c r="K168" s="17" t="s">
        <v>15</v>
      </c>
      <c r="L168" s="18">
        <f>L167*L176</f>
        <v>3.1506594803626822</v>
      </c>
      <c r="M168" s="2"/>
      <c r="N168" s="6" t="s">
        <v>16</v>
      </c>
      <c r="O168" s="6">
        <f>I175*POWER((1+(I174)),C167-O172)</f>
        <v>0.67681452957463739</v>
      </c>
      <c r="P168" s="1"/>
      <c r="Q168" s="6">
        <v>15</v>
      </c>
      <c r="R168" s="86">
        <f t="shared" si="28"/>
        <v>0.73</v>
      </c>
      <c r="S168" s="85">
        <v>1.35E-2</v>
      </c>
    </row>
    <row r="169" spans="2:19">
      <c r="B169" s="5">
        <v>80</v>
      </c>
      <c r="C169" s="99">
        <v>179.4</v>
      </c>
      <c r="D169" s="99">
        <v>107</v>
      </c>
      <c r="E169" s="6">
        <f t="shared" si="29"/>
        <v>0.51478888888888885</v>
      </c>
      <c r="F169" s="1"/>
      <c r="G169" s="6" t="s">
        <v>17</v>
      </c>
      <c r="H169" s="6">
        <f>IF(N180=0,INDEX('R266'!E183:E363,(ROUNDDOWN(((H168-50)/(20/72)+1),0)),1),INDEX('R266'!E183:E363,(ROUNDUP(((H168-50)/(20/72))+1,0)),1))</f>
        <v>247.527777777778</v>
      </c>
      <c r="I169" s="6">
        <f>IF(O180=0,INDEX('R266'!E183:E363,(ROUNDDOWN(((I168-50)/(20/72)+1),0)),1),INDEX('R266'!E183:E363,(ROUNDUP(((I168-50)/(20/72))+1,0)),1))</f>
        <v>251.2222222222224</v>
      </c>
      <c r="J169" s="2"/>
      <c r="K169" s="17" t="s">
        <v>18</v>
      </c>
      <c r="L169" s="18">
        <f>L167/L177</f>
        <v>3.2523116316447362</v>
      </c>
      <c r="M169" s="2"/>
      <c r="N169" s="6" t="s">
        <v>19</v>
      </c>
      <c r="O169" s="6">
        <f>IF((O172&gt;0),((100+(L170/-H173))/100))</f>
        <v>1.0071256762900587</v>
      </c>
      <c r="P169" s="1"/>
      <c r="Q169" s="6">
        <v>20</v>
      </c>
      <c r="R169" s="86">
        <f t="shared" si="28"/>
        <v>0.74</v>
      </c>
      <c r="S169" s="85">
        <v>1.38E-2</v>
      </c>
    </row>
    <row r="170" spans="2:19">
      <c r="B170" s="5">
        <v>70</v>
      </c>
      <c r="C170" s="99">
        <v>148.5</v>
      </c>
      <c r="D170" s="99">
        <v>71</v>
      </c>
      <c r="E170" s="6">
        <f t="shared" si="29"/>
        <v>0.34158888888888889</v>
      </c>
      <c r="F170" s="1"/>
      <c r="G170" s="6" t="s">
        <v>39</v>
      </c>
      <c r="H170" s="6">
        <f>N181</f>
        <v>30</v>
      </c>
      <c r="I170" s="6">
        <f>O181</f>
        <v>30</v>
      </c>
      <c r="J170" s="2"/>
      <c r="K170" s="19" t="s">
        <v>21</v>
      </c>
      <c r="L170" s="20">
        <f>IF(Calculadora!$B$2&gt;0,Calculadora!$B$2*O167,Calculadora!$B$2*O168)</f>
        <v>-2.4886543641269219</v>
      </c>
      <c r="M170" s="2"/>
      <c r="N170" s="6" t="s">
        <v>22</v>
      </c>
      <c r="O170" s="6">
        <f>IF((O172&gt;0),((100+(L170/-I173))/100))</f>
        <v>1.0069535874335782</v>
      </c>
      <c r="P170" s="1"/>
      <c r="Q170" s="6" t="str">
        <f>Calculadora!$B$2</f>
        <v>-3,65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0.6818231134594307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1.1520630052894745E-2</v>
      </c>
    </row>
    <row r="171" spans="2:19">
      <c r="B171" s="5">
        <v>60</v>
      </c>
      <c r="C171" s="99">
        <v>121.6</v>
      </c>
      <c r="D171" s="99">
        <v>48</v>
      </c>
      <c r="E171" s="6">
        <f t="shared" si="29"/>
        <v>0.23093333333333332</v>
      </c>
      <c r="F171" s="1"/>
      <c r="G171" s="13" t="s">
        <v>20</v>
      </c>
      <c r="H171" s="13">
        <f>H166/4</f>
        <v>3.6435386672814634</v>
      </c>
      <c r="I171" s="6">
        <f>I166/4</f>
        <v>3.7609199043277153</v>
      </c>
      <c r="J171" s="2"/>
      <c r="K171" s="21"/>
      <c r="L171" s="21"/>
      <c r="M171" s="2"/>
      <c r="N171" s="6" t="s">
        <v>23</v>
      </c>
      <c r="O171" s="6">
        <f>O166/4.05*Calculadora!$B$5</f>
        <v>4.6450055030650859E-3</v>
      </c>
      <c r="P171" s="1"/>
      <c r="Q171" s="2"/>
      <c r="S171" s="2"/>
    </row>
    <row r="172" spans="2:19">
      <c r="B172" s="13">
        <v>50</v>
      </c>
      <c r="C172" s="99">
        <v>98.2</v>
      </c>
      <c r="D172" s="99">
        <v>33</v>
      </c>
      <c r="E172" s="6">
        <f t="shared" si="29"/>
        <v>0.15876666666666667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'266'!$J$14</f>
        <v>229.17</v>
      </c>
      <c r="P172" s="1"/>
      <c r="Q172" s="6">
        <v>-1</v>
      </c>
      <c r="R172" s="86">
        <v>0.68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266'!O9</f>
        <v>3.492516727989722</v>
      </c>
      <c r="I173" s="6">
        <f>'inf 266'!P9</f>
        <v>3.578950272645486</v>
      </c>
      <c r="J173" s="2"/>
      <c r="K173" s="15" t="s">
        <v>28</v>
      </c>
      <c r="L173" s="16">
        <f>O166*Calculadora!$B$3*$O$2</f>
        <v>2.0199035342883445</v>
      </c>
      <c r="M173" s="2"/>
      <c r="N173" s="1"/>
      <c r="O173" s="1"/>
      <c r="P173" s="2"/>
      <c r="Q173" s="6">
        <v>-10</v>
      </c>
      <c r="R173" s="86">
        <f>R172-0.01</f>
        <v>0.67</v>
      </c>
      <c r="S173" s="85">
        <v>1.2500000000000001E-2</v>
      </c>
    </row>
    <row r="174" spans="2:19">
      <c r="B174" s="13">
        <v>97.5</v>
      </c>
      <c r="C174" s="99">
        <v>240.5</v>
      </c>
      <c r="D174" s="99">
        <v>224</v>
      </c>
      <c r="E174" s="13">
        <f>D174/45*0.2165</f>
        <v>1.0776888888888889</v>
      </c>
      <c r="F174" s="1"/>
      <c r="G174" s="13" t="s">
        <v>27</v>
      </c>
      <c r="H174" s="13" t="b">
        <f>IF(AND(Calculadora!B2&gt;-0.9,Calculadora!B2&lt;6),H177*S170,IF(AND(Calculadora!B2&gt;5.999,Calculadora!B2&lt;8.4),H178*S170,IF(AND(Calculadora!B2&gt;8.399,Calculadora!B2&lt;11),S170*H179,IF(AND(Calculadora!B2&gt;10.999,Calculadora!B2&lt;14.5),(H180*S170),IF(AND(Calculadora!B2&gt;14.499,Calculadora!B2&lt;16.9),H181*S170,IF(AND(Calculadora!B2&gt;16.899,Calculadora!B2&lt;30),(H181*1.008)*S170))))))</f>
        <v>0</v>
      </c>
      <c r="I174" s="6" t="b">
        <f>IF(AND(Calculadora!B2&lt;0.01,Calculadora!B2&gt;-8.3),(S179*I177),IF(AND(Q179&lt;-8.299,Q179&gt;-13.5),(I178*S179),IF(AND(Q179&lt;-13.49,Q179&gt;-17.5),(I179*S179),IF(AND(Calculadora!B2&lt;-17.49,Calculadora!B2&gt;-30),(S179*I180),IF(AND(Calculadora!B2&lt;-29.99,Calculadora!B2&gt;-59),((S179*I181)))))))</f>
        <v>0</v>
      </c>
      <c r="J174" s="2"/>
      <c r="K174" s="17" t="s">
        <v>30</v>
      </c>
      <c r="L174" s="18">
        <f>$O$5*Calculadora!$B$3*O166*0.99*(1-(L170*0.016))</f>
        <v>2.0793296721976988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0.94256457302351337</v>
      </c>
      <c r="P174" s="2"/>
      <c r="Q174" s="6">
        <v>-20</v>
      </c>
      <c r="R174" s="86">
        <f t="shared" ref="R174:R178" si="30">R173-0.01</f>
        <v>0.66</v>
      </c>
      <c r="S174" s="85">
        <v>1.23E-2</v>
      </c>
    </row>
    <row r="175" spans="2:19">
      <c r="B175" s="13">
        <v>95</v>
      </c>
      <c r="C175" s="99">
        <v>231.5</v>
      </c>
      <c r="D175" s="99">
        <v>201</v>
      </c>
      <c r="E175" s="13">
        <f t="shared" ref="E175:E176" si="31">D175/45*0.2165</f>
        <v>0.9670333333333333</v>
      </c>
      <c r="F175" s="2"/>
      <c r="G175" s="13" t="s">
        <v>29</v>
      </c>
      <c r="H175" s="13">
        <f>R170</f>
        <v>0.6818231134594307</v>
      </c>
      <c r="I175" s="6">
        <f>R179</f>
        <v>0.67681452957463739</v>
      </c>
      <c r="J175" s="2"/>
      <c r="K175" s="17" t="s">
        <v>32</v>
      </c>
      <c r="L175" s="18">
        <f>O5*Calculadora!B3*O166*1.28*(1-(L170*0.016))</f>
        <v>2.6884262428414689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0.94061361437067981</v>
      </c>
      <c r="P175" s="2"/>
      <c r="Q175" s="6">
        <v>-30</v>
      </c>
      <c r="R175" s="86">
        <f t="shared" si="30"/>
        <v>0.65</v>
      </c>
      <c r="S175" s="85">
        <v>1.1350000000000001E-2</v>
      </c>
    </row>
    <row r="176" spans="2:19">
      <c r="B176" s="13">
        <v>92.5</v>
      </c>
      <c r="C176" s="99">
        <v>222.6</v>
      </c>
      <c r="D176" s="99">
        <v>181</v>
      </c>
      <c r="E176" s="13">
        <f t="shared" si="31"/>
        <v>0.87081111111111109</v>
      </c>
      <c r="F176" s="2"/>
      <c r="J176" s="1"/>
      <c r="K176" s="17" t="s">
        <v>33</v>
      </c>
      <c r="L176" s="18">
        <f>(100+(L174*2.75/-4))/100</f>
        <v>0.98570460850364083</v>
      </c>
      <c r="M176" s="1"/>
      <c r="N176" s="2"/>
      <c r="O176" s="2"/>
      <c r="P176" s="2"/>
      <c r="Q176" s="6">
        <v>-40</v>
      </c>
      <c r="R176" s="86">
        <f t="shared" si="30"/>
        <v>0.64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1.0008544915492958</v>
      </c>
      <c r="I177" s="110">
        <f>1.1*(O172-C169)*(O172-C171)/((C167-C169)*(C167-C171))+0.911*(O172-C167)*(O172-C171)/((C169-C167)*(C169-C171))+0.772*(O172-C167)*(O172-C169)/((C171-C167)*(C171-C169))</f>
        <v>1.0430536739436622</v>
      </c>
      <c r="J177" s="2"/>
      <c r="K177" s="17" t="s">
        <v>35</v>
      </c>
      <c r="L177" s="18">
        <f>(100+(L175*4/-6.25))/100</f>
        <v>0.98279407204581459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0.63</v>
      </c>
      <c r="S177" s="85">
        <v>1.095E-2</v>
      </c>
    </row>
    <row r="178" spans="2:19">
      <c r="B178" s="2"/>
      <c r="C178" s="21"/>
      <c r="D178" s="21"/>
      <c r="E178" s="21"/>
      <c r="F178" s="2"/>
      <c r="G178" s="2"/>
      <c r="H178" s="110">
        <f>1.1*(O172-C169)*(O172-C171)/((C167-C169)*(C167-C171))+0.912*(O172-C167)*(O172-C171)/((C169-C167)*(C169-C171))+0.835*(O172-C167)*(O172-C169)/((C171-C167)*(C171-C169))</f>
        <v>1.0350044464788735</v>
      </c>
      <c r="I178" s="109">
        <f>1*(O172-C169)*(O172-C171)/((C167-C169)*(C167-C171))+0.903*(O172-C167)*(O172-C171)/((C169-C167)*(C169-C171))+0.76*(O172-C167)*(O172-C169)/((C171-C167)*(C171-C169))</f>
        <v>0.98054122605633809</v>
      </c>
      <c r="J178" s="2"/>
      <c r="K178" s="17" t="s">
        <v>36</v>
      </c>
      <c r="L178" s="18">
        <f>O172+L170-L174</f>
        <v>224.60201596367537</v>
      </c>
      <c r="M178" s="2"/>
      <c r="N178" s="17">
        <f>MOD(H168,20/72)</f>
        <v>9.8136825159801377E-3</v>
      </c>
      <c r="O178" s="18">
        <f>MOD(I168,20/72)</f>
        <v>0.23292066303277237</v>
      </c>
      <c r="P178" s="2"/>
      <c r="Q178" s="6">
        <v>-60</v>
      </c>
      <c r="R178" s="86">
        <f t="shared" si="30"/>
        <v>0.62</v>
      </c>
      <c r="S178" s="85">
        <v>1.0749999999999999E-2</v>
      </c>
    </row>
    <row r="179" spans="2:19">
      <c r="B179" s="2"/>
      <c r="C179" s="21"/>
      <c r="D179" s="21"/>
      <c r="E179" s="21"/>
      <c r="F179" s="2"/>
      <c r="G179" s="2"/>
      <c r="H179" s="110">
        <f>1.04*(O172-C169)*(O172-C171)/((C167-C169)*(C167-C171))+0.909*(O172-C167)*(O172-C171)/((C169-C167)*(C169-C171))+0.853*(O172-C167)*(O172-C169)/((C171-C167)*(C171-C169))</f>
        <v>0.99503027676056355</v>
      </c>
      <c r="I179" s="110">
        <f>1*(O172-C169)*(O172-C171)/((C167-C169)*(C167-C171))+0.9*(O172-C167)*(O172-C171)/((C169-C167)*(C169-C171))+0.752*(O172-C167)*(O172-C169)/((C171-C167)*(C171-C169))</f>
        <v>0.98001809859154954</v>
      </c>
      <c r="J179" s="2"/>
      <c r="K179" s="19" t="s">
        <v>37</v>
      </c>
      <c r="L179" s="20">
        <f>O172+L170+L175</f>
        <v>229.36977187871454</v>
      </c>
      <c r="M179" s="2"/>
      <c r="N179" s="17">
        <f>N178/(20/72)</f>
        <v>3.5329257057528492E-2</v>
      </c>
      <c r="O179" s="18">
        <f>O178/(20/72)</f>
        <v>0.83851438691798053</v>
      </c>
      <c r="P179" s="2"/>
      <c r="Q179" s="6" t="str">
        <f>Calculadora!$B$2</f>
        <v>-3,65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0.67681452957463739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1.2295021175465505E-2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0.99513710774647901</v>
      </c>
      <c r="I180" s="110">
        <f>1.13*(O172-C169)*(O172-C171)/((C167-C169)*(C167-C171))+0.886*(O172-C167)*(O172-C171)/((C169-C167)*(C169-C171))+0.721*(O172-C167)*(O172-C169)/((C171-C167)*(C171-C169))</f>
        <v>1.0545124521126759</v>
      </c>
      <c r="J180" s="2"/>
      <c r="K180" s="2"/>
      <c r="L180" s="2"/>
      <c r="M180" s="2"/>
      <c r="N180" s="17">
        <f>IF(N179&lt;0.288,ROUNDDOWN(N179,0),ROUNDUP(N179,0))</f>
        <v>0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1.0010586612676058</v>
      </c>
      <c r="I181" s="109">
        <f>1.2*(O172-C169)*(O172-C171)/((C167-C169)*(C167-C171))+0.85*(O172-C167)*(O172-C171)/((C169-C167)*(C169-C171))+0.64*(O172-C167)*(O172-C169)/((C171-C167)*(C171-C169))</f>
        <v>1.0880820774647886</v>
      </c>
      <c r="J181" s="2"/>
      <c r="K181" s="6" t="s">
        <v>31</v>
      </c>
      <c r="L181" s="6">
        <f>O172+L170</f>
        <v>226.68134563587307</v>
      </c>
      <c r="M181" s="2"/>
      <c r="N181" s="17">
        <f>IF(N178&lt;0.08,30,N182)</f>
        <v>30</v>
      </c>
      <c r="O181" s="18">
        <f>IF(O178&lt;0.08,30,O182)</f>
        <v>30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30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477" t="s">
        <v>49</v>
      </c>
      <c r="C186" s="481"/>
      <c r="D186" s="481"/>
      <c r="E186" s="478"/>
      <c r="F186" s="2"/>
      <c r="G186" s="474" t="s">
        <v>49</v>
      </c>
      <c r="H186" s="475"/>
      <c r="I186" s="476"/>
      <c r="J186" s="2"/>
      <c r="K186" s="6" t="s">
        <v>7</v>
      </c>
      <c r="L186" s="12"/>
      <c r="M186" s="2"/>
      <c r="N186" s="6" t="s">
        <v>8</v>
      </c>
      <c r="O186" s="13">
        <f>O187/0.2165</f>
        <v>4.0107615017632732</v>
      </c>
      <c r="P186" s="2"/>
      <c r="Q186" s="6">
        <v>1</v>
      </c>
      <c r="R186" s="86">
        <v>0.73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13.502359730354661</v>
      </c>
      <c r="I187" s="6">
        <f>I188/0.2165</f>
        <v>13.904258817385079</v>
      </c>
      <c r="J187" s="2"/>
      <c r="K187" s="15" t="s">
        <v>11</v>
      </c>
      <c r="L187" s="16">
        <f>O187*$O$3*Calculadora!$B$3</f>
        <v>2.9303446669269233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0.8683298651317487</v>
      </c>
      <c r="P187" s="2"/>
      <c r="Q187" s="6">
        <v>5</v>
      </c>
      <c r="R187" s="86">
        <f>R186+0.01</f>
        <v>0.74</v>
      </c>
      <c r="S187" s="85">
        <v>1.3100000000000001E-2</v>
      </c>
    </row>
    <row r="188" spans="2:19">
      <c r="B188" s="5">
        <v>100</v>
      </c>
      <c r="C188" s="99">
        <v>257</v>
      </c>
      <c r="D188" s="99">
        <v>249</v>
      </c>
      <c r="E188" s="13">
        <f>D188/45*0.2165</f>
        <v>1.1979666666666666</v>
      </c>
      <c r="F188" s="2"/>
      <c r="G188" s="6" t="s">
        <v>7</v>
      </c>
      <c r="H188" s="6">
        <f>L189+O192</f>
        <v>2.923260881621784</v>
      </c>
      <c r="I188" s="6">
        <f>L190+O192</f>
        <v>3.0102720339638696</v>
      </c>
      <c r="J188" s="2"/>
      <c r="K188" s="17" t="s">
        <v>13</v>
      </c>
      <c r="L188" s="18">
        <f>IF(L191&gt;0,L187*O190,L187*O191)</f>
        <v>2.9586278349520265</v>
      </c>
      <c r="M188" s="2"/>
      <c r="N188" s="6" t="s">
        <v>14</v>
      </c>
      <c r="O188" s="6">
        <f>H196*POWER(H195,(C188-O193))</f>
        <v>0.96022465937957935</v>
      </c>
      <c r="P188" s="1"/>
      <c r="Q188" s="6">
        <v>10</v>
      </c>
      <c r="R188" s="86">
        <f t="shared" ref="R188:R190" si="32">R187+0.01</f>
        <v>0.75</v>
      </c>
      <c r="S188" s="85">
        <v>1.3299999999999999E-2</v>
      </c>
    </row>
    <row r="189" spans="2:19">
      <c r="B189" s="5">
        <v>90</v>
      </c>
      <c r="C189" s="99">
        <v>221.2</v>
      </c>
      <c r="D189" s="99">
        <v>164</v>
      </c>
      <c r="E189" s="13">
        <f t="shared" ref="E189:E190" si="33">D189/45*0.2165</f>
        <v>0.78902222222222218</v>
      </c>
      <c r="F189" s="2"/>
      <c r="G189" s="6" t="s">
        <v>5</v>
      </c>
      <c r="H189" s="6">
        <f>IF(L199&lt;=C189,80+(L199-C190)/((C189-C190)/10),90+(L199-C189)/((C188-C189)/10))</f>
        <v>90.702689243405914</v>
      </c>
      <c r="I189" s="6">
        <f>IF(L200&lt;=C189,80+(L200-C190)/((C189-C190)/10),90+(L200-C189)/((C188-C189)/10))</f>
        <v>91.934842509077114</v>
      </c>
      <c r="J189" s="2"/>
      <c r="K189" s="17" t="s">
        <v>15</v>
      </c>
      <c r="L189" s="18">
        <f>L188*L197</f>
        <v>2.9189728329050841</v>
      </c>
      <c r="M189" s="2"/>
      <c r="N189" s="6" t="s">
        <v>16</v>
      </c>
      <c r="O189" s="6">
        <f>I196*POWER(I195,(C188-O193))</f>
        <v>0.91475718271557116</v>
      </c>
      <c r="P189" s="1"/>
      <c r="Q189" s="6">
        <v>15</v>
      </c>
      <c r="R189" s="86">
        <f t="shared" si="32"/>
        <v>0.76</v>
      </c>
      <c r="S189" s="85">
        <v>1.35E-2</v>
      </c>
    </row>
    <row r="190" spans="2:19">
      <c r="B190" s="5">
        <v>80</v>
      </c>
      <c r="C190" s="99">
        <v>186.9</v>
      </c>
      <c r="D190" s="99">
        <v>109</v>
      </c>
      <c r="E190" s="13">
        <f t="shared" si="33"/>
        <v>0.52441111111111105</v>
      </c>
      <c r="F190" s="2"/>
      <c r="G190" s="6" t="s">
        <v>17</v>
      </c>
      <c r="H190" s="6">
        <f>IF(N200=0,INDEX('R266'!F255:F363,(ROUNDDOWN(((H189-70)/(20/72)+1),0)),1),INDEX('R266'!F255:F363,(ROUNDUP(((H189-70)/(20/72))+1,0)),1))</f>
        <v>250.7000000000003</v>
      </c>
      <c r="I190" s="6">
        <f>IF(O200=0,INDEX('R266'!F255:F363,(ROUNDDOWN(((I189-70)/(20/72)+1),0)),1),INDEX('R266'!F255:F363,(ROUNDUP(((I189-70)/(20/72))+1,0)),1))</f>
        <v>253.76666666666702</v>
      </c>
      <c r="J190" s="2"/>
      <c r="K190" s="17" t="s">
        <v>18</v>
      </c>
      <c r="L190" s="18">
        <f>L188/L198</f>
        <v>3.0059839852471697</v>
      </c>
      <c r="M190" s="2"/>
      <c r="N190" s="6" t="s">
        <v>19</v>
      </c>
      <c r="O190" s="6">
        <f>IF((O193&gt;0),((100+(L191/-H194))/100))</f>
        <v>1.0094400423907737</v>
      </c>
      <c r="P190" s="1"/>
      <c r="Q190" s="6">
        <v>20</v>
      </c>
      <c r="R190" s="86">
        <f t="shared" si="32"/>
        <v>0.77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29</v>
      </c>
      <c r="I191" s="6">
        <f>O201</f>
        <v>30</v>
      </c>
      <c r="J191" s="2"/>
      <c r="K191" s="19" t="s">
        <v>21</v>
      </c>
      <c r="L191" s="20">
        <f>IF(Calculadora!$B$2&gt;0,Calculadora!$B$2*O188,Calculadora!$B$2*O189)</f>
        <v>-3.5048200067354647</v>
      </c>
      <c r="M191" s="2"/>
      <c r="N191" s="6" t="s">
        <v>22</v>
      </c>
      <c r="O191" s="6">
        <f>IF((O193&gt;0),((100+(L191/-I194))/100))</f>
        <v>1.0096518229900799</v>
      </c>
      <c r="P191" s="1"/>
      <c r="Q191" s="6" t="str">
        <f>Calculadora!$B$2</f>
        <v>-3,65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0.71182311345943028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1.1520630052894745E-2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3.3755899325886651</v>
      </c>
      <c r="I192" s="6">
        <f>I187/4</f>
        <v>3.4760647043462698</v>
      </c>
      <c r="J192" s="2"/>
      <c r="K192" s="12"/>
      <c r="L192" s="12"/>
      <c r="M192" s="2"/>
      <c r="N192" s="6" t="s">
        <v>23</v>
      </c>
      <c r="O192" s="6">
        <f>O187/4.05*Calculadora!$B$5</f>
        <v>4.2880487166999937E-3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'266'!$J$14</f>
        <v>229.17</v>
      </c>
      <c r="P193" s="1"/>
      <c r="Q193" s="6">
        <v>-1</v>
      </c>
      <c r="R193" s="86">
        <v>0.67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266'!C31</f>
        <v>3.7127163858511505</v>
      </c>
      <c r="I194" s="6">
        <f>'inf 266'!D31</f>
        <v>3.6312518477987812</v>
      </c>
      <c r="J194" s="2"/>
      <c r="K194" s="15" t="s">
        <v>28</v>
      </c>
      <c r="L194" s="16">
        <f>O187*Calculadora!$B$3*$O$2</f>
        <v>1.8646791166011571</v>
      </c>
      <c r="M194" s="2"/>
      <c r="N194" s="2"/>
      <c r="O194" s="1"/>
      <c r="P194" s="1"/>
      <c r="Q194" s="6">
        <v>-10</v>
      </c>
      <c r="R194" s="86">
        <f>R193-0.01</f>
        <v>0.66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1.0108139938980385</v>
      </c>
      <c r="I195" s="6">
        <f>(1+(I197*S200))</f>
        <v>1.011424694066418</v>
      </c>
      <c r="J195" s="2"/>
      <c r="K195" s="17" t="s">
        <v>30</v>
      </c>
      <c r="L195" s="18">
        <f>$O$5*Calculadora!$B$3*O187*0.99*(1-(L191*0.016))</f>
        <v>1.9495525018713935</v>
      </c>
      <c r="M195" s="1"/>
      <c r="N195" s="13" t="s">
        <v>31</v>
      </c>
      <c r="O195" s="6">
        <f>O193+L191</f>
        <v>225.66517999326453</v>
      </c>
      <c r="P195" s="1"/>
      <c r="Q195" s="6">
        <v>-20</v>
      </c>
      <c r="R195" s="86">
        <f t="shared" ref="R195:R199" si="34">R194-0.01</f>
        <v>0.65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0.71182311345943028</v>
      </c>
      <c r="I196" s="6">
        <f>R200</f>
        <v>0.66681452957463738</v>
      </c>
      <c r="J196" s="2"/>
      <c r="K196" s="17" t="s">
        <v>32</v>
      </c>
      <c r="L196" s="18">
        <f>$O$5*Calculadora!$B$3*O187*1.25*(1-(L191*0.016))</f>
        <v>2.4615561892315574</v>
      </c>
      <c r="M196" s="1"/>
      <c r="N196" s="2"/>
      <c r="O196" s="2"/>
      <c r="P196" s="12"/>
      <c r="Q196" s="6">
        <v>-30</v>
      </c>
      <c r="R196" s="86">
        <f t="shared" si="34"/>
        <v>0.64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0.93866341062843117</v>
      </c>
      <c r="I197" s="13">
        <f>1*(O193-C189)*(O193-C190)/((C188-C189)*(C188-C190))+0.903*(O193-C188)*(O193-C190)/((C189-C188)*(C189-C190))+0.76*(O193-C188)*(O193-C189)/((C190-C188)*(C190-C189))</f>
        <v>0.92921304513210345</v>
      </c>
      <c r="J197" s="2"/>
      <c r="K197" s="17" t="s">
        <v>33</v>
      </c>
      <c r="L197" s="18">
        <f>(100+(L195*2.75/-4))/100</f>
        <v>0.98659682654963421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0.63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0.98424604038891805</v>
      </c>
      <c r="M198" s="1"/>
      <c r="N198" s="17">
        <f>MOD(H189,20/72)</f>
        <v>0.14713368785035397</v>
      </c>
      <c r="O198" s="18">
        <f>MOD(I189,20/72)</f>
        <v>0.26817584241044368</v>
      </c>
      <c r="P198" s="12"/>
      <c r="Q198" s="6">
        <v>-50</v>
      </c>
      <c r="R198" s="86">
        <f t="shared" si="34"/>
        <v>0.62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223.71562749139315</v>
      </c>
      <c r="M199" s="1"/>
      <c r="N199" s="17">
        <f>N198/(20/72)</f>
        <v>0.52968127626127426</v>
      </c>
      <c r="O199" s="18">
        <f>O198/(20/72)</f>
        <v>0.96543303267759717</v>
      </c>
      <c r="P199" s="12"/>
      <c r="Q199" s="6">
        <v>-60</v>
      </c>
      <c r="R199" s="86">
        <f t="shared" si="34"/>
        <v>0.61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228.12673618249607</v>
      </c>
      <c r="M200" s="2"/>
      <c r="N200" s="17">
        <f>IF(N199&lt;0.288,ROUNDDOWN(N199,0),ROUNDUP(N199,0))</f>
        <v>1</v>
      </c>
      <c r="O200" s="18">
        <f>IF(O199&lt;0.288,ROUNDDOWN(O199,0),ROUNDUP(O199,0))</f>
        <v>1</v>
      </c>
      <c r="P200" s="12"/>
      <c r="Q200" s="6" t="str">
        <f>Calculadora!$B$2</f>
        <v>-3,65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0.66681452957463738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1.2295021175465505E-2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29</v>
      </c>
      <c r="O201" s="18">
        <f>IF(O198&lt;0.08,30,O202)</f>
        <v>30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30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477" t="s">
        <v>68</v>
      </c>
      <c r="C206" s="481"/>
      <c r="D206" s="481"/>
      <c r="E206" s="478"/>
      <c r="F206" s="2"/>
      <c r="G206" s="474" t="s">
        <v>68</v>
      </c>
      <c r="H206" s="475"/>
      <c r="I206" s="476"/>
      <c r="J206" s="2"/>
      <c r="K206" s="6" t="s">
        <v>7</v>
      </c>
      <c r="L206" s="12"/>
      <c r="M206" s="2"/>
      <c r="N206" s="6" t="s">
        <v>8</v>
      </c>
      <c r="O206" s="13">
        <f>O207/0.2165</f>
        <v>3.7181292532976911</v>
      </c>
      <c r="P206" s="2"/>
      <c r="Q206" s="6">
        <v>1</v>
      </c>
      <c r="R206" s="86">
        <v>0.73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12.539396103721689</v>
      </c>
      <c r="I207" s="6">
        <f>I208/0.2165</f>
        <v>12.886164675659373</v>
      </c>
      <c r="J207" s="2"/>
      <c r="K207" s="15" t="s">
        <v>11</v>
      </c>
      <c r="L207" s="16">
        <f>O207*$O$3*Calculadora!$B$3</f>
        <v>2.7165415404420998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0.80497498333895012</v>
      </c>
      <c r="P207" s="2"/>
      <c r="Q207" s="6">
        <v>5</v>
      </c>
      <c r="R207" s="86">
        <f>R206+0.01</f>
        <v>0.74</v>
      </c>
      <c r="S207" s="85">
        <v>1.3100000000000001E-2</v>
      </c>
    </row>
    <row r="208" spans="2:19">
      <c r="B208" s="5">
        <v>100</v>
      </c>
      <c r="C208" s="99">
        <v>264.2</v>
      </c>
      <c r="D208" s="99">
        <v>249</v>
      </c>
      <c r="E208" s="13">
        <f>D208/45*0.2165</f>
        <v>1.1979666666666666</v>
      </c>
      <c r="F208" s="2"/>
      <c r="G208" s="6" t="s">
        <v>7</v>
      </c>
      <c r="H208" s="6">
        <f>L209+O212</f>
        <v>2.7147792564557456</v>
      </c>
      <c r="I208" s="6">
        <f>L210+O212</f>
        <v>2.7898546522802543</v>
      </c>
      <c r="J208" s="2"/>
      <c r="K208" s="17" t="s">
        <v>13</v>
      </c>
      <c r="L208" s="18">
        <f>IF(L211&gt;0,L207*O210,L207*O211)</f>
        <v>2.7450400958339469</v>
      </c>
      <c r="M208" s="2"/>
      <c r="N208" s="6" t="s">
        <v>14</v>
      </c>
      <c r="O208" s="6">
        <f>H216*POWER(H215,(C208-O213))</f>
        <v>1.0281964122579381</v>
      </c>
      <c r="P208" s="1"/>
      <c r="Q208" s="6">
        <v>10</v>
      </c>
      <c r="R208" s="86">
        <f t="shared" ref="R208:R210" si="35">R207+0.01</f>
        <v>0.75</v>
      </c>
      <c r="S208" s="85">
        <v>1.3299999999999999E-2</v>
      </c>
    </row>
    <row r="209" spans="2:19">
      <c r="B209" s="5">
        <v>90</v>
      </c>
      <c r="C209" s="99">
        <v>228.5</v>
      </c>
      <c r="D209" s="99">
        <v>166</v>
      </c>
      <c r="E209" s="13">
        <f t="shared" ref="E209:E210" si="36">D209/45*0.2165</f>
        <v>0.79864444444444449</v>
      </c>
      <c r="F209" s="2"/>
      <c r="G209" s="6" t="s">
        <v>5</v>
      </c>
      <c r="H209" s="6">
        <f>IF(L219&lt;=C209,80+(L219-C210)/((C209-C210)/10),90+(L219-C209)/((C208-C209)/10))</f>
        <v>88.572297413838612</v>
      </c>
      <c r="I209" s="6">
        <f>IF(L220&lt;=C209,80+(L220-C210)/((C209-C210)/10),90+(L220-C209)/((C208-C209)/10))</f>
        <v>89.768984589788843</v>
      </c>
      <c r="J209" s="2"/>
      <c r="K209" s="17" t="s">
        <v>15</v>
      </c>
      <c r="L209" s="18">
        <f>L208*L217</f>
        <v>2.7108040713528374</v>
      </c>
      <c r="M209" s="2"/>
      <c r="N209" s="6" t="s">
        <v>16</v>
      </c>
      <c r="O209" s="6">
        <f>I216*POWER(I215,(C208-O213))</f>
        <v>0.96792886393553879</v>
      </c>
      <c r="P209" s="1"/>
      <c r="Q209" s="6">
        <v>15</v>
      </c>
      <c r="R209" s="86">
        <f t="shared" si="35"/>
        <v>0.76</v>
      </c>
      <c r="S209" s="85">
        <v>1.35E-2</v>
      </c>
    </row>
    <row r="210" spans="2:19">
      <c r="B210" s="5">
        <v>80</v>
      </c>
      <c r="C210" s="99">
        <v>194.2</v>
      </c>
      <c r="D210" s="99">
        <v>111</v>
      </c>
      <c r="E210" s="13">
        <f t="shared" si="36"/>
        <v>0.53403333333333336</v>
      </c>
      <c r="F210" s="2"/>
      <c r="G210" s="6" t="s">
        <v>17</v>
      </c>
      <c r="H210" s="6">
        <f>IF(N220=0,INDEX('R266'!G255:G363,(ROUNDDOWN(((H209-70)/(20/72)+1),0)),1),INDEX('R266'!G255:G363,(ROUNDUP(((H209-70)/(20/72))+1,0)),1))</f>
        <v>253.42777777777854</v>
      </c>
      <c r="I210" s="6">
        <f>IF(O220=0,INDEX('R266'!G255:G363,(ROUNDDOWN(((I209-70)/(20/72)+1),0)),1),INDEX('R266'!G255:G363,(ROUNDUP(((I209-70)/(20/72))+1,0)),1))</f>
        <v>256.60555555555635</v>
      </c>
      <c r="J210" s="2"/>
      <c r="K210" s="17" t="s">
        <v>18</v>
      </c>
      <c r="L210" s="18">
        <f>L208/L218</f>
        <v>2.7858794671773461</v>
      </c>
      <c r="M210" s="2"/>
      <c r="N210" s="6" t="s">
        <v>19</v>
      </c>
      <c r="O210" s="6">
        <f>IF((O213&gt;0),((100+(L211/-H214))/100))</f>
        <v>1.0101672852428223</v>
      </c>
      <c r="P210" s="1"/>
      <c r="Q210" s="6">
        <v>20</v>
      </c>
      <c r="R210" s="86">
        <f t="shared" si="35"/>
        <v>0.77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30</v>
      </c>
      <c r="J211" s="2"/>
      <c r="K211" s="19" t="s">
        <v>21</v>
      </c>
      <c r="L211" s="20">
        <f>IF(Calculadora!$B$2&gt;0,Calculadora!$B$2*O208,Calculadora!$B$2*O209)</f>
        <v>-3.7529169047414741</v>
      </c>
      <c r="M211" s="2"/>
      <c r="N211" s="6" t="s">
        <v>22</v>
      </c>
      <c r="O211" s="6">
        <f>IF((O213&gt;0),((100+(L211/-I214))/100))</f>
        <v>1.0104907489790158</v>
      </c>
      <c r="P211" s="1"/>
      <c r="Q211" s="6" t="str">
        <f>Calculadora!$B$2</f>
        <v>-3,65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0.71182311345943028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1.1520630052894745E-2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3.1348490259304223</v>
      </c>
      <c r="I212" s="6">
        <f>I207/4</f>
        <v>3.2215411689148432</v>
      </c>
      <c r="J212" s="2"/>
      <c r="K212" s="12"/>
      <c r="L212" s="12"/>
      <c r="M212" s="2"/>
      <c r="N212" s="6" t="s">
        <v>23</v>
      </c>
      <c r="O212" s="6">
        <f>O207/4.05*Calculadora!$B$5</f>
        <v>3.9751851029083954E-3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'266'!$J$14</f>
        <v>229.17</v>
      </c>
      <c r="P213" s="1"/>
      <c r="Q213" s="6">
        <v>-1</v>
      </c>
      <c r="R213" s="86">
        <v>0.66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266'!C37</f>
        <v>3.6911690929404051</v>
      </c>
      <c r="I214" s="6">
        <f>'inf 266'!D37</f>
        <v>3.5773584061998092</v>
      </c>
      <c r="J214" s="2"/>
      <c r="K214" s="15" t="s">
        <v>28</v>
      </c>
      <c r="L214" s="16">
        <f>O207*Calculadora!$B$3*$O$2</f>
        <v>1.7286288323052901</v>
      </c>
      <c r="M214" s="2"/>
      <c r="N214" s="2"/>
      <c r="O214" s="1"/>
      <c r="P214" s="1"/>
      <c r="Q214" s="6">
        <v>-10</v>
      </c>
      <c r="R214" s="86">
        <f>R213-0.01</f>
        <v>0.65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1.0105529253639727</v>
      </c>
      <c r="I215" s="6">
        <f>(1+(I217*S220))</f>
        <v>1.0111307722793872</v>
      </c>
      <c r="J215" s="2"/>
      <c r="K215" s="17" t="s">
        <v>30</v>
      </c>
      <c r="L215" s="18">
        <f>$O$5*Calculadora!$B$3*O207*0.99*(1-(L211*0.016))</f>
        <v>1.8141029657920646</v>
      </c>
      <c r="M215" s="1"/>
      <c r="N215" s="13" t="s">
        <v>31</v>
      </c>
      <c r="O215" s="6">
        <f>O213+L211</f>
        <v>225.4170830952585</v>
      </c>
      <c r="P215" s="1"/>
      <c r="Q215" s="6">
        <v>-20</v>
      </c>
      <c r="R215" s="86">
        <f t="shared" ref="R215:R219" si="37">R214-0.01</f>
        <v>0.64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0.71182311345943028</v>
      </c>
      <c r="I216" s="6">
        <f>R220</f>
        <v>0.65681452957463715</v>
      </c>
      <c r="J216" s="2"/>
      <c r="K216" s="17" t="s">
        <v>32</v>
      </c>
      <c r="L216" s="18">
        <f>$O$5*Calculadora!$B$3*O207*1.25*(1-(L211*0.016))</f>
        <v>2.2905340477172533</v>
      </c>
      <c r="M216" s="1"/>
      <c r="N216" s="2"/>
      <c r="O216" s="2"/>
      <c r="P216" s="12"/>
      <c r="Q216" s="6">
        <v>-30</v>
      </c>
      <c r="R216" s="86">
        <f t="shared" si="37"/>
        <v>0.63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0.9160024508660608</v>
      </c>
      <c r="I217" s="13">
        <f>1*(O213-C209)*(O213-C210)/((C208-C209)*(C208-C210))+0.903*(O213-C208)*(O213-C210)/((C209-C208)*(C209-C210))+0.76*(O213-C208)*(O213-C209)/((C210-C208)*(C210-C209))</f>
        <v>0.90530728825407714</v>
      </c>
      <c r="J217" s="2"/>
      <c r="K217" s="17" t="s">
        <v>33</v>
      </c>
      <c r="L217" s="18">
        <f>(100+(L215*2.75/-4))/100</f>
        <v>0.98752804211017964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0.62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0.98534058209460951</v>
      </c>
      <c r="M218" s="1"/>
      <c r="N218" s="17">
        <f>MOD(H209,20/72)</f>
        <v>0.23896408050527485</v>
      </c>
      <c r="O218" s="18">
        <f>MOD(I209,20/72)</f>
        <v>4.6762367566617002E-2</v>
      </c>
      <c r="P218" s="12"/>
      <c r="Q218" s="6">
        <v>-50</v>
      </c>
      <c r="R218" s="86">
        <f t="shared" si="37"/>
        <v>0.61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223.60298012946643</v>
      </c>
      <c r="M219" s="1"/>
      <c r="N219" s="17">
        <f>N218/(20/72)</f>
        <v>0.86027068981898935</v>
      </c>
      <c r="O219" s="18">
        <f>O218/(20/72)</f>
        <v>0.16834452323982121</v>
      </c>
      <c r="P219" s="12"/>
      <c r="Q219" s="6">
        <v>-60</v>
      </c>
      <c r="R219" s="86">
        <f t="shared" si="37"/>
        <v>0.6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227.70761714297575</v>
      </c>
      <c r="M220" s="2"/>
      <c r="N220" s="17">
        <f>IF(N219&lt;0.288,ROUNDDOWN(N219,0),ROUNDUP(N219,0))</f>
        <v>1</v>
      </c>
      <c r="O220" s="18">
        <f>IF(O219&lt;0.288,ROUNDDOWN(O219,0),ROUNDUP(O219,0))</f>
        <v>0</v>
      </c>
      <c r="P220" s="12"/>
      <c r="Q220" s="6" t="str">
        <f>Calculadora!$B$2</f>
        <v>-3,65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0.65681452957463715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1.2295021175465505E-2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30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30</v>
      </c>
      <c r="O222" s="20">
        <f>IF(O218&gt;(20/72)-0.08,30,29)</f>
        <v>29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477" t="s">
        <v>69</v>
      </c>
      <c r="C226" s="481"/>
      <c r="D226" s="481"/>
      <c r="E226" s="478"/>
      <c r="F226" s="2"/>
      <c r="G226" s="474" t="s">
        <v>69</v>
      </c>
      <c r="H226" s="475"/>
      <c r="I226" s="476"/>
      <c r="J226" s="2"/>
      <c r="K226" s="6" t="s">
        <v>7</v>
      </c>
      <c r="L226" s="12"/>
      <c r="M226" s="2"/>
      <c r="N226" s="6" t="s">
        <v>8</v>
      </c>
      <c r="O226" s="13">
        <f>O227/0.2165</f>
        <v>5.5409420326246659</v>
      </c>
      <c r="P226" s="2"/>
      <c r="Q226" s="6">
        <v>1</v>
      </c>
      <c r="R226" s="86">
        <v>0.65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18.529226651567399</v>
      </c>
      <c r="I227" s="6">
        <f>I228/0.2165</f>
        <v>19.29408211576148</v>
      </c>
      <c r="J227" s="2"/>
      <c r="K227" s="15" t="s">
        <v>11</v>
      </c>
      <c r="L227" s="16">
        <f>O227*$O$3*Calculadora!$B$3</f>
        <v>4.0483259670051712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1.1996139500632401</v>
      </c>
      <c r="P227" s="2"/>
      <c r="Q227" s="6">
        <v>5</v>
      </c>
      <c r="R227" s="86">
        <f>R226+0.01</f>
        <v>0.66</v>
      </c>
      <c r="S227" s="85">
        <v>1.3599999999999999E-2</v>
      </c>
      <c r="T227" s="2"/>
    </row>
    <row r="228" spans="2:20">
      <c r="B228" s="5">
        <v>100</v>
      </c>
      <c r="C228" s="99">
        <v>231.1</v>
      </c>
      <c r="D228" s="99">
        <v>255</v>
      </c>
      <c r="E228" s="13">
        <f>D228/45*0.2165</f>
        <v>1.2268333333333334</v>
      </c>
      <c r="F228" s="2"/>
      <c r="G228" s="6" t="s">
        <v>7</v>
      </c>
      <c r="H228" s="6">
        <f>L229+O232</f>
        <v>4.0115775700643415</v>
      </c>
      <c r="I228" s="6">
        <f>L230+O232</f>
        <v>4.1771687780623603</v>
      </c>
      <c r="J228" s="2"/>
      <c r="K228" s="17" t="s">
        <v>13</v>
      </c>
      <c r="L228" s="18">
        <f>IF(L231&gt;0,L227*O230,L227*O231)</f>
        <v>4.0798914017720067</v>
      </c>
      <c r="M228" s="2"/>
      <c r="N228" s="6" t="s">
        <v>14</v>
      </c>
      <c r="O228" s="6">
        <f>H236*POWER(H235,(C228-O233))</f>
        <v>0.64702909164126665</v>
      </c>
      <c r="P228" s="1"/>
      <c r="Q228" s="6">
        <v>10</v>
      </c>
      <c r="R228" s="86">
        <f t="shared" ref="R228:R230" si="38">R227+0.01</f>
        <v>0.67</v>
      </c>
      <c r="S228" s="85">
        <v>1.38E-2</v>
      </c>
      <c r="T228" s="2"/>
    </row>
    <row r="229" spans="2:20">
      <c r="B229" s="5">
        <v>90</v>
      </c>
      <c r="C229" s="99">
        <v>198.7</v>
      </c>
      <c r="D229" s="99">
        <v>172</v>
      </c>
      <c r="E229" s="13">
        <f t="shared" ref="E229:E230" si="39">D229/45*0.2165</f>
        <v>0.8275111111111112</v>
      </c>
      <c r="F229" s="2"/>
      <c r="G229" s="6" t="s">
        <v>5</v>
      </c>
      <c r="H229" s="6">
        <f>IF(L239&lt;=C229,80+(L239-C230)/((C229-C230)/10),90+(L239-C229)/((C228-C229)/10))</f>
        <v>97.85853322719143</v>
      </c>
      <c r="I229" s="6">
        <f>IF(L240&lt;=C229,80+(L240-C230)/((C229-C230)/10),90+(L240-C229)/((C228-C229)/10))</f>
        <v>99.731584817744732</v>
      </c>
      <c r="J229" s="2"/>
      <c r="K229" s="17" t="s">
        <v>15</v>
      </c>
      <c r="L229" s="18">
        <f>L228*L237</f>
        <v>4.0056535505578559</v>
      </c>
      <c r="M229" s="2"/>
      <c r="N229" s="6" t="s">
        <v>16</v>
      </c>
      <c r="O229" s="6">
        <f>I236*POWER(I235,(C228-O233))</f>
        <v>0.65194776822722256</v>
      </c>
      <c r="P229" s="1"/>
      <c r="Q229" s="6">
        <v>15</v>
      </c>
      <c r="R229" s="86">
        <f t="shared" si="38"/>
        <v>0.68</v>
      </c>
      <c r="S229" s="85">
        <v>1.4E-2</v>
      </c>
      <c r="T229" s="2"/>
    </row>
    <row r="230" spans="2:20">
      <c r="B230" s="5">
        <v>80</v>
      </c>
      <c r="C230" s="99">
        <v>168.1</v>
      </c>
      <c r="D230" s="99">
        <v>117</v>
      </c>
      <c r="E230" s="13">
        <f t="shared" si="39"/>
        <v>0.56290000000000007</v>
      </c>
      <c r="F230" s="2"/>
      <c r="G230" s="6" t="s">
        <v>17</v>
      </c>
      <c r="H230" s="6">
        <f>IF(N240=0,INDEX('R266'!H255:H363,(ROUNDDOWN(((H229-70)/(20/72)+1),0)),1),INDEX('R266'!H255:H363,(ROUNDUP(((H229-70)/(20/72))+1,0)),1))</f>
        <v>241.21666666666664</v>
      </c>
      <c r="I230" s="6">
        <f>IF(O240=0,INDEX('R266'!H255:H363,(ROUNDDOWN(((I229-70)/(20/72)+1),0)),1),INDEX('R266'!H255:H363,(ROUNDUP(((I229-70)/(20/72))+1,0)),1))</f>
        <v>245.31666666666666</v>
      </c>
      <c r="J230" s="2"/>
      <c r="K230" s="17" t="s">
        <v>18</v>
      </c>
      <c r="L230" s="18">
        <f>L228/L238</f>
        <v>4.1712447585558747</v>
      </c>
      <c r="M230" s="2"/>
      <c r="N230" s="6" t="s">
        <v>19</v>
      </c>
      <c r="O230" s="6">
        <f>IF((O233&gt;0),((100+(L231/-H234))/100))</f>
        <v>1.0077313109438359</v>
      </c>
      <c r="P230" s="1"/>
      <c r="Q230" s="6">
        <v>20</v>
      </c>
      <c r="R230" s="86">
        <f t="shared" si="38"/>
        <v>0.69000000000000006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29</v>
      </c>
      <c r="I231" s="6">
        <f>O241</f>
        <v>30</v>
      </c>
      <c r="J231" s="2"/>
      <c r="K231" s="19" t="s">
        <v>21</v>
      </c>
      <c r="L231" s="20">
        <f>IF(Calculadora!$B$2&gt;0,Calculadora!$B$2*O228,Calculadora!$B$2*O229)</f>
        <v>-2.3616561844906232</v>
      </c>
      <c r="M231" s="2"/>
      <c r="N231" s="6" t="s">
        <v>22</v>
      </c>
      <c r="O231" s="6">
        <f>IF((O233&gt;0),((100+(L231/-I234))/100))</f>
        <v>1.0077971573989104</v>
      </c>
      <c r="P231" s="1"/>
      <c r="Q231" s="6" t="str">
        <f>Calculadora!$B$2</f>
        <v>-3,65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0.63182311345942899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1.2020630052894738E-2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4.6323066628918497</v>
      </c>
      <c r="I232" s="6">
        <f>I227/4</f>
        <v>4.82352052894037</v>
      </c>
      <c r="J232" s="2"/>
      <c r="K232" s="12"/>
      <c r="L232" s="12"/>
      <c r="M232" s="2"/>
      <c r="N232" s="6" t="s">
        <v>23</v>
      </c>
      <c r="O232" s="6">
        <f>O227/4.05*Calculadora!$B$5</f>
        <v>5.9240195064851368E-3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'266'!$J$14</f>
        <v>229.17</v>
      </c>
      <c r="P233" s="1"/>
      <c r="Q233" s="6">
        <v>-1</v>
      </c>
      <c r="R233" s="86">
        <v>0.64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266'!G31</f>
        <v>3.0546645991176411</v>
      </c>
      <c r="I234" s="6">
        <f>'inf 266'!H31</f>
        <v>3.0288681678026257</v>
      </c>
      <c r="J234" s="2"/>
      <c r="K234" s="15" t="s">
        <v>28</v>
      </c>
      <c r="L234" s="16">
        <f>O227*Calculadora!$B$3*$O$2</f>
        <v>2.5760890768474844</v>
      </c>
      <c r="M234" s="2"/>
      <c r="N234" s="2"/>
      <c r="O234" s="1"/>
      <c r="P234" s="1"/>
      <c r="Q234" s="6">
        <v>-10</v>
      </c>
      <c r="R234" s="86">
        <f>R233-0.01</f>
        <v>0.63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1.0123983997179511</v>
      </c>
      <c r="I235" s="6">
        <f>(1+(I237*S240))</f>
        <v>1.0122432532338888</v>
      </c>
      <c r="J235" s="2"/>
      <c r="K235" s="17" t="s">
        <v>30</v>
      </c>
      <c r="L235" s="18">
        <f>$O$5*Calculadora!$B$3*O227*0.99*(1-(L231*0.016))</f>
        <v>2.6466961594091574</v>
      </c>
      <c r="M235" s="1"/>
      <c r="N235" s="13" t="s">
        <v>31</v>
      </c>
      <c r="O235" s="6">
        <f>O233+L231</f>
        <v>226.80834381550937</v>
      </c>
      <c r="P235" s="1"/>
      <c r="Q235" s="6">
        <v>-20</v>
      </c>
      <c r="R235" s="86">
        <f t="shared" ref="R235:R239" si="40">R234-0.01</f>
        <v>0.62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0.63182311345942899</v>
      </c>
      <c r="I236" s="6">
        <f>R240</f>
        <v>0.63681452957463736</v>
      </c>
      <c r="J236" s="2"/>
      <c r="K236" s="17" t="s">
        <v>32</v>
      </c>
      <c r="L236" s="18">
        <f>$O$5*Calculadora!$B$3*O227*1.28*(1-(L231*0.016))</f>
        <v>3.4219909939835569</v>
      </c>
      <c r="M236" s="1"/>
      <c r="N236" s="2"/>
      <c r="O236" s="2"/>
      <c r="P236" s="12"/>
      <c r="Q236" s="6">
        <v>-30</v>
      </c>
      <c r="R236" s="86">
        <f t="shared" si="40"/>
        <v>0.61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1.0314267774146697</v>
      </c>
      <c r="I237" s="13">
        <f>1*(O233-C229)*(O233-C230)/((C228-C229)*(C228-C230))+0.903*(O233-C228)*(O233-C230)/((C229-C228)*(C229-C230))+0.76*(O233-C228)*(O233-C229)/((C230-C228)*(C230-C229))</f>
        <v>0.99578951993348763</v>
      </c>
      <c r="J237" s="2"/>
      <c r="K237" s="17" t="s">
        <v>33</v>
      </c>
      <c r="L237" s="18">
        <f>(100+(L235*2.75/-4))/100</f>
        <v>0.98180396390406199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0.97809925763850525</v>
      </c>
      <c r="M238" s="1"/>
      <c r="N238" s="17">
        <f>MOD(H229,20/72)</f>
        <v>8.075544941364754E-2</v>
      </c>
      <c r="O238" s="18">
        <f>MOD(I229,20/72)</f>
        <v>9.3625955225055124E-3</v>
      </c>
      <c r="P238" s="12"/>
      <c r="Q238" s="6">
        <v>-50</v>
      </c>
      <c r="R238" s="86">
        <f t="shared" si="40"/>
        <v>0.59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224.16164765610023</v>
      </c>
      <c r="M239" s="1"/>
      <c r="N239" s="17">
        <f>N238/(20/72)</f>
        <v>0.29071961788913114</v>
      </c>
      <c r="O239" s="18">
        <f>O238/(20/72)</f>
        <v>3.3705343881019846E-2</v>
      </c>
      <c r="P239" s="12"/>
      <c r="Q239" s="6">
        <v>-60</v>
      </c>
      <c r="R239" s="86">
        <f t="shared" si="40"/>
        <v>0.57999999999999996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230.23033480949294</v>
      </c>
      <c r="M240" s="2"/>
      <c r="N240" s="17">
        <f>IF(N239&lt;0.288,ROUNDDOWN(N239,0),ROUNDUP(N239,0))</f>
        <v>1</v>
      </c>
      <c r="O240" s="18">
        <f>IF(O239&lt;0.288,ROUNDDOWN(O239,0),ROUNDUP(O239,0))</f>
        <v>0</v>
      </c>
      <c r="P240" s="12"/>
      <c r="Q240" s="6" t="str">
        <f>Calculadora!$B$2</f>
        <v>-3,65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0.63681452957463736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1.2295021175465505E-2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29</v>
      </c>
      <c r="O241" s="18">
        <f>IF(O238&lt;0.08,30,O242)</f>
        <v>30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477" t="s">
        <v>70</v>
      </c>
      <c r="C246" s="481"/>
      <c r="D246" s="481"/>
      <c r="E246" s="478"/>
      <c r="F246" s="2"/>
      <c r="G246" s="474" t="s">
        <v>70</v>
      </c>
      <c r="H246" s="475"/>
      <c r="I246" s="476"/>
      <c r="J246" s="2"/>
      <c r="K246" s="6" t="s">
        <v>7</v>
      </c>
      <c r="L246" s="12"/>
      <c r="M246" s="2"/>
      <c r="N246" s="6" t="s">
        <v>8</v>
      </c>
      <c r="O246" s="13">
        <f>O247/0.2165</f>
        <v>6.9542149327074121</v>
      </c>
      <c r="P246" s="2"/>
      <c r="Q246" s="6">
        <v>1</v>
      </c>
      <c r="R246" s="86">
        <v>0.65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23.095333855240643</v>
      </c>
      <c r="I247" s="6">
        <f>I248/0.2165</f>
        <v>24.290688794516544</v>
      </c>
      <c r="J247" s="2"/>
      <c r="K247" s="15" t="s">
        <v>11</v>
      </c>
      <c r="L247" s="16">
        <f>O247*$O$3*Calculadora!$B$3</f>
        <v>5.0808921527155722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1.5055875329311548</v>
      </c>
      <c r="P247" s="2"/>
      <c r="Q247" s="6">
        <v>5</v>
      </c>
      <c r="R247" s="86">
        <f>R246+0.01</f>
        <v>0.66</v>
      </c>
      <c r="S247" s="85">
        <v>1.41E-2</v>
      </c>
    </row>
    <row r="248" spans="2:20">
      <c r="B248" s="5">
        <v>100</v>
      </c>
      <c r="C248" s="99">
        <v>212</v>
      </c>
      <c r="D248" s="99">
        <v>257</v>
      </c>
      <c r="E248" s="13">
        <f>D248/45*0.2165</f>
        <v>1.2364555555555556</v>
      </c>
      <c r="F248" s="2"/>
      <c r="G248" s="6" t="s">
        <v>7</v>
      </c>
      <c r="H248" s="6">
        <f>L249+O252</f>
        <v>5.000139779659599</v>
      </c>
      <c r="I248" s="6">
        <f>L250+O252</f>
        <v>5.258934124012832</v>
      </c>
      <c r="J248" s="2"/>
      <c r="K248" s="17" t="s">
        <v>13</v>
      </c>
      <c r="L248" s="18">
        <f>IF(L251&gt;0,L247*O250,L247*O251)</f>
        <v>5.1083762984207874</v>
      </c>
      <c r="M248" s="2"/>
      <c r="N248" s="6" t="s">
        <v>14</v>
      </c>
      <c r="O248" s="6">
        <f>H256*POWER(H255,(C248-O253))</f>
        <v>0.49636870733727551</v>
      </c>
      <c r="P248" s="1"/>
      <c r="Q248" s="6">
        <v>10</v>
      </c>
      <c r="R248" s="86">
        <f t="shared" ref="R248:R250" si="41">R247+0.01</f>
        <v>0.67</v>
      </c>
      <c r="S248" s="85">
        <v>1.43E-2</v>
      </c>
    </row>
    <row r="249" spans="2:20">
      <c r="B249" s="5">
        <v>90</v>
      </c>
      <c r="C249" s="99">
        <v>182.5</v>
      </c>
      <c r="D249" s="99">
        <v>178</v>
      </c>
      <c r="E249" s="13">
        <f t="shared" ref="E249:E250" si="42">D249/45*0.2165</f>
        <v>0.85637777777777779</v>
      </c>
      <c r="F249" s="2"/>
      <c r="G249" s="6" t="s">
        <v>5</v>
      </c>
      <c r="H249" s="6">
        <f>IF(L259&lt;=C249,80+(L259-C250)/((C249-C250)/10),90+(L259-C249)/((C248-C249)/10))</f>
        <v>104.08971329227955</v>
      </c>
      <c r="I249" s="6">
        <f>IF(L260&lt;=C249,80+(L260-C250)/((C249-C250)/10),90+(L260-C249)/((C248-C249)/10))</f>
        <v>106.64971055768171</v>
      </c>
      <c r="J249" s="2"/>
      <c r="K249" s="17" t="s">
        <v>15</v>
      </c>
      <c r="L249" s="18">
        <f>L248*L257</f>
        <v>4.9927047794969761</v>
      </c>
      <c r="M249" s="2"/>
      <c r="N249" s="6" t="s">
        <v>16</v>
      </c>
      <c r="O249" s="6">
        <f>I256*POWER(I255,(C248-O253))</f>
        <v>0.48897090503302854</v>
      </c>
      <c r="P249" s="1"/>
      <c r="Q249" s="6">
        <v>15</v>
      </c>
      <c r="R249" s="86">
        <f t="shared" si="41"/>
        <v>0.68</v>
      </c>
      <c r="S249" s="85">
        <v>1.4500000000000001E-2</v>
      </c>
    </row>
    <row r="250" spans="2:20">
      <c r="B250" s="5">
        <v>80</v>
      </c>
      <c r="C250" s="99">
        <v>155.1</v>
      </c>
      <c r="D250" s="99">
        <v>124</v>
      </c>
      <c r="E250" s="13">
        <f t="shared" si="42"/>
        <v>0.59657777777777776</v>
      </c>
      <c r="F250" s="2"/>
      <c r="G250" s="6" t="s">
        <v>17</v>
      </c>
      <c r="H250" s="6" t="e">
        <f>IF(N260=0,INDEX('R266'!K255:K363,(ROUNDDOWN(((H249-70)/(20/72)+1),0)),1),INDEX('R266'!K255:K363,(ROUNDUP(((H249-70)/(20/72))+1,0)),1))</f>
        <v>#REF!</v>
      </c>
      <c r="I250" s="6" t="e">
        <f>IF(O260=0,INDEX('R266'!K255:K363,(ROUNDDOWN(((I249-70)/(20/72)+1),0)),1),INDEX('R266'!K255:K363,(ROUNDUP(((I249-70)/(20/72))+1,0)),1))</f>
        <v>#REF!</v>
      </c>
      <c r="J250" s="2"/>
      <c r="K250" s="17" t="s">
        <v>18</v>
      </c>
      <c r="L250" s="18">
        <f>L248/L258</f>
        <v>5.2514991238502091</v>
      </c>
      <c r="M250" s="2"/>
      <c r="N250" s="6" t="s">
        <v>19</v>
      </c>
      <c r="O250" s="6">
        <f>IF((O253&gt;0),((100+(L251/-H254))/100))</f>
        <v>1.0055720736426392</v>
      </c>
      <c r="P250" s="1"/>
      <c r="Q250" s="6">
        <v>20</v>
      </c>
      <c r="R250" s="86">
        <f t="shared" si="41"/>
        <v>0.69000000000000006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30</v>
      </c>
      <c r="I251" s="6">
        <f>O261</f>
        <v>30</v>
      </c>
      <c r="J251" s="2"/>
      <c r="K251" s="19" t="s">
        <v>21</v>
      </c>
      <c r="L251" s="20">
        <f>IF(Calculadora!$B$2&gt;0,Calculadora!$B$2*O248,Calculadora!$B$2*O249)</f>
        <v>-1.8117457817810556</v>
      </c>
      <c r="M251" s="2"/>
      <c r="N251" s="6" t="s">
        <v>22</v>
      </c>
      <c r="O251" s="6">
        <f>IF((O253&gt;0),((100+(L251/-I254))/100))</f>
        <v>1.0054093149153984</v>
      </c>
      <c r="P251" s="1"/>
      <c r="Q251" s="6" t="str">
        <f>Calculadora!$B$2</f>
        <v>-3,65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0.63182311345942899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1.2520630052894747E-2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5.7738334638101607</v>
      </c>
      <c r="I252" s="6">
        <f>I247/4</f>
        <v>6.0726721986291361</v>
      </c>
      <c r="J252" s="2"/>
      <c r="K252" s="12"/>
      <c r="L252" s="12"/>
      <c r="M252" s="2"/>
      <c r="N252" s="6" t="s">
        <v>23</v>
      </c>
      <c r="O252" s="6">
        <f>O247/4.05*Calculadora!$B$5</f>
        <v>7.4350001626229869E-3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'266'!$J$14</f>
        <v>229.17</v>
      </c>
      <c r="P253" s="1"/>
      <c r="Q253" s="6">
        <v>-1</v>
      </c>
      <c r="R253" s="86">
        <v>0.61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266'!G37</f>
        <v>3.2514749408855326</v>
      </c>
      <c r="I254" s="6">
        <f>'inf 266'!H37</f>
        <v>3.3493072784940559</v>
      </c>
      <c r="J254" s="2"/>
      <c r="K254" s="15" t="s">
        <v>28</v>
      </c>
      <c r="L254" s="16">
        <f>O247*Calculadora!$B$3*$O$2</f>
        <v>3.2331464615072507</v>
      </c>
      <c r="M254" s="2"/>
      <c r="N254" s="2"/>
      <c r="O254" s="1"/>
      <c r="P254" s="1"/>
      <c r="Q254" s="6">
        <v>-10</v>
      </c>
      <c r="R254" s="86">
        <f>R253-0.01</f>
        <v>0.6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1.0141522341056062</v>
      </c>
      <c r="I255" s="6">
        <f>(1+(I257*S260))</f>
        <v>1.0126548373352484</v>
      </c>
      <c r="J255" s="2"/>
      <c r="K255" s="17" t="s">
        <v>30</v>
      </c>
      <c r="L255" s="18">
        <f>$O$5*Calculadora!$B$3*O247*0.99*(1-(L251*0.016))</f>
        <v>3.2936000059942732</v>
      </c>
      <c r="M255" s="1"/>
      <c r="N255" s="13" t="s">
        <v>31</v>
      </c>
      <c r="O255" s="6">
        <f>O253+L251</f>
        <v>227.35825421821895</v>
      </c>
      <c r="P255" s="1"/>
      <c r="Q255" s="6">
        <v>-20</v>
      </c>
      <c r="R255" s="86">
        <f t="shared" ref="R255:R259" si="43">R254-0.01</f>
        <v>0.59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0.63182311345942899</v>
      </c>
      <c r="I256" s="6">
        <f>R260</f>
        <v>0.60681452957463733</v>
      </c>
      <c r="J256" s="2"/>
      <c r="K256" s="17" t="s">
        <v>32</v>
      </c>
      <c r="L256" s="18">
        <f>$O$5*Calculadora!$B$3*O247*1.28*(1-(L251*0.016))</f>
        <v>4.2583919269420916</v>
      </c>
      <c r="M256" s="1"/>
      <c r="N256" s="2"/>
      <c r="O256" s="2"/>
      <c r="P256" s="12"/>
      <c r="Q256" s="6">
        <v>-30</v>
      </c>
      <c r="R256" s="86">
        <f t="shared" si="43"/>
        <v>0.57999999999999996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1.1303132546699692</v>
      </c>
      <c r="I257" s="13">
        <f>1*(O253-C249)*(O253-C250)/((C248-C249)*(C248-C250))+0.903*(O253-C248)*(O253-C250)/((C249-C248)*(C249-C250))+0.76*(O253-C248)*(O253-C249)/((C250-C248)*(C250-C249))</f>
        <v>1.0292651923610208</v>
      </c>
      <c r="J257" s="2"/>
      <c r="K257" s="17" t="s">
        <v>33</v>
      </c>
      <c r="L257" s="18">
        <f>(100+(L255*2.75/-4))/100</f>
        <v>0.97735649995878926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0.56999999999999995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0.97274629166757065</v>
      </c>
      <c r="M258" s="1"/>
      <c r="N258" s="17">
        <f>MOD(H249,20/72)</f>
        <v>0.20082440339066143</v>
      </c>
      <c r="O258" s="18">
        <f>MOD(I249,20/72)</f>
        <v>0.2608216687928212</v>
      </c>
      <c r="P258" s="12"/>
      <c r="Q258" s="6">
        <v>-50</v>
      </c>
      <c r="R258" s="86">
        <f t="shared" si="43"/>
        <v>0.55999999999999994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224.06465421222467</v>
      </c>
      <c r="M259" s="1"/>
      <c r="N259" s="17">
        <f>N258/(20/72)</f>
        <v>0.72296785220638116</v>
      </c>
      <c r="O259" s="18">
        <f>O258/(20/72)</f>
        <v>0.93895800765415627</v>
      </c>
      <c r="P259" s="12"/>
      <c r="Q259" s="6">
        <v>-60</v>
      </c>
      <c r="R259" s="86">
        <f t="shared" si="43"/>
        <v>0.54999999999999993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231.61664614516104</v>
      </c>
      <c r="M260" s="2"/>
      <c r="N260" s="17">
        <f>IF(N259&lt;0.288,ROUNDDOWN(N259,0),ROUNDUP(N259,0))</f>
        <v>1</v>
      </c>
      <c r="O260" s="18">
        <f>IF(O259&lt;0.288,ROUNDDOWN(O259,0),ROUNDUP(O259,0))</f>
        <v>1</v>
      </c>
      <c r="P260" s="12"/>
      <c r="Q260" s="6" t="str">
        <f>Calculadora!$B$2</f>
        <v>-3,65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0.60681452957463733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1.2295021175465505E-2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30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30</v>
      </c>
      <c r="O262" s="20">
        <f>IF(O258&gt;(20/72)-0.08,30,29)</f>
        <v>30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477" t="s">
        <v>71</v>
      </c>
      <c r="C266" s="481"/>
      <c r="D266" s="481"/>
      <c r="E266" s="478"/>
      <c r="F266" s="2"/>
      <c r="G266" s="474" t="s">
        <v>71</v>
      </c>
      <c r="H266" s="475"/>
      <c r="I266" s="476"/>
      <c r="J266" s="2"/>
      <c r="K266" s="6" t="s">
        <v>7</v>
      </c>
      <c r="L266" s="12"/>
      <c r="M266" s="2"/>
      <c r="N266" s="6" t="s">
        <v>8</v>
      </c>
      <c r="O266" s="13">
        <f>O267/0.2165</f>
        <v>2.7010946807545757</v>
      </c>
      <c r="P266" s="2"/>
      <c r="Q266" s="6">
        <v>1</v>
      </c>
      <c r="R266" s="86">
        <v>0.66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9.2070324573411391</v>
      </c>
      <c r="I267" s="6">
        <f>I268/0.2165</f>
        <v>9.3938410191744453</v>
      </c>
      <c r="J267" s="2"/>
      <c r="K267" s="15" t="s">
        <v>11</v>
      </c>
      <c r="L267" s="16">
        <f>O267*$O$3*Calculadora!$B$3</f>
        <v>1.9734752089183254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0.58478699838336567</v>
      </c>
      <c r="P267" s="2"/>
      <c r="Q267" s="6">
        <v>5</v>
      </c>
      <c r="R267" s="86">
        <f>R266+0.01</f>
        <v>0.67</v>
      </c>
      <c r="S267" s="85">
        <v>1.3100000000000001E-2</v>
      </c>
    </row>
    <row r="268" spans="2:19">
      <c r="B268" s="5">
        <v>100</v>
      </c>
      <c r="C268" s="99">
        <v>296.60000000000002</v>
      </c>
      <c r="D268" s="99">
        <v>251</v>
      </c>
      <c r="E268" s="13">
        <f>D268/45*0.2165</f>
        <v>1.2075888888888888</v>
      </c>
      <c r="F268" s="2"/>
      <c r="G268" s="6" t="s">
        <v>7</v>
      </c>
      <c r="H268" s="6">
        <f>L269+O272</f>
        <v>1.9933225270143566</v>
      </c>
      <c r="I268" s="6">
        <f>L270+O272</f>
        <v>2.0337665806512675</v>
      </c>
      <c r="J268" s="2"/>
      <c r="K268" s="17" t="s">
        <v>13</v>
      </c>
      <c r="L268" s="18">
        <f>IF(L271&gt;0,L267*O270,L267*O271)</f>
        <v>2.0090185673667356</v>
      </c>
      <c r="M268" s="2"/>
      <c r="N268" s="6" t="s">
        <v>14</v>
      </c>
      <c r="O268" s="6">
        <f>H276*POWER(H275,(C268-O273))</f>
        <v>1.2230656938694038</v>
      </c>
      <c r="P268" s="1"/>
      <c r="Q268" s="6">
        <v>10</v>
      </c>
      <c r="R268" s="86">
        <f t="shared" ref="R268:R270" si="44">R267+0.01</f>
        <v>0.68</v>
      </c>
      <c r="S268" s="85">
        <v>1.3299999999999999E-2</v>
      </c>
    </row>
    <row r="269" spans="2:19">
      <c r="B269" s="5">
        <v>90</v>
      </c>
      <c r="C269" s="99">
        <v>261.3</v>
      </c>
      <c r="D269" s="99">
        <v>172</v>
      </c>
      <c r="E269" s="13">
        <f t="shared" ref="E269:E270" si="45">D269/45*0.2165</f>
        <v>0.8275111111111112</v>
      </c>
      <c r="F269" s="2"/>
      <c r="G269" s="6" t="s">
        <v>5</v>
      </c>
      <c r="H269" s="6">
        <f>IF(L279&lt;=C269,80+(L279-C270)/((C269-C270)/10),90+(L279-C269)/((C268-C269)/10))</f>
        <v>78.906527100499645</v>
      </c>
      <c r="I269" s="6">
        <f>IF(L280&lt;=C269,80+(L280-C270)/((C269-C270)/10),90+(L280-C269)/((C268-C269)/10))</f>
        <v>79.79171626738642</v>
      </c>
      <c r="J269" s="2"/>
      <c r="K269" s="17" t="s">
        <v>15</v>
      </c>
      <c r="L269" s="18">
        <f>L268*L277</f>
        <v>1.9904346899853029</v>
      </c>
      <c r="M269" s="2"/>
      <c r="N269" s="6" t="s">
        <v>16</v>
      </c>
      <c r="O269" s="6">
        <f>I276*POWER(I275,(C268-O273))</f>
        <v>1.1832746897374506</v>
      </c>
      <c r="P269" s="1"/>
      <c r="Q269" s="6">
        <v>15</v>
      </c>
      <c r="R269" s="86">
        <f t="shared" si="44"/>
        <v>0.69000000000000006</v>
      </c>
      <c r="S269" s="85">
        <v>1.35E-2</v>
      </c>
    </row>
    <row r="270" spans="2:19">
      <c r="B270" s="5">
        <v>80</v>
      </c>
      <c r="C270" s="99">
        <v>227.1</v>
      </c>
      <c r="D270" s="99">
        <v>119</v>
      </c>
      <c r="E270" s="13">
        <f t="shared" si="45"/>
        <v>0.57252222222222215</v>
      </c>
      <c r="F270" s="2"/>
      <c r="G270" s="6" t="s">
        <v>17</v>
      </c>
      <c r="H270" s="6">
        <f>IF(N280=0,INDEX('R266'!F255:F363,(ROUNDDOWN(((H269-70)/(20/72)+1),0)),1),INDEX('R266'!F255:F363,(ROUNDUP(((H269-70)/(20/72))+1,0)),1))</f>
        <v>217.73333333333306</v>
      </c>
      <c r="I270" s="6">
        <f>IF(O280=0,INDEX('R266'!F255:F363,(ROUNDDOWN(((I269-70)/(20/72)+1),0)),1),INDEX('R266'!F255:F363,(ROUNDUP(((I269-70)/(20/72))+1,0)),1))</f>
        <v>220.0333333333331</v>
      </c>
      <c r="J270" s="2"/>
      <c r="K270" s="17" t="s">
        <v>18</v>
      </c>
      <c r="L270" s="18">
        <f>L268/L278</f>
        <v>2.030878743622214</v>
      </c>
      <c r="M270" s="2"/>
      <c r="N270" s="6" t="s">
        <v>19</v>
      </c>
      <c r="O270" s="6">
        <f>IF((O273&gt;0),((100+(L271/-H274))/100))</f>
        <v>1.0180105421582122</v>
      </c>
      <c r="P270" s="1"/>
      <c r="Q270" s="6">
        <v>20</v>
      </c>
      <c r="R270" s="86">
        <f t="shared" si="44"/>
        <v>0.70000000000000007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30</v>
      </c>
      <c r="I271" s="6">
        <f>O281</f>
        <v>30</v>
      </c>
      <c r="J271" s="2"/>
      <c r="K271" s="19" t="s">
        <v>21</v>
      </c>
      <c r="L271" s="20">
        <f>IF(Calculadora!$B$2&gt;0,Calculadora!$B$2*O268,Calculadora!$B$2*O269)</f>
        <v>-4.4641897826233237</v>
      </c>
      <c r="M271" s="2"/>
      <c r="N271" s="6" t="s">
        <v>22</v>
      </c>
      <c r="O271" s="6">
        <f>IF((O273&gt;0),((100+(L271/-I274))/100))</f>
        <v>1.0180105421582122</v>
      </c>
      <c r="P271" s="1"/>
      <c r="Q271" s="6" t="str">
        <f>Calculadora!$B$2</f>
        <v>-3,65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0.64182311345942944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1.1520630052894745E-2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2.3017581143352848</v>
      </c>
      <c r="I272" s="6">
        <f>I267/4</f>
        <v>2.3484602547936113</v>
      </c>
      <c r="J272" s="2"/>
      <c r="K272" s="12"/>
      <c r="L272" s="12"/>
      <c r="M272" s="2"/>
      <c r="N272" s="6" t="s">
        <v>23</v>
      </c>
      <c r="O272" s="6">
        <f>O267/4.05*Calculadora!$B$5</f>
        <v>2.8878370290536578E-3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'266'!$J$14</f>
        <v>229.17</v>
      </c>
      <c r="P273" s="1"/>
      <c r="Q273" s="6">
        <v>-1</v>
      </c>
      <c r="R273" s="86">
        <v>0.63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266'!K31</f>
        <v>2.4786537481259669</v>
      </c>
      <c r="I274" s="6">
        <f>'inf 266'!L31</f>
        <v>2.4786537481259669</v>
      </c>
      <c r="J274" s="2"/>
      <c r="K274" s="15" t="s">
        <v>28</v>
      </c>
      <c r="L274" s="16">
        <f>O267*Calculadora!$B$3*$O$2</f>
        <v>1.2557901637759379</v>
      </c>
      <c r="M274" s="2"/>
      <c r="N274" s="2"/>
      <c r="O274" s="1"/>
      <c r="P274" s="1"/>
      <c r="Q274" s="6">
        <v>-10</v>
      </c>
      <c r="R274" s="86">
        <f>R273-0.01</f>
        <v>0.62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1.0096084226810536</v>
      </c>
      <c r="I275" s="6">
        <f>(1+(I277*S280))</f>
        <v>1.0094674981252669</v>
      </c>
      <c r="J275" s="2"/>
      <c r="K275" s="17" t="s">
        <v>30</v>
      </c>
      <c r="L275" s="18">
        <f>$O$5*Calculadora!$B$3*O267*1*(1-(L271*0.016))</f>
        <v>1.3454875336678964</v>
      </c>
      <c r="M275" s="1"/>
      <c r="N275" s="13" t="s">
        <v>31</v>
      </c>
      <c r="O275" s="6">
        <f>O273+L271</f>
        <v>224.70581021737667</v>
      </c>
      <c r="P275" s="1"/>
      <c r="Q275" s="6">
        <v>-20</v>
      </c>
      <c r="R275" s="86">
        <f t="shared" ref="R275:R279" si="46">R274-0.01</f>
        <v>0.61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0.64182311345942944</v>
      </c>
      <c r="I276" s="6">
        <f>R280</f>
        <v>0.62681452957463735</v>
      </c>
      <c r="J276" s="2"/>
      <c r="K276" s="17" t="s">
        <v>32</v>
      </c>
      <c r="L276" s="18">
        <f>$O$5*Calculadora!$B$3*O267*1.25*(1-(L271*0.016))</f>
        <v>1.6818594170848706</v>
      </c>
      <c r="M276" s="1"/>
      <c r="N276" s="2"/>
      <c r="O276" s="2"/>
      <c r="P276" s="12"/>
      <c r="Q276" s="6">
        <v>-30</v>
      </c>
      <c r="R276" s="86">
        <f t="shared" si="46"/>
        <v>0.6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0.8340188546058932</v>
      </c>
      <c r="I277" s="13">
        <f>1*(O273-C269)*(O273-C270)/((C268-C269)*(C268-C270))+0.903*(O273-C268)*(O273-C270)/((C269-C268)*(C269-C270))+0.76*(O273-C268)*(O273-C269)/((C270-C268)*(C270-C269))</f>
        <v>0.7700269881729922</v>
      </c>
      <c r="J277" s="2"/>
      <c r="K277" s="17" t="s">
        <v>33</v>
      </c>
      <c r="L277" s="18">
        <f>(100+(L275*2.75/-4))/100</f>
        <v>0.99074977320603319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0.59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0.98923609973065685</v>
      </c>
      <c r="M278" s="1"/>
      <c r="N278" s="17">
        <f>MOD(H269,20/72)</f>
        <v>1.7638211610752297E-2</v>
      </c>
      <c r="O278" s="18">
        <f>MOD(I269,20/72)</f>
        <v>6.9494045164193996E-2</v>
      </c>
      <c r="P278" s="12"/>
      <c r="Q278" s="6">
        <v>-50</v>
      </c>
      <c r="R278" s="86">
        <f t="shared" si="46"/>
        <v>0.57999999999999996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223.36032268370877</v>
      </c>
      <c r="M279" s="1"/>
      <c r="N279" s="17">
        <f>N278/(20/72)</f>
        <v>6.349756179870826E-2</v>
      </c>
      <c r="O279" s="18">
        <f>O278/(20/72)</f>
        <v>0.25017856259109839</v>
      </c>
      <c r="P279" s="12"/>
      <c r="Q279" s="6">
        <v>-60</v>
      </c>
      <c r="R279" s="86">
        <f t="shared" si="46"/>
        <v>0.56999999999999995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226.38766963446153</v>
      </c>
      <c r="M280" s="2"/>
      <c r="N280" s="17">
        <f>IF(N279&lt;0.288,ROUNDDOWN(N279,0),ROUNDUP(N279,0))</f>
        <v>0</v>
      </c>
      <c r="O280" s="18">
        <f>IF(O279&lt;0.288,ROUNDDOWN(O279,0),ROUNDUP(O279,0))</f>
        <v>0</v>
      </c>
      <c r="P280" s="12"/>
      <c r="Q280" s="6" t="str">
        <f>Calculadora!$B$2</f>
        <v>-3,65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0.62681452957463735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1.2295021175465505E-2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30</v>
      </c>
      <c r="O281" s="18">
        <f>IF(O278&lt;0.08,30,O282)</f>
        <v>30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477" t="s">
        <v>72</v>
      </c>
      <c r="C286" s="481"/>
      <c r="D286" s="481"/>
      <c r="E286" s="478"/>
      <c r="F286" s="2"/>
      <c r="G286" s="474" t="s">
        <v>72</v>
      </c>
      <c r="H286" s="475"/>
      <c r="I286" s="476"/>
      <c r="J286" s="2"/>
      <c r="K286" s="6" t="s">
        <v>7</v>
      </c>
      <c r="L286" s="12"/>
      <c r="M286" s="2"/>
      <c r="N286" s="6" t="s">
        <v>8</v>
      </c>
      <c r="O286" s="13">
        <f>O287/0.2165</f>
        <v>2.5447524907176988</v>
      </c>
      <c r="P286" s="2"/>
      <c r="Q286" s="6">
        <v>1</v>
      </c>
      <c r="R286" s="86">
        <v>0.65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8.6905126109312434</v>
      </c>
      <c r="I287" s="6">
        <f>I288/0.2165</f>
        <v>8.8570117487930791</v>
      </c>
      <c r="J287" s="2"/>
      <c r="K287" s="15" t="s">
        <v>11</v>
      </c>
      <c r="L287" s="16">
        <f>O287*$O$3*Calculadora!$B$3</f>
        <v>1.8592483962322992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0.55093891424038177</v>
      </c>
      <c r="P287" s="2"/>
      <c r="Q287" s="6">
        <v>5</v>
      </c>
      <c r="R287" s="86">
        <f>R286+0.01</f>
        <v>0.66</v>
      </c>
      <c r="S287" s="85">
        <v>1.3100000000000001E-2</v>
      </c>
    </row>
    <row r="288" spans="2:19">
      <c r="B288" s="5">
        <v>100</v>
      </c>
      <c r="C288" s="99">
        <v>304.3</v>
      </c>
      <c r="D288" s="99">
        <v>251</v>
      </c>
      <c r="E288" s="13">
        <f>D288/45*0.2165</f>
        <v>1.2075888888888888</v>
      </c>
      <c r="F288" s="2"/>
      <c r="G288" s="6" t="s">
        <v>7</v>
      </c>
      <c r="H288" s="6">
        <f>L289+O292</f>
        <v>1.8814959802666142</v>
      </c>
      <c r="I288" s="6">
        <f>L290+O292</f>
        <v>1.9175430436137018</v>
      </c>
      <c r="J288" s="2"/>
      <c r="K288" s="17" t="s">
        <v>13</v>
      </c>
      <c r="L288" s="18">
        <f>IF(L291&gt;0,L287*O290,L287*O291)</f>
        <v>1.8953441247133822</v>
      </c>
      <c r="M288" s="2"/>
      <c r="N288" s="6" t="s">
        <v>14</v>
      </c>
      <c r="O288" s="6">
        <f>H296*POWER(H295,(C288-O293))</f>
        <v>1.2799999284743111</v>
      </c>
      <c r="P288" s="1"/>
      <c r="Q288" s="6">
        <v>10</v>
      </c>
      <c r="R288" s="86">
        <f t="shared" ref="R288:R290" si="47">R287+0.01</f>
        <v>0.67</v>
      </c>
      <c r="S288" s="85">
        <v>1.3299999999999999E-2</v>
      </c>
    </row>
    <row r="289" spans="2:19">
      <c r="B289" s="5">
        <v>90</v>
      </c>
      <c r="C289" s="99">
        <v>269</v>
      </c>
      <c r="D289" s="99">
        <v>173</v>
      </c>
      <c r="E289" s="13">
        <f t="shared" ref="E289:E290" si="48">D289/45*0.2165</f>
        <v>0.83232222222222219</v>
      </c>
      <c r="F289" s="2"/>
      <c r="G289" s="6" t="s">
        <v>5</v>
      </c>
      <c r="H289" s="6">
        <f>IF(L299&lt;=C289,80+(L299-C290)/((C289-C290)/10),90+(L299-C289)/((C288-C289)/10))</f>
        <v>76.576673660941324</v>
      </c>
      <c r="I289" s="6">
        <f>IF(L300&lt;=C289,80+(L300-C290)/((C289-C290)/10),90+(L300-C289)/((C288-C289)/10))</f>
        <v>77.41566836001239</v>
      </c>
      <c r="J289" s="2"/>
      <c r="K289" s="17" t="s">
        <v>15</v>
      </c>
      <c r="L289" s="18">
        <f>L288*L297</f>
        <v>1.8787752942703655</v>
      </c>
      <c r="M289" s="2"/>
      <c r="N289" s="6" t="s">
        <v>16</v>
      </c>
      <c r="O289" s="6">
        <f>I296*POWER(I295,(C288-O293))</f>
        <v>1.2083286611931168</v>
      </c>
      <c r="P289" s="1"/>
      <c r="Q289" s="6">
        <v>15</v>
      </c>
      <c r="R289" s="86">
        <f t="shared" si="47"/>
        <v>0.68</v>
      </c>
      <c r="S289" s="85">
        <v>1.35E-2</v>
      </c>
    </row>
    <row r="290" spans="2:19">
      <c r="B290" s="5">
        <v>80</v>
      </c>
      <c r="C290" s="99">
        <v>234.9</v>
      </c>
      <c r="D290" s="99">
        <v>121</v>
      </c>
      <c r="E290" s="13">
        <f t="shared" si="48"/>
        <v>0.58214444444444446</v>
      </c>
      <c r="F290" s="2"/>
      <c r="G290" s="6" t="s">
        <v>17</v>
      </c>
      <c r="H290" s="6">
        <f>IF(N300=0,INDEX('R266'!G255:G363,(ROUNDDOWN(((H289-70)/(20/72)+1),0)),1),INDEX('R266'!G255:G363,(ROUNDUP(((H289-70)/(20/72))+1,0)),1))</f>
        <v>219.26666666666713</v>
      </c>
      <c r="I290" s="6">
        <f>IF(O300=0,INDEX('R266'!G255:G363,(ROUNDDOWN(((I289-70)/(20/72)+1),0)),1),INDEX('R266'!G255:G363,(ROUNDUP(((I289-70)/(20/72))+1,0)),1))</f>
        <v>221.65000000000049</v>
      </c>
      <c r="J290" s="2"/>
      <c r="K290" s="17" t="s">
        <v>18</v>
      </c>
      <c r="L290" s="18">
        <f>L288/L298</f>
        <v>1.914822357617453</v>
      </c>
      <c r="M290" s="2"/>
      <c r="N290" s="6" t="s">
        <v>19</v>
      </c>
      <c r="O290" s="6">
        <f>IF((O293&gt;0),((100+(L291/-H294))/100))</f>
        <v>1.0194141506612187</v>
      </c>
      <c r="P290" s="1"/>
      <c r="Q290" s="6">
        <v>20</v>
      </c>
      <c r="R290" s="86">
        <f t="shared" si="47"/>
        <v>0.69000000000000006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29</v>
      </c>
      <c r="I291" s="6">
        <f>O301</f>
        <v>29</v>
      </c>
      <c r="J291" s="2"/>
      <c r="K291" s="19" t="s">
        <v>21</v>
      </c>
      <c r="L291" s="20">
        <f>IF(Calculadora!$B$2&gt;0,Calculadora!$B$2*O288,Calculadora!$B$2*O289)</f>
        <v>-4.6719997389312358</v>
      </c>
      <c r="M291" s="2"/>
      <c r="N291" s="6" t="s">
        <v>22</v>
      </c>
      <c r="O291" s="6">
        <f>IF((O293&gt;0),((100+(L291/-I294))/100))</f>
        <v>1.0194141506612187</v>
      </c>
      <c r="P291" s="1"/>
      <c r="Q291" s="6" t="str">
        <f>Calculadora!$B$2</f>
        <v>-3,65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0.63182311345942899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1.1520630052894745E-2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2.1726281527328108</v>
      </c>
      <c r="I292" s="6">
        <f>I287/4</f>
        <v>2.2142529371982698</v>
      </c>
      <c r="J292" s="2"/>
      <c r="K292" s="12"/>
      <c r="L292" s="12"/>
      <c r="M292" s="2"/>
      <c r="N292" s="6" t="s">
        <v>23</v>
      </c>
      <c r="O292" s="6">
        <f>O287/4.05*Calculadora!$B$5</f>
        <v>2.7206859962487988E-3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'266'!$J$14</f>
        <v>229.17</v>
      </c>
      <c r="P293" s="1"/>
      <c r="Q293" s="6">
        <v>-1</v>
      </c>
      <c r="R293" s="86">
        <v>0.62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266'!K37</f>
        <v>2.4064919555115742</v>
      </c>
      <c r="I294" s="6">
        <f>'inf 266'!L37</f>
        <v>2.4064919555115742</v>
      </c>
      <c r="J294" s="2"/>
      <c r="K294" s="15" t="s">
        <v>28</v>
      </c>
      <c r="L294" s="16">
        <f>O287*Calculadora!$B$3*$O$2</f>
        <v>1.1831037134155042</v>
      </c>
      <c r="M294" s="2"/>
      <c r="N294" s="2"/>
      <c r="O294" s="1"/>
      <c r="P294" s="1"/>
      <c r="Q294" s="6">
        <v>-10</v>
      </c>
      <c r="R294" s="86">
        <f>R293-0.01</f>
        <v>0.61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1.0094414143051442</v>
      </c>
      <c r="I295" s="6">
        <f>(1+(I297*S300))</f>
        <v>1.0089903259002935</v>
      </c>
      <c r="J295" s="2"/>
      <c r="K295" s="17" t="s">
        <v>30</v>
      </c>
      <c r="L295" s="18">
        <f>$O$5*Calculadora!$B$3*O287*1*(1-(L291*0.016))</f>
        <v>1.2715430772587972</v>
      </c>
      <c r="M295" s="1"/>
      <c r="N295" s="13" t="s">
        <v>31</v>
      </c>
      <c r="O295" s="6">
        <f>O293+L291</f>
        <v>224.49800026106874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0.63182311345942899</v>
      </c>
      <c r="I296" s="6">
        <f>R300</f>
        <v>0.61681452957463723</v>
      </c>
      <c r="J296" s="2"/>
      <c r="K296" s="17" t="s">
        <v>32</v>
      </c>
      <c r="L296" s="18">
        <f>$O$5*Calculadora!$B$3*O287*1.25*(1-(L291*0.016))</f>
        <v>1.5894288465734965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0.81952239259447879</v>
      </c>
      <c r="I297" s="13">
        <f>1*(O293-C289)*(O293-C290)/((C288-C289)*(C288-C290))+0.903*(O293-C288)*(O293-C290)/((C289-C288)*(C289-C290))+0.76*(O293-C288)*(O293-C289)/((C290-C288)*(C290-C289))</f>
        <v>0.73121678864885653</v>
      </c>
      <c r="J297" s="2"/>
      <c r="K297" s="17" t="s">
        <v>33</v>
      </c>
      <c r="L297" s="18">
        <f>(100+(L295*2.75/-4))/100</f>
        <v>0.99125814134384582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0.98982765538192963</v>
      </c>
      <c r="M298" s="1"/>
      <c r="N298" s="17">
        <f>MOD(H289,20/72)</f>
        <v>0.18778477205243205</v>
      </c>
      <c r="O298" s="18">
        <f>MOD(I289,20/72)</f>
        <v>0.19344613779016417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223.22645718380994</v>
      </c>
      <c r="M299" s="1"/>
      <c r="N299" s="17">
        <f>N298/(20/72)</f>
        <v>0.67602517938875539</v>
      </c>
      <c r="O299" s="18">
        <f>O298/(20/72)</f>
        <v>0.69640609604459103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226.08742910764224</v>
      </c>
      <c r="M300" s="2"/>
      <c r="N300" s="17">
        <f>IF(N299&lt;0.288,ROUNDDOWN(N299,0),ROUNDUP(N299,0))</f>
        <v>1</v>
      </c>
      <c r="O300" s="18">
        <f>IF(O299&lt;0.288,ROUNDDOWN(O299,0),ROUNDUP(O299,0))</f>
        <v>1</v>
      </c>
      <c r="P300" s="12"/>
      <c r="Q300" s="6" t="str">
        <f>Calculadora!$B$2</f>
        <v>-3,65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0.61681452957463723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1.2295021175465505E-2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29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477" t="s">
        <v>74</v>
      </c>
      <c r="C306" s="481"/>
      <c r="D306" s="481"/>
      <c r="E306" s="478"/>
      <c r="F306" s="2"/>
      <c r="G306" s="474" t="s">
        <v>74</v>
      </c>
      <c r="H306" s="475"/>
      <c r="I306" s="476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O307*$O$3*Calculadora!$B$3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IF(N320=0,INDEX('R266'!E255:E363,(ROUNDDOWN(((H309-70)/(20/72)+1),0)),1),INDEX('R266'!E255:E363,(ROUNDUP(((H309-70)/(20/72))+1,0)),1))</f>
        <v>#DIV/0!</v>
      </c>
      <c r="I310" s="6" t="e">
        <f>IF(O320=0,INDEX('R266'!E255:E363,(ROUNDDOWN(((I309-70)/(20/72)+1),0)),1),INDEX('R266'!E255:E363,(ROUNDUP(((I309-70)/(20/72))+1,0)),1))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IF(Calculadora!$B$2&gt;0,Calculadora!$B$2*O308,Calculadora!$B$2*O309)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 t="str">
        <f>Calculadora!$B$2</f>
        <v>-3,65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1.1520630052894745E-2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O307/4*Calculadora!$B$5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'266'!$J$14</f>
        <v>229.17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266'!O27</f>
        <v>#DIV/0!</v>
      </c>
      <c r="I314" s="6" t="e">
        <f>'inf 266'!P27</f>
        <v>#DIV/0!</v>
      </c>
      <c r="J314" s="2"/>
      <c r="K314" s="15" t="s">
        <v>28</v>
      </c>
      <c r="L314" s="16" t="e">
        <f>O307*Calculadora!$B$3*$O$2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$O$5*Calculadora!$B$3*O307*1*(1-(L311*0.016))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$O$5*Calculadora!$B$3*O307*1.25*(1-(L311*0.016))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 t="str">
        <f>Calculadora!$B$2</f>
        <v>-3,65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1.2295021175465505E-2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477" t="s">
        <v>73</v>
      </c>
      <c r="C326" s="481"/>
      <c r="D326" s="481"/>
      <c r="E326" s="478"/>
      <c r="F326" s="2"/>
      <c r="G326" s="474" t="s">
        <v>73</v>
      </c>
      <c r="H326" s="475"/>
      <c r="I326" s="476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O327*$O$3*Calculadora!$B$3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IF(N340=0,INDEX('R266'!F255:F363,(ROUNDDOWN(((H329-70)/(20/72)+1),0)),1),INDEX('R266'!F255:F363,(ROUNDUP(((H329-70)/(20/72))+1,0)),1))</f>
        <v>#DIV/0!</v>
      </c>
      <c r="I330" s="6" t="e">
        <f>IF(O340=0,INDEX('R266'!F255:F363,(ROUNDDOWN(((I329-70)/(20/72)+1),0)),1),INDEX('R266'!F255:F363,(ROUNDUP(((I329-70)/(20/72))+1,0)),1))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IF(Calculadora!$B$2&gt;0,Calculadora!$B$2*O328,Calculadora!$B$2*O329)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 t="str">
        <f>Calculadora!$B$2</f>
        <v>-3,65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1.1520630052894745E-2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O327/4*Calculadora!$B$5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'266'!$J$14</f>
        <v>229.17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266'!O15</f>
        <v>#DIV/0!</v>
      </c>
      <c r="I334" s="6" t="e">
        <f>'inf 266'!P15</f>
        <v>#DIV/0!</v>
      </c>
      <c r="J334" s="2"/>
      <c r="K334" s="15" t="s">
        <v>28</v>
      </c>
      <c r="L334" s="16" t="e">
        <f>O327*Calculadora!$B$3*$O$2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$O$5*Calculadora!$B$3*O327*1*(1-(L331*0.016))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$O$5*Calculadora!$B$3*O327*1.25*(1-(L331*0.016))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 t="str">
        <f>Calculadora!$B$2</f>
        <v>-3,65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1.2295021175465505E-2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477" t="s">
        <v>75</v>
      </c>
      <c r="C346" s="481"/>
      <c r="D346" s="481"/>
      <c r="E346" s="478"/>
      <c r="F346" s="2"/>
      <c r="G346" s="474" t="s">
        <v>75</v>
      </c>
      <c r="H346" s="475"/>
      <c r="I346" s="476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O347*$O$3*Calculadora!$B$3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IF(N360=0,INDEX('R266'!G255:G363,(ROUNDDOWN(((H349-70)/(20/72)+1),0)),1),INDEX('R266'!G255:G363,(ROUNDUP(((H349-70)/(20/72))+1,0)),1))</f>
        <v>#DIV/0!</v>
      </c>
      <c r="I350" s="6" t="e">
        <f>IF(O360=0,INDEX('R266'!G255:G363,(ROUNDDOWN(((I349-70)/(20/72)+1),0)),1),INDEX('R266'!G255:G363,(ROUNDUP(((I349-70)/(20/72))+1,0)),1))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IF(Calculadora!$B$2&gt;0,Calculadora!$B$2*O348,Calculadora!$B$2*O349)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 t="str">
        <f>Calculadora!$B$2</f>
        <v>-3,65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1.1520630052894745E-2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O347/4*Calculadora!$B$5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'266'!$J$14</f>
        <v>229.17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266'!O21</f>
        <v>#DIV/0!</v>
      </c>
      <c r="I354" s="6" t="e">
        <f>'inf 266'!P21</f>
        <v>#DIV/0!</v>
      </c>
      <c r="J354" s="2"/>
      <c r="K354" s="15" t="s">
        <v>28</v>
      </c>
      <c r="L354" s="16" t="e">
        <f>O347*Calculadora!$B$3*$O$2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$O$5*Calculadora!$B$3*O347*1*(1-(L351*0.016))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$O$5*Calculadora!$B$3*O347*1.25*(1-(L351*0.016))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 t="str">
        <f>Calculadora!$B$2</f>
        <v>-3,65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1.2295021175465505E-2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K2:L2"/>
    <mergeCell ref="I2:J2"/>
    <mergeCell ref="G2:H2"/>
    <mergeCell ref="G61:I61"/>
    <mergeCell ref="B61:E61"/>
    <mergeCell ref="G36:I36"/>
    <mergeCell ref="B36:E36"/>
    <mergeCell ref="G18:I18"/>
    <mergeCell ref="B18:E18"/>
    <mergeCell ref="G206:I206"/>
    <mergeCell ref="B206:E206"/>
    <mergeCell ref="G79:I79"/>
    <mergeCell ref="B79:E79"/>
    <mergeCell ref="G165:I165"/>
    <mergeCell ref="B165:E165"/>
    <mergeCell ref="G147:I147"/>
    <mergeCell ref="B147:E147"/>
    <mergeCell ref="G122:I122"/>
    <mergeCell ref="B122:E122"/>
    <mergeCell ref="G97:I97"/>
    <mergeCell ref="B97:E97"/>
    <mergeCell ref="G266:I266"/>
    <mergeCell ref="B266:E266"/>
    <mergeCell ref="G186:I186"/>
    <mergeCell ref="B186:E186"/>
    <mergeCell ref="G346:I346"/>
    <mergeCell ref="B346:E346"/>
    <mergeCell ref="G326:I326"/>
    <mergeCell ref="B326:E326"/>
    <mergeCell ref="G306:I306"/>
    <mergeCell ref="B306:E306"/>
    <mergeCell ref="G286:I286"/>
    <mergeCell ref="B286:E286"/>
    <mergeCell ref="G246:I246"/>
    <mergeCell ref="B246:E246"/>
    <mergeCell ref="G226:I226"/>
    <mergeCell ref="B226:E22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28515625" defaultRowHeight="12.75"/>
  <cols>
    <col min="1" max="16384" width="8.2851562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'266'!C38</f>
        <v>236.8</v>
      </c>
      <c r="C3" s="54">
        <v>3.8</v>
      </c>
      <c r="D3" s="54">
        <v>3.8</v>
      </c>
      <c r="F3" s="54">
        <f>'266'!C99</f>
        <v>219.8</v>
      </c>
      <c r="G3" s="54">
        <v>3.8</v>
      </c>
      <c r="H3" s="54">
        <v>3.8</v>
      </c>
      <c r="J3" s="54">
        <f>'266'!C124</f>
        <v>202</v>
      </c>
      <c r="K3" s="54">
        <v>3.8</v>
      </c>
      <c r="L3" s="54">
        <v>3.8</v>
      </c>
      <c r="N3" s="54">
        <f>'266'!C167</f>
        <v>249.4</v>
      </c>
      <c r="O3" s="99">
        <v>4</v>
      </c>
      <c r="P3" s="99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'266'!C39</f>
        <v>203.4</v>
      </c>
      <c r="C4" s="54">
        <v>3.3</v>
      </c>
      <c r="D4" s="54">
        <v>3.3</v>
      </c>
      <c r="F4" s="54">
        <f>'266'!C100</f>
        <v>189.6</v>
      </c>
      <c r="G4" s="54">
        <v>3.3</v>
      </c>
      <c r="H4" s="54">
        <v>3.3</v>
      </c>
      <c r="J4" s="54">
        <f>'266'!C125</f>
        <v>174.6</v>
      </c>
      <c r="K4" s="54">
        <v>3.3</v>
      </c>
      <c r="L4" s="54">
        <v>3.3</v>
      </c>
      <c r="N4" s="54">
        <f>'266'!C168</f>
        <v>213.7</v>
      </c>
      <c r="O4" s="99">
        <v>3.5</v>
      </c>
      <c r="P4" s="99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'266'!C40</f>
        <v>171.7</v>
      </c>
      <c r="C5" s="54">
        <v>2.9</v>
      </c>
      <c r="D5" s="54">
        <v>2.8</v>
      </c>
      <c r="F5" s="54">
        <f>'266'!C101</f>
        <v>161.30000000000001</v>
      </c>
      <c r="G5" s="54">
        <v>2.9</v>
      </c>
      <c r="H5" s="54">
        <v>2.8</v>
      </c>
      <c r="J5" s="54">
        <f>'266'!C126</f>
        <v>149.1</v>
      </c>
      <c r="K5" s="54">
        <v>2.9</v>
      </c>
      <c r="L5" s="54">
        <v>2.8</v>
      </c>
      <c r="N5" s="54">
        <f>'266'!C169</f>
        <v>179.4</v>
      </c>
      <c r="O5" s="99">
        <v>3.1</v>
      </c>
      <c r="P5" s="99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'266'!C41</f>
        <v>143</v>
      </c>
      <c r="C6" s="13">
        <v>2.4</v>
      </c>
      <c r="D6" s="13">
        <v>2.2999999999999998</v>
      </c>
      <c r="F6" s="54">
        <f>'266'!C102</f>
        <v>135.6</v>
      </c>
      <c r="G6" s="13">
        <v>2.4</v>
      </c>
      <c r="H6" s="13">
        <v>2.2999999999999998</v>
      </c>
      <c r="J6" s="54">
        <f>'266'!C127</f>
        <v>126</v>
      </c>
      <c r="K6" s="13">
        <v>2.4</v>
      </c>
      <c r="L6" s="13">
        <v>2.2999999999999998</v>
      </c>
      <c r="N6" s="54">
        <f>'266'!C170</f>
        <v>148.5</v>
      </c>
      <c r="O6" s="99">
        <v>2.6</v>
      </c>
      <c r="P6" s="99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'266'!C42</f>
        <v>117.7</v>
      </c>
      <c r="C7" s="13">
        <v>2</v>
      </c>
      <c r="D7" s="13">
        <v>1.8</v>
      </c>
      <c r="F7" s="54">
        <f>'266'!C103</f>
        <v>112.7</v>
      </c>
      <c r="G7" s="13">
        <v>2</v>
      </c>
      <c r="H7" s="13">
        <v>1.8</v>
      </c>
      <c r="J7" s="54">
        <f>'266'!C128</f>
        <v>105.4</v>
      </c>
      <c r="K7" s="13">
        <v>2</v>
      </c>
      <c r="L7" s="13">
        <v>1.8</v>
      </c>
      <c r="N7" s="54">
        <f>'266'!C171</f>
        <v>121.6</v>
      </c>
      <c r="O7" s="99">
        <v>2.2000000000000002</v>
      </c>
      <c r="P7" s="99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'266'!C43</f>
        <v>95.5</v>
      </c>
      <c r="C8" s="13">
        <v>1.5</v>
      </c>
      <c r="D8" s="13">
        <v>1.3</v>
      </c>
      <c r="F8" s="54">
        <f>'266'!C104</f>
        <v>92.3</v>
      </c>
      <c r="G8" s="13">
        <v>1.5</v>
      </c>
      <c r="H8" s="13">
        <v>1.3</v>
      </c>
      <c r="J8" s="54">
        <f>'266'!C129</f>
        <v>86.7</v>
      </c>
      <c r="K8" s="13">
        <v>1.5</v>
      </c>
      <c r="L8" s="13">
        <v>1.3</v>
      </c>
      <c r="N8" s="54">
        <f>'266'!C172</f>
        <v>98.2</v>
      </c>
      <c r="O8" s="99">
        <v>1.7</v>
      </c>
      <c r="P8" s="99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'266'!C44</f>
        <v>75.7</v>
      </c>
      <c r="C9" s="13">
        <v>1.1000000000000001</v>
      </c>
      <c r="D9" s="13">
        <v>0.8</v>
      </c>
      <c r="F9" s="54">
        <f>'266'!C105</f>
        <v>73.8</v>
      </c>
      <c r="G9" s="13">
        <v>1.1000000000000001</v>
      </c>
      <c r="H9" s="13">
        <v>0.8</v>
      </c>
      <c r="J9" s="54">
        <f>'266'!C130</f>
        <v>69.599999999999994</v>
      </c>
      <c r="K9" s="13">
        <v>1.1000000000000001</v>
      </c>
      <c r="L9" s="13">
        <v>0.8</v>
      </c>
      <c r="N9" s="54">
        <f>'266'!L181</f>
        <v>226.68134563587307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3.492516727989722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3.578950272645486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'266'!C45</f>
        <v>57.5</v>
      </c>
      <c r="C10" s="13">
        <v>0.6</v>
      </c>
      <c r="D10" s="13">
        <v>0.3</v>
      </c>
      <c r="F10" s="54">
        <f>'266'!C106</f>
        <v>56.4</v>
      </c>
      <c r="G10" s="13">
        <v>0.6</v>
      </c>
      <c r="H10" s="13">
        <v>0.3</v>
      </c>
      <c r="J10" s="54">
        <f>'266'!C131</f>
        <v>53.3</v>
      </c>
      <c r="K10" s="13">
        <v>0.6</v>
      </c>
      <c r="L10" s="13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'266'!L52</f>
        <v>226.46234563587308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3.1980294189095511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3.6458309662632784</v>
      </c>
      <c r="F11" s="54">
        <f>'266'!L113</f>
        <v>226.68134563587307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5.116163571954627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3.9104058648983884</v>
      </c>
      <c r="J11" s="54">
        <f>'266'!L138</f>
        <v>226.75434563587308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20.410899433822983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3.8366162677225288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'266'!C328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'266'!C329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'266'!C44</f>
        <v>75.7</v>
      </c>
      <c r="C14" s="13">
        <v>1.1000000000000001</v>
      </c>
      <c r="D14" s="13">
        <v>0.8</v>
      </c>
      <c r="F14" s="13">
        <f>'266'!C105</f>
        <v>73.8</v>
      </c>
      <c r="G14" s="13">
        <v>1.1000000000000001</v>
      </c>
      <c r="H14" s="13">
        <v>0.8</v>
      </c>
      <c r="J14" s="13">
        <f>'266'!C130</f>
        <v>69.599999999999994</v>
      </c>
      <c r="K14" s="13">
        <v>1.1000000000000001</v>
      </c>
      <c r="L14" s="13">
        <v>0.8</v>
      </c>
      <c r="N14" s="54">
        <f>'266'!C330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'266'!C45</f>
        <v>57.5</v>
      </c>
      <c r="C15" s="13">
        <v>0.9</v>
      </c>
      <c r="D15" s="13">
        <v>0.6</v>
      </c>
      <c r="F15" s="13">
        <f>'266'!C106</f>
        <v>56.4</v>
      </c>
      <c r="G15" s="13">
        <v>0.9</v>
      </c>
      <c r="H15" s="13">
        <v>0.6</v>
      </c>
      <c r="J15" s="13">
        <f>'266'!C131</f>
        <v>53.3</v>
      </c>
      <c r="K15" s="13">
        <v>0.9</v>
      </c>
      <c r="L15" s="13">
        <v>0.6</v>
      </c>
      <c r="N15" s="54" t="e">
        <f>'266'!O335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'266'!C46</f>
        <v>39.799999999999997</v>
      </c>
      <c r="C16" s="13">
        <v>0.7</v>
      </c>
      <c r="D16" s="13">
        <v>0.4</v>
      </c>
      <c r="F16" s="13">
        <f>'266'!C107</f>
        <v>39.200000000000003</v>
      </c>
      <c r="G16" s="13">
        <v>0.7</v>
      </c>
      <c r="H16" s="13">
        <v>0.4</v>
      </c>
      <c r="J16" s="13">
        <f>'266'!C132</f>
        <v>37.1</v>
      </c>
      <c r="K16" s="13">
        <v>0.7</v>
      </c>
      <c r="L16" s="13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'266'!C47</f>
        <v>21.3</v>
      </c>
      <c r="C17" s="13">
        <v>0.5</v>
      </c>
      <c r="D17" s="13">
        <v>0.2</v>
      </c>
      <c r="F17" s="13">
        <f>'266'!C108</f>
        <v>21.1</v>
      </c>
      <c r="G17" s="13">
        <v>0.5</v>
      </c>
      <c r="H17" s="13">
        <v>0.2</v>
      </c>
      <c r="J17" s="13">
        <f>'266'!C133</f>
        <v>20</v>
      </c>
      <c r="K17" s="13">
        <v>0.5</v>
      </c>
      <c r="L17" s="13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'266'!C48</f>
        <v>0</v>
      </c>
      <c r="C18" s="13">
        <v>0.3</v>
      </c>
      <c r="D18" s="13">
        <v>0</v>
      </c>
      <c r="F18" s="13">
        <f>'266'!C109</f>
        <v>0</v>
      </c>
      <c r="G18" s="13">
        <v>0.3</v>
      </c>
      <c r="H18" s="13">
        <v>0</v>
      </c>
      <c r="J18" s="13">
        <f>'266'!C134</f>
        <v>0</v>
      </c>
      <c r="K18" s="13">
        <v>0.3</v>
      </c>
      <c r="L18" s="13">
        <v>0</v>
      </c>
      <c r="N18" s="54">
        <f>'266'!C348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'266'!L52</f>
        <v>226.46234563587308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0.3324695639624764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3.2469563962990833E-2</v>
      </c>
      <c r="F19" s="13">
        <f>'266'!L113</f>
        <v>226.68134563587307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1.3727380032570267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1.0727380032573706</v>
      </c>
      <c r="J19" s="13">
        <f>'266'!L138</f>
        <v>226.75434563587308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1.4736234064197617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1.1736234064196651</v>
      </c>
      <c r="N19" s="54">
        <f>'266'!C349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'266'!C350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'266'!O355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'266'!C20</f>
        <v>281.2</v>
      </c>
      <c r="C22" s="100">
        <v>3.3</v>
      </c>
      <c r="D22" s="101">
        <v>3.3</v>
      </c>
      <c r="F22" s="54">
        <f>'266'!C63</f>
        <v>264.89999999999998</v>
      </c>
      <c r="G22" s="100">
        <v>3.2</v>
      </c>
      <c r="H22" s="101">
        <v>3.2</v>
      </c>
      <c r="J22" s="54">
        <f>'266'!C81</f>
        <v>247.7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'266'!C21</f>
        <v>248.5</v>
      </c>
      <c r="C23" s="100">
        <v>3</v>
      </c>
      <c r="D23" s="101">
        <v>2.8</v>
      </c>
      <c r="F23" s="54">
        <f>'266'!C64</f>
        <v>235.3</v>
      </c>
      <c r="G23" s="100">
        <v>2.8</v>
      </c>
      <c r="H23" s="101">
        <v>2.7</v>
      </c>
      <c r="J23" s="54">
        <f>'266'!C82</f>
        <v>220.7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'266'!C22</f>
        <v>217</v>
      </c>
      <c r="C24" s="100">
        <v>2.6</v>
      </c>
      <c r="D24" s="101">
        <v>2.2999999999999998</v>
      </c>
      <c r="F24" s="54">
        <f>'266'!C65</f>
        <v>207</v>
      </c>
      <c r="G24" s="100">
        <v>2.4</v>
      </c>
      <c r="H24" s="101">
        <v>2.1</v>
      </c>
      <c r="J24" s="54">
        <f>'266'!C83</f>
        <v>194.9</v>
      </c>
      <c r="K24" s="100">
        <v>2.2000000000000002</v>
      </c>
      <c r="L24" s="101">
        <v>1.9</v>
      </c>
      <c r="N24" s="54">
        <f>'266'!C308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'266'!O27</f>
        <v>225.40519978596873</v>
      </c>
      <c r="C25" s="54">
        <f>C22*(B25-B23)*(B25-B24)/((B22-B23)*(B22-B24))+C23*(B25-B22)*(B25-B24)/((B23-B22)*(B23-B24))+C24*(B25-B22)*(B25-B23)/((B24-B22)*(B24-B23))</f>
        <v>2.7173882375897458</v>
      </c>
      <c r="D25" s="54">
        <f>D22*(B25-B23)*(B25-B24)/((B22-B23)*(B22-B24))+D23*(B25-B22)*(B25-B24)/((B23-B22)*(B23-B24))+D24*(B25-B22)*(B25-B23)/((B24-B22)*(B24-B23))</f>
        <v>2.43517711621275</v>
      </c>
      <c r="F25" s="54">
        <f>'266'!O70</f>
        <v>226.36019810504033</v>
      </c>
      <c r="G25" s="54">
        <f>G22*(F25-F23)*(F25-F24)/((F22-F23)*(F22-F24))+G23*(F25-F22)*(F25-F24)/((F23-F22)*(F23-F24))+G24*(F25-F22)*(F25-F23)/((F24-F22)*(F24-F23))</f>
        <v>2.6754979758781126</v>
      </c>
      <c r="H25" s="54">
        <f>H22*(F25-F23)*(F25-F24)/((F22-F23)*(F22-F24))+H23*(F25-F22)*(F25-F24)/((F23-F22)*(F23-F24))+H24*(F25-F22)*(F25-F23)/((F24-F22)*(F24-F23))</f>
        <v>2.5233457090738005</v>
      </c>
      <c r="J25" s="54">
        <f>'266'!O88</f>
        <v>227.22773010452821</v>
      </c>
      <c r="K25" s="54">
        <f>K22*(J25-J23)*(J25-J24)/((J22-J23)*(J22-J24))+K23*(J25-J22)*(J25-J24)/((J23-J22)*(J23-J24))+K24*(J25-J22)*(J25-J23)/((J24-J22)*(J24-J23))</f>
        <v>2.6984511349563478</v>
      </c>
      <c r="L25" s="54">
        <f>L22*(J25-J23)*(J25-J24)/((J22-J23)*(J22-J24))+L23*(J25-J22)*(J25-J24)/((J23-J22)*(J23-J24))+L24*(J25-J22)*(J25-J23)/((J24-J22)*(J24-J23))</f>
        <v>2.6328740441142084</v>
      </c>
      <c r="N25" s="54">
        <f>'266'!C309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'266'!C310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'266'!O315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'266'!C188</f>
        <v>257</v>
      </c>
      <c r="C28" s="100">
        <v>3.8</v>
      </c>
      <c r="D28" s="101">
        <v>3.8</v>
      </c>
      <c r="F28" s="54">
        <f>'266'!C228</f>
        <v>231.1</v>
      </c>
      <c r="G28" s="100">
        <v>3.1</v>
      </c>
      <c r="H28" s="101">
        <v>3.1</v>
      </c>
      <c r="J28" s="54">
        <f>'266'!C268</f>
        <v>296.60000000000002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'266'!C189</f>
        <v>221.2</v>
      </c>
      <c r="C29" s="100">
        <v>3.7</v>
      </c>
      <c r="D29" s="101">
        <v>3.6</v>
      </c>
      <c r="F29" s="54">
        <f>'266'!C229</f>
        <v>198.7</v>
      </c>
      <c r="G29" s="100">
        <v>2.7</v>
      </c>
      <c r="H29" s="101">
        <v>2.5</v>
      </c>
      <c r="J29" s="54">
        <f>'266'!C269</f>
        <v>261.3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'266'!C190</f>
        <v>186.9</v>
      </c>
      <c r="C30" s="100">
        <v>3.6</v>
      </c>
      <c r="D30" s="101">
        <v>3.3</v>
      </c>
      <c r="F30" s="54">
        <f>'266'!C230</f>
        <v>168.1</v>
      </c>
      <c r="G30" s="100">
        <v>2.2000000000000002</v>
      </c>
      <c r="H30" s="101">
        <v>1.8</v>
      </c>
      <c r="J30" s="54">
        <f>'266'!C270</f>
        <v>227.1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'266'!O195</f>
        <v>225.66517999326453</v>
      </c>
      <c r="C31" s="54">
        <f>C28*(B31-B29)*(B31-B30)/((B28-B29)*(B28-B30))+C29*(B31-B28)*(B31-B30)/((B29-B28)*(B29-B30))+C30*(B31-B28)*(B31-B29)/((B30-B28)*(B30-B29))</f>
        <v>3.7127163858511505</v>
      </c>
      <c r="D31" s="54">
        <f>D28*(B31-B29)*(B31-B30)/((B28-B29)*(B28-B30))+D29*(B31-B28)*(B31-B30)/((B29-B28)*(B29-B30))+D30*(B31-B28)*(B31-B29)/((B30-B28)*(B30-B29))</f>
        <v>3.6312518477987812</v>
      </c>
      <c r="F31" s="54">
        <f>'266'!O235</f>
        <v>226.80834381550937</v>
      </c>
      <c r="G31" s="54">
        <f>G28*(F31-F29)*(F31-F30)/((F28-F29)*(F28-F30))+G29*(F31-F28)*(F31-F30)/((F29-F28)*(F29-F30))+G30*(F31-F28)*(F31-F29)/((F30-F28)*(F30-F29))</f>
        <v>3.0546645991176411</v>
      </c>
      <c r="H31" s="54">
        <f>H28*(F31-F29)*(F31-F30)/((F28-F29)*(F28-F30))+H29*(F31-F28)*(F31-F30)/((F29-F28)*(F29-F30))+H30*(F31-F28)*(F31-F29)/((F30-F28)*(F30-F29))</f>
        <v>3.0288681678026257</v>
      </c>
      <c r="J31" s="54">
        <f>'266'!O275</f>
        <v>224.70581021737667</v>
      </c>
      <c r="K31" s="54">
        <f>K28*(J31-J29)*(J31-J30)/((J28-J29)*(J28-J30))+K29*(J31-J28)*(J31-J30)/((J29-J28)*(J29-J30))+K30*(J31-J28)*(J31-J29)/((J30-J28)*(J30-J29))</f>
        <v>2.4786537481259669</v>
      </c>
      <c r="L31" s="54">
        <f>L28*(J31-J29)*(J31-J30)/((J28-J29)*(J28-J30))+L29*(J31-J28)*(J31-J30)/((J29-J28)*(J29-J30))+L30*(J31-J28)*(J31-J29)/((J30-J28)*(J30-J29))</f>
        <v>2.4786537481259669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'266'!C208</f>
        <v>264.2</v>
      </c>
      <c r="C34" s="100">
        <v>3.8</v>
      </c>
      <c r="D34" s="101">
        <v>3.8</v>
      </c>
      <c r="F34" s="54">
        <f>'266'!C248</f>
        <v>212</v>
      </c>
      <c r="G34" s="100">
        <v>3.1</v>
      </c>
      <c r="H34" s="101">
        <v>3.1</v>
      </c>
      <c r="J34" s="54">
        <f>'266'!C288</f>
        <v>304.3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'266'!C209</f>
        <v>228.5</v>
      </c>
      <c r="C35" s="100">
        <v>3.7</v>
      </c>
      <c r="D35" s="101">
        <v>3.6</v>
      </c>
      <c r="F35" s="54">
        <f>'266'!C249</f>
        <v>182.5</v>
      </c>
      <c r="G35" s="100">
        <v>2.7</v>
      </c>
      <c r="H35" s="101">
        <v>2.5</v>
      </c>
      <c r="J35" s="54">
        <f>'266'!C289</f>
        <v>269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'266'!C210</f>
        <v>194.2</v>
      </c>
      <c r="C36" s="100">
        <v>3.6</v>
      </c>
      <c r="D36" s="101">
        <v>3.3</v>
      </c>
      <c r="F36" s="54">
        <f>'266'!C250</f>
        <v>155.1</v>
      </c>
      <c r="G36" s="100">
        <v>2.2000000000000002</v>
      </c>
      <c r="H36" s="101">
        <v>1.8</v>
      </c>
      <c r="J36" s="54">
        <f>'266'!C290</f>
        <v>234.9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'266'!O215</f>
        <v>225.4170830952585</v>
      </c>
      <c r="C37" s="54">
        <f>C34*(B37-B35)*(B37-B36)/((B34-B35)*(B34-B36))+C35*(B37-B34)*(B37-B36)/((B35-B34)*(B35-B36))+C36*(B37-B34)*(B37-B35)/((B36-B34)*(B36-B35))</f>
        <v>3.6911690929404051</v>
      </c>
      <c r="D37" s="54">
        <f>D34*(B37-B35)*(B37-B36)/((B34-B35)*(B34-B36))+D35*(B37-B34)*(B37-B36)/((B35-B34)*(B35-B36))+D36*(B37-B34)*(B37-B35)/((B36-B34)*(B36-B35))</f>
        <v>3.5773584061998092</v>
      </c>
      <c r="F37" s="54">
        <f>'266'!O255</f>
        <v>227.35825421821895</v>
      </c>
      <c r="G37" s="54">
        <f>G34*(F37-F35)*(F37-F36)/((F34-F35)*(F34-F36))+G35*(F37-F34)*(F37-F36)/((F35-F34)*(F35-F36))+G36*(F37-F34)*(F37-F35)/((F36-F34)*(F36-F35))</f>
        <v>3.2514749408855326</v>
      </c>
      <c r="H37" s="54">
        <f>H34*(F37-F35)*(F37-F36)/((F34-F35)*(F34-F36))+H35*(F37-F34)*(F37-F36)/((F35-F34)*(F35-F36))+H36*(F37-F34)*(F37-F35)/((F36-F34)*(F36-F35))</f>
        <v>3.3493072784940559</v>
      </c>
      <c r="J37" s="54">
        <f>'266'!O295</f>
        <v>224.49800026106874</v>
      </c>
      <c r="K37" s="54">
        <f>K34*(J37-J35)*(J37-J36)/((J34-J35)*(J34-J36))+K35*(J37-J34)*(J37-J36)/((J35-J34)*(J35-J36))+K36*(J37-J34)*(J37-J35)/((J36-J34)*(J36-J35))</f>
        <v>2.4064919555115742</v>
      </c>
      <c r="L37" s="54">
        <f>L34*(J37-J35)*(J37-J36)/((J34-J35)*(J34-J36))+L35*(J37-J34)*(J37-J36)/((J35-J34)*(J35-J36))+L36*(J37-J34)*(J37-J35)/((J36-J34)*(J36-J35))</f>
        <v>2.4064919555115742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363"/>
  <sheetViews>
    <sheetView showGridLines="0" showRowColHeaders="0" zoomScale="80" zoomScaleNormal="80" workbookViewId="0">
      <selection activeCell="L26" sqref="L26"/>
    </sheetView>
  </sheetViews>
  <sheetFormatPr defaultColWidth="8.28515625" defaultRowHeight="12.75"/>
  <cols>
    <col min="1" max="16384" width="8.28515625" style="28"/>
  </cols>
  <sheetData>
    <row r="1" spans="1:37" ht="12.95" customHeight="1">
      <c r="A1" s="25"/>
      <c r="B1" s="26">
        <v>266</v>
      </c>
      <c r="C1" s="27"/>
      <c r="D1" s="25" t="s">
        <v>5</v>
      </c>
      <c r="E1" s="520" t="s">
        <v>50</v>
      </c>
      <c r="F1" s="520"/>
      <c r="G1" s="520"/>
      <c r="H1" s="521" t="s">
        <v>51</v>
      </c>
      <c r="I1" s="521"/>
      <c r="J1" s="521"/>
      <c r="K1" s="522" t="s">
        <v>52</v>
      </c>
      <c r="L1" s="522"/>
      <c r="M1" s="522"/>
      <c r="N1" s="523" t="s">
        <v>53</v>
      </c>
      <c r="O1" s="523"/>
      <c r="P1" s="523"/>
      <c r="Q1" s="524" t="s">
        <v>54</v>
      </c>
      <c r="R1" s="524"/>
      <c r="S1" s="524"/>
      <c r="T1" s="519" t="s">
        <v>55</v>
      </c>
      <c r="U1" s="519"/>
      <c r="V1" s="519"/>
      <c r="W1" s="514" t="s">
        <v>56</v>
      </c>
      <c r="X1" s="514"/>
      <c r="Y1" s="514"/>
      <c r="Z1" s="515" t="s">
        <v>57</v>
      </c>
      <c r="AA1" s="515"/>
      <c r="AB1" s="515"/>
      <c r="AC1" s="516" t="s">
        <v>58</v>
      </c>
      <c r="AD1" s="516"/>
      <c r="AE1" s="516"/>
      <c r="AF1" s="517" t="s">
        <v>59</v>
      </c>
      <c r="AG1" s="517"/>
      <c r="AH1" s="517"/>
      <c r="AI1" s="518" t="s">
        <v>60</v>
      </c>
      <c r="AJ1" s="518"/>
      <c r="AK1" s="518"/>
    </row>
    <row r="2" spans="1:37" ht="12.95" customHeight="1">
      <c r="A2" s="25"/>
      <c r="B2" s="26">
        <v>0</v>
      </c>
      <c r="C2" s="27"/>
      <c r="D2" s="25"/>
      <c r="E2" s="29" t="s">
        <v>61</v>
      </c>
      <c r="F2" s="29" t="s">
        <v>62</v>
      </c>
      <c r="G2" s="29" t="s">
        <v>63</v>
      </c>
      <c r="H2" s="30" t="s">
        <v>61</v>
      </c>
      <c r="I2" s="30" t="s">
        <v>62</v>
      </c>
      <c r="J2" s="30" t="s">
        <v>63</v>
      </c>
      <c r="K2" s="31" t="s">
        <v>61</v>
      </c>
      <c r="L2" s="31" t="s">
        <v>62</v>
      </c>
      <c r="M2" s="31" t="s">
        <v>63</v>
      </c>
      <c r="N2" s="32" t="s">
        <v>61</v>
      </c>
      <c r="O2" s="32" t="s">
        <v>62</v>
      </c>
      <c r="P2" s="32" t="s">
        <v>63</v>
      </c>
      <c r="Q2" s="33" t="s">
        <v>61</v>
      </c>
      <c r="R2" s="33" t="s">
        <v>62</v>
      </c>
      <c r="S2" s="33" t="s">
        <v>63</v>
      </c>
      <c r="T2" s="34" t="s">
        <v>61</v>
      </c>
      <c r="U2" s="34" t="s">
        <v>62</v>
      </c>
      <c r="V2" s="34" t="s">
        <v>63</v>
      </c>
      <c r="W2" s="35" t="s">
        <v>61</v>
      </c>
      <c r="X2" s="35" t="s">
        <v>62</v>
      </c>
      <c r="Y2" s="35" t="s">
        <v>63</v>
      </c>
      <c r="Z2" s="36" t="s">
        <v>61</v>
      </c>
      <c r="AA2" s="36" t="s">
        <v>62</v>
      </c>
      <c r="AB2" s="36" t="s">
        <v>63</v>
      </c>
      <c r="AC2" s="37" t="s">
        <v>61</v>
      </c>
      <c r="AD2" s="37" t="s">
        <v>62</v>
      </c>
      <c r="AE2" s="37" t="s">
        <v>63</v>
      </c>
      <c r="AF2" s="38" t="s">
        <v>61</v>
      </c>
      <c r="AG2" s="38" t="s">
        <v>62</v>
      </c>
      <c r="AH2" s="38" t="s">
        <v>63</v>
      </c>
      <c r="AI2" s="39" t="s">
        <v>61</v>
      </c>
      <c r="AJ2" s="39" t="s">
        <v>62</v>
      </c>
      <c r="AK2" s="39" t="s">
        <v>63</v>
      </c>
    </row>
    <row r="3" spans="1:37" ht="12.95" customHeight="1">
      <c r="A3" s="25"/>
      <c r="B3" s="26">
        <v>0</v>
      </c>
      <c r="C3" s="27"/>
      <c r="D3" s="40">
        <v>0</v>
      </c>
      <c r="E3" s="41">
        <f t="shared" ref="E3:T18" si="0">E4-(E$363/360)</f>
        <v>1.2896350654045818E-12</v>
      </c>
      <c r="F3" s="41">
        <f t="shared" si="0"/>
        <v>-1.6904255772942633E-12</v>
      </c>
      <c r="G3" s="41">
        <f t="shared" si="0"/>
        <v>-8.7418960958984826E-13</v>
      </c>
      <c r="H3" s="42">
        <f t="shared" si="0"/>
        <v>-8.6264329013374663E-13</v>
      </c>
      <c r="I3" s="42">
        <f t="shared" si="0"/>
        <v>7.8004269710163499E-13</v>
      </c>
      <c r="J3" s="42">
        <f t="shared" si="0"/>
        <v>1.2896350654045818E-12</v>
      </c>
      <c r="K3" s="43">
        <f t="shared" si="0"/>
        <v>1.5591972157835698E-12</v>
      </c>
      <c r="L3" s="43">
        <f t="shared" si="0"/>
        <v>-1.3835599332878701E-12</v>
      </c>
      <c r="M3" s="43">
        <f t="shared" si="0"/>
        <v>-8.6264329013374663E-13</v>
      </c>
      <c r="N3" s="44">
        <f t="shared" si="0"/>
        <v>0</v>
      </c>
      <c r="O3" s="44">
        <f t="shared" si="0"/>
        <v>1.4208634269152753E-12</v>
      </c>
      <c r="P3" s="44">
        <f t="shared" si="0"/>
        <v>1.3153922395758855E-12</v>
      </c>
      <c r="Q3" s="45">
        <f t="shared" si="0"/>
        <v>-1.3221646000260989E-12</v>
      </c>
      <c r="R3" s="45">
        <f t="shared" si="0"/>
        <v>0</v>
      </c>
      <c r="S3" s="45">
        <f t="shared" si="0"/>
        <v>1.4208634269152753E-12</v>
      </c>
      <c r="T3" s="46">
        <f t="shared" si="0"/>
        <v>-5.0515147620444623E-13</v>
      </c>
      <c r="U3" s="46">
        <f t="shared" ref="U3:AJ18" si="1">U4-(U$363/360)</f>
        <v>-1.3221646000260989E-12</v>
      </c>
      <c r="V3" s="46">
        <f t="shared" si="1"/>
        <v>0</v>
      </c>
      <c r="W3" s="47">
        <f t="shared" si="1"/>
        <v>-9.0705221111875289E-14</v>
      </c>
      <c r="X3" s="47">
        <f t="shared" si="1"/>
        <v>-5.0515147620444623E-13</v>
      </c>
      <c r="Y3" s="47">
        <f t="shared" si="1"/>
        <v>-1.3221646000260989E-12</v>
      </c>
      <c r="Z3" s="48">
        <f t="shared" si="1"/>
        <v>8.4676710088160689E-13</v>
      </c>
      <c r="AA3" s="48">
        <f t="shared" si="1"/>
        <v>-9.0705221111875289E-14</v>
      </c>
      <c r="AB3" s="48">
        <f t="shared" si="1"/>
        <v>-5.0515147620444623E-13</v>
      </c>
      <c r="AC3" s="49">
        <f t="shared" si="1"/>
        <v>-8.2589490801865395E-13</v>
      </c>
      <c r="AD3" s="49">
        <f t="shared" si="1"/>
        <v>8.4676710088160689E-13</v>
      </c>
      <c r="AE3" s="49">
        <f t="shared" si="1"/>
        <v>-9.0705221111875289E-14</v>
      </c>
      <c r="AF3" s="50">
        <f t="shared" si="1"/>
        <v>6.1406435492017408E-13</v>
      </c>
      <c r="AG3" s="50">
        <f t="shared" si="1"/>
        <v>-8.2589490801865395E-13</v>
      </c>
      <c r="AH3" s="50">
        <f t="shared" si="1"/>
        <v>8.4676710088160689E-13</v>
      </c>
      <c r="AI3" s="51">
        <f t="shared" si="1"/>
        <v>-4.7584158835434209E-13</v>
      </c>
      <c r="AJ3" s="51">
        <f t="shared" si="1"/>
        <v>6.1406435492017408E-13</v>
      </c>
      <c r="AK3" s="51">
        <f t="shared" ref="AK3:AK17" si="2">AK4-(AK$363/360)</f>
        <v>-8.2589490801865395E-13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0.73888888889017856</v>
      </c>
      <c r="F4" s="41">
        <f t="shared" si="0"/>
        <v>0.76666666666497629</v>
      </c>
      <c r="G4" s="41">
        <f t="shared" si="0"/>
        <v>0.79444444444357021</v>
      </c>
      <c r="H4" s="42">
        <f t="shared" si="0"/>
        <v>0.6833333333324707</v>
      </c>
      <c r="I4" s="42">
        <f t="shared" si="0"/>
        <v>0.71111111111189118</v>
      </c>
      <c r="J4" s="42">
        <f t="shared" si="0"/>
        <v>0.73888888889017856</v>
      </c>
      <c r="K4" s="43">
        <f t="shared" si="0"/>
        <v>0.62777777777933697</v>
      </c>
      <c r="L4" s="43">
        <f t="shared" si="0"/>
        <v>0.655555555554172</v>
      </c>
      <c r="M4" s="43">
        <f t="shared" si="0"/>
        <v>0.6833333333324707</v>
      </c>
      <c r="N4" s="44">
        <f t="shared" si="0"/>
        <v>0.5</v>
      </c>
      <c r="O4" s="44">
        <f t="shared" si="0"/>
        <v>0.52777777777919865</v>
      </c>
      <c r="P4" s="44">
        <f t="shared" si="0"/>
        <v>0.55555555555687097</v>
      </c>
      <c r="Q4" s="45">
        <f t="shared" si="0"/>
        <v>0.47222222222090005</v>
      </c>
      <c r="R4" s="45">
        <f t="shared" si="0"/>
        <v>0.5</v>
      </c>
      <c r="S4" s="45">
        <f t="shared" si="0"/>
        <v>0.52777777777919865</v>
      </c>
      <c r="T4" s="46">
        <f t="shared" si="0"/>
        <v>0.44444444444393927</v>
      </c>
      <c r="U4" s="46">
        <f t="shared" si="1"/>
        <v>0.47222222222090005</v>
      </c>
      <c r="V4" s="46">
        <f t="shared" si="1"/>
        <v>0.5</v>
      </c>
      <c r="W4" s="47">
        <f t="shared" si="1"/>
        <v>0.41666666666657598</v>
      </c>
      <c r="X4" s="47">
        <f t="shared" si="1"/>
        <v>0.44444444444393927</v>
      </c>
      <c r="Y4" s="47">
        <f t="shared" si="1"/>
        <v>0.47222222222090005</v>
      </c>
      <c r="Z4" s="48">
        <f t="shared" si="1"/>
        <v>0.38888888888973566</v>
      </c>
      <c r="AA4" s="48">
        <f t="shared" si="1"/>
        <v>0.41666666666657598</v>
      </c>
      <c r="AB4" s="48">
        <f t="shared" si="1"/>
        <v>0.44444444444393927</v>
      </c>
      <c r="AC4" s="49">
        <f t="shared" si="1"/>
        <v>0.36111111111028521</v>
      </c>
      <c r="AD4" s="49">
        <f t="shared" si="1"/>
        <v>0.38888888888973566</v>
      </c>
      <c r="AE4" s="49">
        <f t="shared" si="1"/>
        <v>0.41666666666657598</v>
      </c>
      <c r="AF4" s="50">
        <f t="shared" si="1"/>
        <v>0.33333333333394738</v>
      </c>
      <c r="AG4" s="50">
        <f t="shared" si="1"/>
        <v>0.36111111111028521</v>
      </c>
      <c r="AH4" s="50">
        <f t="shared" si="1"/>
        <v>0.38888888888973566</v>
      </c>
      <c r="AI4" s="51">
        <f t="shared" si="1"/>
        <v>0.30555555555507974</v>
      </c>
      <c r="AJ4" s="51">
        <f t="shared" si="1"/>
        <v>0.33333333333394738</v>
      </c>
      <c r="AK4" s="51">
        <f t="shared" si="2"/>
        <v>0.36111111111028521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1.4777777777790675</v>
      </c>
      <c r="F5" s="41">
        <f t="shared" si="0"/>
        <v>1.533333333331643</v>
      </c>
      <c r="G5" s="41">
        <f t="shared" si="0"/>
        <v>1.5888888888880146</v>
      </c>
      <c r="H5" s="42">
        <f t="shared" si="0"/>
        <v>1.3666666666658041</v>
      </c>
      <c r="I5" s="42">
        <f t="shared" si="0"/>
        <v>1.4222222222230023</v>
      </c>
      <c r="J5" s="42">
        <f t="shared" si="0"/>
        <v>1.4777777777790675</v>
      </c>
      <c r="K5" s="43">
        <f t="shared" si="0"/>
        <v>1.2555555555571147</v>
      </c>
      <c r="L5" s="43">
        <f t="shared" si="0"/>
        <v>1.3111111111097276</v>
      </c>
      <c r="M5" s="43">
        <f t="shared" si="0"/>
        <v>1.3666666666658041</v>
      </c>
      <c r="N5" s="44">
        <f t="shared" si="0"/>
        <v>1</v>
      </c>
      <c r="O5" s="44">
        <f t="shared" si="0"/>
        <v>1.0555555555569764</v>
      </c>
      <c r="P5" s="44">
        <f t="shared" si="0"/>
        <v>1.1111111111124266</v>
      </c>
      <c r="Q5" s="45">
        <f t="shared" si="0"/>
        <v>0.94444444444312226</v>
      </c>
      <c r="R5" s="45">
        <f t="shared" si="0"/>
        <v>1</v>
      </c>
      <c r="S5" s="45">
        <f t="shared" si="0"/>
        <v>1.0555555555569764</v>
      </c>
      <c r="T5" s="46">
        <f t="shared" si="0"/>
        <v>0.88888888888838369</v>
      </c>
      <c r="U5" s="46">
        <f t="shared" si="1"/>
        <v>0.94444444444312226</v>
      </c>
      <c r="V5" s="46">
        <f t="shared" si="1"/>
        <v>1</v>
      </c>
      <c r="W5" s="47">
        <f t="shared" si="1"/>
        <v>0.83333333333324267</v>
      </c>
      <c r="X5" s="47">
        <f t="shared" si="1"/>
        <v>0.88888888888838369</v>
      </c>
      <c r="Y5" s="47">
        <f t="shared" si="1"/>
        <v>0.94444444444312226</v>
      </c>
      <c r="Z5" s="48">
        <f t="shared" si="1"/>
        <v>0.77777777777862456</v>
      </c>
      <c r="AA5" s="48">
        <f t="shared" si="1"/>
        <v>0.83333333333324267</v>
      </c>
      <c r="AB5" s="48">
        <f t="shared" si="1"/>
        <v>0.88888888888838369</v>
      </c>
      <c r="AC5" s="49">
        <f t="shared" si="1"/>
        <v>0.72222222222139631</v>
      </c>
      <c r="AD5" s="49">
        <f t="shared" si="1"/>
        <v>0.77777777777862456</v>
      </c>
      <c r="AE5" s="49">
        <f t="shared" si="1"/>
        <v>0.83333333333324267</v>
      </c>
      <c r="AF5" s="50">
        <f t="shared" si="1"/>
        <v>0.66666666666728069</v>
      </c>
      <c r="AG5" s="50">
        <f t="shared" si="1"/>
        <v>0.72222222222139631</v>
      </c>
      <c r="AH5" s="50">
        <f t="shared" si="1"/>
        <v>0.77777777777862456</v>
      </c>
      <c r="AI5" s="51">
        <f t="shared" si="1"/>
        <v>0.61111111111063532</v>
      </c>
      <c r="AJ5" s="51">
        <f t="shared" si="1"/>
        <v>0.66666666666728069</v>
      </c>
      <c r="AK5" s="51">
        <f t="shared" si="2"/>
        <v>0.72222222222139631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2.2166666666679564</v>
      </c>
      <c r="F6" s="41">
        <f t="shared" si="0"/>
        <v>2.2999999999983096</v>
      </c>
      <c r="G6" s="41">
        <f t="shared" si="0"/>
        <v>2.3833333333324589</v>
      </c>
      <c r="H6" s="42">
        <f t="shared" si="0"/>
        <v>2.0499999999991374</v>
      </c>
      <c r="I6" s="42">
        <f t="shared" si="0"/>
        <v>2.1333333333341136</v>
      </c>
      <c r="J6" s="42">
        <f t="shared" si="0"/>
        <v>2.2166666666679564</v>
      </c>
      <c r="K6" s="43">
        <f t="shared" si="0"/>
        <v>1.8833333333348925</v>
      </c>
      <c r="L6" s="43">
        <f t="shared" si="0"/>
        <v>1.966666666665283</v>
      </c>
      <c r="M6" s="43">
        <f t="shared" si="0"/>
        <v>2.0499999999991374</v>
      </c>
      <c r="N6" s="44">
        <f t="shared" si="0"/>
        <v>1.5</v>
      </c>
      <c r="O6" s="44">
        <f t="shared" si="0"/>
        <v>1.5833333333347541</v>
      </c>
      <c r="P6" s="44">
        <f t="shared" si="0"/>
        <v>1.6666666666679821</v>
      </c>
      <c r="Q6" s="45">
        <f t="shared" si="0"/>
        <v>1.4166666666653445</v>
      </c>
      <c r="R6" s="45">
        <f t="shared" si="0"/>
        <v>1.5</v>
      </c>
      <c r="S6" s="45">
        <f t="shared" si="0"/>
        <v>1.5833333333347541</v>
      </c>
      <c r="T6" s="46">
        <f t="shared" si="0"/>
        <v>1.3333333333328281</v>
      </c>
      <c r="U6" s="46">
        <f t="shared" si="1"/>
        <v>1.4166666666653445</v>
      </c>
      <c r="V6" s="46">
        <f t="shared" si="1"/>
        <v>1.5</v>
      </c>
      <c r="W6" s="47">
        <f t="shared" si="1"/>
        <v>1.2499999999999094</v>
      </c>
      <c r="X6" s="47">
        <f t="shared" si="1"/>
        <v>1.3333333333328281</v>
      </c>
      <c r="Y6" s="47">
        <f t="shared" si="1"/>
        <v>1.4166666666653445</v>
      </c>
      <c r="Z6" s="48">
        <f t="shared" si="1"/>
        <v>1.1666666666675134</v>
      </c>
      <c r="AA6" s="48">
        <f t="shared" si="1"/>
        <v>1.2499999999999094</v>
      </c>
      <c r="AB6" s="48">
        <f t="shared" si="1"/>
        <v>1.3333333333328281</v>
      </c>
      <c r="AC6" s="49">
        <f t="shared" si="1"/>
        <v>1.0833333333325075</v>
      </c>
      <c r="AD6" s="49">
        <f t="shared" si="1"/>
        <v>1.1666666666675134</v>
      </c>
      <c r="AE6" s="49">
        <f t="shared" si="1"/>
        <v>1.2499999999999094</v>
      </c>
      <c r="AF6" s="50">
        <f t="shared" si="1"/>
        <v>1.000000000000614</v>
      </c>
      <c r="AG6" s="50">
        <f t="shared" si="1"/>
        <v>1.0833333333325075</v>
      </c>
      <c r="AH6" s="50">
        <f t="shared" si="1"/>
        <v>1.1666666666675134</v>
      </c>
      <c r="AI6" s="51">
        <f t="shared" si="1"/>
        <v>0.9166666666661909</v>
      </c>
      <c r="AJ6" s="51">
        <f t="shared" si="1"/>
        <v>1.000000000000614</v>
      </c>
      <c r="AK6" s="51">
        <f t="shared" si="2"/>
        <v>1.0833333333325075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2.9555555555568453</v>
      </c>
      <c r="F7" s="41">
        <f t="shared" si="0"/>
        <v>3.0666666666649762</v>
      </c>
      <c r="G7" s="41">
        <f t="shared" si="0"/>
        <v>3.1777777777769032</v>
      </c>
      <c r="H7" s="42">
        <f t="shared" si="0"/>
        <v>2.733333333332471</v>
      </c>
      <c r="I7" s="42">
        <f t="shared" si="0"/>
        <v>2.8444444444452248</v>
      </c>
      <c r="J7" s="42">
        <f t="shared" si="0"/>
        <v>2.9555555555568453</v>
      </c>
      <c r="K7" s="43">
        <f t="shared" si="0"/>
        <v>2.5111111111126703</v>
      </c>
      <c r="L7" s="43">
        <f t="shared" si="0"/>
        <v>2.6222222222208385</v>
      </c>
      <c r="M7" s="43">
        <f t="shared" si="0"/>
        <v>2.733333333332471</v>
      </c>
      <c r="N7" s="44">
        <f t="shared" si="0"/>
        <v>2</v>
      </c>
      <c r="O7" s="44">
        <f t="shared" si="0"/>
        <v>2.1111111111125318</v>
      </c>
      <c r="P7" s="44">
        <f t="shared" si="0"/>
        <v>2.2222222222235377</v>
      </c>
      <c r="Q7" s="45">
        <f t="shared" si="0"/>
        <v>1.8888888888875668</v>
      </c>
      <c r="R7" s="45">
        <f t="shared" si="0"/>
        <v>2</v>
      </c>
      <c r="S7" s="45">
        <f t="shared" si="0"/>
        <v>2.1111111111125318</v>
      </c>
      <c r="T7" s="46">
        <f t="shared" si="0"/>
        <v>1.7777777777772725</v>
      </c>
      <c r="U7" s="46">
        <f t="shared" si="1"/>
        <v>1.8888888888875668</v>
      </c>
      <c r="V7" s="46">
        <f t="shared" si="1"/>
        <v>2</v>
      </c>
      <c r="W7" s="47">
        <f t="shared" si="1"/>
        <v>1.6666666666665761</v>
      </c>
      <c r="X7" s="47">
        <f t="shared" si="1"/>
        <v>1.7777777777772725</v>
      </c>
      <c r="Y7" s="47">
        <f t="shared" si="1"/>
        <v>1.8888888888875668</v>
      </c>
      <c r="Z7" s="48">
        <f t="shared" si="1"/>
        <v>1.5555555555564022</v>
      </c>
      <c r="AA7" s="48">
        <f t="shared" si="1"/>
        <v>1.6666666666665761</v>
      </c>
      <c r="AB7" s="48">
        <f t="shared" si="1"/>
        <v>1.7777777777772725</v>
      </c>
      <c r="AC7" s="49">
        <f t="shared" si="1"/>
        <v>1.4444444444436186</v>
      </c>
      <c r="AD7" s="49">
        <f t="shared" si="1"/>
        <v>1.5555555555564022</v>
      </c>
      <c r="AE7" s="49">
        <f t="shared" si="1"/>
        <v>1.6666666666665761</v>
      </c>
      <c r="AF7" s="50">
        <f t="shared" si="1"/>
        <v>1.3333333333339472</v>
      </c>
      <c r="AG7" s="50">
        <f t="shared" si="1"/>
        <v>1.4444444444436186</v>
      </c>
      <c r="AH7" s="50">
        <f t="shared" si="1"/>
        <v>1.5555555555564022</v>
      </c>
      <c r="AI7" s="51">
        <f t="shared" si="1"/>
        <v>1.2222222222217465</v>
      </c>
      <c r="AJ7" s="51">
        <f t="shared" si="1"/>
        <v>1.3333333333339472</v>
      </c>
      <c r="AK7" s="51">
        <f t="shared" si="2"/>
        <v>1.4444444444436186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3.6944444444457343</v>
      </c>
      <c r="F8" s="41">
        <f t="shared" si="0"/>
        <v>3.8333333333316428</v>
      </c>
      <c r="G8" s="41">
        <f t="shared" si="0"/>
        <v>3.9722222222213475</v>
      </c>
      <c r="H8" s="42">
        <f t="shared" si="0"/>
        <v>3.4166666666658045</v>
      </c>
      <c r="I8" s="42">
        <f t="shared" si="0"/>
        <v>3.5555555555563361</v>
      </c>
      <c r="J8" s="42">
        <f t="shared" si="0"/>
        <v>3.6944444444457343</v>
      </c>
      <c r="K8" s="43">
        <f t="shared" si="0"/>
        <v>3.138888888890448</v>
      </c>
      <c r="L8" s="43">
        <f t="shared" si="0"/>
        <v>3.2777777777763939</v>
      </c>
      <c r="M8" s="43">
        <f t="shared" si="0"/>
        <v>3.4166666666658045</v>
      </c>
      <c r="N8" s="44">
        <f t="shared" si="0"/>
        <v>2.5</v>
      </c>
      <c r="O8" s="44">
        <f t="shared" si="0"/>
        <v>2.6388888888903095</v>
      </c>
      <c r="P8" s="44">
        <f t="shared" si="0"/>
        <v>2.7777777777790931</v>
      </c>
      <c r="Q8" s="45">
        <f t="shared" si="0"/>
        <v>2.3611111111097891</v>
      </c>
      <c r="R8" s="45">
        <f t="shared" si="0"/>
        <v>2.5</v>
      </c>
      <c r="S8" s="45">
        <f t="shared" si="0"/>
        <v>2.6388888888903095</v>
      </c>
      <c r="T8" s="46">
        <f t="shared" si="0"/>
        <v>2.2222222222217169</v>
      </c>
      <c r="U8" s="46">
        <f t="shared" si="1"/>
        <v>2.3611111111097891</v>
      </c>
      <c r="V8" s="46">
        <f t="shared" si="1"/>
        <v>2.5</v>
      </c>
      <c r="W8" s="47">
        <f t="shared" si="1"/>
        <v>2.0833333333332429</v>
      </c>
      <c r="X8" s="47">
        <f t="shared" si="1"/>
        <v>2.2222222222217169</v>
      </c>
      <c r="Y8" s="47">
        <f t="shared" si="1"/>
        <v>2.3611111111097891</v>
      </c>
      <c r="Z8" s="48">
        <f t="shared" si="1"/>
        <v>1.9444444444452911</v>
      </c>
      <c r="AA8" s="48">
        <f t="shared" si="1"/>
        <v>2.0833333333332429</v>
      </c>
      <c r="AB8" s="48">
        <f t="shared" si="1"/>
        <v>2.2222222222217169</v>
      </c>
      <c r="AC8" s="49">
        <f t="shared" si="1"/>
        <v>1.8055555555547298</v>
      </c>
      <c r="AD8" s="49">
        <f t="shared" si="1"/>
        <v>1.9444444444452911</v>
      </c>
      <c r="AE8" s="49">
        <f t="shared" si="1"/>
        <v>2.0833333333332429</v>
      </c>
      <c r="AF8" s="50">
        <f t="shared" si="1"/>
        <v>1.6666666666672805</v>
      </c>
      <c r="AG8" s="50">
        <f t="shared" si="1"/>
        <v>1.8055555555547298</v>
      </c>
      <c r="AH8" s="50">
        <f t="shared" si="1"/>
        <v>1.9444444444452911</v>
      </c>
      <c r="AI8" s="51">
        <f t="shared" si="1"/>
        <v>1.5277777777773021</v>
      </c>
      <c r="AJ8" s="51">
        <f t="shared" si="1"/>
        <v>1.6666666666672805</v>
      </c>
      <c r="AK8" s="51">
        <f t="shared" si="2"/>
        <v>1.8055555555547298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4.4333333333346232</v>
      </c>
      <c r="F9" s="41">
        <f t="shared" si="0"/>
        <v>4.5999999999983094</v>
      </c>
      <c r="G9" s="41">
        <f t="shared" si="0"/>
        <v>4.7666666666657918</v>
      </c>
      <c r="H9" s="42">
        <f t="shared" si="0"/>
        <v>4.0999999999991381</v>
      </c>
      <c r="I9" s="42">
        <f t="shared" si="0"/>
        <v>4.2666666666674473</v>
      </c>
      <c r="J9" s="42">
        <f t="shared" si="0"/>
        <v>4.4333333333346232</v>
      </c>
      <c r="K9" s="43">
        <f t="shared" si="0"/>
        <v>3.7666666666682258</v>
      </c>
      <c r="L9" s="43">
        <f t="shared" si="0"/>
        <v>3.9333333333319493</v>
      </c>
      <c r="M9" s="43">
        <f t="shared" si="0"/>
        <v>4.0999999999991381</v>
      </c>
      <c r="N9" s="44">
        <f t="shared" si="0"/>
        <v>3</v>
      </c>
      <c r="O9" s="44">
        <f t="shared" si="0"/>
        <v>3.1666666666680872</v>
      </c>
      <c r="P9" s="44">
        <f t="shared" si="0"/>
        <v>3.3333333333346484</v>
      </c>
      <c r="Q9" s="45">
        <f t="shared" si="0"/>
        <v>2.8333333333320114</v>
      </c>
      <c r="R9" s="45">
        <f t="shared" si="0"/>
        <v>3</v>
      </c>
      <c r="S9" s="45">
        <f t="shared" si="0"/>
        <v>3.1666666666680872</v>
      </c>
      <c r="T9" s="46">
        <f t="shared" si="0"/>
        <v>2.6666666666661616</v>
      </c>
      <c r="U9" s="46">
        <f t="shared" si="1"/>
        <v>2.8333333333320114</v>
      </c>
      <c r="V9" s="46">
        <f t="shared" si="1"/>
        <v>3</v>
      </c>
      <c r="W9" s="47">
        <f t="shared" si="1"/>
        <v>2.4999999999999094</v>
      </c>
      <c r="X9" s="47">
        <f t="shared" si="1"/>
        <v>2.6666666666661616</v>
      </c>
      <c r="Y9" s="47">
        <f t="shared" si="1"/>
        <v>2.8333333333320114</v>
      </c>
      <c r="Z9" s="48">
        <f t="shared" si="1"/>
        <v>2.3333333333341799</v>
      </c>
      <c r="AA9" s="48">
        <f t="shared" si="1"/>
        <v>2.4999999999999094</v>
      </c>
      <c r="AB9" s="48">
        <f t="shared" si="1"/>
        <v>2.6666666666661616</v>
      </c>
      <c r="AC9" s="49">
        <f t="shared" si="1"/>
        <v>2.166666666665841</v>
      </c>
      <c r="AD9" s="49">
        <f t="shared" si="1"/>
        <v>2.3333333333341799</v>
      </c>
      <c r="AE9" s="49">
        <f t="shared" si="1"/>
        <v>2.4999999999999094</v>
      </c>
      <c r="AF9" s="50">
        <f t="shared" si="1"/>
        <v>2.0000000000006137</v>
      </c>
      <c r="AG9" s="50">
        <f t="shared" si="1"/>
        <v>2.166666666665841</v>
      </c>
      <c r="AH9" s="50">
        <f t="shared" si="1"/>
        <v>2.3333333333341799</v>
      </c>
      <c r="AI9" s="51">
        <f t="shared" si="1"/>
        <v>1.8333333333328576</v>
      </c>
      <c r="AJ9" s="51">
        <f t="shared" si="1"/>
        <v>2.0000000000006137</v>
      </c>
      <c r="AK9" s="51">
        <f t="shared" si="2"/>
        <v>2.166666666665841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5.1722222222235121</v>
      </c>
      <c r="F10" s="41">
        <f t="shared" si="0"/>
        <v>5.366666666664976</v>
      </c>
      <c r="G10" s="41">
        <f t="shared" si="0"/>
        <v>5.561111111110236</v>
      </c>
      <c r="H10" s="42">
        <f t="shared" si="0"/>
        <v>4.7833333333324717</v>
      </c>
      <c r="I10" s="42">
        <f t="shared" si="0"/>
        <v>4.9777777777785586</v>
      </c>
      <c r="J10" s="42">
        <f t="shared" si="0"/>
        <v>5.1722222222235121</v>
      </c>
      <c r="K10" s="43">
        <f t="shared" si="0"/>
        <v>4.3944444444460036</v>
      </c>
      <c r="L10" s="43">
        <f t="shared" si="0"/>
        <v>4.5888888888875048</v>
      </c>
      <c r="M10" s="43">
        <f t="shared" si="0"/>
        <v>4.7833333333324717</v>
      </c>
      <c r="N10" s="44">
        <f t="shared" si="0"/>
        <v>3.5</v>
      </c>
      <c r="O10" s="44">
        <f t="shared" si="0"/>
        <v>3.6944444444458648</v>
      </c>
      <c r="P10" s="44">
        <f t="shared" si="0"/>
        <v>3.8888888888902038</v>
      </c>
      <c r="Q10" s="45">
        <f t="shared" si="0"/>
        <v>3.3055555555542337</v>
      </c>
      <c r="R10" s="45">
        <f t="shared" si="0"/>
        <v>3.5</v>
      </c>
      <c r="S10" s="45">
        <f t="shared" si="0"/>
        <v>3.6944444444458648</v>
      </c>
      <c r="T10" s="46">
        <f t="shared" si="0"/>
        <v>3.1111111111106062</v>
      </c>
      <c r="U10" s="46">
        <f t="shared" si="1"/>
        <v>3.3055555555542337</v>
      </c>
      <c r="V10" s="46">
        <f t="shared" si="1"/>
        <v>3.5</v>
      </c>
      <c r="W10" s="47">
        <f t="shared" si="1"/>
        <v>2.9166666666665759</v>
      </c>
      <c r="X10" s="47">
        <f t="shared" si="1"/>
        <v>3.1111111111106062</v>
      </c>
      <c r="Y10" s="47">
        <f t="shared" si="1"/>
        <v>3.3055555555542337</v>
      </c>
      <c r="Z10" s="48">
        <f t="shared" si="1"/>
        <v>2.7222222222230688</v>
      </c>
      <c r="AA10" s="48">
        <f t="shared" si="1"/>
        <v>2.9166666666665759</v>
      </c>
      <c r="AB10" s="48">
        <f t="shared" si="1"/>
        <v>3.1111111111106062</v>
      </c>
      <c r="AC10" s="49">
        <f t="shared" si="1"/>
        <v>2.5277777777769521</v>
      </c>
      <c r="AD10" s="49">
        <f t="shared" si="1"/>
        <v>2.7222222222230688</v>
      </c>
      <c r="AE10" s="49">
        <f t="shared" si="1"/>
        <v>2.9166666666665759</v>
      </c>
      <c r="AF10" s="50">
        <f t="shared" si="1"/>
        <v>2.3333333333339472</v>
      </c>
      <c r="AG10" s="50">
        <f t="shared" si="1"/>
        <v>2.5277777777769521</v>
      </c>
      <c r="AH10" s="50">
        <f t="shared" si="1"/>
        <v>2.7222222222230688</v>
      </c>
      <c r="AI10" s="51">
        <f t="shared" si="1"/>
        <v>2.1388888888884132</v>
      </c>
      <c r="AJ10" s="51">
        <f t="shared" si="1"/>
        <v>2.3333333333339472</v>
      </c>
      <c r="AK10" s="51">
        <f t="shared" si="2"/>
        <v>2.5277777777769521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5.9111111111124011</v>
      </c>
      <c r="F11" s="41">
        <f t="shared" si="0"/>
        <v>6.1333333333316427</v>
      </c>
      <c r="G11" s="41">
        <f t="shared" si="0"/>
        <v>6.3555555555546803</v>
      </c>
      <c r="H11" s="42">
        <f t="shared" si="0"/>
        <v>5.4666666666658053</v>
      </c>
      <c r="I11" s="42">
        <f t="shared" si="0"/>
        <v>5.6888888888896698</v>
      </c>
      <c r="J11" s="42">
        <f t="shared" si="0"/>
        <v>5.9111111111124011</v>
      </c>
      <c r="K11" s="43">
        <f t="shared" si="0"/>
        <v>5.0222222222237818</v>
      </c>
      <c r="L11" s="43">
        <f t="shared" si="0"/>
        <v>5.2444444444430607</v>
      </c>
      <c r="M11" s="43">
        <f t="shared" si="0"/>
        <v>5.4666666666658053</v>
      </c>
      <c r="N11" s="44">
        <f t="shared" si="0"/>
        <v>4</v>
      </c>
      <c r="O11" s="44">
        <f t="shared" si="0"/>
        <v>4.2222222222236425</v>
      </c>
      <c r="P11" s="44">
        <f t="shared" si="0"/>
        <v>4.4444444444457591</v>
      </c>
      <c r="Q11" s="45">
        <f t="shared" si="0"/>
        <v>3.7777777777764561</v>
      </c>
      <c r="R11" s="45">
        <f t="shared" si="0"/>
        <v>4</v>
      </c>
      <c r="S11" s="45">
        <f t="shared" si="0"/>
        <v>4.2222222222236425</v>
      </c>
      <c r="T11" s="46">
        <f t="shared" si="0"/>
        <v>3.5555555555550509</v>
      </c>
      <c r="U11" s="46">
        <f t="shared" si="1"/>
        <v>3.7777777777764561</v>
      </c>
      <c r="V11" s="46">
        <f t="shared" si="1"/>
        <v>4</v>
      </c>
      <c r="W11" s="47">
        <f t="shared" si="1"/>
        <v>3.3333333333332424</v>
      </c>
      <c r="X11" s="47">
        <f t="shared" si="1"/>
        <v>3.5555555555550509</v>
      </c>
      <c r="Y11" s="47">
        <f t="shared" si="1"/>
        <v>3.7777777777764561</v>
      </c>
      <c r="Z11" s="48">
        <f t="shared" si="1"/>
        <v>3.1111111111119576</v>
      </c>
      <c r="AA11" s="48">
        <f t="shared" si="1"/>
        <v>3.3333333333332424</v>
      </c>
      <c r="AB11" s="48">
        <f t="shared" si="1"/>
        <v>3.5555555555550509</v>
      </c>
      <c r="AC11" s="49">
        <f t="shared" si="1"/>
        <v>2.8888888888880633</v>
      </c>
      <c r="AD11" s="49">
        <f t="shared" si="1"/>
        <v>3.1111111111119576</v>
      </c>
      <c r="AE11" s="49">
        <f t="shared" si="1"/>
        <v>3.3333333333332424</v>
      </c>
      <c r="AF11" s="50">
        <f t="shared" si="1"/>
        <v>2.6666666666672807</v>
      </c>
      <c r="AG11" s="50">
        <f t="shared" si="1"/>
        <v>2.8888888888880633</v>
      </c>
      <c r="AH11" s="50">
        <f t="shared" si="1"/>
        <v>3.1111111111119576</v>
      </c>
      <c r="AI11" s="51">
        <f t="shared" si="1"/>
        <v>2.4444444444439686</v>
      </c>
      <c r="AJ11" s="51">
        <f t="shared" si="1"/>
        <v>2.6666666666672807</v>
      </c>
      <c r="AK11" s="51">
        <f t="shared" si="2"/>
        <v>2.8888888888880633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6.65000000000129</v>
      </c>
      <c r="F12" s="41">
        <f t="shared" si="0"/>
        <v>6.8999999999983093</v>
      </c>
      <c r="G12" s="41">
        <f t="shared" si="0"/>
        <v>7.1499999999991246</v>
      </c>
      <c r="H12" s="42">
        <f t="shared" si="0"/>
        <v>6.1499999999991388</v>
      </c>
      <c r="I12" s="42">
        <f t="shared" si="0"/>
        <v>6.4000000000007811</v>
      </c>
      <c r="J12" s="42">
        <f t="shared" si="0"/>
        <v>6.65000000000129</v>
      </c>
      <c r="K12" s="43">
        <f t="shared" si="0"/>
        <v>5.65000000000156</v>
      </c>
      <c r="L12" s="43">
        <f t="shared" si="0"/>
        <v>5.8999999999986166</v>
      </c>
      <c r="M12" s="43">
        <f t="shared" si="0"/>
        <v>6.1499999999991388</v>
      </c>
      <c r="N12" s="44">
        <f t="shared" si="0"/>
        <v>4.5</v>
      </c>
      <c r="O12" s="44">
        <f t="shared" si="0"/>
        <v>4.7500000000014202</v>
      </c>
      <c r="P12" s="44">
        <f t="shared" si="0"/>
        <v>5.0000000000013145</v>
      </c>
      <c r="Q12" s="45">
        <f t="shared" si="0"/>
        <v>4.2499999999986784</v>
      </c>
      <c r="R12" s="45">
        <f t="shared" si="0"/>
        <v>4.5</v>
      </c>
      <c r="S12" s="45">
        <f t="shared" si="0"/>
        <v>4.7500000000014202</v>
      </c>
      <c r="T12" s="46">
        <f t="shared" si="0"/>
        <v>3.9999999999994955</v>
      </c>
      <c r="U12" s="46">
        <f t="shared" si="1"/>
        <v>4.2499999999986784</v>
      </c>
      <c r="V12" s="46">
        <f t="shared" si="1"/>
        <v>4.5</v>
      </c>
      <c r="W12" s="47">
        <f t="shared" si="1"/>
        <v>3.749999999999909</v>
      </c>
      <c r="X12" s="47">
        <f t="shared" si="1"/>
        <v>3.9999999999994955</v>
      </c>
      <c r="Y12" s="47">
        <f t="shared" si="1"/>
        <v>4.2499999999986784</v>
      </c>
      <c r="Z12" s="48">
        <f t="shared" si="1"/>
        <v>3.5000000000008464</v>
      </c>
      <c r="AA12" s="48">
        <f t="shared" si="1"/>
        <v>3.749999999999909</v>
      </c>
      <c r="AB12" s="48">
        <f t="shared" si="1"/>
        <v>3.9999999999994955</v>
      </c>
      <c r="AC12" s="49">
        <f t="shared" si="1"/>
        <v>3.2499999999991744</v>
      </c>
      <c r="AD12" s="49">
        <f t="shared" si="1"/>
        <v>3.5000000000008464</v>
      </c>
      <c r="AE12" s="49">
        <f t="shared" si="1"/>
        <v>3.749999999999909</v>
      </c>
      <c r="AF12" s="50">
        <f t="shared" si="1"/>
        <v>3.0000000000006142</v>
      </c>
      <c r="AG12" s="50">
        <f t="shared" si="1"/>
        <v>3.2499999999991744</v>
      </c>
      <c r="AH12" s="50">
        <f t="shared" si="1"/>
        <v>3.5000000000008464</v>
      </c>
      <c r="AI12" s="51">
        <f t="shared" si="1"/>
        <v>2.7499999999995239</v>
      </c>
      <c r="AJ12" s="51">
        <f t="shared" si="1"/>
        <v>3.0000000000006142</v>
      </c>
      <c r="AK12" s="51">
        <f t="shared" si="2"/>
        <v>3.2499999999991744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7.3888888888901789</v>
      </c>
      <c r="F13" s="41">
        <f t="shared" si="0"/>
        <v>7.6666666666649759</v>
      </c>
      <c r="G13" s="41">
        <f t="shared" si="0"/>
        <v>7.9444444444435689</v>
      </c>
      <c r="H13" s="42">
        <f t="shared" si="0"/>
        <v>6.8333333333324724</v>
      </c>
      <c r="I13" s="42">
        <f t="shared" si="0"/>
        <v>7.1111111111118923</v>
      </c>
      <c r="J13" s="42">
        <f t="shared" si="0"/>
        <v>7.3888888888901789</v>
      </c>
      <c r="K13" s="43">
        <f t="shared" si="0"/>
        <v>6.2777777777793382</v>
      </c>
      <c r="L13" s="43">
        <f t="shared" si="0"/>
        <v>6.5555555555541725</v>
      </c>
      <c r="M13" s="43">
        <f t="shared" si="0"/>
        <v>6.8333333333324724</v>
      </c>
      <c r="N13" s="44">
        <f t="shared" si="0"/>
        <v>5</v>
      </c>
      <c r="O13" s="44">
        <f t="shared" si="0"/>
        <v>5.2777777777791979</v>
      </c>
      <c r="P13" s="44">
        <f t="shared" si="0"/>
        <v>5.5555555555568699</v>
      </c>
      <c r="Q13" s="45">
        <f t="shared" si="0"/>
        <v>4.7222222222209007</v>
      </c>
      <c r="R13" s="45">
        <f t="shared" si="0"/>
        <v>5</v>
      </c>
      <c r="S13" s="45">
        <f t="shared" si="0"/>
        <v>5.2777777777791979</v>
      </c>
      <c r="T13" s="46">
        <f t="shared" si="0"/>
        <v>4.4444444444439402</v>
      </c>
      <c r="U13" s="46">
        <f t="shared" si="1"/>
        <v>4.7222222222209007</v>
      </c>
      <c r="V13" s="46">
        <f t="shared" si="1"/>
        <v>5</v>
      </c>
      <c r="W13" s="47">
        <f t="shared" si="1"/>
        <v>4.1666666666665755</v>
      </c>
      <c r="X13" s="47">
        <f t="shared" si="1"/>
        <v>4.4444444444439402</v>
      </c>
      <c r="Y13" s="47">
        <f t="shared" si="1"/>
        <v>4.7222222222209007</v>
      </c>
      <c r="Z13" s="48">
        <f t="shared" si="1"/>
        <v>3.8888888888897353</v>
      </c>
      <c r="AA13" s="48">
        <f t="shared" si="1"/>
        <v>4.1666666666665755</v>
      </c>
      <c r="AB13" s="48">
        <f t="shared" si="1"/>
        <v>4.4444444444439402</v>
      </c>
      <c r="AC13" s="49">
        <f t="shared" si="1"/>
        <v>3.6111111111102856</v>
      </c>
      <c r="AD13" s="49">
        <f t="shared" si="1"/>
        <v>3.8888888888897353</v>
      </c>
      <c r="AE13" s="49">
        <f t="shared" si="1"/>
        <v>4.1666666666665755</v>
      </c>
      <c r="AF13" s="50">
        <f t="shared" si="1"/>
        <v>3.3333333333339477</v>
      </c>
      <c r="AG13" s="50">
        <f t="shared" si="1"/>
        <v>3.6111111111102856</v>
      </c>
      <c r="AH13" s="50">
        <f t="shared" si="1"/>
        <v>3.8888888888897353</v>
      </c>
      <c r="AI13" s="51">
        <f t="shared" si="1"/>
        <v>3.0555555555550793</v>
      </c>
      <c r="AJ13" s="51">
        <f t="shared" si="1"/>
        <v>3.3333333333339477</v>
      </c>
      <c r="AK13" s="51">
        <f t="shared" si="2"/>
        <v>3.6111111111102856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8.1277777777790678</v>
      </c>
      <c r="F14" s="41">
        <f t="shared" si="0"/>
        <v>8.4333333333316425</v>
      </c>
      <c r="G14" s="41">
        <f t="shared" si="0"/>
        <v>8.7388888888880132</v>
      </c>
      <c r="H14" s="42">
        <f t="shared" si="0"/>
        <v>7.516666666665806</v>
      </c>
      <c r="I14" s="42">
        <f t="shared" si="0"/>
        <v>7.8222222222230036</v>
      </c>
      <c r="J14" s="42">
        <f t="shared" si="0"/>
        <v>8.1277777777790678</v>
      </c>
      <c r="K14" s="43">
        <f t="shared" si="0"/>
        <v>6.9055555555571164</v>
      </c>
      <c r="L14" s="43">
        <f t="shared" si="0"/>
        <v>7.2111111111097284</v>
      </c>
      <c r="M14" s="43">
        <f t="shared" si="0"/>
        <v>7.516666666665806</v>
      </c>
      <c r="N14" s="44">
        <f t="shared" si="0"/>
        <v>5.5</v>
      </c>
      <c r="O14" s="44">
        <f t="shared" si="0"/>
        <v>5.8055555555569756</v>
      </c>
      <c r="P14" s="44">
        <f t="shared" si="0"/>
        <v>6.1111111111124252</v>
      </c>
      <c r="Q14" s="45">
        <f t="shared" si="0"/>
        <v>5.194444444443123</v>
      </c>
      <c r="R14" s="45">
        <f t="shared" si="0"/>
        <v>5.5</v>
      </c>
      <c r="S14" s="45">
        <f t="shared" si="0"/>
        <v>5.8055555555569756</v>
      </c>
      <c r="T14" s="46">
        <f t="shared" si="0"/>
        <v>4.8888888888883848</v>
      </c>
      <c r="U14" s="46">
        <f t="shared" si="1"/>
        <v>5.194444444443123</v>
      </c>
      <c r="V14" s="46">
        <f t="shared" si="1"/>
        <v>5.5</v>
      </c>
      <c r="W14" s="47">
        <f t="shared" si="1"/>
        <v>4.5833333333332424</v>
      </c>
      <c r="X14" s="47">
        <f t="shared" si="1"/>
        <v>4.8888888888883848</v>
      </c>
      <c r="Y14" s="47">
        <f t="shared" si="1"/>
        <v>5.194444444443123</v>
      </c>
      <c r="Z14" s="48">
        <f t="shared" si="1"/>
        <v>4.2777777777786241</v>
      </c>
      <c r="AA14" s="48">
        <f t="shared" si="1"/>
        <v>4.5833333333332424</v>
      </c>
      <c r="AB14" s="48">
        <f t="shared" si="1"/>
        <v>4.8888888888883848</v>
      </c>
      <c r="AC14" s="49">
        <f t="shared" si="1"/>
        <v>3.9722222222213968</v>
      </c>
      <c r="AD14" s="49">
        <f t="shared" si="1"/>
        <v>4.2777777777786241</v>
      </c>
      <c r="AE14" s="49">
        <f t="shared" si="1"/>
        <v>4.5833333333332424</v>
      </c>
      <c r="AF14" s="50">
        <f t="shared" si="1"/>
        <v>3.6666666666672811</v>
      </c>
      <c r="AG14" s="50">
        <f t="shared" si="1"/>
        <v>3.9722222222213968</v>
      </c>
      <c r="AH14" s="50">
        <f t="shared" si="1"/>
        <v>4.2777777777786241</v>
      </c>
      <c r="AI14" s="51">
        <f t="shared" si="1"/>
        <v>3.3611111111106347</v>
      </c>
      <c r="AJ14" s="51">
        <f t="shared" si="1"/>
        <v>3.6666666666672811</v>
      </c>
      <c r="AK14" s="51">
        <f t="shared" si="2"/>
        <v>3.9722222222213968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8.8666666666679568</v>
      </c>
      <c r="F15" s="41">
        <f t="shared" si="0"/>
        <v>9.19999999999831</v>
      </c>
      <c r="G15" s="41">
        <f t="shared" si="0"/>
        <v>9.5333333333324575</v>
      </c>
      <c r="H15" s="42">
        <f t="shared" si="0"/>
        <v>8.1999999999991395</v>
      </c>
      <c r="I15" s="42">
        <f t="shared" si="0"/>
        <v>8.5333333333341148</v>
      </c>
      <c r="J15" s="42">
        <f t="shared" si="0"/>
        <v>8.8666666666679568</v>
      </c>
      <c r="K15" s="43">
        <f t="shared" si="0"/>
        <v>7.5333333333348946</v>
      </c>
      <c r="L15" s="43">
        <f t="shared" si="0"/>
        <v>7.8666666666652842</v>
      </c>
      <c r="M15" s="43">
        <f t="shared" si="0"/>
        <v>8.1999999999991395</v>
      </c>
      <c r="N15" s="44">
        <f t="shared" si="0"/>
        <v>6</v>
      </c>
      <c r="O15" s="44">
        <f t="shared" si="0"/>
        <v>6.3333333333347532</v>
      </c>
      <c r="P15" s="44">
        <f t="shared" si="0"/>
        <v>6.6666666666679806</v>
      </c>
      <c r="Q15" s="45">
        <f t="shared" si="0"/>
        <v>5.6666666666653454</v>
      </c>
      <c r="R15" s="45">
        <f t="shared" si="0"/>
        <v>6</v>
      </c>
      <c r="S15" s="45">
        <f t="shared" si="0"/>
        <v>6.3333333333347532</v>
      </c>
      <c r="T15" s="46">
        <f t="shared" si="0"/>
        <v>5.3333333333328294</v>
      </c>
      <c r="U15" s="46">
        <f t="shared" si="1"/>
        <v>5.6666666666653454</v>
      </c>
      <c r="V15" s="46">
        <f t="shared" si="1"/>
        <v>6</v>
      </c>
      <c r="W15" s="47">
        <f t="shared" si="1"/>
        <v>4.9999999999999094</v>
      </c>
      <c r="X15" s="47">
        <f t="shared" si="1"/>
        <v>5.3333333333328294</v>
      </c>
      <c r="Y15" s="47">
        <f t="shared" si="1"/>
        <v>5.6666666666653454</v>
      </c>
      <c r="Z15" s="48">
        <f t="shared" si="1"/>
        <v>4.6666666666675134</v>
      </c>
      <c r="AA15" s="48">
        <f t="shared" si="1"/>
        <v>4.9999999999999094</v>
      </c>
      <c r="AB15" s="48">
        <f t="shared" si="1"/>
        <v>5.3333333333328294</v>
      </c>
      <c r="AC15" s="49">
        <f t="shared" si="1"/>
        <v>4.3333333333325079</v>
      </c>
      <c r="AD15" s="49">
        <f t="shared" si="1"/>
        <v>4.6666666666675134</v>
      </c>
      <c r="AE15" s="49">
        <f t="shared" si="1"/>
        <v>4.9999999999999094</v>
      </c>
      <c r="AF15" s="50">
        <f t="shared" si="1"/>
        <v>4.0000000000006146</v>
      </c>
      <c r="AG15" s="50">
        <f t="shared" si="1"/>
        <v>4.3333333333325079</v>
      </c>
      <c r="AH15" s="50">
        <f t="shared" si="1"/>
        <v>4.6666666666675134</v>
      </c>
      <c r="AI15" s="51">
        <f t="shared" si="1"/>
        <v>3.66666666666619</v>
      </c>
      <c r="AJ15" s="51">
        <f t="shared" si="1"/>
        <v>4.0000000000006146</v>
      </c>
      <c r="AK15" s="51">
        <f t="shared" si="2"/>
        <v>4.3333333333325079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9.6055555555568457</v>
      </c>
      <c r="F16" s="41">
        <f t="shared" si="0"/>
        <v>9.9666666666649775</v>
      </c>
      <c r="G16" s="41">
        <f t="shared" si="0"/>
        <v>10.327777777776902</v>
      </c>
      <c r="H16" s="42">
        <f t="shared" si="0"/>
        <v>8.8833333333324731</v>
      </c>
      <c r="I16" s="42">
        <f t="shared" si="0"/>
        <v>9.2444444444452252</v>
      </c>
      <c r="J16" s="42">
        <f t="shared" si="0"/>
        <v>9.6055555555568457</v>
      </c>
      <c r="K16" s="43">
        <f t="shared" si="0"/>
        <v>8.1611111111126728</v>
      </c>
      <c r="L16" s="43">
        <f t="shared" si="0"/>
        <v>8.5222222222208401</v>
      </c>
      <c r="M16" s="43">
        <f t="shared" si="0"/>
        <v>8.8833333333324731</v>
      </c>
      <c r="N16" s="44">
        <f t="shared" si="0"/>
        <v>6.5</v>
      </c>
      <c r="O16" s="44">
        <f t="shared" si="0"/>
        <v>6.8611111111125309</v>
      </c>
      <c r="P16" s="44">
        <f t="shared" si="0"/>
        <v>7.2222222222235359</v>
      </c>
      <c r="Q16" s="45">
        <f t="shared" si="0"/>
        <v>6.1388888888875677</v>
      </c>
      <c r="R16" s="45">
        <f t="shared" si="0"/>
        <v>6.5</v>
      </c>
      <c r="S16" s="45">
        <f t="shared" si="0"/>
        <v>6.8611111111125309</v>
      </c>
      <c r="T16" s="46">
        <f t="shared" si="0"/>
        <v>5.7777777777772741</v>
      </c>
      <c r="U16" s="46">
        <f t="shared" si="1"/>
        <v>6.1388888888875677</v>
      </c>
      <c r="V16" s="46">
        <f t="shared" si="1"/>
        <v>6.5</v>
      </c>
      <c r="W16" s="47">
        <f t="shared" si="1"/>
        <v>5.4166666666665764</v>
      </c>
      <c r="X16" s="47">
        <f t="shared" si="1"/>
        <v>5.7777777777772741</v>
      </c>
      <c r="Y16" s="47">
        <f t="shared" si="1"/>
        <v>6.1388888888875677</v>
      </c>
      <c r="Z16" s="48">
        <f t="shared" si="1"/>
        <v>5.0555555555564027</v>
      </c>
      <c r="AA16" s="48">
        <f t="shared" si="1"/>
        <v>5.4166666666665764</v>
      </c>
      <c r="AB16" s="48">
        <f t="shared" si="1"/>
        <v>5.7777777777772741</v>
      </c>
      <c r="AC16" s="49">
        <f t="shared" si="1"/>
        <v>4.6944444444436186</v>
      </c>
      <c r="AD16" s="49">
        <f t="shared" si="1"/>
        <v>5.0555555555564027</v>
      </c>
      <c r="AE16" s="49">
        <f t="shared" si="1"/>
        <v>5.4166666666665764</v>
      </c>
      <c r="AF16" s="50">
        <f t="shared" si="1"/>
        <v>4.3333333333339477</v>
      </c>
      <c r="AG16" s="50">
        <f t="shared" si="1"/>
        <v>4.6944444444436186</v>
      </c>
      <c r="AH16" s="50">
        <f t="shared" si="1"/>
        <v>5.0555555555564027</v>
      </c>
      <c r="AI16" s="51">
        <f t="shared" si="1"/>
        <v>3.9722222222217454</v>
      </c>
      <c r="AJ16" s="51">
        <f t="shared" si="1"/>
        <v>4.3333333333339477</v>
      </c>
      <c r="AK16" s="51">
        <f t="shared" si="2"/>
        <v>4.6944444444436186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10.344444444445735</v>
      </c>
      <c r="F17" s="41">
        <f t="shared" si="0"/>
        <v>10.733333333331645</v>
      </c>
      <c r="G17" s="41">
        <f t="shared" si="0"/>
        <v>11.122222222221346</v>
      </c>
      <c r="H17" s="42">
        <f t="shared" si="0"/>
        <v>9.5666666666658067</v>
      </c>
      <c r="I17" s="42">
        <f t="shared" si="0"/>
        <v>9.9555555555563355</v>
      </c>
      <c r="J17" s="42">
        <f t="shared" si="0"/>
        <v>10.344444444445735</v>
      </c>
      <c r="K17" s="43">
        <f t="shared" si="0"/>
        <v>8.7888888888904511</v>
      </c>
      <c r="L17" s="43">
        <f t="shared" si="0"/>
        <v>9.1777777777763951</v>
      </c>
      <c r="M17" s="43">
        <f t="shared" si="0"/>
        <v>9.5666666666658067</v>
      </c>
      <c r="N17" s="44">
        <f t="shared" si="0"/>
        <v>7</v>
      </c>
      <c r="O17" s="44">
        <f t="shared" si="0"/>
        <v>7.3888888888903086</v>
      </c>
      <c r="P17" s="44">
        <f t="shared" si="0"/>
        <v>7.7777777777790913</v>
      </c>
      <c r="Q17" s="45">
        <f t="shared" si="0"/>
        <v>6.61111111110979</v>
      </c>
      <c r="R17" s="45">
        <f t="shared" si="0"/>
        <v>7</v>
      </c>
      <c r="S17" s="45">
        <f t="shared" si="0"/>
        <v>7.3888888888903086</v>
      </c>
      <c r="T17" s="46">
        <f t="shared" si="0"/>
        <v>6.2222222222217187</v>
      </c>
      <c r="U17" s="46">
        <f t="shared" si="1"/>
        <v>6.61111111110979</v>
      </c>
      <c r="V17" s="46">
        <f t="shared" si="1"/>
        <v>7</v>
      </c>
      <c r="W17" s="47">
        <f t="shared" si="1"/>
        <v>5.8333333333332433</v>
      </c>
      <c r="X17" s="47">
        <f t="shared" si="1"/>
        <v>6.2222222222217187</v>
      </c>
      <c r="Y17" s="47">
        <f t="shared" si="1"/>
        <v>6.61111111110979</v>
      </c>
      <c r="Z17" s="48">
        <f t="shared" si="1"/>
        <v>5.444444444445292</v>
      </c>
      <c r="AA17" s="48">
        <f t="shared" si="1"/>
        <v>5.8333333333332433</v>
      </c>
      <c r="AB17" s="48">
        <f t="shared" si="1"/>
        <v>6.2222222222217187</v>
      </c>
      <c r="AC17" s="49">
        <f t="shared" si="1"/>
        <v>5.0555555555547294</v>
      </c>
      <c r="AD17" s="49">
        <f t="shared" si="1"/>
        <v>5.444444444445292</v>
      </c>
      <c r="AE17" s="49">
        <f t="shared" si="1"/>
        <v>5.8333333333332433</v>
      </c>
      <c r="AF17" s="50">
        <f t="shared" si="1"/>
        <v>4.6666666666672807</v>
      </c>
      <c r="AG17" s="50">
        <f t="shared" si="1"/>
        <v>5.0555555555547294</v>
      </c>
      <c r="AH17" s="50">
        <f t="shared" si="1"/>
        <v>5.444444444445292</v>
      </c>
      <c r="AI17" s="51">
        <f t="shared" si="1"/>
        <v>4.2777777777773007</v>
      </c>
      <c r="AJ17" s="51">
        <f t="shared" si="1"/>
        <v>4.6666666666672807</v>
      </c>
      <c r="AK17" s="51">
        <f t="shared" si="2"/>
        <v>5.0555555555547294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11.083333333334624</v>
      </c>
      <c r="F18" s="41">
        <f t="shared" si="0"/>
        <v>11.499999999998312</v>
      </c>
      <c r="G18" s="41">
        <f t="shared" si="0"/>
        <v>11.91666666666579</v>
      </c>
      <c r="H18" s="42">
        <f t="shared" si="0"/>
        <v>10.24999999999914</v>
      </c>
      <c r="I18" s="42">
        <f t="shared" si="0"/>
        <v>10.666666666667446</v>
      </c>
      <c r="J18" s="42">
        <f t="shared" si="0"/>
        <v>11.083333333334624</v>
      </c>
      <c r="K18" s="43">
        <f t="shared" si="0"/>
        <v>9.4166666666682293</v>
      </c>
      <c r="L18" s="43">
        <f t="shared" si="0"/>
        <v>9.8333333333319501</v>
      </c>
      <c r="M18" s="43">
        <f t="shared" si="0"/>
        <v>10.24999999999914</v>
      </c>
      <c r="N18" s="44">
        <f t="shared" si="0"/>
        <v>7.5</v>
      </c>
      <c r="O18" s="44">
        <f t="shared" si="0"/>
        <v>7.9166666666680863</v>
      </c>
      <c r="P18" s="44">
        <f t="shared" si="0"/>
        <v>8.3333333333346467</v>
      </c>
      <c r="Q18" s="45">
        <f t="shared" si="0"/>
        <v>7.0833333333320123</v>
      </c>
      <c r="R18" s="45">
        <f t="shared" si="0"/>
        <v>7.5</v>
      </c>
      <c r="S18" s="45">
        <f t="shared" si="0"/>
        <v>7.9166666666680863</v>
      </c>
      <c r="T18" s="46">
        <f t="shared" ref="T18:AI34" si="4">T19-(T$363/360)</f>
        <v>6.6666666666661634</v>
      </c>
      <c r="U18" s="46">
        <f t="shared" si="1"/>
        <v>7.0833333333320123</v>
      </c>
      <c r="V18" s="46">
        <f t="shared" si="1"/>
        <v>7.5</v>
      </c>
      <c r="W18" s="47">
        <f t="shared" si="1"/>
        <v>6.2499999999999103</v>
      </c>
      <c r="X18" s="47">
        <f t="shared" si="1"/>
        <v>6.6666666666661634</v>
      </c>
      <c r="Y18" s="47">
        <f t="shared" si="1"/>
        <v>7.0833333333320123</v>
      </c>
      <c r="Z18" s="48">
        <f t="shared" si="1"/>
        <v>5.8333333333341812</v>
      </c>
      <c r="AA18" s="48">
        <f t="shared" si="1"/>
        <v>6.2499999999999103</v>
      </c>
      <c r="AB18" s="48">
        <f t="shared" si="1"/>
        <v>6.6666666666661634</v>
      </c>
      <c r="AC18" s="49">
        <f t="shared" si="1"/>
        <v>5.4166666666658401</v>
      </c>
      <c r="AD18" s="49">
        <f t="shared" si="1"/>
        <v>5.8333333333341812</v>
      </c>
      <c r="AE18" s="49">
        <f t="shared" si="1"/>
        <v>6.2499999999999103</v>
      </c>
      <c r="AF18" s="50">
        <f t="shared" si="1"/>
        <v>5.0000000000006137</v>
      </c>
      <c r="AG18" s="50">
        <f t="shared" si="1"/>
        <v>5.4166666666658401</v>
      </c>
      <c r="AH18" s="50">
        <f t="shared" si="1"/>
        <v>5.8333333333341812</v>
      </c>
      <c r="AI18" s="51">
        <f t="shared" si="1"/>
        <v>4.5833333333328561</v>
      </c>
      <c r="AJ18" s="51">
        <f t="shared" ref="AJ18:AK33" si="5">AJ19-(AJ$363/360)</f>
        <v>5.0000000000006137</v>
      </c>
      <c r="AK18" s="51">
        <f t="shared" si="5"/>
        <v>5.4166666666658401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11.822222222223512</v>
      </c>
      <c r="F19" s="41">
        <f t="shared" si="6"/>
        <v>12.26666666666498</v>
      </c>
      <c r="G19" s="41">
        <f t="shared" si="6"/>
        <v>12.711111111110235</v>
      </c>
      <c r="H19" s="42">
        <f t="shared" si="6"/>
        <v>10.933333333332474</v>
      </c>
      <c r="I19" s="42">
        <f t="shared" si="6"/>
        <v>11.377777777778556</v>
      </c>
      <c r="J19" s="42">
        <f t="shared" si="6"/>
        <v>11.822222222223512</v>
      </c>
      <c r="K19" s="43">
        <f t="shared" si="6"/>
        <v>10.044444444446007</v>
      </c>
      <c r="L19" s="43">
        <f t="shared" si="6"/>
        <v>10.488888888887505</v>
      </c>
      <c r="M19" s="43">
        <f t="shared" si="6"/>
        <v>10.933333333332474</v>
      </c>
      <c r="N19" s="44">
        <f t="shared" si="6"/>
        <v>8</v>
      </c>
      <c r="O19" s="44">
        <f t="shared" si="6"/>
        <v>8.444444444445864</v>
      </c>
      <c r="P19" s="44">
        <f t="shared" si="6"/>
        <v>8.888888888890202</v>
      </c>
      <c r="Q19" s="45">
        <f t="shared" si="6"/>
        <v>7.5555555555542346</v>
      </c>
      <c r="R19" s="45">
        <f t="shared" si="6"/>
        <v>8</v>
      </c>
      <c r="S19" s="45">
        <f t="shared" si="6"/>
        <v>8.444444444445864</v>
      </c>
      <c r="T19" s="46">
        <f t="shared" si="4"/>
        <v>7.111111111110608</v>
      </c>
      <c r="U19" s="46">
        <f t="shared" si="4"/>
        <v>7.5555555555542346</v>
      </c>
      <c r="V19" s="46">
        <f t="shared" si="4"/>
        <v>8</v>
      </c>
      <c r="W19" s="47">
        <f t="shared" si="4"/>
        <v>6.6666666666665773</v>
      </c>
      <c r="X19" s="47">
        <f t="shared" si="4"/>
        <v>7.111111111110608</v>
      </c>
      <c r="Y19" s="47">
        <f t="shared" si="4"/>
        <v>7.5555555555542346</v>
      </c>
      <c r="Z19" s="48">
        <f t="shared" si="4"/>
        <v>6.2222222222230705</v>
      </c>
      <c r="AA19" s="48">
        <f t="shared" si="4"/>
        <v>6.6666666666665773</v>
      </c>
      <c r="AB19" s="48">
        <f t="shared" si="4"/>
        <v>7.111111111110608</v>
      </c>
      <c r="AC19" s="49">
        <f t="shared" si="4"/>
        <v>5.7777777777769508</v>
      </c>
      <c r="AD19" s="49">
        <f t="shared" si="4"/>
        <v>6.2222222222230705</v>
      </c>
      <c r="AE19" s="49">
        <f t="shared" si="4"/>
        <v>6.6666666666665773</v>
      </c>
      <c r="AF19" s="50">
        <f t="shared" si="4"/>
        <v>5.3333333333339468</v>
      </c>
      <c r="AG19" s="50">
        <f t="shared" si="4"/>
        <v>5.7777777777769508</v>
      </c>
      <c r="AH19" s="50">
        <f t="shared" si="4"/>
        <v>6.2222222222230705</v>
      </c>
      <c r="AI19" s="51">
        <f t="shared" si="4"/>
        <v>4.8888888888884114</v>
      </c>
      <c r="AJ19" s="51">
        <f t="shared" si="5"/>
        <v>5.3333333333339468</v>
      </c>
      <c r="AK19" s="51">
        <f t="shared" si="5"/>
        <v>5.7777777777769508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12.561111111112401</v>
      </c>
      <c r="F20" s="41">
        <f t="shared" si="6"/>
        <v>13.033333333331647</v>
      </c>
      <c r="G20" s="41">
        <f t="shared" si="6"/>
        <v>13.505555555554679</v>
      </c>
      <c r="H20" s="42">
        <f t="shared" si="6"/>
        <v>11.616666666665807</v>
      </c>
      <c r="I20" s="42">
        <f t="shared" si="6"/>
        <v>12.088888888889667</v>
      </c>
      <c r="J20" s="42">
        <f t="shared" si="6"/>
        <v>12.561111111112401</v>
      </c>
      <c r="K20" s="43">
        <f t="shared" si="6"/>
        <v>10.672222222223786</v>
      </c>
      <c r="L20" s="43">
        <f t="shared" si="6"/>
        <v>11.14444444444306</v>
      </c>
      <c r="M20" s="43">
        <f t="shared" si="6"/>
        <v>11.616666666665807</v>
      </c>
      <c r="N20" s="44">
        <f t="shared" si="6"/>
        <v>8.5</v>
      </c>
      <c r="O20" s="44">
        <f t="shared" si="6"/>
        <v>8.9722222222236425</v>
      </c>
      <c r="P20" s="44">
        <f t="shared" si="6"/>
        <v>9.4444444444457574</v>
      </c>
      <c r="Q20" s="45">
        <f t="shared" si="6"/>
        <v>8.027777777776457</v>
      </c>
      <c r="R20" s="45">
        <f t="shared" si="6"/>
        <v>8.5</v>
      </c>
      <c r="S20" s="45">
        <f t="shared" si="6"/>
        <v>8.9722222222236425</v>
      </c>
      <c r="T20" s="46">
        <f t="shared" si="4"/>
        <v>7.5555555555550526</v>
      </c>
      <c r="U20" s="46">
        <f t="shared" si="4"/>
        <v>8.027777777776457</v>
      </c>
      <c r="V20" s="46">
        <f t="shared" si="4"/>
        <v>8.5</v>
      </c>
      <c r="W20" s="47">
        <f t="shared" si="4"/>
        <v>7.0833333333332442</v>
      </c>
      <c r="X20" s="47">
        <f t="shared" si="4"/>
        <v>7.5555555555550526</v>
      </c>
      <c r="Y20" s="47">
        <f t="shared" si="4"/>
        <v>8.027777777776457</v>
      </c>
      <c r="Z20" s="48">
        <f t="shared" si="4"/>
        <v>6.6111111111119598</v>
      </c>
      <c r="AA20" s="48">
        <f t="shared" si="4"/>
        <v>7.0833333333332442</v>
      </c>
      <c r="AB20" s="48">
        <f t="shared" si="4"/>
        <v>7.5555555555550526</v>
      </c>
      <c r="AC20" s="49">
        <f t="shared" si="4"/>
        <v>6.1388888888880615</v>
      </c>
      <c r="AD20" s="49">
        <f t="shared" si="4"/>
        <v>6.6111111111119598</v>
      </c>
      <c r="AE20" s="49">
        <f t="shared" si="4"/>
        <v>7.0833333333332442</v>
      </c>
      <c r="AF20" s="50">
        <f t="shared" si="4"/>
        <v>5.6666666666672798</v>
      </c>
      <c r="AG20" s="50">
        <f t="shared" si="4"/>
        <v>6.1388888888880615</v>
      </c>
      <c r="AH20" s="50">
        <f t="shared" si="4"/>
        <v>6.6111111111119598</v>
      </c>
      <c r="AI20" s="51">
        <f t="shared" si="4"/>
        <v>5.1944444444439668</v>
      </c>
      <c r="AJ20" s="51">
        <f t="shared" si="5"/>
        <v>5.6666666666672798</v>
      </c>
      <c r="AK20" s="51">
        <f t="shared" si="5"/>
        <v>6.1388888888880615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13.30000000000129</v>
      </c>
      <c r="F21" s="41">
        <f t="shared" si="6"/>
        <v>13.799999999998315</v>
      </c>
      <c r="G21" s="41">
        <f t="shared" si="6"/>
        <v>14.299999999999123</v>
      </c>
      <c r="H21" s="42">
        <f t="shared" si="6"/>
        <v>12.299999999999141</v>
      </c>
      <c r="I21" s="42">
        <f t="shared" si="6"/>
        <v>12.800000000000777</v>
      </c>
      <c r="J21" s="42">
        <f t="shared" si="6"/>
        <v>13.30000000000129</v>
      </c>
      <c r="K21" s="43">
        <f t="shared" si="6"/>
        <v>11.300000000001564</v>
      </c>
      <c r="L21" s="43">
        <f t="shared" si="6"/>
        <v>11.799999999998615</v>
      </c>
      <c r="M21" s="43">
        <f t="shared" si="6"/>
        <v>12.299999999999141</v>
      </c>
      <c r="N21" s="44">
        <f t="shared" si="6"/>
        <v>9</v>
      </c>
      <c r="O21" s="44">
        <f t="shared" si="6"/>
        <v>9.5000000000014211</v>
      </c>
      <c r="P21" s="44">
        <f t="shared" si="6"/>
        <v>10.000000000001313</v>
      </c>
      <c r="Q21" s="45">
        <f t="shared" si="6"/>
        <v>8.4999999999986784</v>
      </c>
      <c r="R21" s="45">
        <f t="shared" si="6"/>
        <v>9</v>
      </c>
      <c r="S21" s="45">
        <f t="shared" si="6"/>
        <v>9.5000000000014211</v>
      </c>
      <c r="T21" s="46">
        <f t="shared" si="4"/>
        <v>7.9999999999994973</v>
      </c>
      <c r="U21" s="46">
        <f t="shared" si="4"/>
        <v>8.4999999999986784</v>
      </c>
      <c r="V21" s="46">
        <f t="shared" si="4"/>
        <v>9</v>
      </c>
      <c r="W21" s="47">
        <f t="shared" si="4"/>
        <v>7.4999999999999112</v>
      </c>
      <c r="X21" s="47">
        <f t="shared" si="4"/>
        <v>7.9999999999994973</v>
      </c>
      <c r="Y21" s="47">
        <f t="shared" si="4"/>
        <v>8.4999999999986784</v>
      </c>
      <c r="Z21" s="48">
        <f t="shared" si="4"/>
        <v>7.0000000000008491</v>
      </c>
      <c r="AA21" s="48">
        <f t="shared" si="4"/>
        <v>7.4999999999999112</v>
      </c>
      <c r="AB21" s="48">
        <f t="shared" si="4"/>
        <v>7.9999999999994973</v>
      </c>
      <c r="AC21" s="49">
        <f t="shared" si="4"/>
        <v>6.4999999999991722</v>
      </c>
      <c r="AD21" s="49">
        <f t="shared" si="4"/>
        <v>7.0000000000008491</v>
      </c>
      <c r="AE21" s="49">
        <f t="shared" si="4"/>
        <v>7.4999999999999112</v>
      </c>
      <c r="AF21" s="50">
        <f t="shared" si="4"/>
        <v>6.0000000000006128</v>
      </c>
      <c r="AG21" s="50">
        <f t="shared" si="4"/>
        <v>6.4999999999991722</v>
      </c>
      <c r="AH21" s="50">
        <f t="shared" si="4"/>
        <v>7.0000000000008491</v>
      </c>
      <c r="AI21" s="51">
        <f t="shared" si="4"/>
        <v>5.4999999999995222</v>
      </c>
      <c r="AJ21" s="51">
        <f t="shared" si="5"/>
        <v>6.0000000000006128</v>
      </c>
      <c r="AK21" s="51">
        <f t="shared" si="5"/>
        <v>6.4999999999991722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14.038888888890179</v>
      </c>
      <c r="F22" s="41">
        <f t="shared" si="6"/>
        <v>14.566666666664982</v>
      </c>
      <c r="G22" s="41">
        <f t="shared" si="6"/>
        <v>15.094444444443567</v>
      </c>
      <c r="H22" s="42">
        <f t="shared" si="6"/>
        <v>12.983333333332475</v>
      </c>
      <c r="I22" s="42">
        <f t="shared" si="6"/>
        <v>13.511111111111887</v>
      </c>
      <c r="J22" s="42">
        <f t="shared" si="6"/>
        <v>14.038888888890179</v>
      </c>
      <c r="K22" s="43">
        <f t="shared" si="6"/>
        <v>11.927777777779342</v>
      </c>
      <c r="L22" s="43">
        <f t="shared" si="6"/>
        <v>12.45555555555417</v>
      </c>
      <c r="M22" s="43">
        <f t="shared" si="6"/>
        <v>12.983333333332475</v>
      </c>
      <c r="N22" s="44">
        <f t="shared" si="6"/>
        <v>9.5</v>
      </c>
      <c r="O22" s="44">
        <f t="shared" si="6"/>
        <v>10.0277777777792</v>
      </c>
      <c r="P22" s="44">
        <f t="shared" si="6"/>
        <v>10.555555555556868</v>
      </c>
      <c r="Q22" s="45">
        <f t="shared" si="6"/>
        <v>8.9722222222208998</v>
      </c>
      <c r="R22" s="45">
        <f t="shared" si="6"/>
        <v>9.5</v>
      </c>
      <c r="S22" s="45">
        <f t="shared" si="6"/>
        <v>10.0277777777792</v>
      </c>
      <c r="T22" s="46">
        <f t="shared" si="4"/>
        <v>8.4444444444439419</v>
      </c>
      <c r="U22" s="46">
        <f t="shared" si="4"/>
        <v>8.9722222222208998</v>
      </c>
      <c r="V22" s="46">
        <f t="shared" si="4"/>
        <v>9.5</v>
      </c>
      <c r="W22" s="47">
        <f t="shared" si="4"/>
        <v>7.9166666666665781</v>
      </c>
      <c r="X22" s="47">
        <f t="shared" si="4"/>
        <v>8.4444444444439419</v>
      </c>
      <c r="Y22" s="47">
        <f t="shared" si="4"/>
        <v>8.9722222222208998</v>
      </c>
      <c r="Z22" s="48">
        <f t="shared" si="4"/>
        <v>7.3888888888897384</v>
      </c>
      <c r="AA22" s="48">
        <f t="shared" si="4"/>
        <v>7.9166666666665781</v>
      </c>
      <c r="AB22" s="48">
        <f t="shared" si="4"/>
        <v>8.4444444444439419</v>
      </c>
      <c r="AC22" s="49">
        <f t="shared" si="4"/>
        <v>6.8611111111102829</v>
      </c>
      <c r="AD22" s="49">
        <f t="shared" si="4"/>
        <v>7.3888888888897384</v>
      </c>
      <c r="AE22" s="49">
        <f t="shared" si="4"/>
        <v>7.9166666666665781</v>
      </c>
      <c r="AF22" s="50">
        <f t="shared" si="4"/>
        <v>6.3333333333339459</v>
      </c>
      <c r="AG22" s="50">
        <f t="shared" si="4"/>
        <v>6.8611111111102829</v>
      </c>
      <c r="AH22" s="50">
        <f t="shared" si="4"/>
        <v>7.3888888888897384</v>
      </c>
      <c r="AI22" s="51">
        <f t="shared" si="4"/>
        <v>5.8055555555550775</v>
      </c>
      <c r="AJ22" s="51">
        <f t="shared" si="5"/>
        <v>6.3333333333339459</v>
      </c>
      <c r="AK22" s="51">
        <f t="shared" si="5"/>
        <v>6.8611111111102829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14.777777777779068</v>
      </c>
      <c r="F23" s="41">
        <f t="shared" si="6"/>
        <v>15.33333333333165</v>
      </c>
      <c r="G23" s="41">
        <f t="shared" si="6"/>
        <v>15.888888888888012</v>
      </c>
      <c r="H23" s="42">
        <f t="shared" si="6"/>
        <v>13.666666666665808</v>
      </c>
      <c r="I23" s="42">
        <f t="shared" si="6"/>
        <v>14.222222222222998</v>
      </c>
      <c r="J23" s="42">
        <f t="shared" si="6"/>
        <v>14.777777777779068</v>
      </c>
      <c r="K23" s="43">
        <f t="shared" si="6"/>
        <v>12.55555555555712</v>
      </c>
      <c r="L23" s="43">
        <f t="shared" si="6"/>
        <v>13.111111111109725</v>
      </c>
      <c r="M23" s="43">
        <f t="shared" si="6"/>
        <v>13.666666666665808</v>
      </c>
      <c r="N23" s="44">
        <f t="shared" si="6"/>
        <v>10</v>
      </c>
      <c r="O23" s="44">
        <f t="shared" si="6"/>
        <v>10.555555555556978</v>
      </c>
      <c r="P23" s="44">
        <f t="shared" si="6"/>
        <v>11.111111111112423</v>
      </c>
      <c r="Q23" s="45">
        <f t="shared" si="6"/>
        <v>9.4444444444431213</v>
      </c>
      <c r="R23" s="45">
        <f t="shared" si="6"/>
        <v>10</v>
      </c>
      <c r="S23" s="45">
        <f t="shared" si="6"/>
        <v>10.555555555556978</v>
      </c>
      <c r="T23" s="46">
        <f t="shared" si="4"/>
        <v>8.8888888888883866</v>
      </c>
      <c r="U23" s="46">
        <f t="shared" si="4"/>
        <v>9.4444444444431213</v>
      </c>
      <c r="V23" s="46">
        <f t="shared" si="4"/>
        <v>10</v>
      </c>
      <c r="W23" s="47">
        <f t="shared" si="4"/>
        <v>8.3333333333332451</v>
      </c>
      <c r="X23" s="47">
        <f t="shared" si="4"/>
        <v>8.8888888888883866</v>
      </c>
      <c r="Y23" s="47">
        <f t="shared" si="4"/>
        <v>9.4444444444431213</v>
      </c>
      <c r="Z23" s="48">
        <f t="shared" si="4"/>
        <v>7.7777777777786277</v>
      </c>
      <c r="AA23" s="48">
        <f t="shared" si="4"/>
        <v>8.3333333333332451</v>
      </c>
      <c r="AB23" s="48">
        <f t="shared" si="4"/>
        <v>8.8888888888883866</v>
      </c>
      <c r="AC23" s="49">
        <f t="shared" si="4"/>
        <v>7.2222222222213937</v>
      </c>
      <c r="AD23" s="49">
        <f t="shared" si="4"/>
        <v>7.7777777777786277</v>
      </c>
      <c r="AE23" s="49">
        <f t="shared" si="4"/>
        <v>8.3333333333332451</v>
      </c>
      <c r="AF23" s="50">
        <f t="shared" si="4"/>
        <v>6.6666666666672789</v>
      </c>
      <c r="AG23" s="50">
        <f t="shared" si="4"/>
        <v>7.2222222222213937</v>
      </c>
      <c r="AH23" s="50">
        <f t="shared" si="4"/>
        <v>7.7777777777786277</v>
      </c>
      <c r="AI23" s="51">
        <f t="shared" si="4"/>
        <v>6.1111111111106329</v>
      </c>
      <c r="AJ23" s="51">
        <f t="shared" si="5"/>
        <v>6.6666666666672789</v>
      </c>
      <c r="AK23" s="51">
        <f t="shared" si="5"/>
        <v>7.2222222222213937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15.516666666667957</v>
      </c>
      <c r="F24" s="41">
        <f t="shared" si="6"/>
        <v>16.099999999998317</v>
      </c>
      <c r="G24" s="41">
        <f t="shared" si="6"/>
        <v>16.683333333332456</v>
      </c>
      <c r="H24" s="42">
        <f t="shared" si="6"/>
        <v>14.349999999999142</v>
      </c>
      <c r="I24" s="42">
        <f t="shared" si="6"/>
        <v>14.933333333334108</v>
      </c>
      <c r="J24" s="42">
        <f t="shared" si="6"/>
        <v>15.516666666667957</v>
      </c>
      <c r="K24" s="43">
        <f t="shared" si="6"/>
        <v>13.183333333334899</v>
      </c>
      <c r="L24" s="43">
        <f t="shared" si="6"/>
        <v>13.76666666666528</v>
      </c>
      <c r="M24" s="43">
        <f t="shared" si="6"/>
        <v>14.349999999999142</v>
      </c>
      <c r="N24" s="44">
        <f t="shared" si="6"/>
        <v>10.5</v>
      </c>
      <c r="O24" s="44">
        <f t="shared" si="6"/>
        <v>11.083333333334757</v>
      </c>
      <c r="P24" s="44">
        <f t="shared" si="6"/>
        <v>11.666666666667979</v>
      </c>
      <c r="Q24" s="45">
        <f t="shared" si="6"/>
        <v>9.9166666666653427</v>
      </c>
      <c r="R24" s="45">
        <f t="shared" si="6"/>
        <v>10.5</v>
      </c>
      <c r="S24" s="45">
        <f t="shared" si="6"/>
        <v>11.083333333334757</v>
      </c>
      <c r="T24" s="46">
        <f t="shared" si="4"/>
        <v>9.3333333333328312</v>
      </c>
      <c r="U24" s="46">
        <f t="shared" si="4"/>
        <v>9.9166666666653427</v>
      </c>
      <c r="V24" s="46">
        <f t="shared" si="4"/>
        <v>10.5</v>
      </c>
      <c r="W24" s="47">
        <f t="shared" si="4"/>
        <v>8.7499999999999112</v>
      </c>
      <c r="X24" s="47">
        <f t="shared" si="4"/>
        <v>9.3333333333328312</v>
      </c>
      <c r="Y24" s="47">
        <f t="shared" si="4"/>
        <v>9.9166666666653427</v>
      </c>
      <c r="Z24" s="48">
        <f t="shared" si="4"/>
        <v>8.1666666666675169</v>
      </c>
      <c r="AA24" s="48">
        <f t="shared" si="4"/>
        <v>8.7499999999999112</v>
      </c>
      <c r="AB24" s="48">
        <f t="shared" si="4"/>
        <v>9.3333333333328312</v>
      </c>
      <c r="AC24" s="49">
        <f t="shared" si="4"/>
        <v>7.5833333333325044</v>
      </c>
      <c r="AD24" s="49">
        <f t="shared" si="4"/>
        <v>8.1666666666675169</v>
      </c>
      <c r="AE24" s="49">
        <f t="shared" si="4"/>
        <v>8.7499999999999112</v>
      </c>
      <c r="AF24" s="50">
        <f t="shared" si="4"/>
        <v>7.000000000000612</v>
      </c>
      <c r="AG24" s="50">
        <f t="shared" si="4"/>
        <v>7.5833333333325044</v>
      </c>
      <c r="AH24" s="50">
        <f t="shared" si="4"/>
        <v>8.1666666666675169</v>
      </c>
      <c r="AI24" s="51">
        <f t="shared" si="4"/>
        <v>6.4166666666661882</v>
      </c>
      <c r="AJ24" s="51">
        <f t="shared" si="5"/>
        <v>7.000000000000612</v>
      </c>
      <c r="AK24" s="51">
        <f t="shared" si="5"/>
        <v>7.5833333333325044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16.255555555556846</v>
      </c>
      <c r="F25" s="41">
        <f t="shared" si="6"/>
        <v>16.866666666664983</v>
      </c>
      <c r="G25" s="41">
        <f t="shared" si="6"/>
        <v>17.4777777777769</v>
      </c>
      <c r="H25" s="42">
        <f t="shared" si="6"/>
        <v>15.033333333332475</v>
      </c>
      <c r="I25" s="42">
        <f t="shared" si="6"/>
        <v>15.644444444445218</v>
      </c>
      <c r="J25" s="42">
        <f t="shared" si="6"/>
        <v>16.255555555556846</v>
      </c>
      <c r="K25" s="43">
        <f t="shared" si="6"/>
        <v>13.811111111112677</v>
      </c>
      <c r="L25" s="43">
        <f t="shared" si="6"/>
        <v>14.422222222220835</v>
      </c>
      <c r="M25" s="43">
        <f t="shared" si="6"/>
        <v>15.033333333332475</v>
      </c>
      <c r="N25" s="44">
        <f t="shared" si="6"/>
        <v>11</v>
      </c>
      <c r="O25" s="44">
        <f t="shared" si="6"/>
        <v>11.611111111112535</v>
      </c>
      <c r="P25" s="44">
        <f t="shared" si="6"/>
        <v>12.222222222223534</v>
      </c>
      <c r="Q25" s="45">
        <f t="shared" si="6"/>
        <v>10.388888888887564</v>
      </c>
      <c r="R25" s="45">
        <f t="shared" si="6"/>
        <v>11</v>
      </c>
      <c r="S25" s="45">
        <f t="shared" si="6"/>
        <v>11.611111111112535</v>
      </c>
      <c r="T25" s="46">
        <f t="shared" si="4"/>
        <v>9.7777777777772759</v>
      </c>
      <c r="U25" s="46">
        <f t="shared" si="4"/>
        <v>10.388888888887564</v>
      </c>
      <c r="V25" s="46">
        <f t="shared" si="4"/>
        <v>11</v>
      </c>
      <c r="W25" s="47">
        <f t="shared" si="4"/>
        <v>9.1666666666665773</v>
      </c>
      <c r="X25" s="47">
        <f t="shared" si="4"/>
        <v>9.7777777777772759</v>
      </c>
      <c r="Y25" s="47">
        <f t="shared" si="4"/>
        <v>10.388888888887564</v>
      </c>
      <c r="Z25" s="48">
        <f t="shared" si="4"/>
        <v>8.5555555555564062</v>
      </c>
      <c r="AA25" s="48">
        <f t="shared" si="4"/>
        <v>9.1666666666665773</v>
      </c>
      <c r="AB25" s="48">
        <f t="shared" si="4"/>
        <v>9.7777777777772759</v>
      </c>
      <c r="AC25" s="49">
        <f t="shared" si="4"/>
        <v>7.9444444444436151</v>
      </c>
      <c r="AD25" s="49">
        <f t="shared" si="4"/>
        <v>8.5555555555564062</v>
      </c>
      <c r="AE25" s="49">
        <f t="shared" si="4"/>
        <v>9.1666666666665773</v>
      </c>
      <c r="AF25" s="50">
        <f t="shared" si="4"/>
        <v>7.333333333333945</v>
      </c>
      <c r="AG25" s="50">
        <f t="shared" si="4"/>
        <v>7.9444444444436151</v>
      </c>
      <c r="AH25" s="50">
        <f t="shared" si="4"/>
        <v>8.5555555555564062</v>
      </c>
      <c r="AI25" s="51">
        <f t="shared" si="4"/>
        <v>6.7222222222217436</v>
      </c>
      <c r="AJ25" s="51">
        <f t="shared" si="5"/>
        <v>7.333333333333945</v>
      </c>
      <c r="AK25" s="51">
        <f t="shared" si="5"/>
        <v>7.9444444444436151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16.994444444445733</v>
      </c>
      <c r="F26" s="41">
        <f t="shared" si="6"/>
        <v>17.633333333331649</v>
      </c>
      <c r="G26" s="41">
        <f t="shared" si="6"/>
        <v>18.272222222221345</v>
      </c>
      <c r="H26" s="42">
        <f t="shared" si="6"/>
        <v>15.716666666665809</v>
      </c>
      <c r="I26" s="42">
        <f t="shared" si="6"/>
        <v>16.355555555556329</v>
      </c>
      <c r="J26" s="42">
        <f t="shared" si="6"/>
        <v>16.994444444445733</v>
      </c>
      <c r="K26" s="43">
        <f t="shared" si="6"/>
        <v>14.438888888890455</v>
      </c>
      <c r="L26" s="43">
        <f t="shared" si="6"/>
        <v>15.07777777777639</v>
      </c>
      <c r="M26" s="43">
        <f t="shared" si="6"/>
        <v>15.716666666665809</v>
      </c>
      <c r="N26" s="44">
        <f t="shared" si="6"/>
        <v>11.5</v>
      </c>
      <c r="O26" s="44">
        <f t="shared" si="6"/>
        <v>12.138888888890314</v>
      </c>
      <c r="P26" s="44">
        <f t="shared" si="6"/>
        <v>12.77777777777909</v>
      </c>
      <c r="Q26" s="45">
        <f t="shared" si="6"/>
        <v>10.861111111109786</v>
      </c>
      <c r="R26" s="45">
        <f t="shared" si="6"/>
        <v>11.5</v>
      </c>
      <c r="S26" s="45">
        <f t="shared" si="6"/>
        <v>12.138888888890314</v>
      </c>
      <c r="T26" s="46">
        <f t="shared" si="4"/>
        <v>10.222222222221721</v>
      </c>
      <c r="U26" s="46">
        <f t="shared" si="4"/>
        <v>10.861111111109786</v>
      </c>
      <c r="V26" s="46">
        <f t="shared" si="4"/>
        <v>11.5</v>
      </c>
      <c r="W26" s="47">
        <f t="shared" si="4"/>
        <v>9.5833333333332433</v>
      </c>
      <c r="X26" s="47">
        <f t="shared" si="4"/>
        <v>10.222222222221721</v>
      </c>
      <c r="Y26" s="47">
        <f t="shared" si="4"/>
        <v>10.861111111109786</v>
      </c>
      <c r="Z26" s="48">
        <f t="shared" si="4"/>
        <v>8.9444444444452955</v>
      </c>
      <c r="AA26" s="48">
        <f t="shared" si="4"/>
        <v>9.5833333333332433</v>
      </c>
      <c r="AB26" s="48">
        <f t="shared" si="4"/>
        <v>10.222222222221721</v>
      </c>
      <c r="AC26" s="49">
        <f t="shared" si="4"/>
        <v>8.3055555555547258</v>
      </c>
      <c r="AD26" s="49">
        <f t="shared" si="4"/>
        <v>8.9444444444452955</v>
      </c>
      <c r="AE26" s="49">
        <f t="shared" si="4"/>
        <v>9.5833333333332433</v>
      </c>
      <c r="AF26" s="50">
        <f t="shared" si="4"/>
        <v>7.666666666667278</v>
      </c>
      <c r="AG26" s="50">
        <f t="shared" si="4"/>
        <v>8.3055555555547258</v>
      </c>
      <c r="AH26" s="50">
        <f t="shared" si="4"/>
        <v>8.9444444444452955</v>
      </c>
      <c r="AI26" s="51">
        <f t="shared" si="4"/>
        <v>7.027777777777299</v>
      </c>
      <c r="AJ26" s="51">
        <f t="shared" si="5"/>
        <v>7.666666666667278</v>
      </c>
      <c r="AK26" s="51">
        <f t="shared" si="5"/>
        <v>8.3055555555547258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17.73333333333462</v>
      </c>
      <c r="F27" s="41">
        <f t="shared" si="6"/>
        <v>18.399999999998315</v>
      </c>
      <c r="G27" s="41">
        <f t="shared" si="6"/>
        <v>19.066666666665789</v>
      </c>
      <c r="H27" s="42">
        <f t="shared" si="6"/>
        <v>16.399999999999142</v>
      </c>
      <c r="I27" s="42">
        <f t="shared" si="6"/>
        <v>17.066666666667441</v>
      </c>
      <c r="J27" s="42">
        <f t="shared" si="6"/>
        <v>17.73333333333462</v>
      </c>
      <c r="K27" s="43">
        <f t="shared" si="6"/>
        <v>15.066666666668233</v>
      </c>
      <c r="L27" s="43">
        <f t="shared" si="6"/>
        <v>15.733333333331945</v>
      </c>
      <c r="M27" s="43">
        <f t="shared" si="6"/>
        <v>16.399999999999142</v>
      </c>
      <c r="N27" s="44">
        <f t="shared" si="6"/>
        <v>12</v>
      </c>
      <c r="O27" s="44">
        <f t="shared" si="6"/>
        <v>12.666666666668092</v>
      </c>
      <c r="P27" s="44">
        <f t="shared" si="6"/>
        <v>13.333333333334645</v>
      </c>
      <c r="Q27" s="45">
        <f t="shared" si="6"/>
        <v>11.333333333332007</v>
      </c>
      <c r="R27" s="45">
        <f t="shared" si="6"/>
        <v>12</v>
      </c>
      <c r="S27" s="45">
        <f t="shared" si="6"/>
        <v>12.666666666668092</v>
      </c>
      <c r="T27" s="46">
        <f t="shared" si="4"/>
        <v>10.666666666666165</v>
      </c>
      <c r="U27" s="46">
        <f t="shared" si="4"/>
        <v>11.333333333332007</v>
      </c>
      <c r="V27" s="46">
        <f t="shared" si="4"/>
        <v>12</v>
      </c>
      <c r="W27" s="47">
        <f t="shared" si="4"/>
        <v>9.9999999999999094</v>
      </c>
      <c r="X27" s="47">
        <f t="shared" si="4"/>
        <v>10.666666666666165</v>
      </c>
      <c r="Y27" s="47">
        <f t="shared" si="4"/>
        <v>11.333333333332007</v>
      </c>
      <c r="Z27" s="48">
        <f t="shared" si="4"/>
        <v>9.3333333333341848</v>
      </c>
      <c r="AA27" s="48">
        <f t="shared" si="4"/>
        <v>9.9999999999999094</v>
      </c>
      <c r="AB27" s="48">
        <f t="shared" si="4"/>
        <v>10.666666666666165</v>
      </c>
      <c r="AC27" s="49">
        <f t="shared" si="4"/>
        <v>8.6666666666658365</v>
      </c>
      <c r="AD27" s="49">
        <f t="shared" si="4"/>
        <v>9.3333333333341848</v>
      </c>
      <c r="AE27" s="49">
        <f t="shared" si="4"/>
        <v>9.9999999999999094</v>
      </c>
      <c r="AF27" s="50">
        <f t="shared" si="4"/>
        <v>8.0000000000006111</v>
      </c>
      <c r="AG27" s="50">
        <f t="shared" si="4"/>
        <v>8.6666666666658365</v>
      </c>
      <c r="AH27" s="50">
        <f t="shared" si="4"/>
        <v>9.3333333333341848</v>
      </c>
      <c r="AI27" s="51">
        <f t="shared" si="4"/>
        <v>7.3333333333328543</v>
      </c>
      <c r="AJ27" s="51">
        <f t="shared" si="5"/>
        <v>8.0000000000006111</v>
      </c>
      <c r="AK27" s="51">
        <f t="shared" si="5"/>
        <v>8.6666666666658365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18.472222222223508</v>
      </c>
      <c r="F28" s="41">
        <f t="shared" si="6"/>
        <v>19.16666666666498</v>
      </c>
      <c r="G28" s="41">
        <f t="shared" si="6"/>
        <v>19.861111111110233</v>
      </c>
      <c r="H28" s="42">
        <f t="shared" si="6"/>
        <v>17.083333333332476</v>
      </c>
      <c r="I28" s="42">
        <f t="shared" si="6"/>
        <v>17.777777777778553</v>
      </c>
      <c r="J28" s="42">
        <f t="shared" si="6"/>
        <v>18.472222222223508</v>
      </c>
      <c r="K28" s="43">
        <f t="shared" si="6"/>
        <v>15.694444444446011</v>
      </c>
      <c r="L28" s="43">
        <f t="shared" si="6"/>
        <v>16.3888888888875</v>
      </c>
      <c r="M28" s="43">
        <f t="shared" si="6"/>
        <v>17.083333333332476</v>
      </c>
      <c r="N28" s="44">
        <f t="shared" si="6"/>
        <v>12.5</v>
      </c>
      <c r="O28" s="44">
        <f t="shared" si="6"/>
        <v>13.194444444445871</v>
      </c>
      <c r="P28" s="44">
        <f t="shared" si="6"/>
        <v>13.8888888888902</v>
      </c>
      <c r="Q28" s="45">
        <f t="shared" si="6"/>
        <v>11.805555555554228</v>
      </c>
      <c r="R28" s="45">
        <f t="shared" si="6"/>
        <v>12.5</v>
      </c>
      <c r="S28" s="45">
        <f t="shared" si="6"/>
        <v>13.194444444445871</v>
      </c>
      <c r="T28" s="46">
        <f t="shared" si="4"/>
        <v>11.11111111111061</v>
      </c>
      <c r="U28" s="46">
        <f t="shared" si="4"/>
        <v>11.805555555554228</v>
      </c>
      <c r="V28" s="46">
        <f t="shared" si="4"/>
        <v>12.5</v>
      </c>
      <c r="W28" s="47">
        <f t="shared" si="4"/>
        <v>10.416666666666575</v>
      </c>
      <c r="X28" s="47">
        <f t="shared" si="4"/>
        <v>11.11111111111061</v>
      </c>
      <c r="Y28" s="47">
        <f t="shared" si="4"/>
        <v>11.805555555554228</v>
      </c>
      <c r="Z28" s="48">
        <f t="shared" si="4"/>
        <v>9.7222222222230741</v>
      </c>
      <c r="AA28" s="48">
        <f t="shared" si="4"/>
        <v>10.416666666666575</v>
      </c>
      <c r="AB28" s="48">
        <f t="shared" si="4"/>
        <v>11.11111111111061</v>
      </c>
      <c r="AC28" s="49">
        <f t="shared" si="4"/>
        <v>9.0277777777769472</v>
      </c>
      <c r="AD28" s="49">
        <f t="shared" si="4"/>
        <v>9.7222222222230741</v>
      </c>
      <c r="AE28" s="49">
        <f t="shared" si="4"/>
        <v>10.416666666666575</v>
      </c>
      <c r="AF28" s="50">
        <f t="shared" si="4"/>
        <v>8.333333333333945</v>
      </c>
      <c r="AG28" s="50">
        <f t="shared" si="4"/>
        <v>9.0277777777769472</v>
      </c>
      <c r="AH28" s="50">
        <f t="shared" si="4"/>
        <v>9.7222222222230741</v>
      </c>
      <c r="AI28" s="51">
        <f t="shared" si="4"/>
        <v>7.6388888888884097</v>
      </c>
      <c r="AJ28" s="51">
        <f t="shared" si="5"/>
        <v>8.333333333333945</v>
      </c>
      <c r="AK28" s="51">
        <f t="shared" si="5"/>
        <v>9.0277777777769472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19.211111111112395</v>
      </c>
      <c r="F29" s="41">
        <f t="shared" si="6"/>
        <v>19.933333333331646</v>
      </c>
      <c r="G29" s="41">
        <f t="shared" si="6"/>
        <v>20.655555555554677</v>
      </c>
      <c r="H29" s="42">
        <f t="shared" si="6"/>
        <v>17.76666666666581</v>
      </c>
      <c r="I29" s="42">
        <f t="shared" si="6"/>
        <v>18.488888888889665</v>
      </c>
      <c r="J29" s="42">
        <f t="shared" si="6"/>
        <v>19.211111111112395</v>
      </c>
      <c r="K29" s="43">
        <f t="shared" si="6"/>
        <v>16.32222222222379</v>
      </c>
      <c r="L29" s="43">
        <f t="shared" si="6"/>
        <v>17.044444444443055</v>
      </c>
      <c r="M29" s="43">
        <f t="shared" si="6"/>
        <v>17.76666666666581</v>
      </c>
      <c r="N29" s="44">
        <f t="shared" si="6"/>
        <v>13</v>
      </c>
      <c r="O29" s="44">
        <f t="shared" si="6"/>
        <v>13.72222222222365</v>
      </c>
      <c r="P29" s="44">
        <f t="shared" si="6"/>
        <v>14.444444444445756</v>
      </c>
      <c r="Q29" s="45">
        <f t="shared" si="6"/>
        <v>12.27777777777645</v>
      </c>
      <c r="R29" s="45">
        <f t="shared" si="6"/>
        <v>13</v>
      </c>
      <c r="S29" s="45">
        <f t="shared" si="6"/>
        <v>13.72222222222365</v>
      </c>
      <c r="T29" s="46">
        <f t="shared" si="4"/>
        <v>11.555555555555054</v>
      </c>
      <c r="U29" s="46">
        <f t="shared" si="4"/>
        <v>12.27777777777645</v>
      </c>
      <c r="V29" s="46">
        <f t="shared" si="4"/>
        <v>13</v>
      </c>
      <c r="W29" s="47">
        <f t="shared" si="4"/>
        <v>10.833333333333242</v>
      </c>
      <c r="X29" s="47">
        <f t="shared" si="4"/>
        <v>11.555555555555054</v>
      </c>
      <c r="Y29" s="47">
        <f t="shared" si="4"/>
        <v>12.27777777777645</v>
      </c>
      <c r="Z29" s="48">
        <f t="shared" si="4"/>
        <v>10.111111111111963</v>
      </c>
      <c r="AA29" s="48">
        <f t="shared" si="4"/>
        <v>10.833333333333242</v>
      </c>
      <c r="AB29" s="48">
        <f t="shared" si="4"/>
        <v>11.555555555555054</v>
      </c>
      <c r="AC29" s="49">
        <f t="shared" si="4"/>
        <v>9.3888888888880579</v>
      </c>
      <c r="AD29" s="49">
        <f t="shared" si="4"/>
        <v>10.111111111111963</v>
      </c>
      <c r="AE29" s="49">
        <f t="shared" si="4"/>
        <v>10.833333333333242</v>
      </c>
      <c r="AF29" s="50">
        <f t="shared" si="4"/>
        <v>8.6666666666672789</v>
      </c>
      <c r="AG29" s="50">
        <f t="shared" si="4"/>
        <v>9.3888888888880579</v>
      </c>
      <c r="AH29" s="50">
        <f t="shared" si="4"/>
        <v>10.111111111111963</v>
      </c>
      <c r="AI29" s="51">
        <f t="shared" si="4"/>
        <v>7.944444444443965</v>
      </c>
      <c r="AJ29" s="51">
        <f t="shared" si="5"/>
        <v>8.6666666666672789</v>
      </c>
      <c r="AK29" s="51">
        <f t="shared" si="5"/>
        <v>9.3888888888880579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19.950000000001282</v>
      </c>
      <c r="F30" s="41">
        <f t="shared" si="6"/>
        <v>20.699999999998312</v>
      </c>
      <c r="G30" s="41">
        <f t="shared" si="6"/>
        <v>21.449999999999122</v>
      </c>
      <c r="H30" s="42">
        <f t="shared" si="6"/>
        <v>18.449999999999143</v>
      </c>
      <c r="I30" s="42">
        <f t="shared" si="6"/>
        <v>19.200000000000777</v>
      </c>
      <c r="J30" s="42">
        <f t="shared" si="6"/>
        <v>19.950000000001282</v>
      </c>
      <c r="K30" s="43">
        <f t="shared" si="6"/>
        <v>16.950000000001566</v>
      </c>
      <c r="L30" s="43">
        <f t="shared" si="6"/>
        <v>17.69999999999861</v>
      </c>
      <c r="M30" s="43">
        <f t="shared" si="6"/>
        <v>18.449999999999143</v>
      </c>
      <c r="N30" s="44">
        <f t="shared" si="6"/>
        <v>13.5</v>
      </c>
      <c r="O30" s="44">
        <f t="shared" si="6"/>
        <v>14.250000000001428</v>
      </c>
      <c r="P30" s="44">
        <f t="shared" si="6"/>
        <v>15.000000000001311</v>
      </c>
      <c r="Q30" s="45">
        <f t="shared" si="6"/>
        <v>12.749999999998671</v>
      </c>
      <c r="R30" s="45">
        <f t="shared" si="6"/>
        <v>13.5</v>
      </c>
      <c r="S30" s="45">
        <f t="shared" si="6"/>
        <v>14.250000000001428</v>
      </c>
      <c r="T30" s="46">
        <f t="shared" si="4"/>
        <v>11.999999999999499</v>
      </c>
      <c r="U30" s="46">
        <f t="shared" si="4"/>
        <v>12.749999999998671</v>
      </c>
      <c r="V30" s="46">
        <f t="shared" si="4"/>
        <v>13.5</v>
      </c>
      <c r="W30" s="47">
        <f t="shared" si="4"/>
        <v>11.249999999999908</v>
      </c>
      <c r="X30" s="47">
        <f t="shared" si="4"/>
        <v>11.999999999999499</v>
      </c>
      <c r="Y30" s="47">
        <f t="shared" si="4"/>
        <v>12.749999999998671</v>
      </c>
      <c r="Z30" s="48">
        <f t="shared" si="4"/>
        <v>10.500000000000853</v>
      </c>
      <c r="AA30" s="48">
        <f t="shared" si="4"/>
        <v>11.249999999999908</v>
      </c>
      <c r="AB30" s="48">
        <f t="shared" si="4"/>
        <v>11.999999999999499</v>
      </c>
      <c r="AC30" s="49">
        <f t="shared" si="4"/>
        <v>9.7499999999991687</v>
      </c>
      <c r="AD30" s="49">
        <f t="shared" si="4"/>
        <v>10.500000000000853</v>
      </c>
      <c r="AE30" s="49">
        <f t="shared" si="4"/>
        <v>11.249999999999908</v>
      </c>
      <c r="AF30" s="50">
        <f t="shared" si="4"/>
        <v>9.0000000000006128</v>
      </c>
      <c r="AG30" s="50">
        <f t="shared" si="4"/>
        <v>9.7499999999991687</v>
      </c>
      <c r="AH30" s="50">
        <f t="shared" si="4"/>
        <v>10.500000000000853</v>
      </c>
      <c r="AI30" s="51">
        <f t="shared" si="4"/>
        <v>8.2499999999995204</v>
      </c>
      <c r="AJ30" s="51">
        <f t="shared" si="5"/>
        <v>9.0000000000006128</v>
      </c>
      <c r="AK30" s="51">
        <f t="shared" si="5"/>
        <v>9.7499999999991687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20.688888888890169</v>
      </c>
      <c r="F31" s="41">
        <f t="shared" si="6"/>
        <v>21.466666666664977</v>
      </c>
      <c r="G31" s="41">
        <f t="shared" si="6"/>
        <v>22.244444444443566</v>
      </c>
      <c r="H31" s="42">
        <f t="shared" si="6"/>
        <v>19.133333333332477</v>
      </c>
      <c r="I31" s="42">
        <f t="shared" si="6"/>
        <v>19.911111111111889</v>
      </c>
      <c r="J31" s="42">
        <f t="shared" si="6"/>
        <v>20.688888888890169</v>
      </c>
      <c r="K31" s="43">
        <f t="shared" si="6"/>
        <v>17.577777777779342</v>
      </c>
      <c r="L31" s="43">
        <f t="shared" si="6"/>
        <v>18.355555555554165</v>
      </c>
      <c r="M31" s="43">
        <f t="shared" si="6"/>
        <v>19.133333333332477</v>
      </c>
      <c r="N31" s="44">
        <f t="shared" si="6"/>
        <v>14</v>
      </c>
      <c r="O31" s="44">
        <f t="shared" si="6"/>
        <v>14.777777777779207</v>
      </c>
      <c r="P31" s="44">
        <f t="shared" si="6"/>
        <v>15.555555555556866</v>
      </c>
      <c r="Q31" s="45">
        <f t="shared" si="6"/>
        <v>13.222222222220893</v>
      </c>
      <c r="R31" s="45">
        <f t="shared" si="6"/>
        <v>14</v>
      </c>
      <c r="S31" s="45">
        <f t="shared" si="6"/>
        <v>14.777777777779207</v>
      </c>
      <c r="T31" s="46">
        <f t="shared" si="4"/>
        <v>12.444444444443944</v>
      </c>
      <c r="U31" s="46">
        <f t="shared" si="4"/>
        <v>13.222222222220893</v>
      </c>
      <c r="V31" s="46">
        <f t="shared" si="4"/>
        <v>14</v>
      </c>
      <c r="W31" s="47">
        <f t="shared" si="4"/>
        <v>11.666666666666574</v>
      </c>
      <c r="X31" s="47">
        <f t="shared" si="4"/>
        <v>12.444444444443944</v>
      </c>
      <c r="Y31" s="47">
        <f t="shared" si="4"/>
        <v>13.222222222220893</v>
      </c>
      <c r="Z31" s="48">
        <f t="shared" si="4"/>
        <v>10.888888888889742</v>
      </c>
      <c r="AA31" s="48">
        <f t="shared" si="4"/>
        <v>11.666666666666574</v>
      </c>
      <c r="AB31" s="48">
        <f t="shared" si="4"/>
        <v>12.444444444443944</v>
      </c>
      <c r="AC31" s="49">
        <f t="shared" si="4"/>
        <v>10.111111111110279</v>
      </c>
      <c r="AD31" s="49">
        <f t="shared" si="4"/>
        <v>10.888888888889742</v>
      </c>
      <c r="AE31" s="49">
        <f t="shared" si="4"/>
        <v>11.666666666666574</v>
      </c>
      <c r="AF31" s="50">
        <f t="shared" si="4"/>
        <v>9.3333333333339468</v>
      </c>
      <c r="AG31" s="50">
        <f t="shared" si="4"/>
        <v>10.111111111110279</v>
      </c>
      <c r="AH31" s="50">
        <f t="shared" si="4"/>
        <v>10.888888888889742</v>
      </c>
      <c r="AI31" s="51">
        <f t="shared" si="4"/>
        <v>8.5555555555550757</v>
      </c>
      <c r="AJ31" s="51">
        <f t="shared" si="5"/>
        <v>9.3333333333339468</v>
      </c>
      <c r="AK31" s="51">
        <f t="shared" si="5"/>
        <v>10.111111111110279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21.427777777779056</v>
      </c>
      <c r="F32" s="41">
        <f t="shared" si="6"/>
        <v>22.233333333331643</v>
      </c>
      <c r="G32" s="41">
        <f t="shared" si="6"/>
        <v>23.03888888888801</v>
      </c>
      <c r="H32" s="42">
        <f t="shared" si="6"/>
        <v>19.81666666666581</v>
      </c>
      <c r="I32" s="42">
        <f t="shared" si="6"/>
        <v>20.622222222223002</v>
      </c>
      <c r="J32" s="42">
        <f t="shared" si="6"/>
        <v>21.427777777779056</v>
      </c>
      <c r="K32" s="43">
        <f t="shared" si="6"/>
        <v>18.205555555557119</v>
      </c>
      <c r="L32" s="43">
        <f t="shared" si="6"/>
        <v>19.01111111110972</v>
      </c>
      <c r="M32" s="43">
        <f t="shared" si="6"/>
        <v>19.81666666666581</v>
      </c>
      <c r="N32" s="44">
        <f t="shared" si="6"/>
        <v>14.5</v>
      </c>
      <c r="O32" s="44">
        <f t="shared" si="6"/>
        <v>15.305555555556985</v>
      </c>
      <c r="P32" s="44">
        <f t="shared" si="6"/>
        <v>16.111111111112422</v>
      </c>
      <c r="Q32" s="45">
        <f t="shared" si="6"/>
        <v>13.694444444443114</v>
      </c>
      <c r="R32" s="45">
        <f t="shared" si="6"/>
        <v>14.5</v>
      </c>
      <c r="S32" s="45">
        <f t="shared" si="6"/>
        <v>15.305555555556985</v>
      </c>
      <c r="T32" s="46">
        <f t="shared" si="4"/>
        <v>12.888888888888388</v>
      </c>
      <c r="U32" s="46">
        <f t="shared" si="4"/>
        <v>13.694444444443114</v>
      </c>
      <c r="V32" s="46">
        <f t="shared" si="4"/>
        <v>14.5</v>
      </c>
      <c r="W32" s="47">
        <f t="shared" si="4"/>
        <v>12.08333333333324</v>
      </c>
      <c r="X32" s="47">
        <f t="shared" si="4"/>
        <v>12.888888888888388</v>
      </c>
      <c r="Y32" s="47">
        <f t="shared" si="4"/>
        <v>13.694444444443114</v>
      </c>
      <c r="Z32" s="48">
        <f t="shared" si="4"/>
        <v>11.277777777778631</v>
      </c>
      <c r="AA32" s="48">
        <f t="shared" si="4"/>
        <v>12.08333333333324</v>
      </c>
      <c r="AB32" s="48">
        <f t="shared" si="4"/>
        <v>12.888888888888388</v>
      </c>
      <c r="AC32" s="49">
        <f t="shared" si="4"/>
        <v>10.47222222222139</v>
      </c>
      <c r="AD32" s="49">
        <f t="shared" si="4"/>
        <v>11.277777777778631</v>
      </c>
      <c r="AE32" s="49">
        <f t="shared" si="4"/>
        <v>12.08333333333324</v>
      </c>
      <c r="AF32" s="50">
        <f t="shared" si="4"/>
        <v>9.6666666666672807</v>
      </c>
      <c r="AG32" s="50">
        <f t="shared" si="4"/>
        <v>10.47222222222139</v>
      </c>
      <c r="AH32" s="50">
        <f t="shared" si="4"/>
        <v>11.277777777778631</v>
      </c>
      <c r="AI32" s="51">
        <f t="shared" si="4"/>
        <v>8.8611111111106311</v>
      </c>
      <c r="AJ32" s="51">
        <f t="shared" si="5"/>
        <v>9.6666666666672807</v>
      </c>
      <c r="AK32" s="51">
        <f t="shared" si="5"/>
        <v>10.47222222222139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22.166666666667943</v>
      </c>
      <c r="F33" s="41">
        <f t="shared" si="6"/>
        <v>22.999999999998309</v>
      </c>
      <c r="G33" s="41">
        <f t="shared" si="6"/>
        <v>23.833333333332455</v>
      </c>
      <c r="H33" s="42">
        <f t="shared" si="6"/>
        <v>20.499999999999144</v>
      </c>
      <c r="I33" s="42">
        <f t="shared" si="6"/>
        <v>21.333333333334114</v>
      </c>
      <c r="J33" s="42">
        <f t="shared" si="6"/>
        <v>22.166666666667943</v>
      </c>
      <c r="K33" s="43">
        <f t="shared" si="6"/>
        <v>18.833333333334895</v>
      </c>
      <c r="L33" s="43">
        <f t="shared" si="6"/>
        <v>19.666666666665275</v>
      </c>
      <c r="M33" s="43">
        <f t="shared" si="6"/>
        <v>20.499999999999144</v>
      </c>
      <c r="N33" s="44">
        <f t="shared" si="6"/>
        <v>15</v>
      </c>
      <c r="O33" s="44">
        <f t="shared" si="6"/>
        <v>15.833333333334764</v>
      </c>
      <c r="P33" s="44">
        <f t="shared" si="6"/>
        <v>16.666666666667979</v>
      </c>
      <c r="Q33" s="45">
        <f t="shared" si="6"/>
        <v>14.166666666665336</v>
      </c>
      <c r="R33" s="45">
        <f t="shared" si="6"/>
        <v>15</v>
      </c>
      <c r="S33" s="45">
        <f t="shared" si="6"/>
        <v>15.833333333334764</v>
      </c>
      <c r="T33" s="46">
        <f t="shared" si="4"/>
        <v>13.333333333332833</v>
      </c>
      <c r="U33" s="46">
        <f t="shared" si="4"/>
        <v>14.166666666665336</v>
      </c>
      <c r="V33" s="46">
        <f t="shared" si="4"/>
        <v>15</v>
      </c>
      <c r="W33" s="47">
        <f t="shared" si="4"/>
        <v>12.499999999999906</v>
      </c>
      <c r="X33" s="47">
        <f t="shared" si="4"/>
        <v>13.333333333332833</v>
      </c>
      <c r="Y33" s="47">
        <f t="shared" si="4"/>
        <v>14.166666666665336</v>
      </c>
      <c r="Z33" s="48">
        <f t="shared" si="4"/>
        <v>11.666666666667521</v>
      </c>
      <c r="AA33" s="48">
        <f t="shared" si="4"/>
        <v>12.499999999999906</v>
      </c>
      <c r="AB33" s="48">
        <f t="shared" si="4"/>
        <v>13.333333333332833</v>
      </c>
      <c r="AC33" s="49">
        <f t="shared" si="4"/>
        <v>10.833333333332501</v>
      </c>
      <c r="AD33" s="49">
        <f t="shared" si="4"/>
        <v>11.666666666667521</v>
      </c>
      <c r="AE33" s="49">
        <f t="shared" si="4"/>
        <v>12.499999999999906</v>
      </c>
      <c r="AF33" s="50">
        <f t="shared" si="4"/>
        <v>10.000000000000615</v>
      </c>
      <c r="AG33" s="50">
        <f t="shared" si="4"/>
        <v>10.833333333332501</v>
      </c>
      <c r="AH33" s="50">
        <f t="shared" si="4"/>
        <v>11.666666666667521</v>
      </c>
      <c r="AI33" s="51">
        <f t="shared" si="4"/>
        <v>9.1666666666661865</v>
      </c>
      <c r="AJ33" s="51">
        <f t="shared" si="5"/>
        <v>10.000000000000615</v>
      </c>
      <c r="AK33" s="51">
        <f t="shared" si="5"/>
        <v>10.833333333332501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22.90555555555683</v>
      </c>
      <c r="F34" s="41">
        <f t="shared" si="6"/>
        <v>23.766666666664975</v>
      </c>
      <c r="G34" s="41">
        <f t="shared" si="6"/>
        <v>24.627777777776899</v>
      </c>
      <c r="H34" s="42">
        <f t="shared" si="6"/>
        <v>21.183333333332477</v>
      </c>
      <c r="I34" s="42">
        <f t="shared" si="6"/>
        <v>22.044444444445226</v>
      </c>
      <c r="J34" s="42">
        <f t="shared" si="6"/>
        <v>22.90555555555683</v>
      </c>
      <c r="K34" s="43">
        <f t="shared" si="6"/>
        <v>19.461111111112672</v>
      </c>
      <c r="L34" s="43">
        <f t="shared" si="6"/>
        <v>20.32222222222083</v>
      </c>
      <c r="M34" s="43">
        <f t="shared" si="6"/>
        <v>21.183333333332477</v>
      </c>
      <c r="N34" s="44">
        <f t="shared" si="6"/>
        <v>15.5</v>
      </c>
      <c r="O34" s="44">
        <f t="shared" si="6"/>
        <v>16.361111111112542</v>
      </c>
      <c r="P34" s="44">
        <f t="shared" si="6"/>
        <v>17.222222222223536</v>
      </c>
      <c r="Q34" s="45">
        <f t="shared" si="6"/>
        <v>14.638888888887557</v>
      </c>
      <c r="R34" s="45">
        <f t="shared" si="6"/>
        <v>15.5</v>
      </c>
      <c r="S34" s="45">
        <f t="shared" si="6"/>
        <v>16.361111111112542</v>
      </c>
      <c r="T34" s="46">
        <f t="shared" si="4"/>
        <v>13.777777777777278</v>
      </c>
      <c r="U34" s="46">
        <f t="shared" si="4"/>
        <v>14.638888888887557</v>
      </c>
      <c r="V34" s="46">
        <f t="shared" si="4"/>
        <v>15.5</v>
      </c>
      <c r="W34" s="47">
        <f t="shared" si="4"/>
        <v>12.916666666666572</v>
      </c>
      <c r="X34" s="47">
        <f t="shared" si="4"/>
        <v>13.777777777777278</v>
      </c>
      <c r="Y34" s="47">
        <f t="shared" si="4"/>
        <v>14.638888888887557</v>
      </c>
      <c r="Z34" s="48">
        <f t="shared" si="4"/>
        <v>12.05555555555641</v>
      </c>
      <c r="AA34" s="48">
        <f t="shared" si="4"/>
        <v>12.916666666666572</v>
      </c>
      <c r="AB34" s="48">
        <f t="shared" si="4"/>
        <v>13.777777777777278</v>
      </c>
      <c r="AC34" s="49">
        <f t="shared" si="4"/>
        <v>11.194444444443612</v>
      </c>
      <c r="AD34" s="49">
        <f t="shared" si="4"/>
        <v>12.05555555555641</v>
      </c>
      <c r="AE34" s="49">
        <f t="shared" si="4"/>
        <v>12.916666666666572</v>
      </c>
      <c r="AF34" s="50">
        <f t="shared" si="4"/>
        <v>10.333333333333949</v>
      </c>
      <c r="AG34" s="50">
        <f t="shared" si="4"/>
        <v>11.194444444443612</v>
      </c>
      <c r="AH34" s="50">
        <f t="shared" ref="AE34:AK70" si="7">AH35-(AH$363/360)</f>
        <v>12.05555555555641</v>
      </c>
      <c r="AI34" s="51">
        <f t="shared" si="7"/>
        <v>9.4722222222217418</v>
      </c>
      <c r="AJ34" s="51">
        <f t="shared" si="7"/>
        <v>10.333333333333949</v>
      </c>
      <c r="AK34" s="51">
        <f t="shared" si="7"/>
        <v>11.194444444443612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23.644444444445718</v>
      </c>
      <c r="F35" s="41">
        <f t="shared" si="6"/>
        <v>24.53333333333164</v>
      </c>
      <c r="G35" s="41">
        <f t="shared" si="6"/>
        <v>25.422222222221343</v>
      </c>
      <c r="H35" s="42">
        <f t="shared" si="6"/>
        <v>21.866666666665811</v>
      </c>
      <c r="I35" s="42">
        <f t="shared" si="6"/>
        <v>22.755555555556338</v>
      </c>
      <c r="J35" s="42">
        <f t="shared" si="6"/>
        <v>23.644444444445718</v>
      </c>
      <c r="K35" s="43">
        <f t="shared" si="6"/>
        <v>20.088888888890448</v>
      </c>
      <c r="L35" s="43">
        <f t="shared" si="6"/>
        <v>20.977777777776385</v>
      </c>
      <c r="M35" s="43">
        <f t="shared" si="6"/>
        <v>21.866666666665811</v>
      </c>
      <c r="N35" s="44">
        <f t="shared" si="6"/>
        <v>16</v>
      </c>
      <c r="O35" s="44">
        <f t="shared" si="6"/>
        <v>16.888888888890321</v>
      </c>
      <c r="P35" s="44">
        <f t="shared" si="6"/>
        <v>17.777777777779093</v>
      </c>
      <c r="Q35" s="45">
        <f t="shared" si="6"/>
        <v>15.111111111109778</v>
      </c>
      <c r="R35" s="45">
        <f t="shared" si="6"/>
        <v>16</v>
      </c>
      <c r="S35" s="45">
        <f t="shared" si="6"/>
        <v>16.888888888890321</v>
      </c>
      <c r="T35" s="46">
        <f t="shared" ref="T35:AG55" si="8">T36-(T$363/360)</f>
        <v>14.222222222221722</v>
      </c>
      <c r="U35" s="46">
        <f t="shared" si="8"/>
        <v>15.111111111109778</v>
      </c>
      <c r="V35" s="46">
        <f t="shared" si="8"/>
        <v>16</v>
      </c>
      <c r="W35" s="47">
        <f t="shared" si="8"/>
        <v>13.333333333333238</v>
      </c>
      <c r="X35" s="47">
        <f t="shared" si="8"/>
        <v>14.222222222221722</v>
      </c>
      <c r="Y35" s="47">
        <f t="shared" si="8"/>
        <v>15.111111111109778</v>
      </c>
      <c r="Z35" s="48">
        <f t="shared" si="8"/>
        <v>12.444444444445299</v>
      </c>
      <c r="AA35" s="48">
        <f t="shared" si="8"/>
        <v>13.333333333333238</v>
      </c>
      <c r="AB35" s="48">
        <f t="shared" si="8"/>
        <v>14.222222222221722</v>
      </c>
      <c r="AC35" s="49">
        <f t="shared" si="8"/>
        <v>11.555555555554722</v>
      </c>
      <c r="AD35" s="49">
        <f t="shared" si="8"/>
        <v>12.444444444445299</v>
      </c>
      <c r="AE35" s="49">
        <f t="shared" si="7"/>
        <v>13.333333333333238</v>
      </c>
      <c r="AF35" s="50">
        <f t="shared" si="7"/>
        <v>10.666666666667282</v>
      </c>
      <c r="AG35" s="50">
        <f t="shared" si="7"/>
        <v>11.555555555554722</v>
      </c>
      <c r="AH35" s="50">
        <f t="shared" si="7"/>
        <v>12.444444444445299</v>
      </c>
      <c r="AI35" s="51">
        <f t="shared" si="7"/>
        <v>9.7777777777772972</v>
      </c>
      <c r="AJ35" s="51">
        <f t="shared" si="7"/>
        <v>10.666666666667282</v>
      </c>
      <c r="AK35" s="51">
        <f t="shared" si="7"/>
        <v>11.555555555554722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24.383333333334605</v>
      </c>
      <c r="F36" s="41">
        <f t="shared" si="9"/>
        <v>25.299999999998306</v>
      </c>
      <c r="G36" s="41">
        <f t="shared" si="9"/>
        <v>26.216666666665787</v>
      </c>
      <c r="H36" s="42">
        <f t="shared" si="9"/>
        <v>22.549999999999145</v>
      </c>
      <c r="I36" s="42">
        <f t="shared" si="9"/>
        <v>23.46666666666745</v>
      </c>
      <c r="J36" s="42">
        <f t="shared" si="9"/>
        <v>24.383333333334605</v>
      </c>
      <c r="K36" s="43">
        <f t="shared" si="9"/>
        <v>20.716666666668225</v>
      </c>
      <c r="L36" s="43">
        <f t="shared" si="9"/>
        <v>21.63333333333194</v>
      </c>
      <c r="M36" s="43">
        <f t="shared" si="9"/>
        <v>22.549999999999145</v>
      </c>
      <c r="N36" s="44">
        <f t="shared" si="9"/>
        <v>16.5</v>
      </c>
      <c r="O36" s="44">
        <f t="shared" si="9"/>
        <v>17.4166666666681</v>
      </c>
      <c r="P36" s="44">
        <f t="shared" si="9"/>
        <v>18.33333333333465</v>
      </c>
      <c r="Q36" s="45">
        <f t="shared" si="9"/>
        <v>15.583333333332</v>
      </c>
      <c r="R36" s="45">
        <f t="shared" si="9"/>
        <v>16.5</v>
      </c>
      <c r="S36" s="45">
        <f t="shared" si="9"/>
        <v>17.4166666666681</v>
      </c>
      <c r="T36" s="46">
        <f t="shared" si="8"/>
        <v>14.666666666666167</v>
      </c>
      <c r="U36" s="46">
        <f t="shared" si="8"/>
        <v>15.583333333332</v>
      </c>
      <c r="V36" s="46">
        <f t="shared" si="8"/>
        <v>16.5</v>
      </c>
      <c r="W36" s="47">
        <f t="shared" si="8"/>
        <v>13.749999999999904</v>
      </c>
      <c r="X36" s="47">
        <f t="shared" si="8"/>
        <v>14.666666666666167</v>
      </c>
      <c r="Y36" s="47">
        <f t="shared" si="8"/>
        <v>15.583333333332</v>
      </c>
      <c r="Z36" s="48">
        <f t="shared" si="8"/>
        <v>12.833333333334188</v>
      </c>
      <c r="AA36" s="48">
        <f t="shared" si="8"/>
        <v>13.749999999999904</v>
      </c>
      <c r="AB36" s="48">
        <f t="shared" si="8"/>
        <v>14.666666666666167</v>
      </c>
      <c r="AC36" s="49">
        <f t="shared" si="8"/>
        <v>11.916666666665833</v>
      </c>
      <c r="AD36" s="49">
        <f t="shared" si="8"/>
        <v>12.833333333334188</v>
      </c>
      <c r="AE36" s="49">
        <f t="shared" si="7"/>
        <v>13.749999999999904</v>
      </c>
      <c r="AF36" s="50">
        <f t="shared" si="7"/>
        <v>11.000000000000616</v>
      </c>
      <c r="AG36" s="50">
        <f t="shared" si="7"/>
        <v>11.916666666665833</v>
      </c>
      <c r="AH36" s="50">
        <f t="shared" si="7"/>
        <v>12.833333333334188</v>
      </c>
      <c r="AI36" s="51">
        <f t="shared" si="7"/>
        <v>10.083333333332853</v>
      </c>
      <c r="AJ36" s="51">
        <f t="shared" si="7"/>
        <v>11.000000000000616</v>
      </c>
      <c r="AK36" s="51">
        <f t="shared" si="7"/>
        <v>11.916666666665833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25.122222222223492</v>
      </c>
      <c r="F37" s="41">
        <f t="shared" si="9"/>
        <v>26.066666666664972</v>
      </c>
      <c r="G37" s="41">
        <f t="shared" si="9"/>
        <v>27.011111111110232</v>
      </c>
      <c r="H37" s="42">
        <f t="shared" si="9"/>
        <v>23.233333333332478</v>
      </c>
      <c r="I37" s="42">
        <f t="shared" si="9"/>
        <v>24.177777777778562</v>
      </c>
      <c r="J37" s="42">
        <f t="shared" si="9"/>
        <v>25.122222222223492</v>
      </c>
      <c r="K37" s="43">
        <f t="shared" si="9"/>
        <v>21.344444444446001</v>
      </c>
      <c r="L37" s="43">
        <f t="shared" si="9"/>
        <v>22.288888888887495</v>
      </c>
      <c r="M37" s="43">
        <f t="shared" si="9"/>
        <v>23.233333333332478</v>
      </c>
      <c r="N37" s="44">
        <f t="shared" si="9"/>
        <v>17</v>
      </c>
      <c r="O37" s="44">
        <f t="shared" si="9"/>
        <v>17.944444444445878</v>
      </c>
      <c r="P37" s="44">
        <f t="shared" si="9"/>
        <v>18.888888888890207</v>
      </c>
      <c r="Q37" s="45">
        <f t="shared" si="9"/>
        <v>16.055555555554221</v>
      </c>
      <c r="R37" s="45">
        <f t="shared" si="9"/>
        <v>17</v>
      </c>
      <c r="S37" s="45">
        <f t="shared" si="9"/>
        <v>17.944444444445878</v>
      </c>
      <c r="T37" s="46">
        <f t="shared" si="8"/>
        <v>15.111111111110612</v>
      </c>
      <c r="U37" s="46">
        <f t="shared" si="8"/>
        <v>16.055555555554221</v>
      </c>
      <c r="V37" s="46">
        <f t="shared" si="8"/>
        <v>17</v>
      </c>
      <c r="W37" s="47">
        <f t="shared" si="8"/>
        <v>14.16666666666657</v>
      </c>
      <c r="X37" s="47">
        <f t="shared" si="8"/>
        <v>15.111111111110612</v>
      </c>
      <c r="Y37" s="47">
        <f t="shared" si="8"/>
        <v>16.055555555554221</v>
      </c>
      <c r="Z37" s="48">
        <f t="shared" si="8"/>
        <v>13.222222222223078</v>
      </c>
      <c r="AA37" s="48">
        <f t="shared" si="8"/>
        <v>14.16666666666657</v>
      </c>
      <c r="AB37" s="48">
        <f t="shared" si="8"/>
        <v>15.111111111110612</v>
      </c>
      <c r="AC37" s="49">
        <f t="shared" si="8"/>
        <v>12.277777777776944</v>
      </c>
      <c r="AD37" s="49">
        <f t="shared" si="8"/>
        <v>13.222222222223078</v>
      </c>
      <c r="AE37" s="49">
        <f t="shared" si="7"/>
        <v>14.16666666666657</v>
      </c>
      <c r="AF37" s="50">
        <f t="shared" si="7"/>
        <v>11.33333333333395</v>
      </c>
      <c r="AG37" s="50">
        <f t="shared" si="7"/>
        <v>12.277777777776944</v>
      </c>
      <c r="AH37" s="50">
        <f t="shared" si="7"/>
        <v>13.222222222223078</v>
      </c>
      <c r="AI37" s="51">
        <f t="shared" si="7"/>
        <v>10.388888888888408</v>
      </c>
      <c r="AJ37" s="51">
        <f t="shared" si="7"/>
        <v>11.33333333333395</v>
      </c>
      <c r="AK37" s="51">
        <f t="shared" si="7"/>
        <v>12.277777777776944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25.861111111112379</v>
      </c>
      <c r="F38" s="41">
        <f t="shared" si="9"/>
        <v>26.833333333331638</v>
      </c>
      <c r="G38" s="41">
        <f t="shared" si="9"/>
        <v>27.805555555554676</v>
      </c>
      <c r="H38" s="42">
        <f t="shared" si="9"/>
        <v>23.916666666665812</v>
      </c>
      <c r="I38" s="42">
        <f t="shared" si="9"/>
        <v>24.888888888889674</v>
      </c>
      <c r="J38" s="42">
        <f t="shared" si="9"/>
        <v>25.861111111112379</v>
      </c>
      <c r="K38" s="43">
        <f t="shared" si="9"/>
        <v>21.972222222223778</v>
      </c>
      <c r="L38" s="43">
        <f t="shared" si="9"/>
        <v>22.94444444444305</v>
      </c>
      <c r="M38" s="43">
        <f t="shared" si="9"/>
        <v>23.916666666665812</v>
      </c>
      <c r="N38" s="44">
        <f t="shared" si="9"/>
        <v>17.5</v>
      </c>
      <c r="O38" s="44">
        <f t="shared" si="9"/>
        <v>18.472222222223657</v>
      </c>
      <c r="P38" s="44">
        <f t="shared" si="9"/>
        <v>19.444444444445764</v>
      </c>
      <c r="Q38" s="45">
        <f t="shared" si="9"/>
        <v>16.527777777776443</v>
      </c>
      <c r="R38" s="45">
        <f t="shared" si="9"/>
        <v>17.5</v>
      </c>
      <c r="S38" s="45">
        <f t="shared" si="9"/>
        <v>18.472222222223657</v>
      </c>
      <c r="T38" s="46">
        <f t="shared" si="8"/>
        <v>15.555555555555056</v>
      </c>
      <c r="U38" s="46">
        <f t="shared" si="8"/>
        <v>16.527777777776443</v>
      </c>
      <c r="V38" s="46">
        <f t="shared" si="8"/>
        <v>17.5</v>
      </c>
      <c r="W38" s="47">
        <f t="shared" si="8"/>
        <v>14.583333333333236</v>
      </c>
      <c r="X38" s="47">
        <f t="shared" si="8"/>
        <v>15.555555555555056</v>
      </c>
      <c r="Y38" s="47">
        <f t="shared" si="8"/>
        <v>16.527777777776443</v>
      </c>
      <c r="Z38" s="48">
        <f t="shared" si="8"/>
        <v>13.611111111111967</v>
      </c>
      <c r="AA38" s="48">
        <f t="shared" si="8"/>
        <v>14.583333333333236</v>
      </c>
      <c r="AB38" s="48">
        <f t="shared" si="8"/>
        <v>15.555555555555056</v>
      </c>
      <c r="AC38" s="49">
        <f t="shared" si="8"/>
        <v>12.638888888888054</v>
      </c>
      <c r="AD38" s="49">
        <f t="shared" si="8"/>
        <v>13.611111111111967</v>
      </c>
      <c r="AE38" s="49">
        <f t="shared" si="7"/>
        <v>14.583333333333236</v>
      </c>
      <c r="AF38" s="50">
        <f t="shared" si="7"/>
        <v>11.666666666667284</v>
      </c>
      <c r="AG38" s="50">
        <f t="shared" si="7"/>
        <v>12.638888888888054</v>
      </c>
      <c r="AH38" s="50">
        <f t="shared" si="7"/>
        <v>13.611111111111967</v>
      </c>
      <c r="AI38" s="51">
        <f t="shared" si="7"/>
        <v>10.694444444443963</v>
      </c>
      <c r="AJ38" s="51">
        <f t="shared" si="7"/>
        <v>11.666666666667284</v>
      </c>
      <c r="AK38" s="51">
        <f t="shared" si="7"/>
        <v>12.638888888888054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26.600000000001266</v>
      </c>
      <c r="F39" s="41">
        <f t="shared" si="9"/>
        <v>27.599999999998303</v>
      </c>
      <c r="G39" s="41">
        <f t="shared" si="9"/>
        <v>28.59999999999912</v>
      </c>
      <c r="H39" s="42">
        <f t="shared" si="9"/>
        <v>24.599999999999145</v>
      </c>
      <c r="I39" s="42">
        <f t="shared" si="9"/>
        <v>25.600000000000787</v>
      </c>
      <c r="J39" s="42">
        <f t="shared" si="9"/>
        <v>26.600000000001266</v>
      </c>
      <c r="K39" s="43">
        <f t="shared" si="9"/>
        <v>22.600000000001554</v>
      </c>
      <c r="L39" s="43">
        <f t="shared" si="9"/>
        <v>23.599999999998605</v>
      </c>
      <c r="M39" s="43">
        <f t="shared" si="9"/>
        <v>24.599999999999145</v>
      </c>
      <c r="N39" s="44">
        <f t="shared" si="9"/>
        <v>18</v>
      </c>
      <c r="O39" s="44">
        <f t="shared" si="9"/>
        <v>19.000000000001435</v>
      </c>
      <c r="P39" s="44">
        <f t="shared" si="9"/>
        <v>20.000000000001322</v>
      </c>
      <c r="Q39" s="45">
        <f t="shared" si="9"/>
        <v>16.999999999998664</v>
      </c>
      <c r="R39" s="45">
        <f t="shared" si="9"/>
        <v>18</v>
      </c>
      <c r="S39" s="45">
        <f t="shared" si="9"/>
        <v>19.000000000001435</v>
      </c>
      <c r="T39" s="46">
        <f t="shared" si="8"/>
        <v>15.999999999999501</v>
      </c>
      <c r="U39" s="46">
        <f t="shared" si="8"/>
        <v>16.999999999998664</v>
      </c>
      <c r="V39" s="46">
        <f t="shared" si="8"/>
        <v>18</v>
      </c>
      <c r="W39" s="47">
        <f t="shared" si="8"/>
        <v>14.999999999999902</v>
      </c>
      <c r="X39" s="47">
        <f t="shared" si="8"/>
        <v>15.999999999999501</v>
      </c>
      <c r="Y39" s="47">
        <f t="shared" si="8"/>
        <v>16.999999999998664</v>
      </c>
      <c r="Z39" s="48">
        <f t="shared" si="8"/>
        <v>14.000000000000856</v>
      </c>
      <c r="AA39" s="48">
        <f t="shared" si="8"/>
        <v>14.999999999999902</v>
      </c>
      <c r="AB39" s="48">
        <f t="shared" si="8"/>
        <v>15.999999999999501</v>
      </c>
      <c r="AC39" s="49">
        <f t="shared" si="8"/>
        <v>12.999999999999165</v>
      </c>
      <c r="AD39" s="49">
        <f t="shared" si="8"/>
        <v>14.000000000000856</v>
      </c>
      <c r="AE39" s="49">
        <f t="shared" si="7"/>
        <v>14.999999999999902</v>
      </c>
      <c r="AF39" s="50">
        <f t="shared" si="7"/>
        <v>12.000000000000618</v>
      </c>
      <c r="AG39" s="50">
        <f t="shared" si="7"/>
        <v>12.999999999999165</v>
      </c>
      <c r="AH39" s="50">
        <f t="shared" si="7"/>
        <v>14.000000000000856</v>
      </c>
      <c r="AI39" s="51">
        <f t="shared" si="7"/>
        <v>10.999999999999519</v>
      </c>
      <c r="AJ39" s="51">
        <f t="shared" si="7"/>
        <v>12.000000000000618</v>
      </c>
      <c r="AK39" s="51">
        <f t="shared" si="7"/>
        <v>12.999999999999165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27.338888888890153</v>
      </c>
      <c r="F40" s="41">
        <f t="shared" si="9"/>
        <v>28.366666666664969</v>
      </c>
      <c r="G40" s="41">
        <f t="shared" si="9"/>
        <v>29.394444444443565</v>
      </c>
      <c r="H40" s="42">
        <f t="shared" si="9"/>
        <v>25.283333333332479</v>
      </c>
      <c r="I40" s="42">
        <f t="shared" si="9"/>
        <v>26.311111111111899</v>
      </c>
      <c r="J40" s="42">
        <f t="shared" si="9"/>
        <v>27.338888888890153</v>
      </c>
      <c r="K40" s="43">
        <f t="shared" si="9"/>
        <v>23.22777777777933</v>
      </c>
      <c r="L40" s="43">
        <f t="shared" si="9"/>
        <v>24.25555555555416</v>
      </c>
      <c r="M40" s="43">
        <f t="shared" si="9"/>
        <v>25.283333333332479</v>
      </c>
      <c r="N40" s="44">
        <f t="shared" si="9"/>
        <v>18.5</v>
      </c>
      <c r="O40" s="44">
        <f t="shared" si="9"/>
        <v>19.527777777779214</v>
      </c>
      <c r="P40" s="44">
        <f t="shared" si="9"/>
        <v>20.555555555556879</v>
      </c>
      <c r="Q40" s="45">
        <f t="shared" si="9"/>
        <v>17.472222222220886</v>
      </c>
      <c r="R40" s="45">
        <f t="shared" si="9"/>
        <v>18.5</v>
      </c>
      <c r="S40" s="45">
        <f t="shared" si="9"/>
        <v>19.527777777779214</v>
      </c>
      <c r="T40" s="46">
        <f t="shared" si="8"/>
        <v>16.444444444443945</v>
      </c>
      <c r="U40" s="46">
        <f t="shared" si="8"/>
        <v>17.472222222220886</v>
      </c>
      <c r="V40" s="46">
        <f t="shared" si="8"/>
        <v>18.5</v>
      </c>
      <c r="W40" s="47">
        <f t="shared" si="8"/>
        <v>15.416666666666568</v>
      </c>
      <c r="X40" s="47">
        <f t="shared" si="8"/>
        <v>16.444444444443945</v>
      </c>
      <c r="Y40" s="47">
        <f t="shared" si="8"/>
        <v>17.472222222220886</v>
      </c>
      <c r="Z40" s="48">
        <f t="shared" si="8"/>
        <v>14.388888888889745</v>
      </c>
      <c r="AA40" s="48">
        <f t="shared" si="8"/>
        <v>15.416666666666568</v>
      </c>
      <c r="AB40" s="48">
        <f t="shared" si="8"/>
        <v>16.444444444443945</v>
      </c>
      <c r="AC40" s="49">
        <f t="shared" si="8"/>
        <v>13.361111111110276</v>
      </c>
      <c r="AD40" s="49">
        <f t="shared" si="8"/>
        <v>14.388888888889745</v>
      </c>
      <c r="AE40" s="49">
        <f>AE41-(AE$363/360)</f>
        <v>15.416666666666568</v>
      </c>
      <c r="AF40" s="50">
        <f>AF41-(AF$363/360)</f>
        <v>12.333333333333952</v>
      </c>
      <c r="AG40" s="50">
        <f>AG41-(AG$363/360)</f>
        <v>13.361111111110276</v>
      </c>
      <c r="AH40" s="50">
        <f>AH41-(AH$363/360)</f>
        <v>14.388888888889745</v>
      </c>
      <c r="AI40" s="51">
        <f>AI41-(AI$363/360)</f>
        <v>11.305555555555074</v>
      </c>
      <c r="AJ40" s="51">
        <f t="shared" si="7"/>
        <v>12.333333333333952</v>
      </c>
      <c r="AK40" s="51">
        <f t="shared" si="7"/>
        <v>13.361111111110276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28.07777777777904</v>
      </c>
      <c r="F41" s="41">
        <f t="shared" si="9"/>
        <v>29.133333333331635</v>
      </c>
      <c r="G41" s="41">
        <f t="shared" si="9"/>
        <v>30.188888888888009</v>
      </c>
      <c r="H41" s="42">
        <f t="shared" si="9"/>
        <v>25.966666666665812</v>
      </c>
      <c r="I41" s="42">
        <f t="shared" si="9"/>
        <v>27.022222222223011</v>
      </c>
      <c r="J41" s="42">
        <f t="shared" si="9"/>
        <v>28.07777777777904</v>
      </c>
      <c r="K41" s="43">
        <f t="shared" si="9"/>
        <v>23.855555555557107</v>
      </c>
      <c r="L41" s="43">
        <f t="shared" si="9"/>
        <v>24.911111111109715</v>
      </c>
      <c r="M41" s="43">
        <f t="shared" si="9"/>
        <v>25.966666666665812</v>
      </c>
      <c r="N41" s="44">
        <f t="shared" si="9"/>
        <v>19</v>
      </c>
      <c r="O41" s="44">
        <f t="shared" si="9"/>
        <v>20.055555555556992</v>
      </c>
      <c r="P41" s="44">
        <f t="shared" si="9"/>
        <v>21.111111111112436</v>
      </c>
      <c r="Q41" s="45">
        <f t="shared" si="9"/>
        <v>17.944444444443107</v>
      </c>
      <c r="R41" s="45">
        <f t="shared" si="9"/>
        <v>19</v>
      </c>
      <c r="S41" s="45">
        <f t="shared" si="9"/>
        <v>20.055555555556992</v>
      </c>
      <c r="T41" s="46">
        <f t="shared" si="8"/>
        <v>16.888888888888388</v>
      </c>
      <c r="U41" s="46">
        <f t="shared" si="8"/>
        <v>17.944444444443107</v>
      </c>
      <c r="V41" s="46">
        <f t="shared" si="8"/>
        <v>19</v>
      </c>
      <c r="W41" s="47">
        <f t="shared" si="8"/>
        <v>15.833333333333234</v>
      </c>
      <c r="X41" s="47">
        <f t="shared" si="8"/>
        <v>16.888888888888388</v>
      </c>
      <c r="Y41" s="47">
        <f t="shared" si="8"/>
        <v>17.944444444443107</v>
      </c>
      <c r="Z41" s="48">
        <f t="shared" si="8"/>
        <v>14.777777777778635</v>
      </c>
      <c r="AA41" s="48">
        <f t="shared" si="8"/>
        <v>15.833333333333234</v>
      </c>
      <c r="AB41" s="48">
        <f t="shared" si="8"/>
        <v>16.888888888888388</v>
      </c>
      <c r="AC41" s="49">
        <f t="shared" si="8"/>
        <v>13.722222222221387</v>
      </c>
      <c r="AD41" s="49">
        <f t="shared" si="8"/>
        <v>14.777777777778635</v>
      </c>
      <c r="AE41" s="49">
        <f t="shared" si="8"/>
        <v>15.833333333333234</v>
      </c>
      <c r="AF41" s="50">
        <f t="shared" si="8"/>
        <v>12.666666666667286</v>
      </c>
      <c r="AG41" s="50">
        <f t="shared" si="8"/>
        <v>13.722222222221387</v>
      </c>
      <c r="AH41" s="50">
        <f t="shared" si="7"/>
        <v>14.777777777778635</v>
      </c>
      <c r="AI41" s="51">
        <f t="shared" si="7"/>
        <v>11.611111111110629</v>
      </c>
      <c r="AJ41" s="51">
        <f t="shared" si="7"/>
        <v>12.666666666667286</v>
      </c>
      <c r="AK41" s="51">
        <f t="shared" si="7"/>
        <v>13.722222222221387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28.816666666667928</v>
      </c>
      <c r="F42" s="41">
        <f t="shared" si="9"/>
        <v>29.8999999999983</v>
      </c>
      <c r="G42" s="41">
        <f t="shared" si="9"/>
        <v>30.983333333332453</v>
      </c>
      <c r="H42" s="42">
        <f t="shared" si="9"/>
        <v>26.649999999999146</v>
      </c>
      <c r="I42" s="42">
        <f t="shared" si="9"/>
        <v>27.733333333334123</v>
      </c>
      <c r="J42" s="42">
        <f t="shared" si="9"/>
        <v>28.816666666667928</v>
      </c>
      <c r="K42" s="43">
        <f t="shared" si="9"/>
        <v>24.483333333334883</v>
      </c>
      <c r="L42" s="43">
        <f t="shared" si="9"/>
        <v>25.56666666666527</v>
      </c>
      <c r="M42" s="43">
        <f t="shared" si="9"/>
        <v>26.649999999999146</v>
      </c>
      <c r="N42" s="44">
        <f t="shared" si="9"/>
        <v>19.5</v>
      </c>
      <c r="O42" s="44">
        <f t="shared" si="9"/>
        <v>20.583333333334771</v>
      </c>
      <c r="P42" s="44">
        <f t="shared" si="9"/>
        <v>21.666666666667993</v>
      </c>
      <c r="Q42" s="45">
        <f t="shared" si="9"/>
        <v>18.416666666665328</v>
      </c>
      <c r="R42" s="45">
        <f t="shared" si="9"/>
        <v>19.5</v>
      </c>
      <c r="S42" s="45">
        <f t="shared" si="9"/>
        <v>20.583333333334771</v>
      </c>
      <c r="T42" s="46">
        <f t="shared" si="9"/>
        <v>17.333333333332831</v>
      </c>
      <c r="U42" s="46">
        <f t="shared" si="8"/>
        <v>18.416666666665328</v>
      </c>
      <c r="V42" s="46">
        <f t="shared" si="8"/>
        <v>19.5</v>
      </c>
      <c r="W42" s="47">
        <f t="shared" si="8"/>
        <v>16.249999999999901</v>
      </c>
      <c r="X42" s="47">
        <f t="shared" si="8"/>
        <v>17.333333333332831</v>
      </c>
      <c r="Y42" s="47">
        <f t="shared" si="8"/>
        <v>18.416666666665328</v>
      </c>
      <c r="Z42" s="48">
        <f t="shared" si="8"/>
        <v>15.166666666667524</v>
      </c>
      <c r="AA42" s="48">
        <f t="shared" si="8"/>
        <v>16.249999999999901</v>
      </c>
      <c r="AB42" s="48">
        <f t="shared" si="8"/>
        <v>17.333333333332831</v>
      </c>
      <c r="AC42" s="49">
        <f t="shared" si="8"/>
        <v>14.083333333332497</v>
      </c>
      <c r="AD42" s="49">
        <f t="shared" si="8"/>
        <v>15.166666666667524</v>
      </c>
      <c r="AE42" s="49">
        <f t="shared" si="8"/>
        <v>16.249999999999901</v>
      </c>
      <c r="AF42" s="50">
        <f t="shared" si="8"/>
        <v>13.00000000000062</v>
      </c>
      <c r="AG42" s="50">
        <f t="shared" si="8"/>
        <v>14.083333333332497</v>
      </c>
      <c r="AH42" s="50">
        <f t="shared" si="7"/>
        <v>15.166666666667524</v>
      </c>
      <c r="AI42" s="51">
        <f t="shared" si="7"/>
        <v>11.916666666666185</v>
      </c>
      <c r="AJ42" s="51">
        <f t="shared" si="7"/>
        <v>13.00000000000062</v>
      </c>
      <c r="AK42" s="51">
        <f t="shared" si="7"/>
        <v>14.083333333332497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29.555555555556815</v>
      </c>
      <c r="F43" s="41">
        <f t="shared" si="9"/>
        <v>30.666666666664966</v>
      </c>
      <c r="G43" s="41">
        <f t="shared" si="9"/>
        <v>31.777777777776897</v>
      </c>
      <c r="H43" s="42">
        <f t="shared" si="9"/>
        <v>27.333333333332479</v>
      </c>
      <c r="I43" s="42">
        <f t="shared" si="9"/>
        <v>28.444444444445235</v>
      </c>
      <c r="J43" s="42">
        <f t="shared" si="9"/>
        <v>29.555555555556815</v>
      </c>
      <c r="K43" s="43">
        <f t="shared" si="9"/>
        <v>25.11111111111266</v>
      </c>
      <c r="L43" s="43">
        <f t="shared" si="9"/>
        <v>26.222222222220825</v>
      </c>
      <c r="M43" s="43">
        <f t="shared" si="9"/>
        <v>27.333333333332479</v>
      </c>
      <c r="N43" s="44">
        <f t="shared" si="9"/>
        <v>20</v>
      </c>
      <c r="O43" s="44">
        <f t="shared" si="9"/>
        <v>21.11111111111255</v>
      </c>
      <c r="P43" s="44">
        <f t="shared" si="9"/>
        <v>22.22222222222355</v>
      </c>
      <c r="Q43" s="45">
        <f t="shared" si="9"/>
        <v>18.88888888888755</v>
      </c>
      <c r="R43" s="45">
        <f t="shared" si="9"/>
        <v>20</v>
      </c>
      <c r="S43" s="45">
        <f t="shared" si="9"/>
        <v>21.11111111111255</v>
      </c>
      <c r="T43" s="46">
        <f t="shared" si="9"/>
        <v>17.777777777777274</v>
      </c>
      <c r="U43" s="46">
        <f t="shared" si="8"/>
        <v>18.88888888888755</v>
      </c>
      <c r="V43" s="46">
        <f t="shared" si="8"/>
        <v>20</v>
      </c>
      <c r="W43" s="47">
        <f t="shared" si="8"/>
        <v>16.666666666666568</v>
      </c>
      <c r="X43" s="47">
        <f t="shared" si="8"/>
        <v>17.777777777777274</v>
      </c>
      <c r="Y43" s="47">
        <f t="shared" si="8"/>
        <v>18.88888888888755</v>
      </c>
      <c r="Z43" s="48">
        <f t="shared" si="8"/>
        <v>15.555555555556413</v>
      </c>
      <c r="AA43" s="48">
        <f t="shared" si="8"/>
        <v>16.666666666666568</v>
      </c>
      <c r="AB43" s="48">
        <f t="shared" si="8"/>
        <v>17.777777777777274</v>
      </c>
      <c r="AC43" s="49">
        <f t="shared" si="8"/>
        <v>14.444444444443608</v>
      </c>
      <c r="AD43" s="49">
        <f t="shared" si="8"/>
        <v>15.555555555556413</v>
      </c>
      <c r="AE43" s="49">
        <f t="shared" si="8"/>
        <v>16.666666666666568</v>
      </c>
      <c r="AF43" s="50">
        <f t="shared" si="8"/>
        <v>13.333333333333954</v>
      </c>
      <c r="AG43" s="50">
        <f t="shared" si="8"/>
        <v>14.444444444443608</v>
      </c>
      <c r="AH43" s="50">
        <f t="shared" si="7"/>
        <v>15.555555555556413</v>
      </c>
      <c r="AI43" s="51">
        <f t="shared" si="7"/>
        <v>12.22222222222174</v>
      </c>
      <c r="AJ43" s="51">
        <f t="shared" si="7"/>
        <v>13.333333333333954</v>
      </c>
      <c r="AK43" s="51">
        <f t="shared" si="7"/>
        <v>14.444444444443608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30.294444444445702</v>
      </c>
      <c r="F44" s="41">
        <f t="shared" si="9"/>
        <v>31.433333333331632</v>
      </c>
      <c r="G44" s="41">
        <f t="shared" si="9"/>
        <v>32.572222222221342</v>
      </c>
      <c r="H44" s="42">
        <f t="shared" si="9"/>
        <v>28.016666666665813</v>
      </c>
      <c r="I44" s="42">
        <f t="shared" si="9"/>
        <v>29.155555555556347</v>
      </c>
      <c r="J44" s="42">
        <f t="shared" si="9"/>
        <v>30.294444444445702</v>
      </c>
      <c r="K44" s="43">
        <f t="shared" si="9"/>
        <v>25.738888888890436</v>
      </c>
      <c r="L44" s="43">
        <f t="shared" si="9"/>
        <v>26.87777777777638</v>
      </c>
      <c r="M44" s="43">
        <f t="shared" si="9"/>
        <v>28.016666666665813</v>
      </c>
      <c r="N44" s="44">
        <f t="shared" si="9"/>
        <v>20.5</v>
      </c>
      <c r="O44" s="44">
        <f t="shared" si="9"/>
        <v>21.638888888890328</v>
      </c>
      <c r="P44" s="44">
        <f t="shared" si="9"/>
        <v>22.777777777779107</v>
      </c>
      <c r="Q44" s="45">
        <f t="shared" si="9"/>
        <v>19.361111111109771</v>
      </c>
      <c r="R44" s="45">
        <f t="shared" si="9"/>
        <v>20.5</v>
      </c>
      <c r="S44" s="45">
        <f t="shared" si="9"/>
        <v>21.638888888890328</v>
      </c>
      <c r="T44" s="46">
        <f t="shared" si="9"/>
        <v>18.222222222221717</v>
      </c>
      <c r="U44" s="46">
        <f t="shared" si="8"/>
        <v>19.361111111109771</v>
      </c>
      <c r="V44" s="46">
        <f t="shared" si="8"/>
        <v>20.5</v>
      </c>
      <c r="W44" s="47">
        <f t="shared" si="8"/>
        <v>17.083333333333236</v>
      </c>
      <c r="X44" s="47">
        <f t="shared" si="8"/>
        <v>18.222222222221717</v>
      </c>
      <c r="Y44" s="47">
        <f t="shared" si="8"/>
        <v>19.361111111109771</v>
      </c>
      <c r="Z44" s="48">
        <f t="shared" si="8"/>
        <v>15.944444444445303</v>
      </c>
      <c r="AA44" s="48">
        <f t="shared" si="8"/>
        <v>17.083333333333236</v>
      </c>
      <c r="AB44" s="48">
        <f t="shared" si="8"/>
        <v>18.222222222221717</v>
      </c>
      <c r="AC44" s="49">
        <f t="shared" si="8"/>
        <v>14.805555555554719</v>
      </c>
      <c r="AD44" s="49">
        <f t="shared" si="8"/>
        <v>15.944444444445303</v>
      </c>
      <c r="AE44" s="49">
        <f t="shared" si="8"/>
        <v>17.083333333333236</v>
      </c>
      <c r="AF44" s="50">
        <f t="shared" si="8"/>
        <v>13.666666666667288</v>
      </c>
      <c r="AG44" s="50">
        <f t="shared" si="8"/>
        <v>14.805555555554719</v>
      </c>
      <c r="AH44" s="50">
        <f t="shared" si="7"/>
        <v>15.944444444445303</v>
      </c>
      <c r="AI44" s="51">
        <f t="shared" si="7"/>
        <v>12.527777777777295</v>
      </c>
      <c r="AJ44" s="51">
        <f t="shared" si="7"/>
        <v>13.666666666667288</v>
      </c>
      <c r="AK44" s="51">
        <f t="shared" si="7"/>
        <v>14.805555555554719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31.033333333334589</v>
      </c>
      <c r="F45" s="41">
        <f t="shared" si="9"/>
        <v>32.199999999998298</v>
      </c>
      <c r="G45" s="41">
        <f t="shared" si="9"/>
        <v>33.366666666665786</v>
      </c>
      <c r="H45" s="42">
        <f t="shared" si="9"/>
        <v>28.699999999999147</v>
      </c>
      <c r="I45" s="42">
        <f t="shared" si="9"/>
        <v>29.866666666667459</v>
      </c>
      <c r="J45" s="42">
        <f t="shared" si="9"/>
        <v>31.033333333334589</v>
      </c>
      <c r="K45" s="43">
        <f t="shared" si="9"/>
        <v>26.366666666668213</v>
      </c>
      <c r="L45" s="43">
        <f t="shared" si="9"/>
        <v>27.533333333331935</v>
      </c>
      <c r="M45" s="43">
        <f t="shared" si="9"/>
        <v>28.699999999999147</v>
      </c>
      <c r="N45" s="44">
        <f t="shared" si="9"/>
        <v>21</v>
      </c>
      <c r="O45" s="44">
        <f t="shared" si="9"/>
        <v>22.166666666668107</v>
      </c>
      <c r="P45" s="44">
        <f t="shared" si="9"/>
        <v>23.333333333334664</v>
      </c>
      <c r="Q45" s="45">
        <f t="shared" si="9"/>
        <v>19.833333333331993</v>
      </c>
      <c r="R45" s="45">
        <f t="shared" si="9"/>
        <v>21</v>
      </c>
      <c r="S45" s="45">
        <f t="shared" si="9"/>
        <v>22.166666666668107</v>
      </c>
      <c r="T45" s="46">
        <f t="shared" si="9"/>
        <v>18.66666666666616</v>
      </c>
      <c r="U45" s="46">
        <f t="shared" si="8"/>
        <v>19.833333333331993</v>
      </c>
      <c r="V45" s="46">
        <f t="shared" si="8"/>
        <v>21</v>
      </c>
      <c r="W45" s="47">
        <f t="shared" si="8"/>
        <v>17.499999999999904</v>
      </c>
      <c r="X45" s="47">
        <f t="shared" si="8"/>
        <v>18.66666666666616</v>
      </c>
      <c r="Y45" s="47">
        <f t="shared" si="8"/>
        <v>19.833333333331993</v>
      </c>
      <c r="Z45" s="48">
        <f t="shared" si="8"/>
        <v>16.333333333334192</v>
      </c>
      <c r="AA45" s="48">
        <f t="shared" si="8"/>
        <v>17.499999999999904</v>
      </c>
      <c r="AB45" s="48">
        <f t="shared" si="8"/>
        <v>18.66666666666616</v>
      </c>
      <c r="AC45" s="49">
        <f t="shared" si="8"/>
        <v>15.166666666665829</v>
      </c>
      <c r="AD45" s="49">
        <f t="shared" si="8"/>
        <v>16.333333333334192</v>
      </c>
      <c r="AE45" s="49">
        <f t="shared" si="8"/>
        <v>17.499999999999904</v>
      </c>
      <c r="AF45" s="50">
        <f t="shared" si="8"/>
        <v>14.000000000000622</v>
      </c>
      <c r="AG45" s="50">
        <f t="shared" si="8"/>
        <v>15.166666666665829</v>
      </c>
      <c r="AH45" s="50">
        <f t="shared" si="7"/>
        <v>16.333333333334192</v>
      </c>
      <c r="AI45" s="51">
        <f t="shared" si="7"/>
        <v>12.833333333332851</v>
      </c>
      <c r="AJ45" s="51">
        <f t="shared" si="7"/>
        <v>14.000000000000622</v>
      </c>
      <c r="AK45" s="51">
        <f t="shared" si="7"/>
        <v>15.166666666665829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31.772222222223476</v>
      </c>
      <c r="F46" s="41">
        <f t="shared" si="9"/>
        <v>32.966666666664963</v>
      </c>
      <c r="G46" s="41">
        <f t="shared" si="9"/>
        <v>34.16111111111023</v>
      </c>
      <c r="H46" s="42">
        <f t="shared" si="9"/>
        <v>29.38333333333248</v>
      </c>
      <c r="I46" s="42">
        <f t="shared" si="9"/>
        <v>30.577777777778572</v>
      </c>
      <c r="J46" s="42">
        <f t="shared" si="9"/>
        <v>31.772222222223476</v>
      </c>
      <c r="K46" s="43">
        <f t="shared" si="9"/>
        <v>26.994444444445989</v>
      </c>
      <c r="L46" s="43">
        <f t="shared" si="9"/>
        <v>28.18888888888749</v>
      </c>
      <c r="M46" s="43">
        <f t="shared" si="9"/>
        <v>29.38333333333248</v>
      </c>
      <c r="N46" s="44">
        <f t="shared" si="9"/>
        <v>21.5</v>
      </c>
      <c r="O46" s="44">
        <f t="shared" si="9"/>
        <v>22.694444444445885</v>
      </c>
      <c r="P46" s="44">
        <f t="shared" si="9"/>
        <v>23.888888888890222</v>
      </c>
      <c r="Q46" s="45">
        <f t="shared" si="9"/>
        <v>20.305555555554214</v>
      </c>
      <c r="R46" s="45">
        <f t="shared" si="9"/>
        <v>21.5</v>
      </c>
      <c r="S46" s="45">
        <f t="shared" si="9"/>
        <v>22.694444444445885</v>
      </c>
      <c r="T46" s="46">
        <f t="shared" si="9"/>
        <v>19.111111111110603</v>
      </c>
      <c r="U46" s="46">
        <f t="shared" si="8"/>
        <v>20.305555555554214</v>
      </c>
      <c r="V46" s="46">
        <f t="shared" si="8"/>
        <v>21.5</v>
      </c>
      <c r="W46" s="47">
        <f t="shared" si="8"/>
        <v>17.916666666666572</v>
      </c>
      <c r="X46" s="47">
        <f t="shared" si="8"/>
        <v>19.111111111110603</v>
      </c>
      <c r="Y46" s="47">
        <f t="shared" si="8"/>
        <v>20.305555555554214</v>
      </c>
      <c r="Z46" s="48">
        <f t="shared" si="8"/>
        <v>16.722222222223081</v>
      </c>
      <c r="AA46" s="48">
        <f t="shared" si="8"/>
        <v>17.916666666666572</v>
      </c>
      <c r="AB46" s="48">
        <f t="shared" si="8"/>
        <v>19.111111111110603</v>
      </c>
      <c r="AC46" s="49">
        <f t="shared" si="8"/>
        <v>15.52777777777694</v>
      </c>
      <c r="AD46" s="49">
        <f t="shared" si="8"/>
        <v>16.722222222223081</v>
      </c>
      <c r="AE46" s="49">
        <f t="shared" si="8"/>
        <v>17.916666666666572</v>
      </c>
      <c r="AF46" s="50">
        <f t="shared" si="8"/>
        <v>14.333333333333956</v>
      </c>
      <c r="AG46" s="50">
        <f t="shared" si="8"/>
        <v>15.52777777777694</v>
      </c>
      <c r="AH46" s="50">
        <f t="shared" si="7"/>
        <v>16.722222222223081</v>
      </c>
      <c r="AI46" s="51">
        <f t="shared" si="7"/>
        <v>13.138888888888406</v>
      </c>
      <c r="AJ46" s="51">
        <f t="shared" si="7"/>
        <v>14.333333333333956</v>
      </c>
      <c r="AK46" s="51">
        <f t="shared" si="7"/>
        <v>15.52777777777694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32.511111111112363</v>
      </c>
      <c r="F47" s="41">
        <f t="shared" si="9"/>
        <v>33.733333333331629</v>
      </c>
      <c r="G47" s="41">
        <f t="shared" si="9"/>
        <v>34.955555555554675</v>
      </c>
      <c r="H47" s="42">
        <f t="shared" si="9"/>
        <v>30.066666666665814</v>
      </c>
      <c r="I47" s="42">
        <f t="shared" si="9"/>
        <v>31.288888888889684</v>
      </c>
      <c r="J47" s="42">
        <f t="shared" si="9"/>
        <v>32.511111111112363</v>
      </c>
      <c r="K47" s="43">
        <f t="shared" si="9"/>
        <v>27.622222222223765</v>
      </c>
      <c r="L47" s="43">
        <f t="shared" si="9"/>
        <v>28.844444444443045</v>
      </c>
      <c r="M47" s="43">
        <f t="shared" si="9"/>
        <v>30.066666666665814</v>
      </c>
      <c r="N47" s="44">
        <f t="shared" si="9"/>
        <v>22</v>
      </c>
      <c r="O47" s="44">
        <f t="shared" si="9"/>
        <v>23.222222222223664</v>
      </c>
      <c r="P47" s="44">
        <f t="shared" si="9"/>
        <v>24.444444444445779</v>
      </c>
      <c r="Q47" s="45">
        <f t="shared" si="9"/>
        <v>20.777777777776436</v>
      </c>
      <c r="R47" s="45">
        <f t="shared" si="9"/>
        <v>22</v>
      </c>
      <c r="S47" s="45">
        <f t="shared" si="9"/>
        <v>23.222222222223664</v>
      </c>
      <c r="T47" s="46">
        <f t="shared" si="9"/>
        <v>19.555555555555046</v>
      </c>
      <c r="U47" s="46">
        <f t="shared" si="8"/>
        <v>20.777777777776436</v>
      </c>
      <c r="V47" s="46">
        <f t="shared" si="8"/>
        <v>22</v>
      </c>
      <c r="W47" s="47">
        <f t="shared" si="8"/>
        <v>18.33333333333324</v>
      </c>
      <c r="X47" s="47">
        <f t="shared" si="8"/>
        <v>19.555555555555046</v>
      </c>
      <c r="Y47" s="47">
        <f t="shared" si="8"/>
        <v>20.777777777776436</v>
      </c>
      <c r="Z47" s="48">
        <f t="shared" si="8"/>
        <v>17.11111111111197</v>
      </c>
      <c r="AA47" s="48">
        <f t="shared" si="8"/>
        <v>18.33333333333324</v>
      </c>
      <c r="AB47" s="48">
        <f t="shared" si="8"/>
        <v>19.555555555555046</v>
      </c>
      <c r="AC47" s="49">
        <f t="shared" si="8"/>
        <v>15.888888888888051</v>
      </c>
      <c r="AD47" s="49">
        <f t="shared" si="8"/>
        <v>17.11111111111197</v>
      </c>
      <c r="AE47" s="49">
        <f t="shared" si="8"/>
        <v>18.33333333333324</v>
      </c>
      <c r="AF47" s="50">
        <f t="shared" si="8"/>
        <v>14.66666666666729</v>
      </c>
      <c r="AG47" s="50">
        <f t="shared" si="8"/>
        <v>15.888888888888051</v>
      </c>
      <c r="AH47" s="50">
        <f t="shared" si="7"/>
        <v>17.11111111111197</v>
      </c>
      <c r="AI47" s="51">
        <f t="shared" si="7"/>
        <v>13.444444444443961</v>
      </c>
      <c r="AJ47" s="51">
        <f t="shared" si="7"/>
        <v>14.66666666666729</v>
      </c>
      <c r="AK47" s="51">
        <f t="shared" si="7"/>
        <v>15.888888888888051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33.250000000001251</v>
      </c>
      <c r="F48" s="41">
        <f t="shared" si="9"/>
        <v>34.499999999998295</v>
      </c>
      <c r="G48" s="41">
        <f t="shared" si="9"/>
        <v>35.749999999999119</v>
      </c>
      <c r="H48" s="42">
        <f t="shared" si="9"/>
        <v>30.749999999999147</v>
      </c>
      <c r="I48" s="42">
        <f t="shared" si="9"/>
        <v>32.000000000000796</v>
      </c>
      <c r="J48" s="42">
        <f t="shared" si="9"/>
        <v>33.250000000001251</v>
      </c>
      <c r="K48" s="43">
        <f t="shared" si="9"/>
        <v>28.250000000001542</v>
      </c>
      <c r="L48" s="43">
        <f t="shared" si="9"/>
        <v>29.4999999999986</v>
      </c>
      <c r="M48" s="43">
        <f t="shared" si="9"/>
        <v>30.749999999999147</v>
      </c>
      <c r="N48" s="44">
        <f t="shared" si="9"/>
        <v>22.5</v>
      </c>
      <c r="O48" s="44">
        <f t="shared" si="9"/>
        <v>23.750000000001442</v>
      </c>
      <c r="P48" s="44">
        <f t="shared" si="9"/>
        <v>25.000000000001336</v>
      </c>
      <c r="Q48" s="45">
        <f t="shared" si="9"/>
        <v>21.249999999998657</v>
      </c>
      <c r="R48" s="45">
        <f t="shared" si="9"/>
        <v>22.5</v>
      </c>
      <c r="S48" s="45">
        <f t="shared" si="9"/>
        <v>23.750000000001442</v>
      </c>
      <c r="T48" s="46">
        <f t="shared" si="9"/>
        <v>19.999999999999488</v>
      </c>
      <c r="U48" s="46">
        <f t="shared" si="8"/>
        <v>21.249999999998657</v>
      </c>
      <c r="V48" s="46">
        <f t="shared" si="8"/>
        <v>22.5</v>
      </c>
      <c r="W48" s="47">
        <f t="shared" si="8"/>
        <v>18.749999999999908</v>
      </c>
      <c r="X48" s="47">
        <f t="shared" si="8"/>
        <v>19.999999999999488</v>
      </c>
      <c r="Y48" s="47">
        <f t="shared" si="8"/>
        <v>21.249999999998657</v>
      </c>
      <c r="Z48" s="48">
        <f t="shared" si="8"/>
        <v>17.50000000000086</v>
      </c>
      <c r="AA48" s="48">
        <f t="shared" si="8"/>
        <v>18.749999999999908</v>
      </c>
      <c r="AB48" s="48">
        <f t="shared" si="8"/>
        <v>19.999999999999488</v>
      </c>
      <c r="AC48" s="49">
        <f t="shared" si="8"/>
        <v>16.249999999999162</v>
      </c>
      <c r="AD48" s="49">
        <f t="shared" si="8"/>
        <v>17.50000000000086</v>
      </c>
      <c r="AE48" s="49">
        <f t="shared" si="8"/>
        <v>18.749999999999908</v>
      </c>
      <c r="AF48" s="50">
        <f t="shared" si="8"/>
        <v>15.000000000000624</v>
      </c>
      <c r="AG48" s="50">
        <f t="shared" si="8"/>
        <v>16.249999999999162</v>
      </c>
      <c r="AH48" s="50">
        <f t="shared" si="7"/>
        <v>17.50000000000086</v>
      </c>
      <c r="AI48" s="51">
        <f t="shared" si="7"/>
        <v>13.749999999999517</v>
      </c>
      <c r="AJ48" s="51">
        <f t="shared" si="7"/>
        <v>15.000000000000624</v>
      </c>
      <c r="AK48" s="51">
        <f t="shared" si="7"/>
        <v>16.249999999999162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33.988888888890138</v>
      </c>
      <c r="F49" s="41">
        <f t="shared" si="9"/>
        <v>35.26666666666496</v>
      </c>
      <c r="G49" s="41">
        <f t="shared" si="9"/>
        <v>36.544444444443563</v>
      </c>
      <c r="H49" s="42">
        <f t="shared" si="9"/>
        <v>31.433333333332481</v>
      </c>
      <c r="I49" s="42">
        <f t="shared" si="9"/>
        <v>32.711111111111904</v>
      </c>
      <c r="J49" s="42">
        <f t="shared" si="9"/>
        <v>33.988888888890138</v>
      </c>
      <c r="K49" s="43">
        <f t="shared" si="9"/>
        <v>28.877777777779318</v>
      </c>
      <c r="L49" s="43">
        <f t="shared" si="9"/>
        <v>30.155555555554155</v>
      </c>
      <c r="M49" s="43">
        <f t="shared" si="9"/>
        <v>31.433333333332481</v>
      </c>
      <c r="N49" s="44">
        <f t="shared" si="9"/>
        <v>23</v>
      </c>
      <c r="O49" s="44">
        <f t="shared" si="9"/>
        <v>24.277777777779221</v>
      </c>
      <c r="P49" s="44">
        <f t="shared" si="9"/>
        <v>25.555555555556893</v>
      </c>
      <c r="Q49" s="45">
        <f t="shared" si="9"/>
        <v>21.722222222220879</v>
      </c>
      <c r="R49" s="45">
        <f t="shared" si="9"/>
        <v>23</v>
      </c>
      <c r="S49" s="45">
        <f t="shared" si="9"/>
        <v>24.277777777779221</v>
      </c>
      <c r="T49" s="46">
        <f t="shared" si="9"/>
        <v>20.444444444443931</v>
      </c>
      <c r="U49" s="46">
        <f t="shared" si="8"/>
        <v>21.722222222220879</v>
      </c>
      <c r="V49" s="46">
        <f t="shared" si="8"/>
        <v>23</v>
      </c>
      <c r="W49" s="47">
        <f t="shared" si="8"/>
        <v>19.166666666666575</v>
      </c>
      <c r="X49" s="47">
        <f t="shared" si="8"/>
        <v>20.444444444443931</v>
      </c>
      <c r="Y49" s="47">
        <f t="shared" si="8"/>
        <v>21.722222222220879</v>
      </c>
      <c r="Z49" s="48">
        <f t="shared" si="8"/>
        <v>17.888888888889749</v>
      </c>
      <c r="AA49" s="48">
        <f t="shared" si="8"/>
        <v>19.166666666666575</v>
      </c>
      <c r="AB49" s="48">
        <f t="shared" si="8"/>
        <v>20.444444444443931</v>
      </c>
      <c r="AC49" s="49">
        <f t="shared" si="8"/>
        <v>16.611111111110272</v>
      </c>
      <c r="AD49" s="49">
        <f t="shared" si="8"/>
        <v>17.888888888889749</v>
      </c>
      <c r="AE49" s="49">
        <f t="shared" si="8"/>
        <v>19.166666666666575</v>
      </c>
      <c r="AF49" s="50">
        <f t="shared" si="8"/>
        <v>15.333333333333957</v>
      </c>
      <c r="AG49" s="50">
        <f t="shared" si="8"/>
        <v>16.611111111110272</v>
      </c>
      <c r="AH49" s="50">
        <f t="shared" si="7"/>
        <v>17.888888888889749</v>
      </c>
      <c r="AI49" s="51">
        <f t="shared" si="7"/>
        <v>14.055555555555072</v>
      </c>
      <c r="AJ49" s="51">
        <f t="shared" si="7"/>
        <v>15.333333333333957</v>
      </c>
      <c r="AK49" s="51">
        <f t="shared" si="7"/>
        <v>16.611111111110272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34.727777777779025</v>
      </c>
      <c r="F50" s="41">
        <f t="shared" si="9"/>
        <v>36.033333333331626</v>
      </c>
      <c r="G50" s="41">
        <f t="shared" si="9"/>
        <v>37.338888888888008</v>
      </c>
      <c r="H50" s="42">
        <f t="shared" si="9"/>
        <v>32.116666666665814</v>
      </c>
      <c r="I50" s="42">
        <f t="shared" si="9"/>
        <v>33.422222222223013</v>
      </c>
      <c r="J50" s="42">
        <f t="shared" si="9"/>
        <v>34.727777777779025</v>
      </c>
      <c r="K50" s="43">
        <f t="shared" si="9"/>
        <v>29.505555555557095</v>
      </c>
      <c r="L50" s="43">
        <f t="shared" si="9"/>
        <v>30.81111111110971</v>
      </c>
      <c r="M50" s="43">
        <f t="shared" si="9"/>
        <v>32.116666666665814</v>
      </c>
      <c r="N50" s="44">
        <f t="shared" si="9"/>
        <v>23.5</v>
      </c>
      <c r="O50" s="44">
        <f t="shared" si="9"/>
        <v>24.805555555557</v>
      </c>
      <c r="P50" s="44">
        <f t="shared" si="9"/>
        <v>26.11111111111245</v>
      </c>
      <c r="Q50" s="45">
        <f t="shared" si="9"/>
        <v>22.1944444444431</v>
      </c>
      <c r="R50" s="45">
        <f t="shared" si="9"/>
        <v>23.5</v>
      </c>
      <c r="S50" s="45">
        <f t="shared" si="9"/>
        <v>24.805555555557</v>
      </c>
      <c r="T50" s="46">
        <f t="shared" si="9"/>
        <v>20.888888888888374</v>
      </c>
      <c r="U50" s="46">
        <f t="shared" si="8"/>
        <v>22.1944444444431</v>
      </c>
      <c r="V50" s="46">
        <f t="shared" si="8"/>
        <v>23.5</v>
      </c>
      <c r="W50" s="47">
        <f t="shared" si="8"/>
        <v>19.583333333333243</v>
      </c>
      <c r="X50" s="47">
        <f t="shared" si="8"/>
        <v>20.888888888888374</v>
      </c>
      <c r="Y50" s="47">
        <f t="shared" si="8"/>
        <v>22.1944444444431</v>
      </c>
      <c r="Z50" s="48">
        <f t="shared" si="8"/>
        <v>18.277777777778638</v>
      </c>
      <c r="AA50" s="48">
        <f t="shared" si="8"/>
        <v>19.583333333333243</v>
      </c>
      <c r="AB50" s="48">
        <f t="shared" si="8"/>
        <v>20.888888888888374</v>
      </c>
      <c r="AC50" s="49">
        <f t="shared" si="8"/>
        <v>16.972222222221383</v>
      </c>
      <c r="AD50" s="49">
        <f t="shared" si="8"/>
        <v>18.277777777778638</v>
      </c>
      <c r="AE50" s="49">
        <f t="shared" si="8"/>
        <v>19.583333333333243</v>
      </c>
      <c r="AF50" s="50">
        <f t="shared" si="8"/>
        <v>15.666666666667291</v>
      </c>
      <c r="AG50" s="50">
        <f t="shared" si="8"/>
        <v>16.972222222221383</v>
      </c>
      <c r="AH50" s="50">
        <f t="shared" si="7"/>
        <v>18.277777777778638</v>
      </c>
      <c r="AI50" s="51">
        <f t="shared" si="7"/>
        <v>14.361111111110628</v>
      </c>
      <c r="AJ50" s="51">
        <f t="shared" si="7"/>
        <v>15.666666666667291</v>
      </c>
      <c r="AK50" s="51">
        <f t="shared" si="7"/>
        <v>16.972222222221383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35.466666666667912</v>
      </c>
      <c r="F51" s="41">
        <f t="shared" si="9"/>
        <v>36.799999999998292</v>
      </c>
      <c r="G51" s="41">
        <f t="shared" si="9"/>
        <v>38.133333333332452</v>
      </c>
      <c r="H51" s="42">
        <f t="shared" si="9"/>
        <v>32.799999999999145</v>
      </c>
      <c r="I51" s="42">
        <f t="shared" si="9"/>
        <v>34.133333333334122</v>
      </c>
      <c r="J51" s="42">
        <f t="shared" si="9"/>
        <v>35.466666666667912</v>
      </c>
      <c r="K51" s="43">
        <f t="shared" si="9"/>
        <v>30.133333333334871</v>
      </c>
      <c r="L51" s="43">
        <f t="shared" si="9"/>
        <v>31.466666666665265</v>
      </c>
      <c r="M51" s="43">
        <f t="shared" si="9"/>
        <v>32.799999999999145</v>
      </c>
      <c r="N51" s="44">
        <f t="shared" si="9"/>
        <v>24</v>
      </c>
      <c r="O51" s="44">
        <f t="shared" si="9"/>
        <v>25.333333333334778</v>
      </c>
      <c r="P51" s="44">
        <f t="shared" si="9"/>
        <v>26.666666666668007</v>
      </c>
      <c r="Q51" s="45">
        <f t="shared" si="9"/>
        <v>22.666666666665321</v>
      </c>
      <c r="R51" s="45">
        <f t="shared" si="9"/>
        <v>24</v>
      </c>
      <c r="S51" s="45">
        <f t="shared" si="9"/>
        <v>25.333333333334778</v>
      </c>
      <c r="T51" s="46">
        <f t="shared" si="9"/>
        <v>21.333333333332817</v>
      </c>
      <c r="U51" s="46">
        <f t="shared" si="8"/>
        <v>22.666666666665321</v>
      </c>
      <c r="V51" s="46">
        <f t="shared" si="8"/>
        <v>24</v>
      </c>
      <c r="W51" s="47">
        <f t="shared" si="8"/>
        <v>19.999999999999911</v>
      </c>
      <c r="X51" s="47">
        <f t="shared" si="8"/>
        <v>21.333333333332817</v>
      </c>
      <c r="Y51" s="47">
        <f t="shared" si="8"/>
        <v>22.666666666665321</v>
      </c>
      <c r="Z51" s="48">
        <f t="shared" si="8"/>
        <v>18.666666666667528</v>
      </c>
      <c r="AA51" s="48">
        <f t="shared" si="8"/>
        <v>19.999999999999911</v>
      </c>
      <c r="AB51" s="48">
        <f t="shared" si="8"/>
        <v>21.333333333332817</v>
      </c>
      <c r="AC51" s="49">
        <f t="shared" si="8"/>
        <v>17.333333333332494</v>
      </c>
      <c r="AD51" s="49">
        <f t="shared" si="8"/>
        <v>18.666666666667528</v>
      </c>
      <c r="AE51" s="49">
        <f t="shared" si="8"/>
        <v>19.999999999999911</v>
      </c>
      <c r="AF51" s="50">
        <f t="shared" si="8"/>
        <v>16.000000000000625</v>
      </c>
      <c r="AG51" s="50">
        <f t="shared" si="8"/>
        <v>17.333333333332494</v>
      </c>
      <c r="AH51" s="50">
        <f t="shared" si="7"/>
        <v>18.666666666667528</v>
      </c>
      <c r="AI51" s="51">
        <f t="shared" si="7"/>
        <v>14.666666666666183</v>
      </c>
      <c r="AJ51" s="51">
        <f t="shared" si="7"/>
        <v>16.000000000000625</v>
      </c>
      <c r="AK51" s="51">
        <f t="shared" si="7"/>
        <v>17.333333333332494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36.205555555556799</v>
      </c>
      <c r="F52" s="41">
        <f t="shared" si="9"/>
        <v>37.566666666664958</v>
      </c>
      <c r="G52" s="41">
        <f t="shared" si="9"/>
        <v>38.927777777776896</v>
      </c>
      <c r="H52" s="42">
        <f t="shared" si="9"/>
        <v>33.483333333332475</v>
      </c>
      <c r="I52" s="42">
        <f t="shared" si="9"/>
        <v>34.84444444444523</v>
      </c>
      <c r="J52" s="42">
        <f t="shared" ref="J52:Y69" si="10">J53-(J$363/360)</f>
        <v>36.205555555556799</v>
      </c>
      <c r="K52" s="43">
        <f t="shared" si="10"/>
        <v>30.761111111112648</v>
      </c>
      <c r="L52" s="43">
        <f t="shared" si="10"/>
        <v>32.12222222222082</v>
      </c>
      <c r="M52" s="43">
        <f t="shared" si="10"/>
        <v>33.483333333332475</v>
      </c>
      <c r="N52" s="44">
        <f t="shared" si="10"/>
        <v>24.5</v>
      </c>
      <c r="O52" s="44">
        <f t="shared" si="10"/>
        <v>25.861111111112557</v>
      </c>
      <c r="P52" s="44">
        <f t="shared" si="10"/>
        <v>27.222222222223564</v>
      </c>
      <c r="Q52" s="45">
        <f t="shared" si="10"/>
        <v>23.138888888887543</v>
      </c>
      <c r="R52" s="45">
        <f t="shared" si="10"/>
        <v>24.5</v>
      </c>
      <c r="S52" s="45">
        <f t="shared" si="10"/>
        <v>25.861111111112557</v>
      </c>
      <c r="T52" s="46">
        <f t="shared" si="10"/>
        <v>21.77777777777726</v>
      </c>
      <c r="U52" s="46">
        <f t="shared" si="8"/>
        <v>23.138888888887543</v>
      </c>
      <c r="V52" s="46">
        <f t="shared" si="8"/>
        <v>24.5</v>
      </c>
      <c r="W52" s="47">
        <f t="shared" si="8"/>
        <v>20.416666666666579</v>
      </c>
      <c r="X52" s="47">
        <f t="shared" si="8"/>
        <v>21.77777777777726</v>
      </c>
      <c r="Y52" s="47">
        <f t="shared" si="8"/>
        <v>23.138888888887543</v>
      </c>
      <c r="Z52" s="48">
        <f t="shared" si="8"/>
        <v>19.055555555556417</v>
      </c>
      <c r="AA52" s="48">
        <f t="shared" si="8"/>
        <v>20.416666666666579</v>
      </c>
      <c r="AB52" s="48">
        <f t="shared" si="8"/>
        <v>21.77777777777726</v>
      </c>
      <c r="AC52" s="49">
        <f t="shared" si="8"/>
        <v>17.694444444443604</v>
      </c>
      <c r="AD52" s="49">
        <f t="shared" si="8"/>
        <v>19.055555555556417</v>
      </c>
      <c r="AE52" s="49">
        <f t="shared" si="8"/>
        <v>20.416666666666579</v>
      </c>
      <c r="AF52" s="50">
        <f t="shared" si="8"/>
        <v>16.333333333333957</v>
      </c>
      <c r="AG52" s="50">
        <f t="shared" si="8"/>
        <v>17.694444444443604</v>
      </c>
      <c r="AH52" s="50">
        <f t="shared" si="7"/>
        <v>19.055555555556417</v>
      </c>
      <c r="AI52" s="51">
        <f t="shared" si="7"/>
        <v>14.972222222221738</v>
      </c>
      <c r="AJ52" s="51">
        <f t="shared" si="7"/>
        <v>16.333333333333957</v>
      </c>
      <c r="AK52" s="51">
        <f t="shared" si="7"/>
        <v>17.694444444443604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36.944444444445686</v>
      </c>
      <c r="F53" s="41">
        <f t="shared" si="11"/>
        <v>38.333333333331623</v>
      </c>
      <c r="G53" s="41">
        <f t="shared" si="11"/>
        <v>39.72222222222134</v>
      </c>
      <c r="H53" s="42">
        <f t="shared" si="11"/>
        <v>34.166666666665805</v>
      </c>
      <c r="I53" s="42">
        <f t="shared" si="11"/>
        <v>35.555555555556339</v>
      </c>
      <c r="J53" s="42">
        <f t="shared" si="10"/>
        <v>36.944444444445686</v>
      </c>
      <c r="K53" s="43">
        <f t="shared" si="10"/>
        <v>31.388888888890424</v>
      </c>
      <c r="L53" s="43">
        <f t="shared" si="10"/>
        <v>32.777777777776379</v>
      </c>
      <c r="M53" s="43">
        <f t="shared" si="10"/>
        <v>34.166666666665805</v>
      </c>
      <c r="N53" s="44">
        <f t="shared" si="10"/>
        <v>25</v>
      </c>
      <c r="O53" s="44">
        <f t="shared" si="10"/>
        <v>26.388888888890335</v>
      </c>
      <c r="P53" s="44">
        <f t="shared" si="10"/>
        <v>27.777777777779121</v>
      </c>
      <c r="Q53" s="45">
        <f t="shared" si="10"/>
        <v>23.611111111109764</v>
      </c>
      <c r="R53" s="45">
        <f t="shared" si="10"/>
        <v>25</v>
      </c>
      <c r="S53" s="45">
        <f t="shared" si="10"/>
        <v>26.388888888890335</v>
      </c>
      <c r="T53" s="46">
        <f t="shared" si="10"/>
        <v>22.222222222221703</v>
      </c>
      <c r="U53" s="46">
        <f t="shared" si="8"/>
        <v>23.611111111109764</v>
      </c>
      <c r="V53" s="46">
        <f t="shared" si="8"/>
        <v>25</v>
      </c>
      <c r="W53" s="47">
        <f t="shared" si="8"/>
        <v>20.833333333333247</v>
      </c>
      <c r="X53" s="47">
        <f t="shared" si="8"/>
        <v>22.222222222221703</v>
      </c>
      <c r="Y53" s="47">
        <f t="shared" si="8"/>
        <v>23.611111111109764</v>
      </c>
      <c r="Z53" s="48">
        <f t="shared" si="8"/>
        <v>19.444444444445306</v>
      </c>
      <c r="AA53" s="48">
        <f t="shared" si="8"/>
        <v>20.833333333333247</v>
      </c>
      <c r="AB53" s="48">
        <f t="shared" si="8"/>
        <v>22.222222222221703</v>
      </c>
      <c r="AC53" s="49">
        <f t="shared" si="8"/>
        <v>18.055555555554715</v>
      </c>
      <c r="AD53" s="49">
        <f t="shared" si="8"/>
        <v>19.444444444445306</v>
      </c>
      <c r="AE53" s="49">
        <f t="shared" si="8"/>
        <v>20.833333333333247</v>
      </c>
      <c r="AF53" s="50">
        <f t="shared" si="8"/>
        <v>16.66666666666729</v>
      </c>
      <c r="AG53" s="50">
        <f t="shared" si="8"/>
        <v>18.055555555554715</v>
      </c>
      <c r="AH53" s="50">
        <f t="shared" si="7"/>
        <v>19.444444444445306</v>
      </c>
      <c r="AI53" s="51">
        <f t="shared" si="7"/>
        <v>15.277777777777294</v>
      </c>
      <c r="AJ53" s="51">
        <f t="shared" si="7"/>
        <v>16.66666666666729</v>
      </c>
      <c r="AK53" s="51">
        <f t="shared" si="7"/>
        <v>18.055555555554715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37.683333333334573</v>
      </c>
      <c r="F54" s="41">
        <f t="shared" si="11"/>
        <v>39.099999999998289</v>
      </c>
      <c r="G54" s="41">
        <f t="shared" si="11"/>
        <v>40.516666666665785</v>
      </c>
      <c r="H54" s="42">
        <f t="shared" si="11"/>
        <v>34.849999999999135</v>
      </c>
      <c r="I54" s="42">
        <f t="shared" si="11"/>
        <v>36.266666666667447</v>
      </c>
      <c r="J54" s="42">
        <f t="shared" si="10"/>
        <v>37.683333333334573</v>
      </c>
      <c r="K54" s="43">
        <f t="shared" si="10"/>
        <v>32.0166666666682</v>
      </c>
      <c r="L54" s="43">
        <f t="shared" si="10"/>
        <v>33.433333333331937</v>
      </c>
      <c r="M54" s="43">
        <f t="shared" si="10"/>
        <v>34.849999999999135</v>
      </c>
      <c r="N54" s="44">
        <f t="shared" si="10"/>
        <v>25.5</v>
      </c>
      <c r="O54" s="44">
        <f t="shared" si="10"/>
        <v>26.916666666668114</v>
      </c>
      <c r="P54" s="44">
        <f t="shared" si="10"/>
        <v>28.333333333334679</v>
      </c>
      <c r="Q54" s="45">
        <f t="shared" si="10"/>
        <v>24.083333333331986</v>
      </c>
      <c r="R54" s="45">
        <f t="shared" si="10"/>
        <v>25.5</v>
      </c>
      <c r="S54" s="45">
        <f t="shared" si="10"/>
        <v>26.916666666668114</v>
      </c>
      <c r="T54" s="46">
        <f t="shared" si="10"/>
        <v>22.666666666666146</v>
      </c>
      <c r="U54" s="46">
        <f t="shared" si="8"/>
        <v>24.083333333331986</v>
      </c>
      <c r="V54" s="46">
        <f t="shared" si="8"/>
        <v>25.5</v>
      </c>
      <c r="W54" s="47">
        <f t="shared" si="8"/>
        <v>21.249999999999915</v>
      </c>
      <c r="X54" s="47">
        <f t="shared" si="8"/>
        <v>22.666666666666146</v>
      </c>
      <c r="Y54" s="47">
        <f t="shared" si="8"/>
        <v>24.083333333331986</v>
      </c>
      <c r="Z54" s="48">
        <f t="shared" si="8"/>
        <v>19.833333333334195</v>
      </c>
      <c r="AA54" s="48">
        <f t="shared" si="8"/>
        <v>21.249999999999915</v>
      </c>
      <c r="AB54" s="48">
        <f t="shared" si="8"/>
        <v>22.666666666666146</v>
      </c>
      <c r="AC54" s="49">
        <f t="shared" si="8"/>
        <v>18.416666666665826</v>
      </c>
      <c r="AD54" s="49">
        <f t="shared" si="8"/>
        <v>19.833333333334195</v>
      </c>
      <c r="AE54" s="49">
        <f t="shared" si="8"/>
        <v>21.249999999999915</v>
      </c>
      <c r="AF54" s="50">
        <f t="shared" si="8"/>
        <v>17.000000000000622</v>
      </c>
      <c r="AG54" s="50">
        <f t="shared" si="8"/>
        <v>18.416666666665826</v>
      </c>
      <c r="AH54" s="50">
        <f t="shared" si="7"/>
        <v>19.833333333334195</v>
      </c>
      <c r="AI54" s="51">
        <f t="shared" si="7"/>
        <v>15.583333333332849</v>
      </c>
      <c r="AJ54" s="51">
        <f t="shared" si="7"/>
        <v>17.000000000000622</v>
      </c>
      <c r="AK54" s="51">
        <f t="shared" si="7"/>
        <v>18.416666666665826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38.422222222223461</v>
      </c>
      <c r="F55" s="41">
        <f t="shared" si="11"/>
        <v>39.866666666664955</v>
      </c>
      <c r="G55" s="41">
        <f t="shared" si="11"/>
        <v>41.311111111110229</v>
      </c>
      <c r="H55" s="42">
        <f t="shared" si="11"/>
        <v>35.533333333332465</v>
      </c>
      <c r="I55" s="42">
        <f t="shared" si="11"/>
        <v>36.977777777778556</v>
      </c>
      <c r="J55" s="42">
        <f t="shared" si="10"/>
        <v>38.422222222223461</v>
      </c>
      <c r="K55" s="43">
        <f t="shared" si="10"/>
        <v>32.64444444444598</v>
      </c>
      <c r="L55" s="43">
        <f t="shared" si="10"/>
        <v>34.088888888887496</v>
      </c>
      <c r="M55" s="43">
        <f t="shared" si="10"/>
        <v>35.533333333332465</v>
      </c>
      <c r="N55" s="44">
        <f t="shared" si="10"/>
        <v>26</v>
      </c>
      <c r="O55" s="44">
        <f t="shared" si="10"/>
        <v>27.444444444445892</v>
      </c>
      <c r="P55" s="44">
        <f t="shared" si="10"/>
        <v>28.888888888890236</v>
      </c>
      <c r="Q55" s="45">
        <f t="shared" si="10"/>
        <v>24.555555555554207</v>
      </c>
      <c r="R55" s="45">
        <f t="shared" si="10"/>
        <v>26</v>
      </c>
      <c r="S55" s="45">
        <f t="shared" si="10"/>
        <v>27.444444444445892</v>
      </c>
      <c r="T55" s="46">
        <f t="shared" si="10"/>
        <v>23.111111111110588</v>
      </c>
      <c r="U55" s="46">
        <f t="shared" si="8"/>
        <v>24.555555555554207</v>
      </c>
      <c r="V55" s="46">
        <f t="shared" si="8"/>
        <v>26</v>
      </c>
      <c r="W55" s="47">
        <f t="shared" si="8"/>
        <v>21.666666666666583</v>
      </c>
      <c r="X55" s="47">
        <f t="shared" si="8"/>
        <v>23.111111111110588</v>
      </c>
      <c r="Y55" s="47">
        <f t="shared" si="8"/>
        <v>24.555555555554207</v>
      </c>
      <c r="Z55" s="48">
        <f t="shared" si="8"/>
        <v>20.222222222223085</v>
      </c>
      <c r="AA55" s="48">
        <f t="shared" ref="AA55:AK85" si="12">AA56-(AA$363/360)</f>
        <v>21.666666666666583</v>
      </c>
      <c r="AB55" s="48">
        <f t="shared" si="12"/>
        <v>23.111111111110588</v>
      </c>
      <c r="AC55" s="49">
        <f t="shared" si="12"/>
        <v>18.777777777776937</v>
      </c>
      <c r="AD55" s="49">
        <f t="shared" si="12"/>
        <v>20.222222222223085</v>
      </c>
      <c r="AE55" s="49">
        <f t="shared" si="12"/>
        <v>21.666666666666583</v>
      </c>
      <c r="AF55" s="50">
        <f t="shared" si="12"/>
        <v>17.333333333333954</v>
      </c>
      <c r="AG55" s="50">
        <f t="shared" si="12"/>
        <v>18.777777777776937</v>
      </c>
      <c r="AH55" s="50">
        <f t="shared" si="7"/>
        <v>20.222222222223085</v>
      </c>
      <c r="AI55" s="51">
        <f t="shared" si="7"/>
        <v>15.888888888888404</v>
      </c>
      <c r="AJ55" s="51">
        <f t="shared" si="7"/>
        <v>17.333333333333954</v>
      </c>
      <c r="AK55" s="51">
        <f t="shared" si="7"/>
        <v>18.777777777776937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39.161111111112348</v>
      </c>
      <c r="F56" s="41">
        <f t="shared" si="11"/>
        <v>40.63333333333162</v>
      </c>
      <c r="G56" s="41">
        <f t="shared" si="11"/>
        <v>42.105555555554673</v>
      </c>
      <c r="H56" s="42">
        <f t="shared" si="11"/>
        <v>36.216666666665795</v>
      </c>
      <c r="I56" s="42">
        <f t="shared" si="11"/>
        <v>37.688888888889664</v>
      </c>
      <c r="J56" s="42">
        <f t="shared" si="10"/>
        <v>39.161111111112348</v>
      </c>
      <c r="K56" s="43">
        <f t="shared" si="10"/>
        <v>33.27222222222376</v>
      </c>
      <c r="L56" s="43">
        <f t="shared" si="10"/>
        <v>34.744444444443054</v>
      </c>
      <c r="M56" s="43">
        <f t="shared" si="10"/>
        <v>36.216666666665795</v>
      </c>
      <c r="N56" s="44">
        <f t="shared" si="10"/>
        <v>26.5</v>
      </c>
      <c r="O56" s="44">
        <f t="shared" si="10"/>
        <v>27.972222222223671</v>
      </c>
      <c r="P56" s="44">
        <f t="shared" si="10"/>
        <v>29.444444444445793</v>
      </c>
      <c r="Q56" s="45">
        <f t="shared" si="10"/>
        <v>25.027777777776429</v>
      </c>
      <c r="R56" s="45">
        <f t="shared" si="10"/>
        <v>26.5</v>
      </c>
      <c r="S56" s="45">
        <f t="shared" si="10"/>
        <v>27.972222222223671</v>
      </c>
      <c r="T56" s="46">
        <f t="shared" si="10"/>
        <v>23.555555555555031</v>
      </c>
      <c r="U56" s="46">
        <f t="shared" si="10"/>
        <v>25.027777777776429</v>
      </c>
      <c r="V56" s="46">
        <f t="shared" si="10"/>
        <v>26.5</v>
      </c>
      <c r="W56" s="47">
        <f t="shared" si="10"/>
        <v>22.08333333333325</v>
      </c>
      <c r="X56" s="47">
        <f t="shared" si="10"/>
        <v>23.555555555555031</v>
      </c>
      <c r="Y56" s="47">
        <f t="shared" si="10"/>
        <v>25.027777777776429</v>
      </c>
      <c r="Z56" s="48">
        <f t="shared" ref="Z56:Z68" si="13">Z57-(Z$363/360)</f>
        <v>20.611111111111974</v>
      </c>
      <c r="AA56" s="48">
        <f t="shared" si="12"/>
        <v>22.08333333333325</v>
      </c>
      <c r="AB56" s="48">
        <f t="shared" si="12"/>
        <v>23.555555555555031</v>
      </c>
      <c r="AC56" s="49">
        <f t="shared" si="12"/>
        <v>19.138888888888047</v>
      </c>
      <c r="AD56" s="49">
        <f t="shared" si="12"/>
        <v>20.611111111111974</v>
      </c>
      <c r="AE56" s="49">
        <f t="shared" si="12"/>
        <v>22.08333333333325</v>
      </c>
      <c r="AF56" s="50">
        <f t="shared" si="12"/>
        <v>17.666666666667286</v>
      </c>
      <c r="AG56" s="50">
        <f t="shared" si="12"/>
        <v>19.138888888888047</v>
      </c>
      <c r="AH56" s="50">
        <f t="shared" si="7"/>
        <v>20.611111111111974</v>
      </c>
      <c r="AI56" s="51">
        <f t="shared" si="7"/>
        <v>16.19444444444396</v>
      </c>
      <c r="AJ56" s="51">
        <f t="shared" si="7"/>
        <v>17.666666666667286</v>
      </c>
      <c r="AK56" s="51">
        <f t="shared" si="7"/>
        <v>19.138888888888047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39.900000000001235</v>
      </c>
      <c r="F57" s="41">
        <f t="shared" si="11"/>
        <v>41.399999999998286</v>
      </c>
      <c r="G57" s="41">
        <f t="shared" si="11"/>
        <v>42.899999999999118</v>
      </c>
      <c r="H57" s="42">
        <f t="shared" si="11"/>
        <v>36.899999999999125</v>
      </c>
      <c r="I57" s="42">
        <f t="shared" si="11"/>
        <v>38.400000000000773</v>
      </c>
      <c r="J57" s="42">
        <f t="shared" si="10"/>
        <v>39.900000000001235</v>
      </c>
      <c r="K57" s="43">
        <f t="shared" si="10"/>
        <v>33.90000000000154</v>
      </c>
      <c r="L57" s="43">
        <f t="shared" si="10"/>
        <v>35.399999999998613</v>
      </c>
      <c r="M57" s="43">
        <f t="shared" si="10"/>
        <v>36.899999999999125</v>
      </c>
      <c r="N57" s="44">
        <f t="shared" si="10"/>
        <v>27</v>
      </c>
      <c r="O57" s="44">
        <f t="shared" si="10"/>
        <v>28.50000000000145</v>
      </c>
      <c r="P57" s="44">
        <f t="shared" si="10"/>
        <v>30.00000000000135</v>
      </c>
      <c r="Q57" s="45">
        <f t="shared" si="10"/>
        <v>25.49999999999865</v>
      </c>
      <c r="R57" s="45">
        <f t="shared" si="10"/>
        <v>27</v>
      </c>
      <c r="S57" s="45">
        <f t="shared" si="10"/>
        <v>28.50000000000145</v>
      </c>
      <c r="T57" s="46">
        <f t="shared" si="10"/>
        <v>23.999999999999474</v>
      </c>
      <c r="U57" s="46">
        <f t="shared" si="10"/>
        <v>25.49999999999865</v>
      </c>
      <c r="V57" s="46">
        <f t="shared" si="10"/>
        <v>27</v>
      </c>
      <c r="W57" s="47">
        <f t="shared" si="10"/>
        <v>22.499999999999918</v>
      </c>
      <c r="X57" s="47">
        <f t="shared" si="10"/>
        <v>23.999999999999474</v>
      </c>
      <c r="Y57" s="47">
        <f t="shared" si="10"/>
        <v>25.49999999999865</v>
      </c>
      <c r="Z57" s="48">
        <f t="shared" si="13"/>
        <v>21.000000000000863</v>
      </c>
      <c r="AA57" s="48">
        <f t="shared" si="12"/>
        <v>22.499999999999918</v>
      </c>
      <c r="AB57" s="48">
        <f t="shared" si="12"/>
        <v>23.999999999999474</v>
      </c>
      <c r="AC57" s="49">
        <f t="shared" si="12"/>
        <v>19.499999999999158</v>
      </c>
      <c r="AD57" s="49">
        <f t="shared" si="12"/>
        <v>21.000000000000863</v>
      </c>
      <c r="AE57" s="49">
        <f t="shared" si="12"/>
        <v>22.499999999999918</v>
      </c>
      <c r="AF57" s="50">
        <f t="shared" si="12"/>
        <v>18.000000000000618</v>
      </c>
      <c r="AG57" s="50">
        <f t="shared" si="12"/>
        <v>19.499999999999158</v>
      </c>
      <c r="AH57" s="50">
        <f t="shared" si="7"/>
        <v>21.000000000000863</v>
      </c>
      <c r="AI57" s="51">
        <f t="shared" si="7"/>
        <v>16.499999999999517</v>
      </c>
      <c r="AJ57" s="51">
        <f t="shared" si="7"/>
        <v>18.000000000000618</v>
      </c>
      <c r="AK57" s="51">
        <f t="shared" si="7"/>
        <v>19.499999999999158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40.638888888890122</v>
      </c>
      <c r="F58" s="41">
        <f t="shared" si="11"/>
        <v>42.166666666664952</v>
      </c>
      <c r="G58" s="41">
        <f t="shared" si="11"/>
        <v>43.694444444443562</v>
      </c>
      <c r="H58" s="42">
        <f t="shared" si="11"/>
        <v>37.583333333332455</v>
      </c>
      <c r="I58" s="42">
        <f t="shared" si="11"/>
        <v>39.111111111111882</v>
      </c>
      <c r="J58" s="42">
        <f t="shared" si="10"/>
        <v>40.638888888890122</v>
      </c>
      <c r="K58" s="43">
        <f t="shared" si="10"/>
        <v>34.52777777777932</v>
      </c>
      <c r="L58" s="43">
        <f t="shared" si="10"/>
        <v>36.055555555554172</v>
      </c>
      <c r="M58" s="43">
        <f t="shared" si="10"/>
        <v>37.583333333332455</v>
      </c>
      <c r="N58" s="44">
        <f t="shared" si="10"/>
        <v>27.5</v>
      </c>
      <c r="O58" s="44">
        <f t="shared" si="10"/>
        <v>29.027777777779228</v>
      </c>
      <c r="P58" s="44">
        <f t="shared" si="10"/>
        <v>30.555555555556907</v>
      </c>
      <c r="Q58" s="45">
        <f t="shared" si="10"/>
        <v>25.972222222220871</v>
      </c>
      <c r="R58" s="45">
        <f t="shared" si="10"/>
        <v>27.5</v>
      </c>
      <c r="S58" s="45">
        <f t="shared" si="10"/>
        <v>29.027777777779228</v>
      </c>
      <c r="T58" s="46">
        <f t="shared" si="10"/>
        <v>24.444444444443917</v>
      </c>
      <c r="U58" s="46">
        <f t="shared" si="10"/>
        <v>25.972222222220871</v>
      </c>
      <c r="V58" s="46">
        <f t="shared" si="10"/>
        <v>27.5</v>
      </c>
      <c r="W58" s="47">
        <f t="shared" si="10"/>
        <v>22.916666666666586</v>
      </c>
      <c r="X58" s="47">
        <f t="shared" si="10"/>
        <v>24.444444444443917</v>
      </c>
      <c r="Y58" s="47">
        <f t="shared" si="10"/>
        <v>25.972222222220871</v>
      </c>
      <c r="Z58" s="48">
        <f t="shared" si="13"/>
        <v>21.388888888889753</v>
      </c>
      <c r="AA58" s="48">
        <f t="shared" si="12"/>
        <v>22.916666666666586</v>
      </c>
      <c r="AB58" s="48">
        <f t="shared" si="12"/>
        <v>24.444444444443917</v>
      </c>
      <c r="AC58" s="49">
        <f t="shared" si="12"/>
        <v>19.861111111110269</v>
      </c>
      <c r="AD58" s="49">
        <f t="shared" si="12"/>
        <v>21.388888888889753</v>
      </c>
      <c r="AE58" s="49">
        <f t="shared" si="12"/>
        <v>22.916666666666586</v>
      </c>
      <c r="AF58" s="50">
        <f t="shared" si="12"/>
        <v>18.33333333333395</v>
      </c>
      <c r="AG58" s="50">
        <f t="shared" si="12"/>
        <v>19.861111111110269</v>
      </c>
      <c r="AH58" s="50">
        <f t="shared" si="7"/>
        <v>21.388888888889753</v>
      </c>
      <c r="AI58" s="51">
        <f t="shared" si="7"/>
        <v>16.805555555555074</v>
      </c>
      <c r="AJ58" s="51">
        <f t="shared" si="7"/>
        <v>18.33333333333395</v>
      </c>
      <c r="AK58" s="51">
        <f t="shared" si="7"/>
        <v>19.861111111110269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41.377777777779009</v>
      </c>
      <c r="F59" s="41">
        <f t="shared" si="11"/>
        <v>42.933333333331618</v>
      </c>
      <c r="G59" s="41">
        <f t="shared" si="11"/>
        <v>44.488888888888006</v>
      </c>
      <c r="H59" s="42">
        <f t="shared" si="11"/>
        <v>38.266666666665785</v>
      </c>
      <c r="I59" s="42">
        <f t="shared" si="11"/>
        <v>39.82222222222299</v>
      </c>
      <c r="J59" s="42">
        <f t="shared" si="10"/>
        <v>41.377777777779009</v>
      </c>
      <c r="K59" s="43">
        <f t="shared" si="10"/>
        <v>35.1555555555571</v>
      </c>
      <c r="L59" s="43">
        <f t="shared" si="10"/>
        <v>36.71111111110973</v>
      </c>
      <c r="M59" s="43">
        <f t="shared" si="10"/>
        <v>38.266666666665785</v>
      </c>
      <c r="N59" s="44">
        <f t="shared" si="10"/>
        <v>28</v>
      </c>
      <c r="O59" s="44">
        <f t="shared" si="10"/>
        <v>29.555555555557007</v>
      </c>
      <c r="P59" s="44">
        <f t="shared" si="10"/>
        <v>31.111111111112464</v>
      </c>
      <c r="Q59" s="45">
        <f t="shared" si="10"/>
        <v>26.444444444443093</v>
      </c>
      <c r="R59" s="45">
        <f t="shared" si="10"/>
        <v>28</v>
      </c>
      <c r="S59" s="45">
        <f t="shared" si="10"/>
        <v>29.555555555557007</v>
      </c>
      <c r="T59" s="46">
        <f t="shared" si="10"/>
        <v>24.88888888888836</v>
      </c>
      <c r="U59" s="46">
        <f t="shared" si="10"/>
        <v>26.444444444443093</v>
      </c>
      <c r="V59" s="46">
        <f t="shared" si="10"/>
        <v>28</v>
      </c>
      <c r="W59" s="47">
        <f t="shared" si="10"/>
        <v>23.333333333333254</v>
      </c>
      <c r="X59" s="47">
        <f t="shared" si="10"/>
        <v>24.88888888888836</v>
      </c>
      <c r="Y59" s="47">
        <f t="shared" si="10"/>
        <v>26.444444444443093</v>
      </c>
      <c r="Z59" s="48">
        <f t="shared" si="13"/>
        <v>21.777777777778642</v>
      </c>
      <c r="AA59" s="48">
        <f t="shared" si="12"/>
        <v>23.333333333333254</v>
      </c>
      <c r="AB59" s="48">
        <f t="shared" si="12"/>
        <v>24.88888888888836</v>
      </c>
      <c r="AC59" s="49">
        <f t="shared" si="12"/>
        <v>20.222222222221379</v>
      </c>
      <c r="AD59" s="49">
        <f t="shared" si="12"/>
        <v>21.777777777778642</v>
      </c>
      <c r="AE59" s="49">
        <f t="shared" si="12"/>
        <v>23.333333333333254</v>
      </c>
      <c r="AF59" s="50">
        <f t="shared" si="12"/>
        <v>18.666666666667282</v>
      </c>
      <c r="AG59" s="50">
        <f t="shared" si="12"/>
        <v>20.222222222221379</v>
      </c>
      <c r="AH59" s="50">
        <f t="shared" si="7"/>
        <v>21.777777777778642</v>
      </c>
      <c r="AI59" s="51">
        <f t="shared" si="7"/>
        <v>17.111111111110631</v>
      </c>
      <c r="AJ59" s="51">
        <f t="shared" si="7"/>
        <v>18.666666666667282</v>
      </c>
      <c r="AK59" s="51">
        <f t="shared" si="7"/>
        <v>20.222222222221379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42.116666666667896</v>
      </c>
      <c r="F60" s="41">
        <f t="shared" si="11"/>
        <v>43.699999999998283</v>
      </c>
      <c r="G60" s="41">
        <f t="shared" si="11"/>
        <v>45.28333333333245</v>
      </c>
      <c r="H60" s="42">
        <f t="shared" si="11"/>
        <v>38.949999999999115</v>
      </c>
      <c r="I60" s="42">
        <f t="shared" si="11"/>
        <v>40.533333333334099</v>
      </c>
      <c r="J60" s="42">
        <f t="shared" si="10"/>
        <v>42.116666666667896</v>
      </c>
      <c r="K60" s="43">
        <f t="shared" si="10"/>
        <v>35.78333333333488</v>
      </c>
      <c r="L60" s="43">
        <f t="shared" si="10"/>
        <v>37.366666666665289</v>
      </c>
      <c r="M60" s="43">
        <f t="shared" si="10"/>
        <v>38.949999999999115</v>
      </c>
      <c r="N60" s="44">
        <f t="shared" si="10"/>
        <v>28.5</v>
      </c>
      <c r="O60" s="44">
        <f t="shared" si="10"/>
        <v>30.083333333334785</v>
      </c>
      <c r="P60" s="44">
        <f t="shared" si="10"/>
        <v>31.666666666668021</v>
      </c>
      <c r="Q60" s="45">
        <f t="shared" si="10"/>
        <v>26.916666666665314</v>
      </c>
      <c r="R60" s="45">
        <f t="shared" si="10"/>
        <v>28.5</v>
      </c>
      <c r="S60" s="45">
        <f t="shared" si="10"/>
        <v>30.083333333334785</v>
      </c>
      <c r="T60" s="46">
        <f t="shared" si="10"/>
        <v>25.333333333332803</v>
      </c>
      <c r="U60" s="46">
        <f t="shared" si="10"/>
        <v>26.916666666665314</v>
      </c>
      <c r="V60" s="46">
        <f t="shared" si="10"/>
        <v>28.5</v>
      </c>
      <c r="W60" s="47">
        <f t="shared" si="10"/>
        <v>23.749999999999922</v>
      </c>
      <c r="X60" s="47">
        <f t="shared" si="10"/>
        <v>25.333333333332803</v>
      </c>
      <c r="Y60" s="47">
        <f t="shared" si="10"/>
        <v>26.916666666665314</v>
      </c>
      <c r="Z60" s="48">
        <f t="shared" si="13"/>
        <v>22.166666666667531</v>
      </c>
      <c r="AA60" s="48">
        <f t="shared" si="12"/>
        <v>23.749999999999922</v>
      </c>
      <c r="AB60" s="48">
        <f t="shared" si="12"/>
        <v>25.333333333332803</v>
      </c>
      <c r="AC60" s="49">
        <f t="shared" si="12"/>
        <v>20.58333333333249</v>
      </c>
      <c r="AD60" s="49">
        <f t="shared" si="12"/>
        <v>22.166666666667531</v>
      </c>
      <c r="AE60" s="49">
        <f t="shared" si="12"/>
        <v>23.749999999999922</v>
      </c>
      <c r="AF60" s="50">
        <f t="shared" si="12"/>
        <v>19.000000000000615</v>
      </c>
      <c r="AG60" s="50">
        <f t="shared" si="12"/>
        <v>20.58333333333249</v>
      </c>
      <c r="AH60" s="50">
        <f t="shared" si="7"/>
        <v>22.166666666667531</v>
      </c>
      <c r="AI60" s="51">
        <f t="shared" si="7"/>
        <v>17.416666666666188</v>
      </c>
      <c r="AJ60" s="51">
        <f t="shared" si="7"/>
        <v>19.000000000000615</v>
      </c>
      <c r="AK60" s="51">
        <f t="shared" si="7"/>
        <v>20.58333333333249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42.855555555556784</v>
      </c>
      <c r="F61" s="41">
        <f t="shared" si="11"/>
        <v>44.466666666664949</v>
      </c>
      <c r="G61" s="41">
        <f t="shared" si="11"/>
        <v>46.077777777776895</v>
      </c>
      <c r="H61" s="42">
        <f t="shared" si="11"/>
        <v>39.633333333332445</v>
      </c>
      <c r="I61" s="42">
        <f t="shared" si="11"/>
        <v>41.244444444445207</v>
      </c>
      <c r="J61" s="42">
        <f t="shared" si="10"/>
        <v>42.855555555556784</v>
      </c>
      <c r="K61" s="43">
        <f t="shared" si="10"/>
        <v>36.41111111111266</v>
      </c>
      <c r="L61" s="43">
        <f t="shared" si="10"/>
        <v>38.022222222220847</v>
      </c>
      <c r="M61" s="43">
        <f t="shared" si="10"/>
        <v>39.633333333332445</v>
      </c>
      <c r="N61" s="44">
        <f t="shared" si="10"/>
        <v>29</v>
      </c>
      <c r="O61" s="44">
        <f t="shared" si="10"/>
        <v>30.611111111112564</v>
      </c>
      <c r="P61" s="44">
        <f t="shared" si="10"/>
        <v>32.222222222223579</v>
      </c>
      <c r="Q61" s="45">
        <f t="shared" si="10"/>
        <v>27.388888888887536</v>
      </c>
      <c r="R61" s="45">
        <f t="shared" si="10"/>
        <v>29</v>
      </c>
      <c r="S61" s="45">
        <f t="shared" si="10"/>
        <v>30.611111111112564</v>
      </c>
      <c r="T61" s="46">
        <f t="shared" si="10"/>
        <v>25.777777777777246</v>
      </c>
      <c r="U61" s="46">
        <f t="shared" si="10"/>
        <v>27.388888888887536</v>
      </c>
      <c r="V61" s="46">
        <f t="shared" si="10"/>
        <v>29</v>
      </c>
      <c r="W61" s="47">
        <f t="shared" si="10"/>
        <v>24.16666666666659</v>
      </c>
      <c r="X61" s="47">
        <f t="shared" si="10"/>
        <v>25.777777777777246</v>
      </c>
      <c r="Y61" s="47">
        <f t="shared" si="10"/>
        <v>27.388888888887536</v>
      </c>
      <c r="Z61" s="48">
        <f t="shared" si="13"/>
        <v>22.55555555555642</v>
      </c>
      <c r="AA61" s="48">
        <f t="shared" si="12"/>
        <v>24.16666666666659</v>
      </c>
      <c r="AB61" s="48">
        <f t="shared" si="12"/>
        <v>25.777777777777246</v>
      </c>
      <c r="AC61" s="49">
        <f t="shared" si="12"/>
        <v>20.944444444443601</v>
      </c>
      <c r="AD61" s="49">
        <f t="shared" si="12"/>
        <v>22.55555555555642</v>
      </c>
      <c r="AE61" s="49">
        <f t="shared" si="12"/>
        <v>24.16666666666659</v>
      </c>
      <c r="AF61" s="50">
        <f t="shared" si="12"/>
        <v>19.333333333333947</v>
      </c>
      <c r="AG61" s="50">
        <f t="shared" si="12"/>
        <v>20.944444444443601</v>
      </c>
      <c r="AH61" s="50">
        <f t="shared" si="7"/>
        <v>22.55555555555642</v>
      </c>
      <c r="AI61" s="51">
        <f t="shared" si="7"/>
        <v>17.722222222221745</v>
      </c>
      <c r="AJ61" s="51">
        <f t="shared" si="7"/>
        <v>19.333333333333947</v>
      </c>
      <c r="AK61" s="51">
        <f t="shared" si="7"/>
        <v>20.944444444443601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43.594444444445671</v>
      </c>
      <c r="F62" s="41">
        <f t="shared" si="11"/>
        <v>45.233333333331615</v>
      </c>
      <c r="G62" s="41">
        <f t="shared" si="11"/>
        <v>46.872222222221339</v>
      </c>
      <c r="H62" s="42">
        <f t="shared" si="11"/>
        <v>40.316666666665775</v>
      </c>
      <c r="I62" s="42">
        <f t="shared" si="11"/>
        <v>41.955555555556316</v>
      </c>
      <c r="J62" s="42">
        <f t="shared" si="10"/>
        <v>43.594444444445671</v>
      </c>
      <c r="K62" s="43">
        <f t="shared" si="10"/>
        <v>37.03888888889044</v>
      </c>
      <c r="L62" s="43">
        <f t="shared" si="10"/>
        <v>38.677777777776406</v>
      </c>
      <c r="M62" s="43">
        <f t="shared" si="10"/>
        <v>40.316666666665775</v>
      </c>
      <c r="N62" s="44">
        <f t="shared" si="10"/>
        <v>29.5</v>
      </c>
      <c r="O62" s="44">
        <f t="shared" si="10"/>
        <v>31.138888888890342</v>
      </c>
      <c r="P62" s="44">
        <f t="shared" si="10"/>
        <v>32.777777777779136</v>
      </c>
      <c r="Q62" s="45">
        <f t="shared" si="10"/>
        <v>27.861111111109757</v>
      </c>
      <c r="R62" s="45">
        <f t="shared" si="10"/>
        <v>29.5</v>
      </c>
      <c r="S62" s="45">
        <f t="shared" si="10"/>
        <v>31.138888888890342</v>
      </c>
      <c r="T62" s="46">
        <f t="shared" si="10"/>
        <v>26.222222222221689</v>
      </c>
      <c r="U62" s="46">
        <f t="shared" si="10"/>
        <v>27.861111111109757</v>
      </c>
      <c r="V62" s="46">
        <f t="shared" si="10"/>
        <v>29.5</v>
      </c>
      <c r="W62" s="47">
        <f t="shared" si="10"/>
        <v>24.583333333333258</v>
      </c>
      <c r="X62" s="47">
        <f t="shared" si="10"/>
        <v>26.222222222221689</v>
      </c>
      <c r="Y62" s="47">
        <f t="shared" si="10"/>
        <v>27.861111111109757</v>
      </c>
      <c r="Z62" s="48">
        <f t="shared" si="13"/>
        <v>22.94444444444531</v>
      </c>
      <c r="AA62" s="48">
        <f t="shared" si="12"/>
        <v>24.583333333333258</v>
      </c>
      <c r="AB62" s="48">
        <f t="shared" si="12"/>
        <v>26.222222222221689</v>
      </c>
      <c r="AC62" s="49">
        <f t="shared" si="12"/>
        <v>21.305555555554712</v>
      </c>
      <c r="AD62" s="49">
        <f t="shared" si="12"/>
        <v>22.94444444444531</v>
      </c>
      <c r="AE62" s="49">
        <f t="shared" si="12"/>
        <v>24.583333333333258</v>
      </c>
      <c r="AF62" s="50">
        <f t="shared" si="12"/>
        <v>19.666666666667279</v>
      </c>
      <c r="AG62" s="50">
        <f t="shared" si="12"/>
        <v>21.305555555554712</v>
      </c>
      <c r="AH62" s="50">
        <f t="shared" si="7"/>
        <v>22.94444444444531</v>
      </c>
      <c r="AI62" s="51">
        <f t="shared" si="7"/>
        <v>18.027777777777303</v>
      </c>
      <c r="AJ62" s="51">
        <f t="shared" si="7"/>
        <v>19.666666666667279</v>
      </c>
      <c r="AK62" s="51">
        <f t="shared" si="7"/>
        <v>21.305555555554712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44.333333333334558</v>
      </c>
      <c r="F63" s="41">
        <f t="shared" si="11"/>
        <v>45.99999999999828</v>
      </c>
      <c r="G63" s="41">
        <f t="shared" si="11"/>
        <v>47.666666666665783</v>
      </c>
      <c r="H63" s="42">
        <f t="shared" si="11"/>
        <v>40.999999999999105</v>
      </c>
      <c r="I63" s="42">
        <f t="shared" si="11"/>
        <v>42.666666666667425</v>
      </c>
      <c r="J63" s="42">
        <f t="shared" si="10"/>
        <v>44.333333333334558</v>
      </c>
      <c r="K63" s="43">
        <f t="shared" si="10"/>
        <v>37.66666666666822</v>
      </c>
      <c r="L63" s="43">
        <f t="shared" si="10"/>
        <v>39.333333333331964</v>
      </c>
      <c r="M63" s="43">
        <f t="shared" si="10"/>
        <v>40.999999999999105</v>
      </c>
      <c r="N63" s="44">
        <f t="shared" si="10"/>
        <v>30</v>
      </c>
      <c r="O63" s="44">
        <f t="shared" si="10"/>
        <v>31.666666666668121</v>
      </c>
      <c r="P63" s="44">
        <f t="shared" si="10"/>
        <v>33.333333333334693</v>
      </c>
      <c r="Q63" s="45">
        <f t="shared" si="10"/>
        <v>28.333333333331979</v>
      </c>
      <c r="R63" s="45">
        <f t="shared" si="10"/>
        <v>30</v>
      </c>
      <c r="S63" s="45">
        <f t="shared" si="10"/>
        <v>31.666666666668121</v>
      </c>
      <c r="T63" s="46">
        <f t="shared" si="10"/>
        <v>26.666666666666131</v>
      </c>
      <c r="U63" s="46">
        <f t="shared" si="10"/>
        <v>28.333333333331979</v>
      </c>
      <c r="V63" s="46">
        <f t="shared" si="10"/>
        <v>30</v>
      </c>
      <c r="W63" s="47">
        <f t="shared" si="10"/>
        <v>24.999999999999925</v>
      </c>
      <c r="X63" s="47">
        <f t="shared" si="10"/>
        <v>26.666666666666131</v>
      </c>
      <c r="Y63" s="47">
        <f t="shared" si="10"/>
        <v>28.333333333331979</v>
      </c>
      <c r="Z63" s="48">
        <f t="shared" si="13"/>
        <v>23.333333333334199</v>
      </c>
      <c r="AA63" s="48">
        <f t="shared" si="12"/>
        <v>24.999999999999925</v>
      </c>
      <c r="AB63" s="48">
        <f t="shared" si="12"/>
        <v>26.666666666666131</v>
      </c>
      <c r="AC63" s="49">
        <f t="shared" si="12"/>
        <v>21.666666666665822</v>
      </c>
      <c r="AD63" s="49">
        <f t="shared" si="12"/>
        <v>23.333333333334199</v>
      </c>
      <c r="AE63" s="49">
        <f t="shared" si="12"/>
        <v>24.999999999999925</v>
      </c>
      <c r="AF63" s="50">
        <f t="shared" si="12"/>
        <v>20.000000000000611</v>
      </c>
      <c r="AG63" s="50">
        <f t="shared" si="12"/>
        <v>21.666666666665822</v>
      </c>
      <c r="AH63" s="50">
        <f t="shared" si="7"/>
        <v>23.333333333334199</v>
      </c>
      <c r="AI63" s="51">
        <f t="shared" si="7"/>
        <v>18.33333333333286</v>
      </c>
      <c r="AJ63" s="51">
        <f t="shared" si="7"/>
        <v>20.000000000000611</v>
      </c>
      <c r="AK63" s="51">
        <f t="shared" si="7"/>
        <v>21.666666666665822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45.072222222223445</v>
      </c>
      <c r="F64" s="41">
        <f t="shared" si="11"/>
        <v>46.766666666664946</v>
      </c>
      <c r="G64" s="41">
        <f t="shared" si="11"/>
        <v>48.461111111110228</v>
      </c>
      <c r="H64" s="42">
        <f t="shared" si="11"/>
        <v>41.683333333332435</v>
      </c>
      <c r="I64" s="42">
        <f t="shared" si="11"/>
        <v>43.377777777778533</v>
      </c>
      <c r="J64" s="42">
        <f t="shared" si="10"/>
        <v>45.072222222223445</v>
      </c>
      <c r="K64" s="43">
        <f t="shared" si="10"/>
        <v>38.294444444446</v>
      </c>
      <c r="L64" s="43">
        <f t="shared" si="10"/>
        <v>39.988888888887523</v>
      </c>
      <c r="M64" s="43">
        <f t="shared" si="10"/>
        <v>41.683333333332435</v>
      </c>
      <c r="N64" s="44">
        <f t="shared" si="10"/>
        <v>30.5</v>
      </c>
      <c r="O64" s="44">
        <f t="shared" si="10"/>
        <v>32.194444444445899</v>
      </c>
      <c r="P64" s="44">
        <f t="shared" si="10"/>
        <v>33.88888888889025</v>
      </c>
      <c r="Q64" s="45">
        <f t="shared" si="10"/>
        <v>28.8055555555542</v>
      </c>
      <c r="R64" s="45">
        <f t="shared" si="10"/>
        <v>30.5</v>
      </c>
      <c r="S64" s="45">
        <f t="shared" si="10"/>
        <v>32.194444444445899</v>
      </c>
      <c r="T64" s="46">
        <f t="shared" si="10"/>
        <v>27.111111111110574</v>
      </c>
      <c r="U64" s="46">
        <f t="shared" si="10"/>
        <v>28.8055555555542</v>
      </c>
      <c r="V64" s="46">
        <f t="shared" si="10"/>
        <v>30.5</v>
      </c>
      <c r="W64" s="47">
        <f t="shared" si="10"/>
        <v>25.416666666666593</v>
      </c>
      <c r="X64" s="47">
        <f t="shared" si="10"/>
        <v>27.111111111110574</v>
      </c>
      <c r="Y64" s="47">
        <f t="shared" si="10"/>
        <v>28.8055555555542</v>
      </c>
      <c r="Z64" s="48">
        <f t="shared" si="13"/>
        <v>23.722222222223088</v>
      </c>
      <c r="AA64" s="48">
        <f t="shared" si="12"/>
        <v>25.416666666666593</v>
      </c>
      <c r="AB64" s="48">
        <f t="shared" si="12"/>
        <v>27.111111111110574</v>
      </c>
      <c r="AC64" s="49">
        <f t="shared" si="12"/>
        <v>22.027777777776933</v>
      </c>
      <c r="AD64" s="49">
        <f t="shared" si="12"/>
        <v>23.722222222223088</v>
      </c>
      <c r="AE64" s="49">
        <f t="shared" si="12"/>
        <v>25.416666666666593</v>
      </c>
      <c r="AF64" s="50">
        <f t="shared" si="12"/>
        <v>20.333333333333943</v>
      </c>
      <c r="AG64" s="50">
        <f t="shared" si="12"/>
        <v>22.027777777776933</v>
      </c>
      <c r="AH64" s="50">
        <f t="shared" si="7"/>
        <v>23.722222222223088</v>
      </c>
      <c r="AI64" s="51">
        <f t="shared" si="7"/>
        <v>18.638888888888417</v>
      </c>
      <c r="AJ64" s="51">
        <f t="shared" si="7"/>
        <v>20.333333333333943</v>
      </c>
      <c r="AK64" s="51">
        <f t="shared" si="7"/>
        <v>22.027777777776933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45.811111111112332</v>
      </c>
      <c r="F65" s="41">
        <f t="shared" si="11"/>
        <v>47.533333333331612</v>
      </c>
      <c r="G65" s="41">
        <f t="shared" si="11"/>
        <v>49.255555555554672</v>
      </c>
      <c r="H65" s="42">
        <f t="shared" si="11"/>
        <v>42.366666666665765</v>
      </c>
      <c r="I65" s="42">
        <f t="shared" si="11"/>
        <v>44.088888888889642</v>
      </c>
      <c r="J65" s="42">
        <f t="shared" si="10"/>
        <v>45.811111111112332</v>
      </c>
      <c r="K65" s="43">
        <f t="shared" si="10"/>
        <v>38.92222222222378</v>
      </c>
      <c r="L65" s="43">
        <f t="shared" si="10"/>
        <v>40.644444444443081</v>
      </c>
      <c r="M65" s="43">
        <f t="shared" si="10"/>
        <v>42.366666666665765</v>
      </c>
      <c r="N65" s="44">
        <f t="shared" si="10"/>
        <v>31</v>
      </c>
      <c r="O65" s="44">
        <f t="shared" si="10"/>
        <v>32.722222222223678</v>
      </c>
      <c r="P65" s="44">
        <f t="shared" si="10"/>
        <v>34.444444444445807</v>
      </c>
      <c r="Q65" s="45">
        <f t="shared" si="10"/>
        <v>29.277777777776421</v>
      </c>
      <c r="R65" s="45">
        <f t="shared" si="10"/>
        <v>31</v>
      </c>
      <c r="S65" s="45">
        <f t="shared" si="10"/>
        <v>32.722222222223678</v>
      </c>
      <c r="T65" s="46">
        <f t="shared" si="10"/>
        <v>27.555555555555017</v>
      </c>
      <c r="U65" s="46">
        <f t="shared" si="10"/>
        <v>29.277777777776421</v>
      </c>
      <c r="V65" s="46">
        <f t="shared" si="10"/>
        <v>31</v>
      </c>
      <c r="W65" s="47">
        <f t="shared" si="10"/>
        <v>25.833333333333261</v>
      </c>
      <c r="X65" s="47">
        <f t="shared" si="10"/>
        <v>27.555555555555017</v>
      </c>
      <c r="Y65" s="47">
        <f t="shared" si="10"/>
        <v>29.277777777776421</v>
      </c>
      <c r="Z65" s="48">
        <f t="shared" si="13"/>
        <v>24.111111111111978</v>
      </c>
      <c r="AA65" s="48">
        <f t="shared" si="12"/>
        <v>25.833333333333261</v>
      </c>
      <c r="AB65" s="48">
        <f t="shared" si="12"/>
        <v>27.555555555555017</v>
      </c>
      <c r="AC65" s="49">
        <f t="shared" si="12"/>
        <v>22.388888888888044</v>
      </c>
      <c r="AD65" s="49">
        <f t="shared" si="12"/>
        <v>24.111111111111978</v>
      </c>
      <c r="AE65" s="49">
        <f t="shared" si="12"/>
        <v>25.833333333333261</v>
      </c>
      <c r="AF65" s="50">
        <f t="shared" si="12"/>
        <v>20.666666666667275</v>
      </c>
      <c r="AG65" s="50">
        <f t="shared" si="12"/>
        <v>22.388888888888044</v>
      </c>
      <c r="AH65" s="50">
        <f t="shared" si="7"/>
        <v>24.111111111111978</v>
      </c>
      <c r="AI65" s="51">
        <f t="shared" si="7"/>
        <v>18.944444444443974</v>
      </c>
      <c r="AJ65" s="51">
        <f t="shared" si="7"/>
        <v>20.666666666667275</v>
      </c>
      <c r="AK65" s="51">
        <f t="shared" si="7"/>
        <v>22.388888888888044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46.550000000001219</v>
      </c>
      <c r="F66" s="41">
        <f t="shared" si="11"/>
        <v>48.299999999998278</v>
      </c>
      <c r="G66" s="41">
        <f t="shared" si="11"/>
        <v>50.049999999999116</v>
      </c>
      <c r="H66" s="42">
        <f t="shared" si="11"/>
        <v>43.049999999999095</v>
      </c>
      <c r="I66" s="42">
        <f t="shared" si="11"/>
        <v>44.80000000000075</v>
      </c>
      <c r="J66" s="42">
        <f t="shared" si="10"/>
        <v>46.550000000001219</v>
      </c>
      <c r="K66" s="43">
        <f t="shared" si="10"/>
        <v>39.55000000000156</v>
      </c>
      <c r="L66" s="43">
        <f t="shared" si="10"/>
        <v>41.29999999999864</v>
      </c>
      <c r="M66" s="43">
        <f t="shared" si="10"/>
        <v>43.049999999999095</v>
      </c>
      <c r="N66" s="44">
        <f t="shared" si="10"/>
        <v>31.5</v>
      </c>
      <c r="O66" s="44">
        <f t="shared" si="10"/>
        <v>33.250000000001457</v>
      </c>
      <c r="P66" s="44">
        <f t="shared" si="10"/>
        <v>35.000000000001364</v>
      </c>
      <c r="Q66" s="45">
        <f t="shared" si="10"/>
        <v>29.749999999998643</v>
      </c>
      <c r="R66" s="45">
        <f t="shared" si="10"/>
        <v>31.5</v>
      </c>
      <c r="S66" s="45">
        <f t="shared" si="10"/>
        <v>33.250000000001457</v>
      </c>
      <c r="T66" s="46">
        <f t="shared" si="10"/>
        <v>27.99999999999946</v>
      </c>
      <c r="U66" s="46">
        <f t="shared" si="10"/>
        <v>29.749999999998643</v>
      </c>
      <c r="V66" s="46">
        <f t="shared" si="10"/>
        <v>31.5</v>
      </c>
      <c r="W66" s="47">
        <f t="shared" si="10"/>
        <v>26.249999999999929</v>
      </c>
      <c r="X66" s="47">
        <f t="shared" si="10"/>
        <v>27.99999999999946</v>
      </c>
      <c r="Y66" s="47">
        <f t="shared" si="10"/>
        <v>29.749999999998643</v>
      </c>
      <c r="Z66" s="48">
        <f t="shared" si="13"/>
        <v>24.500000000000867</v>
      </c>
      <c r="AA66" s="48">
        <f t="shared" si="12"/>
        <v>26.249999999999929</v>
      </c>
      <c r="AB66" s="48">
        <f t="shared" si="12"/>
        <v>27.99999999999946</v>
      </c>
      <c r="AC66" s="49">
        <f t="shared" si="12"/>
        <v>22.749999999999154</v>
      </c>
      <c r="AD66" s="49">
        <f t="shared" si="12"/>
        <v>24.500000000000867</v>
      </c>
      <c r="AE66" s="49">
        <f t="shared" si="12"/>
        <v>26.249999999999929</v>
      </c>
      <c r="AF66" s="50">
        <f t="shared" si="12"/>
        <v>21.000000000000608</v>
      </c>
      <c r="AG66" s="50">
        <f t="shared" si="12"/>
        <v>22.749999999999154</v>
      </c>
      <c r="AH66" s="50">
        <f t="shared" si="7"/>
        <v>24.500000000000867</v>
      </c>
      <c r="AI66" s="51">
        <f t="shared" si="7"/>
        <v>19.249999999999531</v>
      </c>
      <c r="AJ66" s="51">
        <f t="shared" si="7"/>
        <v>21.000000000000608</v>
      </c>
      <c r="AK66" s="51">
        <f t="shared" si="7"/>
        <v>22.749999999999154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47.288888888890106</v>
      </c>
      <c r="F67" s="41">
        <f t="shared" si="11"/>
        <v>49.066666666664943</v>
      </c>
      <c r="G67" s="41">
        <f t="shared" si="11"/>
        <v>50.84444444444356</v>
      </c>
      <c r="H67" s="42">
        <f t="shared" si="11"/>
        <v>43.733333333332425</v>
      </c>
      <c r="I67" s="42">
        <f t="shared" si="11"/>
        <v>45.511111111111859</v>
      </c>
      <c r="J67" s="42">
        <f t="shared" si="10"/>
        <v>47.288888888890106</v>
      </c>
      <c r="K67" s="43">
        <f t="shared" si="10"/>
        <v>40.17777777777934</v>
      </c>
      <c r="L67" s="43">
        <f t="shared" si="10"/>
        <v>41.955555555554199</v>
      </c>
      <c r="M67" s="43">
        <f t="shared" si="10"/>
        <v>43.733333333332425</v>
      </c>
      <c r="N67" s="44">
        <f t="shared" si="10"/>
        <v>32</v>
      </c>
      <c r="O67" s="44">
        <f t="shared" si="10"/>
        <v>33.777777777779235</v>
      </c>
      <c r="P67" s="44">
        <f t="shared" si="10"/>
        <v>35.555555555556921</v>
      </c>
      <c r="Q67" s="45">
        <f t="shared" si="10"/>
        <v>30.222222222220864</v>
      </c>
      <c r="R67" s="45">
        <f t="shared" si="10"/>
        <v>32</v>
      </c>
      <c r="S67" s="45">
        <f t="shared" si="10"/>
        <v>33.777777777779235</v>
      </c>
      <c r="T67" s="46">
        <f t="shared" si="10"/>
        <v>28.444444444443903</v>
      </c>
      <c r="U67" s="46">
        <f t="shared" si="10"/>
        <v>30.222222222220864</v>
      </c>
      <c r="V67" s="46">
        <f t="shared" si="10"/>
        <v>32</v>
      </c>
      <c r="W67" s="47">
        <f t="shared" si="10"/>
        <v>26.666666666666597</v>
      </c>
      <c r="X67" s="47">
        <f t="shared" si="10"/>
        <v>28.444444444443903</v>
      </c>
      <c r="Y67" s="47">
        <f t="shared" si="10"/>
        <v>30.222222222220864</v>
      </c>
      <c r="Z67" s="48">
        <f t="shared" si="13"/>
        <v>24.888888888889756</v>
      </c>
      <c r="AA67" s="48">
        <f t="shared" si="12"/>
        <v>26.666666666666597</v>
      </c>
      <c r="AB67" s="48">
        <f t="shared" si="12"/>
        <v>28.444444444443903</v>
      </c>
      <c r="AC67" s="49">
        <f t="shared" si="12"/>
        <v>23.111111111110265</v>
      </c>
      <c r="AD67" s="49">
        <f t="shared" si="12"/>
        <v>24.888888888889756</v>
      </c>
      <c r="AE67" s="49">
        <f t="shared" si="12"/>
        <v>26.666666666666597</v>
      </c>
      <c r="AF67" s="50">
        <f t="shared" si="12"/>
        <v>21.33333333333394</v>
      </c>
      <c r="AG67" s="50">
        <f t="shared" si="12"/>
        <v>23.111111111110265</v>
      </c>
      <c r="AH67" s="50">
        <f t="shared" si="7"/>
        <v>24.888888888889756</v>
      </c>
      <c r="AI67" s="51">
        <f t="shared" si="7"/>
        <v>19.555555555555088</v>
      </c>
      <c r="AJ67" s="51">
        <f t="shared" si="7"/>
        <v>21.33333333333394</v>
      </c>
      <c r="AK67" s="51">
        <f t="shared" si="7"/>
        <v>23.111111111110265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48.027777777778994</v>
      </c>
      <c r="F68" s="41">
        <f t="shared" si="11"/>
        <v>49.833333333331609</v>
      </c>
      <c r="G68" s="41">
        <f t="shared" si="11"/>
        <v>51.638888888888005</v>
      </c>
      <c r="H68" s="42">
        <f t="shared" si="11"/>
        <v>44.416666666665755</v>
      </c>
      <c r="I68" s="42">
        <f t="shared" si="11"/>
        <v>46.222222222222968</v>
      </c>
      <c r="J68" s="42">
        <f t="shared" si="10"/>
        <v>48.027777777778994</v>
      </c>
      <c r="K68" s="43">
        <f t="shared" si="10"/>
        <v>40.80555555555712</v>
      </c>
      <c r="L68" s="43">
        <f t="shared" si="10"/>
        <v>42.611111111109757</v>
      </c>
      <c r="M68" s="43">
        <f t="shared" si="10"/>
        <v>44.416666666665755</v>
      </c>
      <c r="N68" s="44">
        <f t="shared" si="10"/>
        <v>32.5</v>
      </c>
      <c r="O68" s="44">
        <f t="shared" si="10"/>
        <v>34.305555555557014</v>
      </c>
      <c r="P68" s="44">
        <f t="shared" si="10"/>
        <v>36.111111111112479</v>
      </c>
      <c r="Q68" s="45">
        <f t="shared" si="10"/>
        <v>30.694444444443086</v>
      </c>
      <c r="R68" s="45">
        <f t="shared" si="10"/>
        <v>32.5</v>
      </c>
      <c r="S68" s="45">
        <f t="shared" si="10"/>
        <v>34.305555555557014</v>
      </c>
      <c r="T68" s="46">
        <f t="shared" si="10"/>
        <v>28.888888888888346</v>
      </c>
      <c r="U68" s="46">
        <f t="shared" si="10"/>
        <v>30.694444444443086</v>
      </c>
      <c r="V68" s="46">
        <f t="shared" si="10"/>
        <v>32.5</v>
      </c>
      <c r="W68" s="47">
        <f t="shared" si="10"/>
        <v>27.083333333333265</v>
      </c>
      <c r="X68" s="47">
        <f t="shared" si="10"/>
        <v>28.888888888888346</v>
      </c>
      <c r="Y68" s="47">
        <f t="shared" si="10"/>
        <v>30.694444444443086</v>
      </c>
      <c r="Z68" s="48">
        <f t="shared" si="13"/>
        <v>25.277777777778645</v>
      </c>
      <c r="AA68" s="48">
        <f t="shared" si="12"/>
        <v>27.083333333333265</v>
      </c>
      <c r="AB68" s="48">
        <f t="shared" si="12"/>
        <v>28.888888888888346</v>
      </c>
      <c r="AC68" s="49">
        <f t="shared" si="12"/>
        <v>23.472222222221376</v>
      </c>
      <c r="AD68" s="49">
        <f t="shared" si="12"/>
        <v>25.277777777778645</v>
      </c>
      <c r="AE68" s="49">
        <f t="shared" si="12"/>
        <v>27.083333333333265</v>
      </c>
      <c r="AF68" s="50">
        <f t="shared" si="12"/>
        <v>21.666666666667272</v>
      </c>
      <c r="AG68" s="50">
        <f t="shared" si="12"/>
        <v>23.472222222221376</v>
      </c>
      <c r="AH68" s="50">
        <f t="shared" si="7"/>
        <v>25.277777777778645</v>
      </c>
      <c r="AI68" s="51">
        <f t="shared" si="7"/>
        <v>19.861111111110645</v>
      </c>
      <c r="AJ68" s="51">
        <f t="shared" si="7"/>
        <v>21.666666666667272</v>
      </c>
      <c r="AK68" s="51">
        <f t="shared" si="7"/>
        <v>23.472222222221376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48.766666666667881</v>
      </c>
      <c r="F69" s="41">
        <f t="shared" si="11"/>
        <v>50.599999999998275</v>
      </c>
      <c r="G69" s="41">
        <f t="shared" si="11"/>
        <v>52.433333333332449</v>
      </c>
      <c r="H69" s="42">
        <f t="shared" si="11"/>
        <v>45.099999999999085</v>
      </c>
      <c r="I69" s="42">
        <f t="shared" si="11"/>
        <v>46.933333333334076</v>
      </c>
      <c r="J69" s="42">
        <f t="shared" si="10"/>
        <v>48.766666666667881</v>
      </c>
      <c r="K69" s="43">
        <f t="shared" si="10"/>
        <v>41.4333333333349</v>
      </c>
      <c r="L69" s="43">
        <f t="shared" si="10"/>
        <v>43.266666666665316</v>
      </c>
      <c r="M69" s="43">
        <f t="shared" ref="M69:AB91" si="15">M70-(M$363/360)</f>
        <v>45.099999999999085</v>
      </c>
      <c r="N69" s="44">
        <f t="shared" si="15"/>
        <v>33</v>
      </c>
      <c r="O69" s="44">
        <f t="shared" si="15"/>
        <v>34.833333333334792</v>
      </c>
      <c r="P69" s="44">
        <f t="shared" si="15"/>
        <v>36.666666666668036</v>
      </c>
      <c r="Q69" s="45">
        <f t="shared" si="15"/>
        <v>31.166666666665307</v>
      </c>
      <c r="R69" s="45">
        <f t="shared" si="15"/>
        <v>33</v>
      </c>
      <c r="S69" s="45">
        <f t="shared" si="15"/>
        <v>34.833333333334792</v>
      </c>
      <c r="T69" s="46">
        <f t="shared" si="15"/>
        <v>29.333333333332789</v>
      </c>
      <c r="U69" s="46">
        <f t="shared" si="15"/>
        <v>31.166666666665307</v>
      </c>
      <c r="V69" s="46">
        <f t="shared" si="15"/>
        <v>33</v>
      </c>
      <c r="W69" s="47">
        <f t="shared" si="15"/>
        <v>27.499999999999932</v>
      </c>
      <c r="X69" s="47">
        <f t="shared" si="15"/>
        <v>29.333333333332789</v>
      </c>
      <c r="Y69" s="47">
        <f t="shared" si="15"/>
        <v>31.166666666665307</v>
      </c>
      <c r="Z69" s="48">
        <f t="shared" si="15"/>
        <v>25.666666666667535</v>
      </c>
      <c r="AA69" s="48">
        <f t="shared" si="12"/>
        <v>27.499999999999932</v>
      </c>
      <c r="AB69" s="48">
        <f t="shared" si="12"/>
        <v>29.333333333332789</v>
      </c>
      <c r="AC69" s="49">
        <f t="shared" si="12"/>
        <v>23.833333333332487</v>
      </c>
      <c r="AD69" s="49">
        <f t="shared" si="12"/>
        <v>25.666666666667535</v>
      </c>
      <c r="AE69" s="49">
        <f t="shared" si="12"/>
        <v>27.499999999999932</v>
      </c>
      <c r="AF69" s="50">
        <f t="shared" si="12"/>
        <v>22.000000000000604</v>
      </c>
      <c r="AG69" s="50">
        <f t="shared" si="12"/>
        <v>23.833333333332487</v>
      </c>
      <c r="AH69" s="50">
        <f t="shared" si="7"/>
        <v>25.666666666667535</v>
      </c>
      <c r="AI69" s="51">
        <f t="shared" si="7"/>
        <v>20.166666666666202</v>
      </c>
      <c r="AJ69" s="51">
        <f t="shared" si="7"/>
        <v>22.000000000000604</v>
      </c>
      <c r="AK69" s="51">
        <f t="shared" si="7"/>
        <v>23.833333333332487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49.505555555556768</v>
      </c>
      <c r="F70" s="41">
        <f t="shared" si="11"/>
        <v>51.366666666664941</v>
      </c>
      <c r="G70" s="41">
        <f t="shared" si="11"/>
        <v>53.227777777776893</v>
      </c>
      <c r="H70" s="42">
        <f t="shared" si="11"/>
        <v>45.783333333332415</v>
      </c>
      <c r="I70" s="42">
        <f t="shared" si="11"/>
        <v>47.644444444445185</v>
      </c>
      <c r="J70" s="42">
        <f t="shared" si="11"/>
        <v>49.505555555556768</v>
      </c>
      <c r="K70" s="43">
        <f t="shared" si="11"/>
        <v>42.06111111111268</v>
      </c>
      <c r="L70" s="43">
        <f t="shared" si="11"/>
        <v>43.922222222220874</v>
      </c>
      <c r="M70" s="43">
        <f t="shared" si="11"/>
        <v>45.783333333332415</v>
      </c>
      <c r="N70" s="44">
        <f t="shared" si="11"/>
        <v>33.5</v>
      </c>
      <c r="O70" s="44">
        <f t="shared" si="11"/>
        <v>35.361111111112571</v>
      </c>
      <c r="P70" s="44">
        <f t="shared" si="11"/>
        <v>37.222222222223593</v>
      </c>
      <c r="Q70" s="45">
        <f t="shared" si="11"/>
        <v>31.638888888887529</v>
      </c>
      <c r="R70" s="45">
        <f t="shared" si="11"/>
        <v>33.5</v>
      </c>
      <c r="S70" s="45">
        <f t="shared" si="11"/>
        <v>35.361111111112571</v>
      </c>
      <c r="T70" s="46">
        <f t="shared" si="11"/>
        <v>29.777777777777231</v>
      </c>
      <c r="U70" s="46">
        <f t="shared" si="15"/>
        <v>31.638888888887529</v>
      </c>
      <c r="V70" s="46">
        <f t="shared" si="15"/>
        <v>33.5</v>
      </c>
      <c r="W70" s="47">
        <f t="shared" si="15"/>
        <v>27.9166666666666</v>
      </c>
      <c r="X70" s="47">
        <f t="shared" si="15"/>
        <v>29.777777777777231</v>
      </c>
      <c r="Y70" s="47">
        <f t="shared" si="15"/>
        <v>31.638888888887529</v>
      </c>
      <c r="Z70" s="48">
        <f t="shared" si="15"/>
        <v>26.055555555556424</v>
      </c>
      <c r="AA70" s="48">
        <f t="shared" si="12"/>
        <v>27.9166666666666</v>
      </c>
      <c r="AB70" s="48">
        <f t="shared" si="12"/>
        <v>29.777777777777231</v>
      </c>
      <c r="AC70" s="49">
        <f t="shared" si="12"/>
        <v>24.194444444443597</v>
      </c>
      <c r="AD70" s="49">
        <f t="shared" si="12"/>
        <v>26.055555555556424</v>
      </c>
      <c r="AE70" s="49">
        <f t="shared" si="12"/>
        <v>27.9166666666666</v>
      </c>
      <c r="AF70" s="50">
        <f t="shared" si="12"/>
        <v>22.333333333333936</v>
      </c>
      <c r="AG70" s="50">
        <f t="shared" si="12"/>
        <v>24.194444444443597</v>
      </c>
      <c r="AH70" s="50">
        <f t="shared" si="7"/>
        <v>26.055555555556424</v>
      </c>
      <c r="AI70" s="51">
        <f t="shared" si="7"/>
        <v>20.47222222222176</v>
      </c>
      <c r="AJ70" s="51">
        <f t="shared" si="7"/>
        <v>22.333333333333936</v>
      </c>
      <c r="AK70" s="51">
        <f t="shared" si="7"/>
        <v>24.194444444443597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50.244444444445655</v>
      </c>
      <c r="F71" s="41">
        <f t="shared" si="11"/>
        <v>52.133333333331606</v>
      </c>
      <c r="G71" s="41">
        <f t="shared" si="11"/>
        <v>54.022222222221338</v>
      </c>
      <c r="H71" s="42">
        <f t="shared" si="11"/>
        <v>46.466666666665745</v>
      </c>
      <c r="I71" s="42">
        <f t="shared" si="11"/>
        <v>48.355555555556293</v>
      </c>
      <c r="J71" s="42">
        <f t="shared" si="11"/>
        <v>50.244444444445655</v>
      </c>
      <c r="K71" s="43">
        <f t="shared" si="11"/>
        <v>42.68888888889046</v>
      </c>
      <c r="L71" s="43">
        <f t="shared" si="11"/>
        <v>44.577777777776433</v>
      </c>
      <c r="M71" s="43">
        <f t="shared" si="11"/>
        <v>46.466666666665745</v>
      </c>
      <c r="N71" s="44">
        <f t="shared" si="11"/>
        <v>34</v>
      </c>
      <c r="O71" s="44">
        <f t="shared" si="11"/>
        <v>35.888888888890349</v>
      </c>
      <c r="P71" s="44">
        <f t="shared" si="11"/>
        <v>37.77777777777915</v>
      </c>
      <c r="Q71" s="45">
        <f t="shared" si="11"/>
        <v>32.11111111110975</v>
      </c>
      <c r="R71" s="45">
        <f t="shared" si="11"/>
        <v>34</v>
      </c>
      <c r="S71" s="45">
        <f t="shared" si="11"/>
        <v>35.888888888890349</v>
      </c>
      <c r="T71" s="46">
        <f t="shared" si="11"/>
        <v>30.222222222221674</v>
      </c>
      <c r="U71" s="46">
        <f t="shared" si="15"/>
        <v>32.11111111110975</v>
      </c>
      <c r="V71" s="46">
        <f t="shared" si="15"/>
        <v>34</v>
      </c>
      <c r="W71" s="47">
        <f t="shared" si="15"/>
        <v>28.333333333333268</v>
      </c>
      <c r="X71" s="47">
        <f t="shared" si="15"/>
        <v>30.222222222221674</v>
      </c>
      <c r="Y71" s="47">
        <f t="shared" si="15"/>
        <v>32.11111111110975</v>
      </c>
      <c r="Z71" s="48">
        <f t="shared" si="15"/>
        <v>26.444444444445313</v>
      </c>
      <c r="AA71" s="48">
        <f t="shared" si="12"/>
        <v>28.333333333333268</v>
      </c>
      <c r="AB71" s="48">
        <f t="shared" si="12"/>
        <v>30.222222222221674</v>
      </c>
      <c r="AC71" s="49">
        <f t="shared" si="12"/>
        <v>24.555555555554708</v>
      </c>
      <c r="AD71" s="49">
        <f t="shared" si="12"/>
        <v>26.444444444445313</v>
      </c>
      <c r="AE71" s="49">
        <f t="shared" si="12"/>
        <v>28.333333333333268</v>
      </c>
      <c r="AF71" s="50">
        <f t="shared" si="12"/>
        <v>22.666666666667268</v>
      </c>
      <c r="AG71" s="50">
        <f t="shared" si="12"/>
        <v>24.555555555554708</v>
      </c>
      <c r="AH71" s="50">
        <f t="shared" si="12"/>
        <v>26.444444444445313</v>
      </c>
      <c r="AI71" s="51">
        <f t="shared" si="12"/>
        <v>20.777777777777317</v>
      </c>
      <c r="AJ71" s="51">
        <f t="shared" si="12"/>
        <v>22.666666666667268</v>
      </c>
      <c r="AK71" s="51">
        <f t="shared" si="12"/>
        <v>24.555555555554708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50.983333333334542</v>
      </c>
      <c r="F72" s="41">
        <f t="shared" si="11"/>
        <v>52.899999999998272</v>
      </c>
      <c r="G72" s="41">
        <f t="shared" si="11"/>
        <v>54.816666666665782</v>
      </c>
      <c r="H72" s="42">
        <f t="shared" si="11"/>
        <v>47.149999999999075</v>
      </c>
      <c r="I72" s="42">
        <f t="shared" si="11"/>
        <v>49.066666666667402</v>
      </c>
      <c r="J72" s="42">
        <f t="shared" si="11"/>
        <v>50.983333333334542</v>
      </c>
      <c r="K72" s="43">
        <f t="shared" si="11"/>
        <v>43.31666666666824</v>
      </c>
      <c r="L72" s="43">
        <f t="shared" si="11"/>
        <v>45.233333333331991</v>
      </c>
      <c r="M72" s="43">
        <f t="shared" si="11"/>
        <v>47.149999999999075</v>
      </c>
      <c r="N72" s="44">
        <f t="shared" si="11"/>
        <v>34.5</v>
      </c>
      <c r="O72" s="44">
        <f t="shared" si="11"/>
        <v>36.416666666668128</v>
      </c>
      <c r="P72" s="44">
        <f t="shared" si="11"/>
        <v>38.333333333334707</v>
      </c>
      <c r="Q72" s="45">
        <f t="shared" si="11"/>
        <v>32.583333333331971</v>
      </c>
      <c r="R72" s="45">
        <f t="shared" si="11"/>
        <v>34.5</v>
      </c>
      <c r="S72" s="45">
        <f t="shared" si="11"/>
        <v>36.416666666668128</v>
      </c>
      <c r="T72" s="46">
        <f t="shared" si="11"/>
        <v>30.666666666666117</v>
      </c>
      <c r="U72" s="46">
        <f t="shared" si="15"/>
        <v>32.583333333331971</v>
      </c>
      <c r="V72" s="46">
        <f t="shared" si="15"/>
        <v>34.5</v>
      </c>
      <c r="W72" s="47">
        <f t="shared" si="15"/>
        <v>28.749999999999936</v>
      </c>
      <c r="X72" s="47">
        <f t="shared" si="15"/>
        <v>30.666666666666117</v>
      </c>
      <c r="Y72" s="47">
        <f t="shared" si="15"/>
        <v>32.583333333331971</v>
      </c>
      <c r="Z72" s="48">
        <f t="shared" si="15"/>
        <v>26.833333333334203</v>
      </c>
      <c r="AA72" s="48">
        <f t="shared" si="12"/>
        <v>28.749999999999936</v>
      </c>
      <c r="AB72" s="48">
        <f t="shared" si="12"/>
        <v>30.666666666666117</v>
      </c>
      <c r="AC72" s="49">
        <f t="shared" si="12"/>
        <v>24.916666666665819</v>
      </c>
      <c r="AD72" s="49">
        <f t="shared" si="12"/>
        <v>26.833333333334203</v>
      </c>
      <c r="AE72" s="49">
        <f t="shared" si="12"/>
        <v>28.749999999999936</v>
      </c>
      <c r="AF72" s="50">
        <f t="shared" si="12"/>
        <v>23.0000000000006</v>
      </c>
      <c r="AG72" s="50">
        <f t="shared" si="12"/>
        <v>24.916666666665819</v>
      </c>
      <c r="AH72" s="50">
        <f t="shared" si="12"/>
        <v>26.833333333334203</v>
      </c>
      <c r="AI72" s="51">
        <f t="shared" si="12"/>
        <v>21.083333333332874</v>
      </c>
      <c r="AJ72" s="51">
        <f t="shared" si="12"/>
        <v>23.0000000000006</v>
      </c>
      <c r="AK72" s="51">
        <f t="shared" si="12"/>
        <v>24.916666666665819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51.722222222223429</v>
      </c>
      <c r="F73" s="41">
        <f t="shared" si="11"/>
        <v>53.666666666664938</v>
      </c>
      <c r="G73" s="41">
        <f t="shared" si="11"/>
        <v>55.611111111110226</v>
      </c>
      <c r="H73" s="42">
        <f t="shared" si="11"/>
        <v>47.833333333332405</v>
      </c>
      <c r="I73" s="42">
        <f t="shared" si="11"/>
        <v>49.77777777777851</v>
      </c>
      <c r="J73" s="42">
        <f t="shared" si="11"/>
        <v>51.722222222223429</v>
      </c>
      <c r="K73" s="43">
        <f t="shared" si="11"/>
        <v>43.94444444444602</v>
      </c>
      <c r="L73" s="43">
        <f t="shared" si="11"/>
        <v>45.88888888888755</v>
      </c>
      <c r="M73" s="43">
        <f t="shared" si="11"/>
        <v>47.833333333332405</v>
      </c>
      <c r="N73" s="44">
        <f t="shared" si="11"/>
        <v>35</v>
      </c>
      <c r="O73" s="44">
        <f t="shared" si="11"/>
        <v>36.944444444445907</v>
      </c>
      <c r="P73" s="44">
        <f t="shared" si="11"/>
        <v>38.888888888890264</v>
      </c>
      <c r="Q73" s="45">
        <f t="shared" si="11"/>
        <v>33.055555555554193</v>
      </c>
      <c r="R73" s="45">
        <f t="shared" si="11"/>
        <v>35</v>
      </c>
      <c r="S73" s="45">
        <f t="shared" si="11"/>
        <v>36.944444444445907</v>
      </c>
      <c r="T73" s="46">
        <f t="shared" si="11"/>
        <v>31.11111111111056</v>
      </c>
      <c r="U73" s="46">
        <f t="shared" si="15"/>
        <v>33.055555555554193</v>
      </c>
      <c r="V73" s="46">
        <f t="shared" si="15"/>
        <v>35</v>
      </c>
      <c r="W73" s="47">
        <f t="shared" si="15"/>
        <v>29.166666666666604</v>
      </c>
      <c r="X73" s="47">
        <f t="shared" si="15"/>
        <v>31.11111111111056</v>
      </c>
      <c r="Y73" s="47">
        <f t="shared" si="15"/>
        <v>33.055555555554193</v>
      </c>
      <c r="Z73" s="48">
        <f t="shared" si="15"/>
        <v>27.222222222223092</v>
      </c>
      <c r="AA73" s="48">
        <f t="shared" si="12"/>
        <v>29.166666666666604</v>
      </c>
      <c r="AB73" s="48">
        <f t="shared" si="12"/>
        <v>31.11111111111056</v>
      </c>
      <c r="AC73" s="49">
        <f t="shared" si="12"/>
        <v>25.277777777776929</v>
      </c>
      <c r="AD73" s="49">
        <f t="shared" si="12"/>
        <v>27.222222222223092</v>
      </c>
      <c r="AE73" s="49">
        <f t="shared" si="12"/>
        <v>29.166666666666604</v>
      </c>
      <c r="AF73" s="50">
        <f t="shared" si="12"/>
        <v>23.333333333333933</v>
      </c>
      <c r="AG73" s="50">
        <f t="shared" si="12"/>
        <v>25.277777777776929</v>
      </c>
      <c r="AH73" s="50">
        <f t="shared" si="12"/>
        <v>27.222222222223092</v>
      </c>
      <c r="AI73" s="51">
        <f t="shared" si="12"/>
        <v>21.388888888888431</v>
      </c>
      <c r="AJ73" s="51">
        <f t="shared" si="12"/>
        <v>23.333333333333933</v>
      </c>
      <c r="AK73" s="51">
        <f t="shared" si="12"/>
        <v>25.277777777776929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52.461111111112317</v>
      </c>
      <c r="F74" s="41">
        <f t="shared" si="11"/>
        <v>54.433333333331603</v>
      </c>
      <c r="G74" s="41">
        <f t="shared" si="11"/>
        <v>56.40555555555467</v>
      </c>
      <c r="H74" s="42">
        <f t="shared" si="11"/>
        <v>48.516666666665735</v>
      </c>
      <c r="I74" s="42">
        <f t="shared" si="11"/>
        <v>50.488888888889619</v>
      </c>
      <c r="J74" s="42">
        <f t="shared" si="11"/>
        <v>52.461111111112317</v>
      </c>
      <c r="K74" s="43">
        <f t="shared" si="11"/>
        <v>44.5722222222238</v>
      </c>
      <c r="L74" s="43">
        <f t="shared" si="11"/>
        <v>46.544444444443108</v>
      </c>
      <c r="M74" s="43">
        <f t="shared" si="11"/>
        <v>48.516666666665735</v>
      </c>
      <c r="N74" s="44">
        <f t="shared" si="11"/>
        <v>35.5</v>
      </c>
      <c r="O74" s="44">
        <f t="shared" si="11"/>
        <v>37.472222222223685</v>
      </c>
      <c r="P74" s="44">
        <f t="shared" si="11"/>
        <v>39.444444444445821</v>
      </c>
      <c r="Q74" s="45">
        <f t="shared" si="11"/>
        <v>33.527777777776414</v>
      </c>
      <c r="R74" s="45">
        <f t="shared" si="11"/>
        <v>35.5</v>
      </c>
      <c r="S74" s="45">
        <f t="shared" si="11"/>
        <v>37.472222222223685</v>
      </c>
      <c r="T74" s="46">
        <f t="shared" si="11"/>
        <v>31.555555555555003</v>
      </c>
      <c r="U74" s="46">
        <f t="shared" si="15"/>
        <v>33.527777777776414</v>
      </c>
      <c r="V74" s="46">
        <f t="shared" si="15"/>
        <v>35.5</v>
      </c>
      <c r="W74" s="47">
        <f t="shared" si="15"/>
        <v>29.583333333333272</v>
      </c>
      <c r="X74" s="47">
        <f t="shared" si="15"/>
        <v>31.555555555555003</v>
      </c>
      <c r="Y74" s="47">
        <f t="shared" si="15"/>
        <v>33.527777777776414</v>
      </c>
      <c r="Z74" s="48">
        <f t="shared" si="15"/>
        <v>27.611111111111981</v>
      </c>
      <c r="AA74" s="48">
        <f t="shared" si="12"/>
        <v>29.583333333333272</v>
      </c>
      <c r="AB74" s="48">
        <f t="shared" si="12"/>
        <v>31.555555555555003</v>
      </c>
      <c r="AC74" s="49">
        <f t="shared" si="12"/>
        <v>25.63888888888804</v>
      </c>
      <c r="AD74" s="49">
        <f t="shared" si="12"/>
        <v>27.611111111111981</v>
      </c>
      <c r="AE74" s="49">
        <f t="shared" si="12"/>
        <v>29.583333333333272</v>
      </c>
      <c r="AF74" s="50">
        <f t="shared" si="12"/>
        <v>23.666666666667265</v>
      </c>
      <c r="AG74" s="50">
        <f t="shared" si="12"/>
        <v>25.63888888888804</v>
      </c>
      <c r="AH74" s="50">
        <f t="shared" si="12"/>
        <v>27.611111111111981</v>
      </c>
      <c r="AI74" s="51">
        <f t="shared" si="12"/>
        <v>21.694444444443988</v>
      </c>
      <c r="AJ74" s="51">
        <f t="shared" si="12"/>
        <v>23.666666666667265</v>
      </c>
      <c r="AK74" s="51">
        <f t="shared" si="12"/>
        <v>25.63888888888804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53.200000000001204</v>
      </c>
      <c r="F75" s="41">
        <f t="shared" si="11"/>
        <v>55.199999999998269</v>
      </c>
      <c r="G75" s="41">
        <f t="shared" si="11"/>
        <v>57.199999999999115</v>
      </c>
      <c r="H75" s="42">
        <f t="shared" si="11"/>
        <v>49.199999999999065</v>
      </c>
      <c r="I75" s="42">
        <f t="shared" si="11"/>
        <v>51.200000000000728</v>
      </c>
      <c r="J75" s="42">
        <f t="shared" si="11"/>
        <v>53.200000000001204</v>
      </c>
      <c r="K75" s="43">
        <f t="shared" si="11"/>
        <v>45.20000000000158</v>
      </c>
      <c r="L75" s="43">
        <f t="shared" si="11"/>
        <v>47.199999999998667</v>
      </c>
      <c r="M75" s="43">
        <f t="shared" si="11"/>
        <v>49.199999999999065</v>
      </c>
      <c r="N75" s="44">
        <f t="shared" si="11"/>
        <v>36</v>
      </c>
      <c r="O75" s="44">
        <f t="shared" si="11"/>
        <v>38.000000000001464</v>
      </c>
      <c r="P75" s="44">
        <f t="shared" si="11"/>
        <v>40.000000000001378</v>
      </c>
      <c r="Q75" s="45">
        <f t="shared" si="11"/>
        <v>33.999999999998636</v>
      </c>
      <c r="R75" s="45">
        <f t="shared" si="11"/>
        <v>36</v>
      </c>
      <c r="S75" s="45">
        <f t="shared" si="11"/>
        <v>38.000000000001464</v>
      </c>
      <c r="T75" s="46">
        <f t="shared" si="11"/>
        <v>31.999999999999446</v>
      </c>
      <c r="U75" s="46">
        <f t="shared" si="15"/>
        <v>33.999999999998636</v>
      </c>
      <c r="V75" s="46">
        <f t="shared" si="15"/>
        <v>36</v>
      </c>
      <c r="W75" s="47">
        <f t="shared" si="15"/>
        <v>29.99999999999994</v>
      </c>
      <c r="X75" s="47">
        <f t="shared" si="15"/>
        <v>31.999999999999446</v>
      </c>
      <c r="Y75" s="47">
        <f t="shared" si="15"/>
        <v>33.999999999998636</v>
      </c>
      <c r="Z75" s="48">
        <f t="shared" si="15"/>
        <v>28.00000000000087</v>
      </c>
      <c r="AA75" s="48">
        <f t="shared" si="12"/>
        <v>29.99999999999994</v>
      </c>
      <c r="AB75" s="48">
        <f t="shared" si="12"/>
        <v>31.999999999999446</v>
      </c>
      <c r="AC75" s="49">
        <f t="shared" si="12"/>
        <v>25.999999999999151</v>
      </c>
      <c r="AD75" s="49">
        <f t="shared" si="12"/>
        <v>28.00000000000087</v>
      </c>
      <c r="AE75" s="49">
        <f t="shared" si="12"/>
        <v>29.99999999999994</v>
      </c>
      <c r="AF75" s="50">
        <f t="shared" si="12"/>
        <v>24.000000000000597</v>
      </c>
      <c r="AG75" s="50">
        <f t="shared" si="12"/>
        <v>25.999999999999151</v>
      </c>
      <c r="AH75" s="50">
        <f t="shared" si="12"/>
        <v>28.00000000000087</v>
      </c>
      <c r="AI75" s="51">
        <f t="shared" si="12"/>
        <v>21.999999999999545</v>
      </c>
      <c r="AJ75" s="51">
        <f t="shared" si="12"/>
        <v>24.000000000000597</v>
      </c>
      <c r="AK75" s="51">
        <f t="shared" si="12"/>
        <v>25.999999999999151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53.938888888890091</v>
      </c>
      <c r="F76" s="41">
        <f t="shared" si="11"/>
        <v>55.966666666664935</v>
      </c>
      <c r="G76" s="41">
        <f t="shared" si="11"/>
        <v>57.994444444443559</v>
      </c>
      <c r="H76" s="42">
        <f t="shared" si="11"/>
        <v>49.883333333332395</v>
      </c>
      <c r="I76" s="42">
        <f t="shared" si="11"/>
        <v>51.911111111111836</v>
      </c>
      <c r="J76" s="42">
        <f t="shared" si="11"/>
        <v>53.938888888890091</v>
      </c>
      <c r="K76" s="43">
        <f t="shared" si="11"/>
        <v>45.82777777777936</v>
      </c>
      <c r="L76" s="43">
        <f t="shared" si="11"/>
        <v>47.855555555554226</v>
      </c>
      <c r="M76" s="43">
        <f t="shared" si="11"/>
        <v>49.883333333332395</v>
      </c>
      <c r="N76" s="44">
        <f t="shared" si="11"/>
        <v>36.5</v>
      </c>
      <c r="O76" s="44">
        <f t="shared" si="11"/>
        <v>38.527777777779242</v>
      </c>
      <c r="P76" s="44">
        <f t="shared" si="11"/>
        <v>40.555555555556936</v>
      </c>
      <c r="Q76" s="45">
        <f t="shared" si="11"/>
        <v>34.472222222220857</v>
      </c>
      <c r="R76" s="45">
        <f t="shared" si="11"/>
        <v>36.5</v>
      </c>
      <c r="S76" s="45">
        <f t="shared" si="11"/>
        <v>38.527777777779242</v>
      </c>
      <c r="T76" s="46">
        <f t="shared" si="11"/>
        <v>32.444444444443889</v>
      </c>
      <c r="U76" s="46">
        <f t="shared" si="15"/>
        <v>34.472222222220857</v>
      </c>
      <c r="V76" s="46">
        <f t="shared" si="15"/>
        <v>36.5</v>
      </c>
      <c r="W76" s="47">
        <f t="shared" si="15"/>
        <v>30.416666666666607</v>
      </c>
      <c r="X76" s="47">
        <f t="shared" si="15"/>
        <v>32.444444444443889</v>
      </c>
      <c r="Y76" s="47">
        <f t="shared" si="15"/>
        <v>34.472222222220857</v>
      </c>
      <c r="Z76" s="48">
        <f t="shared" si="15"/>
        <v>28.38888888888976</v>
      </c>
      <c r="AA76" s="48">
        <f t="shared" si="12"/>
        <v>30.416666666666607</v>
      </c>
      <c r="AB76" s="48">
        <f t="shared" si="12"/>
        <v>32.444444444443889</v>
      </c>
      <c r="AC76" s="49">
        <f t="shared" si="12"/>
        <v>26.361111111110262</v>
      </c>
      <c r="AD76" s="49">
        <f t="shared" si="12"/>
        <v>28.38888888888976</v>
      </c>
      <c r="AE76" s="49">
        <f t="shared" si="12"/>
        <v>30.416666666666607</v>
      </c>
      <c r="AF76" s="50">
        <f t="shared" si="12"/>
        <v>24.333333333333929</v>
      </c>
      <c r="AG76" s="50">
        <f t="shared" si="12"/>
        <v>26.361111111110262</v>
      </c>
      <c r="AH76" s="50">
        <f t="shared" si="12"/>
        <v>28.38888888888976</v>
      </c>
      <c r="AI76" s="51">
        <f t="shared" si="12"/>
        <v>22.305555555555102</v>
      </c>
      <c r="AJ76" s="51">
        <f t="shared" si="12"/>
        <v>24.333333333333929</v>
      </c>
      <c r="AK76" s="51">
        <f t="shared" si="12"/>
        <v>26.361111111110262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54.677777777778978</v>
      </c>
      <c r="F77" s="41">
        <f t="shared" si="11"/>
        <v>56.733333333331601</v>
      </c>
      <c r="G77" s="41">
        <f t="shared" si="11"/>
        <v>58.788888888888003</v>
      </c>
      <c r="H77" s="42">
        <f t="shared" si="11"/>
        <v>50.566666666665725</v>
      </c>
      <c r="I77" s="42">
        <f t="shared" si="11"/>
        <v>52.622222222222945</v>
      </c>
      <c r="J77" s="42">
        <f t="shared" si="11"/>
        <v>54.677777777778978</v>
      </c>
      <c r="K77" s="43">
        <f t="shared" si="11"/>
        <v>46.45555555555714</v>
      </c>
      <c r="L77" s="43">
        <f t="shared" si="11"/>
        <v>48.511111111109784</v>
      </c>
      <c r="M77" s="43">
        <f t="shared" si="11"/>
        <v>50.566666666665725</v>
      </c>
      <c r="N77" s="44">
        <f t="shared" si="11"/>
        <v>37</v>
      </c>
      <c r="O77" s="44">
        <f t="shared" si="11"/>
        <v>39.055555555557021</v>
      </c>
      <c r="P77" s="44">
        <f t="shared" si="11"/>
        <v>41.111111111112493</v>
      </c>
      <c r="Q77" s="45">
        <f t="shared" si="11"/>
        <v>34.944444444443079</v>
      </c>
      <c r="R77" s="45">
        <f t="shared" si="11"/>
        <v>37</v>
      </c>
      <c r="S77" s="45">
        <f t="shared" si="11"/>
        <v>39.055555555557021</v>
      </c>
      <c r="T77" s="46">
        <f t="shared" si="11"/>
        <v>32.888888888888332</v>
      </c>
      <c r="U77" s="46">
        <f t="shared" si="15"/>
        <v>34.944444444443079</v>
      </c>
      <c r="V77" s="46">
        <f t="shared" si="15"/>
        <v>37</v>
      </c>
      <c r="W77" s="47">
        <f t="shared" si="15"/>
        <v>30.833333333333275</v>
      </c>
      <c r="X77" s="47">
        <f t="shared" si="15"/>
        <v>32.888888888888332</v>
      </c>
      <c r="Y77" s="47">
        <f t="shared" si="15"/>
        <v>34.944444444443079</v>
      </c>
      <c r="Z77" s="48">
        <f t="shared" si="15"/>
        <v>28.777777777778649</v>
      </c>
      <c r="AA77" s="48">
        <f t="shared" si="12"/>
        <v>30.833333333333275</v>
      </c>
      <c r="AB77" s="48">
        <f t="shared" si="12"/>
        <v>32.888888888888332</v>
      </c>
      <c r="AC77" s="49">
        <f t="shared" si="12"/>
        <v>26.722222222221372</v>
      </c>
      <c r="AD77" s="49">
        <f t="shared" si="12"/>
        <v>28.777777777778649</v>
      </c>
      <c r="AE77" s="49">
        <f t="shared" si="12"/>
        <v>30.833333333333275</v>
      </c>
      <c r="AF77" s="50">
        <f t="shared" si="12"/>
        <v>24.666666666667261</v>
      </c>
      <c r="AG77" s="50">
        <f t="shared" si="12"/>
        <v>26.722222222221372</v>
      </c>
      <c r="AH77" s="50">
        <f t="shared" si="12"/>
        <v>28.777777777778649</v>
      </c>
      <c r="AI77" s="51">
        <f t="shared" si="12"/>
        <v>22.61111111111066</v>
      </c>
      <c r="AJ77" s="51">
        <f t="shared" si="12"/>
        <v>24.666666666667261</v>
      </c>
      <c r="AK77" s="51">
        <f t="shared" si="12"/>
        <v>26.722222222221372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55.416666666667865</v>
      </c>
      <c r="F78" s="41">
        <f t="shared" si="11"/>
        <v>57.499999999998266</v>
      </c>
      <c r="G78" s="41">
        <f t="shared" si="11"/>
        <v>59.583333333332448</v>
      </c>
      <c r="H78" s="42">
        <f t="shared" si="11"/>
        <v>51.249999999999055</v>
      </c>
      <c r="I78" s="42">
        <f t="shared" si="11"/>
        <v>53.333333333334053</v>
      </c>
      <c r="J78" s="42">
        <f t="shared" si="11"/>
        <v>55.416666666667865</v>
      </c>
      <c r="K78" s="43">
        <f t="shared" si="11"/>
        <v>47.08333333333492</v>
      </c>
      <c r="L78" s="43">
        <f t="shared" si="11"/>
        <v>49.166666666665343</v>
      </c>
      <c r="M78" s="43">
        <f t="shared" si="11"/>
        <v>51.249999999999055</v>
      </c>
      <c r="N78" s="44">
        <f t="shared" si="11"/>
        <v>37.5</v>
      </c>
      <c r="O78" s="44">
        <f t="shared" si="11"/>
        <v>39.583333333334799</v>
      </c>
      <c r="P78" s="44">
        <f t="shared" si="11"/>
        <v>41.66666666666805</v>
      </c>
      <c r="Q78" s="45">
        <f t="shared" si="11"/>
        <v>35.4166666666653</v>
      </c>
      <c r="R78" s="45">
        <f t="shared" si="11"/>
        <v>37.5</v>
      </c>
      <c r="S78" s="45">
        <f t="shared" si="11"/>
        <v>39.583333333334799</v>
      </c>
      <c r="T78" s="46">
        <f t="shared" si="11"/>
        <v>33.333333333332774</v>
      </c>
      <c r="U78" s="46">
        <f t="shared" si="15"/>
        <v>35.4166666666653</v>
      </c>
      <c r="V78" s="46">
        <f t="shared" si="15"/>
        <v>37.5</v>
      </c>
      <c r="W78" s="47">
        <f t="shared" si="15"/>
        <v>31.249999999999943</v>
      </c>
      <c r="X78" s="47">
        <f t="shared" si="15"/>
        <v>33.333333333332774</v>
      </c>
      <c r="Y78" s="47">
        <f t="shared" si="15"/>
        <v>35.4166666666653</v>
      </c>
      <c r="Z78" s="48">
        <f t="shared" si="15"/>
        <v>29.166666666667538</v>
      </c>
      <c r="AA78" s="48">
        <f t="shared" si="15"/>
        <v>31.249999999999943</v>
      </c>
      <c r="AB78" s="48">
        <f t="shared" si="15"/>
        <v>33.333333333332774</v>
      </c>
      <c r="AC78" s="49">
        <f t="shared" si="12"/>
        <v>27.083333333332483</v>
      </c>
      <c r="AD78" s="49">
        <f t="shared" si="12"/>
        <v>29.166666666667538</v>
      </c>
      <c r="AE78" s="49">
        <f t="shared" si="12"/>
        <v>31.249999999999943</v>
      </c>
      <c r="AF78" s="50">
        <f t="shared" si="12"/>
        <v>25.000000000000593</v>
      </c>
      <c r="AG78" s="50">
        <f t="shared" si="12"/>
        <v>27.083333333332483</v>
      </c>
      <c r="AH78" s="50">
        <f t="shared" si="12"/>
        <v>29.166666666667538</v>
      </c>
      <c r="AI78" s="51">
        <f t="shared" si="12"/>
        <v>22.916666666666217</v>
      </c>
      <c r="AJ78" s="51">
        <f t="shared" si="12"/>
        <v>25.000000000000593</v>
      </c>
      <c r="AK78" s="51">
        <f t="shared" si="12"/>
        <v>27.083333333332483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56.155555555556752</v>
      </c>
      <c r="F79" s="41">
        <f t="shared" si="11"/>
        <v>58.266666666664932</v>
      </c>
      <c r="G79" s="41">
        <f t="shared" si="11"/>
        <v>60.377777777776892</v>
      </c>
      <c r="H79" s="42">
        <f t="shared" si="11"/>
        <v>51.933333333332385</v>
      </c>
      <c r="I79" s="42">
        <f t="shared" si="11"/>
        <v>54.044444444445162</v>
      </c>
      <c r="J79" s="42">
        <f t="shared" si="11"/>
        <v>56.155555555556752</v>
      </c>
      <c r="K79" s="43">
        <f t="shared" si="11"/>
        <v>47.7111111111127</v>
      </c>
      <c r="L79" s="43">
        <f t="shared" si="11"/>
        <v>49.822222222220901</v>
      </c>
      <c r="M79" s="43">
        <f t="shared" si="11"/>
        <v>51.933333333332385</v>
      </c>
      <c r="N79" s="44">
        <f t="shared" si="11"/>
        <v>38</v>
      </c>
      <c r="O79" s="44">
        <f t="shared" si="11"/>
        <v>40.111111111112578</v>
      </c>
      <c r="P79" s="44">
        <f t="shared" si="11"/>
        <v>42.222222222223607</v>
      </c>
      <c r="Q79" s="45">
        <f t="shared" si="11"/>
        <v>35.888888888887521</v>
      </c>
      <c r="R79" s="45">
        <f t="shared" si="11"/>
        <v>38</v>
      </c>
      <c r="S79" s="45">
        <f t="shared" si="11"/>
        <v>40.111111111112578</v>
      </c>
      <c r="T79" s="46">
        <f t="shared" si="11"/>
        <v>33.777777777777217</v>
      </c>
      <c r="U79" s="46">
        <f t="shared" si="15"/>
        <v>35.888888888887521</v>
      </c>
      <c r="V79" s="46">
        <f t="shared" si="15"/>
        <v>38</v>
      </c>
      <c r="W79" s="47">
        <f t="shared" si="15"/>
        <v>31.666666666666611</v>
      </c>
      <c r="X79" s="47">
        <f t="shared" si="15"/>
        <v>33.777777777777217</v>
      </c>
      <c r="Y79" s="47">
        <f t="shared" si="15"/>
        <v>35.888888888887521</v>
      </c>
      <c r="Z79" s="48">
        <f t="shared" si="15"/>
        <v>29.555555555556428</v>
      </c>
      <c r="AA79" s="48">
        <f t="shared" si="15"/>
        <v>31.666666666666611</v>
      </c>
      <c r="AB79" s="48">
        <f t="shared" si="15"/>
        <v>33.777777777777217</v>
      </c>
      <c r="AC79" s="49">
        <f t="shared" si="12"/>
        <v>27.444444444443594</v>
      </c>
      <c r="AD79" s="49">
        <f t="shared" si="12"/>
        <v>29.555555555556428</v>
      </c>
      <c r="AE79" s="49">
        <f t="shared" si="12"/>
        <v>31.666666666666611</v>
      </c>
      <c r="AF79" s="50">
        <f t="shared" si="12"/>
        <v>25.333333333333925</v>
      </c>
      <c r="AG79" s="50">
        <f t="shared" si="12"/>
        <v>27.444444444443594</v>
      </c>
      <c r="AH79" s="50">
        <f t="shared" si="12"/>
        <v>29.555555555556428</v>
      </c>
      <c r="AI79" s="51">
        <f t="shared" si="12"/>
        <v>23.222222222221774</v>
      </c>
      <c r="AJ79" s="51">
        <f t="shared" si="12"/>
        <v>25.333333333333925</v>
      </c>
      <c r="AK79" s="51">
        <f t="shared" si="12"/>
        <v>27.444444444443594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56.894444444445639</v>
      </c>
      <c r="F80" s="41">
        <f t="shared" si="11"/>
        <v>59.033333333331598</v>
      </c>
      <c r="G80" s="41">
        <f t="shared" si="11"/>
        <v>61.172222222221336</v>
      </c>
      <c r="H80" s="42">
        <f t="shared" si="11"/>
        <v>52.616666666665715</v>
      </c>
      <c r="I80" s="42">
        <f t="shared" si="11"/>
        <v>54.755555555556271</v>
      </c>
      <c r="J80" s="42">
        <f t="shared" si="11"/>
        <v>56.894444444445639</v>
      </c>
      <c r="K80" s="43">
        <f t="shared" si="11"/>
        <v>48.33888888889048</v>
      </c>
      <c r="L80" s="43">
        <f t="shared" si="11"/>
        <v>50.47777777777646</v>
      </c>
      <c r="M80" s="43">
        <f t="shared" si="11"/>
        <v>52.616666666665715</v>
      </c>
      <c r="N80" s="44">
        <f t="shared" si="11"/>
        <v>38.5</v>
      </c>
      <c r="O80" s="44">
        <f t="shared" ref="O80:T80" si="16">O81-(O$363/360)</f>
        <v>40.638888888890357</v>
      </c>
      <c r="P80" s="44">
        <f t="shared" si="16"/>
        <v>42.777777777779164</v>
      </c>
      <c r="Q80" s="45">
        <f t="shared" si="16"/>
        <v>36.361111111109743</v>
      </c>
      <c r="R80" s="45">
        <f t="shared" si="16"/>
        <v>38.5</v>
      </c>
      <c r="S80" s="45">
        <f t="shared" si="16"/>
        <v>40.638888888890357</v>
      </c>
      <c r="T80" s="46">
        <f t="shared" si="16"/>
        <v>34.22222222222166</v>
      </c>
      <c r="U80" s="46">
        <f t="shared" si="15"/>
        <v>36.361111111109743</v>
      </c>
      <c r="V80" s="46">
        <f t="shared" si="15"/>
        <v>38.5</v>
      </c>
      <c r="W80" s="47">
        <f t="shared" si="15"/>
        <v>32.083333333333279</v>
      </c>
      <c r="X80" s="47">
        <f t="shared" si="15"/>
        <v>34.22222222222166</v>
      </c>
      <c r="Y80" s="47">
        <f t="shared" si="15"/>
        <v>36.361111111109743</v>
      </c>
      <c r="Z80" s="48">
        <f t="shared" si="15"/>
        <v>29.944444444445317</v>
      </c>
      <c r="AA80" s="48">
        <f t="shared" si="15"/>
        <v>32.083333333333279</v>
      </c>
      <c r="AB80" s="48">
        <f t="shared" si="15"/>
        <v>34.22222222222166</v>
      </c>
      <c r="AC80" s="49">
        <f t="shared" si="12"/>
        <v>27.805555555554704</v>
      </c>
      <c r="AD80" s="49">
        <f t="shared" si="12"/>
        <v>29.944444444445317</v>
      </c>
      <c r="AE80" s="49">
        <f t="shared" si="12"/>
        <v>32.083333333333279</v>
      </c>
      <c r="AF80" s="50">
        <f t="shared" si="12"/>
        <v>25.666666666667258</v>
      </c>
      <c r="AG80" s="50">
        <f t="shared" si="12"/>
        <v>27.805555555554704</v>
      </c>
      <c r="AH80" s="50">
        <f t="shared" si="12"/>
        <v>29.944444444445317</v>
      </c>
      <c r="AI80" s="51">
        <f t="shared" si="12"/>
        <v>23.527777777777331</v>
      </c>
      <c r="AJ80" s="51">
        <f t="shared" si="12"/>
        <v>25.666666666667258</v>
      </c>
      <c r="AK80" s="51">
        <f t="shared" si="12"/>
        <v>27.805555555554704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57.633333333334527</v>
      </c>
      <c r="F81" s="41">
        <f t="shared" si="17"/>
        <v>59.799999999998263</v>
      </c>
      <c r="G81" s="41">
        <f t="shared" si="17"/>
        <v>61.96666666666578</v>
      </c>
      <c r="H81" s="42">
        <f t="shared" si="17"/>
        <v>53.299999999999045</v>
      </c>
      <c r="I81" s="42">
        <f t="shared" si="17"/>
        <v>55.466666666667379</v>
      </c>
      <c r="J81" s="42">
        <f t="shared" si="17"/>
        <v>57.633333333334527</v>
      </c>
      <c r="K81" s="43">
        <f t="shared" si="17"/>
        <v>48.96666666666826</v>
      </c>
      <c r="L81" s="43">
        <f t="shared" si="17"/>
        <v>51.133333333332018</v>
      </c>
      <c r="M81" s="43">
        <f t="shared" si="17"/>
        <v>53.299999999999045</v>
      </c>
      <c r="N81" s="44">
        <f t="shared" si="17"/>
        <v>39</v>
      </c>
      <c r="O81" s="44">
        <f t="shared" si="17"/>
        <v>41.166666666668135</v>
      </c>
      <c r="P81" s="44">
        <f t="shared" si="17"/>
        <v>43.333333333334721</v>
      </c>
      <c r="Q81" s="45">
        <f t="shared" si="17"/>
        <v>36.833333333331964</v>
      </c>
      <c r="R81" s="45">
        <f t="shared" si="17"/>
        <v>39</v>
      </c>
      <c r="S81" s="45">
        <f t="shared" si="17"/>
        <v>41.166666666668135</v>
      </c>
      <c r="T81" s="46">
        <f t="shared" si="17"/>
        <v>34.666666666666103</v>
      </c>
      <c r="U81" s="46">
        <f t="shared" si="15"/>
        <v>36.833333333331964</v>
      </c>
      <c r="V81" s="46">
        <f t="shared" si="15"/>
        <v>39</v>
      </c>
      <c r="W81" s="47">
        <f t="shared" si="15"/>
        <v>32.499999999999943</v>
      </c>
      <c r="X81" s="47">
        <f t="shared" si="15"/>
        <v>34.666666666666103</v>
      </c>
      <c r="Y81" s="47">
        <f t="shared" si="15"/>
        <v>36.833333333331964</v>
      </c>
      <c r="Z81" s="48">
        <f t="shared" si="15"/>
        <v>30.333333333334206</v>
      </c>
      <c r="AA81" s="48">
        <f t="shared" si="15"/>
        <v>32.499999999999943</v>
      </c>
      <c r="AB81" s="48">
        <f t="shared" si="15"/>
        <v>34.666666666666103</v>
      </c>
      <c r="AC81" s="49">
        <f t="shared" si="12"/>
        <v>28.166666666665815</v>
      </c>
      <c r="AD81" s="49">
        <f t="shared" si="12"/>
        <v>30.333333333334206</v>
      </c>
      <c r="AE81" s="49">
        <f t="shared" si="12"/>
        <v>32.499999999999943</v>
      </c>
      <c r="AF81" s="50">
        <f t="shared" si="12"/>
        <v>26.00000000000059</v>
      </c>
      <c r="AG81" s="50">
        <f t="shared" si="12"/>
        <v>28.166666666665815</v>
      </c>
      <c r="AH81" s="50">
        <f t="shared" si="12"/>
        <v>30.333333333334206</v>
      </c>
      <c r="AI81" s="51">
        <f t="shared" si="12"/>
        <v>23.833333333332888</v>
      </c>
      <c r="AJ81" s="51">
        <f t="shared" si="12"/>
        <v>26.00000000000059</v>
      </c>
      <c r="AK81" s="51">
        <f t="shared" si="12"/>
        <v>28.166666666665815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58.372222222223414</v>
      </c>
      <c r="F82" s="41">
        <f t="shared" si="17"/>
        <v>60.566666666664929</v>
      </c>
      <c r="G82" s="41">
        <f t="shared" si="17"/>
        <v>62.761111111110225</v>
      </c>
      <c r="H82" s="42">
        <f t="shared" si="17"/>
        <v>53.983333333332375</v>
      </c>
      <c r="I82" s="42">
        <f t="shared" si="17"/>
        <v>56.177777777778488</v>
      </c>
      <c r="J82" s="42">
        <f t="shared" si="17"/>
        <v>58.372222222223414</v>
      </c>
      <c r="K82" s="43">
        <f t="shared" si="17"/>
        <v>49.59444444444604</v>
      </c>
      <c r="L82" s="43">
        <f t="shared" si="17"/>
        <v>51.788888888887577</v>
      </c>
      <c r="M82" s="43">
        <f t="shared" si="17"/>
        <v>53.983333333332375</v>
      </c>
      <c r="N82" s="44">
        <f t="shared" si="17"/>
        <v>39.5</v>
      </c>
      <c r="O82" s="44">
        <f t="shared" si="17"/>
        <v>41.694444444445914</v>
      </c>
      <c r="P82" s="44">
        <f t="shared" si="17"/>
        <v>43.888888888890278</v>
      </c>
      <c r="Q82" s="45">
        <f t="shared" si="17"/>
        <v>37.305555555554186</v>
      </c>
      <c r="R82" s="45">
        <f t="shared" si="17"/>
        <v>39.5</v>
      </c>
      <c r="S82" s="45">
        <f t="shared" si="17"/>
        <v>41.694444444445914</v>
      </c>
      <c r="T82" s="46">
        <f t="shared" si="17"/>
        <v>35.111111111110546</v>
      </c>
      <c r="U82" s="46">
        <f t="shared" si="15"/>
        <v>37.305555555554186</v>
      </c>
      <c r="V82" s="46">
        <f t="shared" si="15"/>
        <v>39.5</v>
      </c>
      <c r="W82" s="47">
        <f t="shared" si="15"/>
        <v>32.916666666666607</v>
      </c>
      <c r="X82" s="47">
        <f t="shared" si="15"/>
        <v>35.111111111110546</v>
      </c>
      <c r="Y82" s="47">
        <f t="shared" si="15"/>
        <v>37.305555555554186</v>
      </c>
      <c r="Z82" s="48">
        <f t="shared" si="15"/>
        <v>30.722222222223095</v>
      </c>
      <c r="AA82" s="48">
        <f t="shared" si="15"/>
        <v>32.916666666666607</v>
      </c>
      <c r="AB82" s="48">
        <f t="shared" si="15"/>
        <v>35.111111111110546</v>
      </c>
      <c r="AC82" s="49">
        <f t="shared" si="12"/>
        <v>28.527777777776926</v>
      </c>
      <c r="AD82" s="49">
        <f t="shared" si="12"/>
        <v>30.722222222223095</v>
      </c>
      <c r="AE82" s="49">
        <f t="shared" si="12"/>
        <v>32.916666666666607</v>
      </c>
      <c r="AF82" s="50">
        <f t="shared" si="12"/>
        <v>26.333333333333922</v>
      </c>
      <c r="AG82" s="50">
        <f t="shared" si="12"/>
        <v>28.527777777776926</v>
      </c>
      <c r="AH82" s="50">
        <f t="shared" si="12"/>
        <v>30.722222222223095</v>
      </c>
      <c r="AI82" s="51">
        <f t="shared" si="12"/>
        <v>24.138888888888445</v>
      </c>
      <c r="AJ82" s="51">
        <f t="shared" si="12"/>
        <v>26.333333333333922</v>
      </c>
      <c r="AK82" s="51">
        <f t="shared" si="12"/>
        <v>28.527777777776926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59.111111111112301</v>
      </c>
      <c r="F83" s="41">
        <f t="shared" si="17"/>
        <v>61.333333333331595</v>
      </c>
      <c r="G83" s="41">
        <f t="shared" si="17"/>
        <v>63.555555555554669</v>
      </c>
      <c r="H83" s="42">
        <f t="shared" si="17"/>
        <v>54.666666666665705</v>
      </c>
      <c r="I83" s="42">
        <f t="shared" si="17"/>
        <v>56.888888888889596</v>
      </c>
      <c r="J83" s="42">
        <f t="shared" si="17"/>
        <v>59.111111111112301</v>
      </c>
      <c r="K83" s="43">
        <f t="shared" si="17"/>
        <v>50.22222222222382</v>
      </c>
      <c r="L83" s="43">
        <f t="shared" si="17"/>
        <v>52.444444444443135</v>
      </c>
      <c r="M83" s="43">
        <f t="shared" si="17"/>
        <v>54.666666666665705</v>
      </c>
      <c r="N83" s="44">
        <f t="shared" si="17"/>
        <v>40</v>
      </c>
      <c r="O83" s="44">
        <f t="shared" si="17"/>
        <v>42.222222222223692</v>
      </c>
      <c r="P83" s="44">
        <f t="shared" si="17"/>
        <v>44.444444444445836</v>
      </c>
      <c r="Q83" s="45">
        <f t="shared" si="17"/>
        <v>37.777777777776407</v>
      </c>
      <c r="R83" s="45">
        <f t="shared" si="17"/>
        <v>40</v>
      </c>
      <c r="S83" s="45">
        <f t="shared" si="17"/>
        <v>42.222222222223692</v>
      </c>
      <c r="T83" s="46">
        <f t="shared" si="17"/>
        <v>35.555555555554989</v>
      </c>
      <c r="U83" s="46">
        <f t="shared" si="15"/>
        <v>37.777777777776407</v>
      </c>
      <c r="V83" s="46">
        <f t="shared" si="15"/>
        <v>40</v>
      </c>
      <c r="W83" s="47">
        <f t="shared" si="15"/>
        <v>33.333333333333272</v>
      </c>
      <c r="X83" s="47">
        <f t="shared" si="15"/>
        <v>35.555555555554989</v>
      </c>
      <c r="Y83" s="47">
        <f t="shared" si="15"/>
        <v>37.777777777776407</v>
      </c>
      <c r="Z83" s="48">
        <f t="shared" si="15"/>
        <v>31.111111111111985</v>
      </c>
      <c r="AA83" s="48">
        <f t="shared" si="15"/>
        <v>33.333333333333272</v>
      </c>
      <c r="AB83" s="48">
        <f t="shared" si="15"/>
        <v>35.555555555554989</v>
      </c>
      <c r="AC83" s="49">
        <f t="shared" si="12"/>
        <v>28.888888888888037</v>
      </c>
      <c r="AD83" s="49">
        <f t="shared" si="12"/>
        <v>31.111111111111985</v>
      </c>
      <c r="AE83" s="49">
        <f t="shared" si="12"/>
        <v>33.333333333333272</v>
      </c>
      <c r="AF83" s="50">
        <f t="shared" si="12"/>
        <v>26.666666666667254</v>
      </c>
      <c r="AG83" s="50">
        <f t="shared" si="12"/>
        <v>28.888888888888037</v>
      </c>
      <c r="AH83" s="50">
        <f t="shared" si="12"/>
        <v>31.111111111111985</v>
      </c>
      <c r="AI83" s="51">
        <f t="shared" si="12"/>
        <v>24.444444444444002</v>
      </c>
      <c r="AJ83" s="51">
        <f t="shared" si="12"/>
        <v>26.666666666667254</v>
      </c>
      <c r="AK83" s="51">
        <f t="shared" si="12"/>
        <v>28.888888888888037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59.850000000001188</v>
      </c>
      <c r="F84" s="41">
        <f t="shared" si="17"/>
        <v>62.099999999998261</v>
      </c>
      <c r="G84" s="41">
        <f t="shared" si="17"/>
        <v>64.349999999999113</v>
      </c>
      <c r="H84" s="42">
        <f t="shared" si="17"/>
        <v>55.349999999999035</v>
      </c>
      <c r="I84" s="42">
        <f t="shared" si="17"/>
        <v>57.600000000000705</v>
      </c>
      <c r="J84" s="42">
        <f t="shared" si="17"/>
        <v>59.850000000001188</v>
      </c>
      <c r="K84" s="43">
        <f t="shared" si="17"/>
        <v>50.8500000000016</v>
      </c>
      <c r="L84" s="43">
        <f t="shared" si="17"/>
        <v>53.099999999998694</v>
      </c>
      <c r="M84" s="43">
        <f t="shared" si="17"/>
        <v>55.349999999999035</v>
      </c>
      <c r="N84" s="44">
        <f t="shared" si="17"/>
        <v>40.5</v>
      </c>
      <c r="O84" s="44">
        <f t="shared" si="17"/>
        <v>42.750000000001471</v>
      </c>
      <c r="P84" s="44">
        <f t="shared" si="17"/>
        <v>45.000000000001393</v>
      </c>
      <c r="Q84" s="45">
        <f t="shared" si="17"/>
        <v>38.249999999998629</v>
      </c>
      <c r="R84" s="45">
        <f t="shared" si="17"/>
        <v>40.5</v>
      </c>
      <c r="S84" s="45">
        <f t="shared" si="17"/>
        <v>42.750000000001471</v>
      </c>
      <c r="T84" s="46">
        <f t="shared" si="17"/>
        <v>35.999999999999432</v>
      </c>
      <c r="U84" s="46">
        <f t="shared" si="15"/>
        <v>38.249999999998629</v>
      </c>
      <c r="V84" s="46">
        <f t="shared" si="15"/>
        <v>40.5</v>
      </c>
      <c r="W84" s="47">
        <f t="shared" si="15"/>
        <v>33.749999999999936</v>
      </c>
      <c r="X84" s="47">
        <f t="shared" si="15"/>
        <v>35.999999999999432</v>
      </c>
      <c r="Y84" s="47">
        <f t="shared" si="15"/>
        <v>38.249999999998629</v>
      </c>
      <c r="Z84" s="48">
        <f t="shared" si="15"/>
        <v>31.500000000000874</v>
      </c>
      <c r="AA84" s="48">
        <f t="shared" si="15"/>
        <v>33.749999999999936</v>
      </c>
      <c r="AB84" s="48">
        <f t="shared" si="15"/>
        <v>35.999999999999432</v>
      </c>
      <c r="AC84" s="49">
        <f t="shared" si="12"/>
        <v>29.249999999999147</v>
      </c>
      <c r="AD84" s="49">
        <f t="shared" si="12"/>
        <v>31.500000000000874</v>
      </c>
      <c r="AE84" s="49">
        <f t="shared" si="12"/>
        <v>33.749999999999936</v>
      </c>
      <c r="AF84" s="50">
        <f t="shared" si="12"/>
        <v>27.000000000000586</v>
      </c>
      <c r="AG84" s="50">
        <f t="shared" si="12"/>
        <v>29.249999999999147</v>
      </c>
      <c r="AH84" s="50">
        <f t="shared" si="12"/>
        <v>31.500000000000874</v>
      </c>
      <c r="AI84" s="51">
        <f t="shared" si="12"/>
        <v>24.749999999999559</v>
      </c>
      <c r="AJ84" s="51">
        <f t="shared" si="12"/>
        <v>27.000000000000586</v>
      </c>
      <c r="AK84" s="51">
        <f t="shared" si="12"/>
        <v>29.249999999999147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60.588888888890075</v>
      </c>
      <c r="F85" s="41">
        <f t="shared" si="17"/>
        <v>62.866666666664926</v>
      </c>
      <c r="G85" s="41">
        <f t="shared" si="17"/>
        <v>65.144444444443565</v>
      </c>
      <c r="H85" s="42">
        <f t="shared" si="17"/>
        <v>56.033333333332365</v>
      </c>
      <c r="I85" s="42">
        <f t="shared" si="17"/>
        <v>58.311111111111813</v>
      </c>
      <c r="J85" s="42">
        <f t="shared" si="17"/>
        <v>60.588888888890075</v>
      </c>
      <c r="K85" s="43">
        <f t="shared" si="17"/>
        <v>51.47777777777938</v>
      </c>
      <c r="L85" s="43">
        <f t="shared" si="17"/>
        <v>53.755555555554253</v>
      </c>
      <c r="M85" s="43">
        <f t="shared" si="17"/>
        <v>56.033333333332365</v>
      </c>
      <c r="N85" s="44">
        <f t="shared" si="17"/>
        <v>41</v>
      </c>
      <c r="O85" s="44">
        <f t="shared" si="17"/>
        <v>43.277777777779249</v>
      </c>
      <c r="P85" s="44">
        <f t="shared" si="17"/>
        <v>45.55555555555695</v>
      </c>
      <c r="Q85" s="45">
        <f t="shared" si="17"/>
        <v>38.72222222222085</v>
      </c>
      <c r="R85" s="45">
        <f t="shared" si="17"/>
        <v>41</v>
      </c>
      <c r="S85" s="45">
        <f t="shared" si="17"/>
        <v>43.277777777779249</v>
      </c>
      <c r="T85" s="46">
        <f t="shared" si="17"/>
        <v>36.444444444443874</v>
      </c>
      <c r="U85" s="46">
        <f t="shared" si="15"/>
        <v>38.72222222222085</v>
      </c>
      <c r="V85" s="46">
        <f t="shared" si="15"/>
        <v>41</v>
      </c>
      <c r="W85" s="47">
        <f t="shared" si="15"/>
        <v>34.1666666666666</v>
      </c>
      <c r="X85" s="47">
        <f t="shared" si="15"/>
        <v>36.444444444443874</v>
      </c>
      <c r="Y85" s="47">
        <f t="shared" si="15"/>
        <v>38.72222222222085</v>
      </c>
      <c r="Z85" s="48">
        <f t="shared" si="15"/>
        <v>31.888888888889763</v>
      </c>
      <c r="AA85" s="48">
        <f t="shared" si="15"/>
        <v>34.1666666666666</v>
      </c>
      <c r="AB85" s="48">
        <f t="shared" si="15"/>
        <v>36.444444444443874</v>
      </c>
      <c r="AC85" s="49">
        <f t="shared" si="12"/>
        <v>29.611111111110258</v>
      </c>
      <c r="AD85" s="49">
        <f t="shared" si="12"/>
        <v>31.888888888889763</v>
      </c>
      <c r="AE85" s="49">
        <f t="shared" si="12"/>
        <v>34.1666666666666</v>
      </c>
      <c r="AF85" s="50">
        <f t="shared" ref="AF85:AK85" si="18">AF86-(AF$363/360)</f>
        <v>27.333333333333918</v>
      </c>
      <c r="AG85" s="50">
        <f t="shared" si="18"/>
        <v>29.611111111110258</v>
      </c>
      <c r="AH85" s="50">
        <f t="shared" si="18"/>
        <v>31.888888888889763</v>
      </c>
      <c r="AI85" s="51">
        <f t="shared" si="18"/>
        <v>25.055555555555117</v>
      </c>
      <c r="AJ85" s="51">
        <f t="shared" si="18"/>
        <v>27.333333333333918</v>
      </c>
      <c r="AK85" s="51">
        <f t="shared" si="18"/>
        <v>29.611111111110258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61.327777777778962</v>
      </c>
      <c r="F86" s="41">
        <f t="shared" si="17"/>
        <v>63.633333333331592</v>
      </c>
      <c r="G86" s="41">
        <f t="shared" si="17"/>
        <v>65.938888888888016</v>
      </c>
      <c r="H86" s="42">
        <f t="shared" si="17"/>
        <v>56.716666666665695</v>
      </c>
      <c r="I86" s="42">
        <f t="shared" si="17"/>
        <v>59.022222222222922</v>
      </c>
      <c r="J86" s="42">
        <f t="shared" si="17"/>
        <v>61.327777777778962</v>
      </c>
      <c r="K86" s="43">
        <f t="shared" si="17"/>
        <v>52.10555555555716</v>
      </c>
      <c r="L86" s="43">
        <f t="shared" si="17"/>
        <v>54.411111111109811</v>
      </c>
      <c r="M86" s="43">
        <f t="shared" si="17"/>
        <v>56.716666666665695</v>
      </c>
      <c r="N86" s="44">
        <f t="shared" si="17"/>
        <v>41.5</v>
      </c>
      <c r="O86" s="44">
        <f t="shared" si="17"/>
        <v>43.805555555557028</v>
      </c>
      <c r="P86" s="44">
        <f t="shared" si="17"/>
        <v>46.111111111112507</v>
      </c>
      <c r="Q86" s="45">
        <f t="shared" si="17"/>
        <v>39.194444444443072</v>
      </c>
      <c r="R86" s="45">
        <f t="shared" si="17"/>
        <v>41.5</v>
      </c>
      <c r="S86" s="45">
        <f t="shared" si="17"/>
        <v>43.805555555557028</v>
      </c>
      <c r="T86" s="46">
        <f t="shared" si="17"/>
        <v>36.888888888888317</v>
      </c>
      <c r="U86" s="46">
        <f t="shared" si="15"/>
        <v>39.194444444443072</v>
      </c>
      <c r="V86" s="46">
        <f t="shared" si="15"/>
        <v>41.5</v>
      </c>
      <c r="W86" s="47">
        <f t="shared" si="15"/>
        <v>34.583333333333265</v>
      </c>
      <c r="X86" s="47">
        <f t="shared" si="15"/>
        <v>36.888888888888317</v>
      </c>
      <c r="Y86" s="47">
        <f t="shared" si="15"/>
        <v>39.194444444443072</v>
      </c>
      <c r="Z86" s="48">
        <f t="shared" si="15"/>
        <v>32.277777777778653</v>
      </c>
      <c r="AA86" s="48">
        <f t="shared" si="15"/>
        <v>34.583333333333265</v>
      </c>
      <c r="AB86" s="48">
        <f t="shared" si="15"/>
        <v>36.888888888888317</v>
      </c>
      <c r="AC86" s="49">
        <f t="shared" ref="AC86:AK117" si="19">AC87-(AC$363/360)</f>
        <v>29.972222222221369</v>
      </c>
      <c r="AD86" s="49">
        <f t="shared" si="19"/>
        <v>32.277777777778653</v>
      </c>
      <c r="AE86" s="49">
        <f t="shared" si="19"/>
        <v>34.583333333333265</v>
      </c>
      <c r="AF86" s="50">
        <f t="shared" si="19"/>
        <v>27.66666666666725</v>
      </c>
      <c r="AG86" s="50">
        <f t="shared" si="19"/>
        <v>29.972222222221369</v>
      </c>
      <c r="AH86" s="50">
        <f t="shared" si="19"/>
        <v>32.277777777778653</v>
      </c>
      <c r="AI86" s="51">
        <f t="shared" si="19"/>
        <v>25.361111111110674</v>
      </c>
      <c r="AJ86" s="51">
        <f t="shared" si="19"/>
        <v>27.66666666666725</v>
      </c>
      <c r="AK86" s="51">
        <f t="shared" si="19"/>
        <v>29.972222222221369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62.066666666667849</v>
      </c>
      <c r="F87" s="41">
        <f t="shared" si="17"/>
        <v>64.399999999998258</v>
      </c>
      <c r="G87" s="41">
        <f t="shared" si="17"/>
        <v>66.733333333332467</v>
      </c>
      <c r="H87" s="42">
        <f t="shared" si="17"/>
        <v>57.399999999999025</v>
      </c>
      <c r="I87" s="42">
        <f t="shared" si="17"/>
        <v>59.733333333334031</v>
      </c>
      <c r="J87" s="42">
        <f t="shared" si="17"/>
        <v>62.066666666667849</v>
      </c>
      <c r="K87" s="43">
        <f t="shared" si="17"/>
        <v>52.73333333333494</v>
      </c>
      <c r="L87" s="43">
        <f t="shared" si="17"/>
        <v>55.06666666666537</v>
      </c>
      <c r="M87" s="43">
        <f t="shared" si="17"/>
        <v>57.399999999999025</v>
      </c>
      <c r="N87" s="44">
        <f t="shared" si="17"/>
        <v>42</v>
      </c>
      <c r="O87" s="44">
        <f t="shared" si="17"/>
        <v>44.333333333334807</v>
      </c>
      <c r="P87" s="44">
        <f t="shared" si="17"/>
        <v>46.666666666668064</v>
      </c>
      <c r="Q87" s="45">
        <f t="shared" si="17"/>
        <v>39.666666666665293</v>
      </c>
      <c r="R87" s="45">
        <f t="shared" si="17"/>
        <v>42</v>
      </c>
      <c r="S87" s="45">
        <f t="shared" si="17"/>
        <v>44.333333333334807</v>
      </c>
      <c r="T87" s="46">
        <f t="shared" si="17"/>
        <v>37.33333333333276</v>
      </c>
      <c r="U87" s="46">
        <f t="shared" si="15"/>
        <v>39.666666666665293</v>
      </c>
      <c r="V87" s="46">
        <f t="shared" si="15"/>
        <v>42</v>
      </c>
      <c r="W87" s="47">
        <f t="shared" si="15"/>
        <v>34.999999999999929</v>
      </c>
      <c r="X87" s="47">
        <f t="shared" si="15"/>
        <v>37.33333333333276</v>
      </c>
      <c r="Y87" s="47">
        <f t="shared" si="15"/>
        <v>39.666666666665293</v>
      </c>
      <c r="Z87" s="48">
        <f t="shared" si="15"/>
        <v>32.666666666667538</v>
      </c>
      <c r="AA87" s="48">
        <f t="shared" si="15"/>
        <v>34.999999999999929</v>
      </c>
      <c r="AB87" s="48">
        <f t="shared" si="15"/>
        <v>37.33333333333276</v>
      </c>
      <c r="AC87" s="49">
        <f t="shared" si="19"/>
        <v>30.333333333332479</v>
      </c>
      <c r="AD87" s="49">
        <f t="shared" si="19"/>
        <v>32.666666666667538</v>
      </c>
      <c r="AE87" s="49">
        <f t="shared" si="19"/>
        <v>34.999999999999929</v>
      </c>
      <c r="AF87" s="50">
        <f t="shared" si="19"/>
        <v>28.000000000000583</v>
      </c>
      <c r="AG87" s="50">
        <f t="shared" si="19"/>
        <v>30.333333333332479</v>
      </c>
      <c r="AH87" s="50">
        <f t="shared" si="19"/>
        <v>32.666666666667538</v>
      </c>
      <c r="AI87" s="51">
        <f t="shared" si="19"/>
        <v>25.666666666666231</v>
      </c>
      <c r="AJ87" s="51">
        <f t="shared" si="19"/>
        <v>28.000000000000583</v>
      </c>
      <c r="AK87" s="51">
        <f t="shared" si="19"/>
        <v>30.333333333332479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62.805555555556737</v>
      </c>
      <c r="F88" s="41">
        <f t="shared" si="17"/>
        <v>65.166666666664923</v>
      </c>
      <c r="G88" s="41">
        <f t="shared" si="17"/>
        <v>67.527777777776919</v>
      </c>
      <c r="H88" s="42">
        <f t="shared" si="17"/>
        <v>58.083333333332355</v>
      </c>
      <c r="I88" s="42">
        <f t="shared" si="17"/>
        <v>60.444444444445139</v>
      </c>
      <c r="J88" s="42">
        <f t="shared" si="17"/>
        <v>62.805555555556737</v>
      </c>
      <c r="K88" s="43">
        <f t="shared" si="17"/>
        <v>53.36111111111272</v>
      </c>
      <c r="L88" s="43">
        <f t="shared" si="17"/>
        <v>55.722222222220928</v>
      </c>
      <c r="M88" s="43">
        <f t="shared" si="17"/>
        <v>58.083333333332355</v>
      </c>
      <c r="N88" s="44">
        <f t="shared" si="17"/>
        <v>42.5</v>
      </c>
      <c r="O88" s="44">
        <f t="shared" si="17"/>
        <v>44.861111111112585</v>
      </c>
      <c r="P88" s="44">
        <f t="shared" si="17"/>
        <v>47.222222222223621</v>
      </c>
      <c r="Q88" s="45">
        <f t="shared" si="17"/>
        <v>40.138888888887514</v>
      </c>
      <c r="R88" s="45">
        <f t="shared" si="17"/>
        <v>42.5</v>
      </c>
      <c r="S88" s="45">
        <f t="shared" si="17"/>
        <v>44.861111111112585</v>
      </c>
      <c r="T88" s="46">
        <f t="shared" si="17"/>
        <v>37.777777777777203</v>
      </c>
      <c r="U88" s="46">
        <f t="shared" si="15"/>
        <v>40.138888888887514</v>
      </c>
      <c r="V88" s="46">
        <f t="shared" si="15"/>
        <v>42.5</v>
      </c>
      <c r="W88" s="47">
        <f t="shared" si="15"/>
        <v>35.416666666666593</v>
      </c>
      <c r="X88" s="47">
        <f t="shared" si="15"/>
        <v>37.777777777777203</v>
      </c>
      <c r="Y88" s="47">
        <f t="shared" si="15"/>
        <v>40.138888888887514</v>
      </c>
      <c r="Z88" s="48">
        <f t="shared" si="15"/>
        <v>33.055555555556424</v>
      </c>
      <c r="AA88" s="48">
        <f t="shared" si="15"/>
        <v>35.416666666666593</v>
      </c>
      <c r="AB88" s="48">
        <f t="shared" si="15"/>
        <v>37.777777777777203</v>
      </c>
      <c r="AC88" s="49">
        <f t="shared" si="19"/>
        <v>30.69444444444359</v>
      </c>
      <c r="AD88" s="49">
        <f t="shared" si="19"/>
        <v>33.055555555556424</v>
      </c>
      <c r="AE88" s="49">
        <f t="shared" si="19"/>
        <v>35.416666666666593</v>
      </c>
      <c r="AF88" s="50">
        <f t="shared" si="19"/>
        <v>28.333333333333915</v>
      </c>
      <c r="AG88" s="50">
        <f t="shared" si="19"/>
        <v>30.69444444444359</v>
      </c>
      <c r="AH88" s="50">
        <f t="shared" si="19"/>
        <v>33.055555555556424</v>
      </c>
      <c r="AI88" s="51">
        <f t="shared" si="19"/>
        <v>25.972222222221788</v>
      </c>
      <c r="AJ88" s="51">
        <f t="shared" si="19"/>
        <v>28.333333333333915</v>
      </c>
      <c r="AK88" s="51">
        <f t="shared" si="19"/>
        <v>30.69444444444359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63.544444444445624</v>
      </c>
      <c r="F89" s="41">
        <f t="shared" si="17"/>
        <v>65.933333333331589</v>
      </c>
      <c r="G89" s="41">
        <f t="shared" si="17"/>
        <v>68.32222222222137</v>
      </c>
      <c r="H89" s="42">
        <f t="shared" si="17"/>
        <v>58.766666666665685</v>
      </c>
      <c r="I89" s="42">
        <f t="shared" si="17"/>
        <v>61.155555555556248</v>
      </c>
      <c r="J89" s="42">
        <f t="shared" si="17"/>
        <v>63.544444444445624</v>
      </c>
      <c r="K89" s="43">
        <f t="shared" si="17"/>
        <v>53.9888888888905</v>
      </c>
      <c r="L89" s="43">
        <f t="shared" si="17"/>
        <v>56.377777777776487</v>
      </c>
      <c r="M89" s="43">
        <f t="shared" si="17"/>
        <v>58.766666666665685</v>
      </c>
      <c r="N89" s="44">
        <f t="shared" si="17"/>
        <v>43</v>
      </c>
      <c r="O89" s="44">
        <f t="shared" si="17"/>
        <v>45.388888888890364</v>
      </c>
      <c r="P89" s="44">
        <f t="shared" si="17"/>
        <v>47.777777777779178</v>
      </c>
      <c r="Q89" s="45">
        <f t="shared" si="17"/>
        <v>40.611111111109736</v>
      </c>
      <c r="R89" s="45">
        <f t="shared" si="17"/>
        <v>43</v>
      </c>
      <c r="S89" s="45">
        <f t="shared" si="17"/>
        <v>45.388888888890364</v>
      </c>
      <c r="T89" s="46">
        <f t="shared" si="17"/>
        <v>38.222222222221646</v>
      </c>
      <c r="U89" s="46">
        <f t="shared" si="15"/>
        <v>40.611111111109736</v>
      </c>
      <c r="V89" s="46">
        <f t="shared" si="15"/>
        <v>43</v>
      </c>
      <c r="W89" s="47">
        <f t="shared" si="15"/>
        <v>35.833333333333258</v>
      </c>
      <c r="X89" s="47">
        <f t="shared" si="15"/>
        <v>38.222222222221646</v>
      </c>
      <c r="Y89" s="47">
        <f t="shared" si="15"/>
        <v>40.611111111109736</v>
      </c>
      <c r="Z89" s="48">
        <f t="shared" si="15"/>
        <v>33.44444444444531</v>
      </c>
      <c r="AA89" s="48">
        <f t="shared" si="15"/>
        <v>35.833333333333258</v>
      </c>
      <c r="AB89" s="48">
        <f t="shared" si="15"/>
        <v>38.222222222221646</v>
      </c>
      <c r="AC89" s="49">
        <f t="shared" si="19"/>
        <v>31.055555555554701</v>
      </c>
      <c r="AD89" s="49">
        <f t="shared" si="19"/>
        <v>33.44444444444531</v>
      </c>
      <c r="AE89" s="49">
        <f t="shared" si="19"/>
        <v>35.833333333333258</v>
      </c>
      <c r="AF89" s="50">
        <f t="shared" si="19"/>
        <v>28.666666666667247</v>
      </c>
      <c r="AG89" s="50">
        <f t="shared" si="19"/>
        <v>31.055555555554701</v>
      </c>
      <c r="AH89" s="50">
        <f t="shared" si="19"/>
        <v>33.44444444444531</v>
      </c>
      <c r="AI89" s="51">
        <f t="shared" si="19"/>
        <v>26.277777777777345</v>
      </c>
      <c r="AJ89" s="51">
        <f t="shared" si="19"/>
        <v>28.666666666667247</v>
      </c>
      <c r="AK89" s="51">
        <f t="shared" si="19"/>
        <v>31.055555555554701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64.283333333334511</v>
      </c>
      <c r="F90" s="41">
        <f t="shared" si="17"/>
        <v>66.699999999998255</v>
      </c>
      <c r="G90" s="41">
        <f t="shared" si="17"/>
        <v>69.116666666665822</v>
      </c>
      <c r="H90" s="42">
        <f t="shared" si="17"/>
        <v>59.449999999999015</v>
      </c>
      <c r="I90" s="42">
        <f t="shared" si="17"/>
        <v>61.866666666667356</v>
      </c>
      <c r="J90" s="42">
        <f t="shared" si="17"/>
        <v>64.283333333334511</v>
      </c>
      <c r="K90" s="43">
        <f t="shared" si="17"/>
        <v>54.61666666666828</v>
      </c>
      <c r="L90" s="43">
        <f t="shared" si="17"/>
        <v>57.033333333332045</v>
      </c>
      <c r="M90" s="43">
        <f t="shared" si="17"/>
        <v>59.449999999999015</v>
      </c>
      <c r="N90" s="44">
        <f t="shared" si="17"/>
        <v>43.5</v>
      </c>
      <c r="O90" s="44">
        <f t="shared" si="17"/>
        <v>45.916666666668142</v>
      </c>
      <c r="P90" s="44">
        <f t="shared" si="17"/>
        <v>48.333333333334735</v>
      </c>
      <c r="Q90" s="45">
        <f t="shared" si="17"/>
        <v>41.083333333331957</v>
      </c>
      <c r="R90" s="45">
        <f t="shared" si="17"/>
        <v>43.5</v>
      </c>
      <c r="S90" s="45">
        <f t="shared" si="17"/>
        <v>45.916666666668142</v>
      </c>
      <c r="T90" s="46">
        <f t="shared" si="17"/>
        <v>38.666666666666089</v>
      </c>
      <c r="U90" s="46">
        <f t="shared" si="15"/>
        <v>41.083333333331957</v>
      </c>
      <c r="V90" s="46">
        <f t="shared" si="15"/>
        <v>43.5</v>
      </c>
      <c r="W90" s="47">
        <f t="shared" si="15"/>
        <v>36.249999999999922</v>
      </c>
      <c r="X90" s="47">
        <f t="shared" si="15"/>
        <v>38.666666666666089</v>
      </c>
      <c r="Y90" s="47">
        <f t="shared" si="15"/>
        <v>41.083333333331957</v>
      </c>
      <c r="Z90" s="48">
        <f t="shared" si="15"/>
        <v>33.833333333334195</v>
      </c>
      <c r="AA90" s="48">
        <f t="shared" si="15"/>
        <v>36.249999999999922</v>
      </c>
      <c r="AB90" s="48">
        <f t="shared" si="15"/>
        <v>38.666666666666089</v>
      </c>
      <c r="AC90" s="49">
        <f t="shared" si="19"/>
        <v>31.416666666665812</v>
      </c>
      <c r="AD90" s="49">
        <f t="shared" si="19"/>
        <v>33.833333333334195</v>
      </c>
      <c r="AE90" s="49">
        <f t="shared" si="19"/>
        <v>36.249999999999922</v>
      </c>
      <c r="AF90" s="50">
        <f t="shared" si="19"/>
        <v>29.000000000000579</v>
      </c>
      <c r="AG90" s="50">
        <f t="shared" si="19"/>
        <v>31.416666666665812</v>
      </c>
      <c r="AH90" s="50">
        <f t="shared" si="19"/>
        <v>33.833333333334195</v>
      </c>
      <c r="AI90" s="51">
        <f t="shared" si="19"/>
        <v>26.583333333332902</v>
      </c>
      <c r="AJ90" s="51">
        <f t="shared" si="19"/>
        <v>29.000000000000579</v>
      </c>
      <c r="AK90" s="51">
        <f t="shared" si="19"/>
        <v>31.416666666665812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65.022222222223405</v>
      </c>
      <c r="F91" s="41">
        <f t="shared" si="17"/>
        <v>67.466666666664921</v>
      </c>
      <c r="G91" s="41">
        <f t="shared" si="17"/>
        <v>69.911111111110273</v>
      </c>
      <c r="H91" s="42">
        <f t="shared" si="17"/>
        <v>60.133333333332345</v>
      </c>
      <c r="I91" s="42">
        <f t="shared" si="17"/>
        <v>62.577777777778465</v>
      </c>
      <c r="J91" s="42">
        <f t="shared" si="17"/>
        <v>65.022222222223405</v>
      </c>
      <c r="K91" s="43">
        <f t="shared" si="17"/>
        <v>55.24444444444606</v>
      </c>
      <c r="L91" s="43">
        <f t="shared" si="17"/>
        <v>57.688888888887604</v>
      </c>
      <c r="M91" s="43">
        <f t="shared" si="17"/>
        <v>60.133333333332345</v>
      </c>
      <c r="N91" s="44">
        <f t="shared" si="17"/>
        <v>44</v>
      </c>
      <c r="O91" s="44">
        <f t="shared" si="17"/>
        <v>46.444444444445921</v>
      </c>
      <c r="P91" s="44">
        <f t="shared" si="17"/>
        <v>48.888888888890293</v>
      </c>
      <c r="Q91" s="45">
        <f t="shared" si="17"/>
        <v>41.555555555554179</v>
      </c>
      <c r="R91" s="45">
        <f t="shared" si="17"/>
        <v>44</v>
      </c>
      <c r="S91" s="45">
        <f t="shared" si="17"/>
        <v>46.444444444445921</v>
      </c>
      <c r="T91" s="46">
        <f t="shared" si="17"/>
        <v>39.111111111110532</v>
      </c>
      <c r="U91" s="46">
        <f t="shared" si="15"/>
        <v>41.555555555554179</v>
      </c>
      <c r="V91" s="46">
        <f t="shared" si="15"/>
        <v>44</v>
      </c>
      <c r="W91" s="47">
        <f t="shared" si="15"/>
        <v>36.666666666666586</v>
      </c>
      <c r="X91" s="47">
        <f t="shared" si="15"/>
        <v>39.111111111110532</v>
      </c>
      <c r="Y91" s="47">
        <f t="shared" si="15"/>
        <v>41.555555555554179</v>
      </c>
      <c r="Z91" s="48">
        <f t="shared" si="15"/>
        <v>34.222222222223081</v>
      </c>
      <c r="AA91" s="48">
        <f t="shared" si="15"/>
        <v>36.666666666666586</v>
      </c>
      <c r="AB91" s="48">
        <f t="shared" si="15"/>
        <v>39.111111111110532</v>
      </c>
      <c r="AC91" s="49">
        <f t="shared" si="19"/>
        <v>31.777777777776922</v>
      </c>
      <c r="AD91" s="49">
        <f t="shared" si="19"/>
        <v>34.222222222223081</v>
      </c>
      <c r="AE91" s="49">
        <f t="shared" si="19"/>
        <v>36.666666666666586</v>
      </c>
      <c r="AF91" s="50">
        <f t="shared" si="19"/>
        <v>29.333333333333911</v>
      </c>
      <c r="AG91" s="50">
        <f t="shared" si="19"/>
        <v>31.777777777776922</v>
      </c>
      <c r="AH91" s="50">
        <f t="shared" si="19"/>
        <v>34.222222222223081</v>
      </c>
      <c r="AI91" s="51">
        <f t="shared" si="19"/>
        <v>26.888888888888459</v>
      </c>
      <c r="AJ91" s="51">
        <f t="shared" si="19"/>
        <v>29.333333333333911</v>
      </c>
      <c r="AK91" s="51">
        <f t="shared" si="19"/>
        <v>31.777777777776922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65.761111111112299</v>
      </c>
      <c r="F92" s="41">
        <f t="shared" si="17"/>
        <v>68.233333333331586</v>
      </c>
      <c r="G92" s="41">
        <f t="shared" si="17"/>
        <v>70.705555555554724</v>
      </c>
      <c r="H92" s="42">
        <f t="shared" si="17"/>
        <v>60.816666666665675</v>
      </c>
      <c r="I92" s="42">
        <f t="shared" si="17"/>
        <v>63.288888888889574</v>
      </c>
      <c r="J92" s="42">
        <f t="shared" si="17"/>
        <v>65.761111111112299</v>
      </c>
      <c r="K92" s="43">
        <f t="shared" si="17"/>
        <v>55.87222222222384</v>
      </c>
      <c r="L92" s="43">
        <f t="shared" si="17"/>
        <v>58.344444444443162</v>
      </c>
      <c r="M92" s="43">
        <f t="shared" si="17"/>
        <v>60.816666666665675</v>
      </c>
      <c r="N92" s="44">
        <f t="shared" si="17"/>
        <v>44.5</v>
      </c>
      <c r="O92" s="44">
        <f t="shared" si="17"/>
        <v>46.972222222223699</v>
      </c>
      <c r="P92" s="44">
        <f t="shared" si="17"/>
        <v>49.44444444444585</v>
      </c>
      <c r="Q92" s="45">
        <f t="shared" si="17"/>
        <v>42.0277777777764</v>
      </c>
      <c r="R92" s="45">
        <f t="shared" si="17"/>
        <v>44.5</v>
      </c>
      <c r="S92" s="45">
        <f t="shared" si="17"/>
        <v>46.972222222223699</v>
      </c>
      <c r="T92" s="46">
        <f t="shared" si="17"/>
        <v>39.555555555554974</v>
      </c>
      <c r="U92" s="46">
        <f t="shared" ref="U92:AJ106" si="20">U93-(U$363/360)</f>
        <v>42.0277777777764</v>
      </c>
      <c r="V92" s="46">
        <f t="shared" si="20"/>
        <v>44.5</v>
      </c>
      <c r="W92" s="47">
        <f t="shared" si="20"/>
        <v>37.08333333333325</v>
      </c>
      <c r="X92" s="47">
        <f t="shared" si="20"/>
        <v>39.555555555554974</v>
      </c>
      <c r="Y92" s="47">
        <f t="shared" si="20"/>
        <v>42.0277777777764</v>
      </c>
      <c r="Z92" s="48">
        <f t="shared" si="20"/>
        <v>34.611111111111967</v>
      </c>
      <c r="AA92" s="48">
        <f t="shared" si="20"/>
        <v>37.08333333333325</v>
      </c>
      <c r="AB92" s="48">
        <f t="shared" si="20"/>
        <v>39.555555555554974</v>
      </c>
      <c r="AC92" s="49">
        <f t="shared" si="20"/>
        <v>32.138888888888033</v>
      </c>
      <c r="AD92" s="49">
        <f t="shared" si="20"/>
        <v>34.611111111111967</v>
      </c>
      <c r="AE92" s="49">
        <f t="shared" si="20"/>
        <v>37.08333333333325</v>
      </c>
      <c r="AF92" s="50">
        <f t="shared" si="20"/>
        <v>29.666666666667243</v>
      </c>
      <c r="AG92" s="50">
        <f t="shared" si="20"/>
        <v>32.138888888888033</v>
      </c>
      <c r="AH92" s="50">
        <f t="shared" si="19"/>
        <v>34.611111111111967</v>
      </c>
      <c r="AI92" s="51">
        <f t="shared" si="19"/>
        <v>27.194444444444017</v>
      </c>
      <c r="AJ92" s="51">
        <f t="shared" si="19"/>
        <v>29.666666666667243</v>
      </c>
      <c r="AK92" s="51">
        <f t="shared" si="19"/>
        <v>32.138888888888033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66.500000000001194</v>
      </c>
      <c r="F93" s="41">
        <f t="shared" si="17"/>
        <v>68.999999999998252</v>
      </c>
      <c r="G93" s="41">
        <f t="shared" si="17"/>
        <v>71.499999999999176</v>
      </c>
      <c r="H93" s="42">
        <f t="shared" si="17"/>
        <v>61.499999999999005</v>
      </c>
      <c r="I93" s="42">
        <f t="shared" si="17"/>
        <v>64.000000000000682</v>
      </c>
      <c r="J93" s="42">
        <f t="shared" si="17"/>
        <v>66.500000000001194</v>
      </c>
      <c r="K93" s="43">
        <f t="shared" si="17"/>
        <v>56.50000000000162</v>
      </c>
      <c r="L93" s="43">
        <f t="shared" si="17"/>
        <v>58.999999999998721</v>
      </c>
      <c r="M93" s="43">
        <f t="shared" si="17"/>
        <v>61.499999999999005</v>
      </c>
      <c r="N93" s="44">
        <f t="shared" si="17"/>
        <v>45</v>
      </c>
      <c r="O93" s="44">
        <f t="shared" si="17"/>
        <v>47.500000000001478</v>
      </c>
      <c r="P93" s="44">
        <f t="shared" si="17"/>
        <v>50.000000000001407</v>
      </c>
      <c r="Q93" s="45">
        <f t="shared" si="17"/>
        <v>42.499999999998622</v>
      </c>
      <c r="R93" s="45">
        <f t="shared" si="17"/>
        <v>45</v>
      </c>
      <c r="S93" s="45">
        <f t="shared" si="17"/>
        <v>47.500000000001478</v>
      </c>
      <c r="T93" s="46">
        <f t="shared" si="17"/>
        <v>39.999999999999417</v>
      </c>
      <c r="U93" s="46">
        <f t="shared" si="20"/>
        <v>42.499999999998622</v>
      </c>
      <c r="V93" s="46">
        <f t="shared" si="20"/>
        <v>45</v>
      </c>
      <c r="W93" s="47">
        <f t="shared" si="20"/>
        <v>37.499999999999915</v>
      </c>
      <c r="X93" s="47">
        <f t="shared" si="20"/>
        <v>39.999999999999417</v>
      </c>
      <c r="Y93" s="47">
        <f t="shared" si="20"/>
        <v>42.499999999998622</v>
      </c>
      <c r="Z93" s="48">
        <f t="shared" si="20"/>
        <v>35.000000000000853</v>
      </c>
      <c r="AA93" s="48">
        <f t="shared" si="20"/>
        <v>37.499999999999915</v>
      </c>
      <c r="AB93" s="48">
        <f t="shared" si="20"/>
        <v>39.999999999999417</v>
      </c>
      <c r="AC93" s="49">
        <f t="shared" si="20"/>
        <v>32.499999999999147</v>
      </c>
      <c r="AD93" s="49">
        <f t="shared" si="20"/>
        <v>35.000000000000853</v>
      </c>
      <c r="AE93" s="49">
        <f t="shared" si="20"/>
        <v>37.499999999999915</v>
      </c>
      <c r="AF93" s="50">
        <f t="shared" si="20"/>
        <v>30.000000000000576</v>
      </c>
      <c r="AG93" s="50">
        <f t="shared" si="20"/>
        <v>32.499999999999147</v>
      </c>
      <c r="AH93" s="50">
        <f t="shared" si="19"/>
        <v>35.000000000000853</v>
      </c>
      <c r="AI93" s="51">
        <f t="shared" si="19"/>
        <v>27.499999999999574</v>
      </c>
      <c r="AJ93" s="51">
        <f t="shared" si="19"/>
        <v>30.000000000000576</v>
      </c>
      <c r="AK93" s="51">
        <f t="shared" si="19"/>
        <v>32.499999999999147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67.238888888890088</v>
      </c>
      <c r="F94" s="41">
        <f t="shared" si="17"/>
        <v>69.766666666664918</v>
      </c>
      <c r="G94" s="41">
        <f t="shared" si="17"/>
        <v>72.294444444443627</v>
      </c>
      <c r="H94" s="42">
        <f t="shared" si="17"/>
        <v>62.183333333332335</v>
      </c>
      <c r="I94" s="42">
        <f t="shared" si="17"/>
        <v>64.711111111111791</v>
      </c>
      <c r="J94" s="42">
        <f t="shared" si="17"/>
        <v>67.238888888890088</v>
      </c>
      <c r="K94" s="43">
        <f t="shared" si="17"/>
        <v>57.1277777777794</v>
      </c>
      <c r="L94" s="43">
        <f t="shared" si="17"/>
        <v>59.65555555555428</v>
      </c>
      <c r="M94" s="43">
        <f t="shared" si="17"/>
        <v>62.183333333332335</v>
      </c>
      <c r="N94" s="44">
        <f t="shared" si="17"/>
        <v>45.5</v>
      </c>
      <c r="O94" s="44">
        <f t="shared" si="17"/>
        <v>48.027777777779256</v>
      </c>
      <c r="P94" s="44">
        <f t="shared" si="17"/>
        <v>50.555555555556964</v>
      </c>
      <c r="Q94" s="45">
        <f t="shared" si="17"/>
        <v>42.972222222220843</v>
      </c>
      <c r="R94" s="45">
        <f t="shared" si="17"/>
        <v>45.5</v>
      </c>
      <c r="S94" s="45">
        <f t="shared" si="17"/>
        <v>48.027777777779256</v>
      </c>
      <c r="T94" s="46">
        <f t="shared" si="17"/>
        <v>40.44444444444386</v>
      </c>
      <c r="U94" s="46">
        <f t="shared" si="20"/>
        <v>42.972222222220843</v>
      </c>
      <c r="V94" s="46">
        <f t="shared" si="20"/>
        <v>45.5</v>
      </c>
      <c r="W94" s="47">
        <f t="shared" si="20"/>
        <v>37.916666666666579</v>
      </c>
      <c r="X94" s="47">
        <f t="shared" si="20"/>
        <v>40.44444444444386</v>
      </c>
      <c r="Y94" s="47">
        <f t="shared" si="20"/>
        <v>42.972222222220843</v>
      </c>
      <c r="Z94" s="48">
        <f t="shared" si="20"/>
        <v>35.388888888889738</v>
      </c>
      <c r="AA94" s="48">
        <f t="shared" si="20"/>
        <v>37.916666666666579</v>
      </c>
      <c r="AB94" s="48">
        <f t="shared" si="20"/>
        <v>40.44444444444386</v>
      </c>
      <c r="AC94" s="49">
        <f t="shared" si="20"/>
        <v>32.861111111110262</v>
      </c>
      <c r="AD94" s="49">
        <f t="shared" si="20"/>
        <v>35.388888888889738</v>
      </c>
      <c r="AE94" s="49">
        <f t="shared" si="20"/>
        <v>37.916666666666579</v>
      </c>
      <c r="AF94" s="50">
        <f t="shared" si="20"/>
        <v>30.333333333333908</v>
      </c>
      <c r="AG94" s="50">
        <f t="shared" si="20"/>
        <v>32.861111111110262</v>
      </c>
      <c r="AH94" s="50">
        <f t="shared" si="19"/>
        <v>35.388888888889738</v>
      </c>
      <c r="AI94" s="51">
        <f t="shared" si="19"/>
        <v>27.805555555555131</v>
      </c>
      <c r="AJ94" s="51">
        <f t="shared" si="19"/>
        <v>30.333333333333908</v>
      </c>
      <c r="AK94" s="51">
        <f t="shared" si="19"/>
        <v>32.861111111110262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67.977777777778982</v>
      </c>
      <c r="F95" s="41">
        <f t="shared" si="17"/>
        <v>70.533333333331584</v>
      </c>
      <c r="G95" s="41">
        <f t="shared" si="17"/>
        <v>73.088888888888079</v>
      </c>
      <c r="H95" s="42">
        <f t="shared" si="17"/>
        <v>62.866666666665665</v>
      </c>
      <c r="I95" s="42">
        <f t="shared" si="17"/>
        <v>65.422222222222899</v>
      </c>
      <c r="J95" s="42">
        <f t="shared" si="17"/>
        <v>67.977777777778982</v>
      </c>
      <c r="K95" s="43">
        <f t="shared" si="17"/>
        <v>57.75555555555718</v>
      </c>
      <c r="L95" s="43">
        <f t="shared" si="17"/>
        <v>60.311111111109838</v>
      </c>
      <c r="M95" s="43">
        <f t="shared" si="17"/>
        <v>62.866666666665665</v>
      </c>
      <c r="N95" s="44">
        <f t="shared" si="17"/>
        <v>46</v>
      </c>
      <c r="O95" s="44">
        <f t="shared" si="17"/>
        <v>48.555555555557035</v>
      </c>
      <c r="P95" s="44">
        <f t="shared" si="17"/>
        <v>51.111111111112521</v>
      </c>
      <c r="Q95" s="45">
        <f t="shared" si="17"/>
        <v>43.444444444443064</v>
      </c>
      <c r="R95" s="45">
        <f t="shared" si="17"/>
        <v>46</v>
      </c>
      <c r="S95" s="45">
        <f t="shared" si="17"/>
        <v>48.555555555557035</v>
      </c>
      <c r="T95" s="46">
        <f t="shared" si="17"/>
        <v>40.888888888888303</v>
      </c>
      <c r="U95" s="46">
        <f t="shared" si="20"/>
        <v>43.444444444443064</v>
      </c>
      <c r="V95" s="46">
        <f t="shared" si="20"/>
        <v>46</v>
      </c>
      <c r="W95" s="47">
        <f t="shared" si="20"/>
        <v>38.333333333333243</v>
      </c>
      <c r="X95" s="47">
        <f t="shared" si="20"/>
        <v>40.888888888888303</v>
      </c>
      <c r="Y95" s="47">
        <f t="shared" si="20"/>
        <v>43.444444444443064</v>
      </c>
      <c r="Z95" s="48">
        <f t="shared" si="20"/>
        <v>35.777777777778624</v>
      </c>
      <c r="AA95" s="48">
        <f t="shared" si="20"/>
        <v>38.333333333333243</v>
      </c>
      <c r="AB95" s="48">
        <f t="shared" si="20"/>
        <v>40.888888888888303</v>
      </c>
      <c r="AC95" s="49">
        <f t="shared" si="20"/>
        <v>33.222222222221376</v>
      </c>
      <c r="AD95" s="49">
        <f t="shared" si="20"/>
        <v>35.777777777778624</v>
      </c>
      <c r="AE95" s="49">
        <f t="shared" si="20"/>
        <v>38.333333333333243</v>
      </c>
      <c r="AF95" s="50">
        <f t="shared" si="20"/>
        <v>30.66666666666724</v>
      </c>
      <c r="AG95" s="50">
        <f t="shared" si="20"/>
        <v>33.222222222221376</v>
      </c>
      <c r="AH95" s="50">
        <f t="shared" si="19"/>
        <v>35.777777777778624</v>
      </c>
      <c r="AI95" s="51">
        <f t="shared" si="19"/>
        <v>28.111111111110688</v>
      </c>
      <c r="AJ95" s="51">
        <f t="shared" si="19"/>
        <v>30.66666666666724</v>
      </c>
      <c r="AK95" s="51">
        <f t="shared" si="19"/>
        <v>33.222222222221376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68.716666666667876</v>
      </c>
      <c r="F96" s="41">
        <f t="shared" si="17"/>
        <v>71.299999999998249</v>
      </c>
      <c r="G96" s="41">
        <f t="shared" si="17"/>
        <v>73.88333333333253</v>
      </c>
      <c r="H96" s="42">
        <f t="shared" si="17"/>
        <v>63.549999999998995</v>
      </c>
      <c r="I96" s="42">
        <f t="shared" si="17"/>
        <v>66.133333333334008</v>
      </c>
      <c r="J96" s="42">
        <f t="shared" si="17"/>
        <v>68.716666666667876</v>
      </c>
      <c r="K96" s="43">
        <f t="shared" si="17"/>
        <v>58.38333333333496</v>
      </c>
      <c r="L96" s="43">
        <f t="shared" si="17"/>
        <v>60.966666666665397</v>
      </c>
      <c r="M96" s="43">
        <f t="shared" si="17"/>
        <v>63.549999999998995</v>
      </c>
      <c r="N96" s="44">
        <f t="shared" si="17"/>
        <v>46.5</v>
      </c>
      <c r="O96" s="44">
        <f t="shared" si="17"/>
        <v>49.083333333334814</v>
      </c>
      <c r="P96" s="44">
        <f t="shared" si="17"/>
        <v>51.666666666668078</v>
      </c>
      <c r="Q96" s="45">
        <f t="shared" si="17"/>
        <v>43.916666666665286</v>
      </c>
      <c r="R96" s="45">
        <f t="shared" si="17"/>
        <v>46.5</v>
      </c>
      <c r="S96" s="45">
        <f t="shared" si="17"/>
        <v>49.083333333334814</v>
      </c>
      <c r="T96" s="46">
        <f t="shared" ref="T96:AD111" si="21">T97-(T$363/360)</f>
        <v>41.333333333332746</v>
      </c>
      <c r="U96" s="46">
        <f t="shared" si="21"/>
        <v>43.916666666665286</v>
      </c>
      <c r="V96" s="46">
        <f t="shared" si="20"/>
        <v>46.5</v>
      </c>
      <c r="W96" s="47">
        <f t="shared" si="20"/>
        <v>38.749999999999908</v>
      </c>
      <c r="X96" s="47">
        <f t="shared" si="20"/>
        <v>41.333333333332746</v>
      </c>
      <c r="Y96" s="47">
        <f t="shared" si="20"/>
        <v>43.916666666665286</v>
      </c>
      <c r="Z96" s="48">
        <f t="shared" si="20"/>
        <v>36.16666666666751</v>
      </c>
      <c r="AA96" s="48">
        <f t="shared" si="20"/>
        <v>38.749999999999908</v>
      </c>
      <c r="AB96" s="48">
        <f t="shared" si="20"/>
        <v>41.333333333332746</v>
      </c>
      <c r="AC96" s="49">
        <f t="shared" si="20"/>
        <v>33.58333333333249</v>
      </c>
      <c r="AD96" s="49">
        <f t="shared" si="20"/>
        <v>36.16666666666751</v>
      </c>
      <c r="AE96" s="49">
        <f t="shared" si="20"/>
        <v>38.749999999999908</v>
      </c>
      <c r="AF96" s="50">
        <f t="shared" si="20"/>
        <v>31.000000000000572</v>
      </c>
      <c r="AG96" s="50">
        <f t="shared" si="20"/>
        <v>33.58333333333249</v>
      </c>
      <c r="AH96" s="50">
        <f t="shared" si="19"/>
        <v>36.16666666666751</v>
      </c>
      <c r="AI96" s="51">
        <f t="shared" si="19"/>
        <v>28.416666666666245</v>
      </c>
      <c r="AJ96" s="51">
        <f t="shared" si="19"/>
        <v>31.000000000000572</v>
      </c>
      <c r="AK96" s="51">
        <f t="shared" si="19"/>
        <v>33.58333333333249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69.455555555556771</v>
      </c>
      <c r="F97" s="41">
        <f t="shared" si="22"/>
        <v>72.066666666664915</v>
      </c>
      <c r="G97" s="41">
        <f t="shared" si="22"/>
        <v>74.677777777776981</v>
      </c>
      <c r="H97" s="42">
        <f t="shared" si="22"/>
        <v>64.233333333332325</v>
      </c>
      <c r="I97" s="42">
        <f t="shared" si="22"/>
        <v>66.844444444445116</v>
      </c>
      <c r="J97" s="42">
        <f t="shared" si="22"/>
        <v>69.455555555556771</v>
      </c>
      <c r="K97" s="43">
        <f t="shared" si="22"/>
        <v>59.01111111111274</v>
      </c>
      <c r="L97" s="43">
        <f t="shared" si="22"/>
        <v>61.622222222220955</v>
      </c>
      <c r="M97" s="43">
        <f t="shared" si="22"/>
        <v>64.233333333332325</v>
      </c>
      <c r="N97" s="44">
        <f t="shared" si="22"/>
        <v>47</v>
      </c>
      <c r="O97" s="44">
        <f t="shared" si="22"/>
        <v>49.611111111112592</v>
      </c>
      <c r="P97" s="44">
        <f t="shared" si="22"/>
        <v>52.222222222223635</v>
      </c>
      <c r="Q97" s="45">
        <f t="shared" si="22"/>
        <v>44.388888888887507</v>
      </c>
      <c r="R97" s="45">
        <f t="shared" si="22"/>
        <v>47</v>
      </c>
      <c r="S97" s="45">
        <f t="shared" si="22"/>
        <v>49.611111111112592</v>
      </c>
      <c r="T97" s="46">
        <f t="shared" si="22"/>
        <v>41.777777777777189</v>
      </c>
      <c r="U97" s="46">
        <f t="shared" si="21"/>
        <v>44.388888888887507</v>
      </c>
      <c r="V97" s="46">
        <f t="shared" si="20"/>
        <v>47</v>
      </c>
      <c r="W97" s="47">
        <f t="shared" si="20"/>
        <v>39.166666666666572</v>
      </c>
      <c r="X97" s="47">
        <f t="shared" si="20"/>
        <v>41.777777777777189</v>
      </c>
      <c r="Y97" s="47">
        <f t="shared" si="20"/>
        <v>44.388888888887507</v>
      </c>
      <c r="Z97" s="48">
        <f t="shared" si="20"/>
        <v>36.555555555556396</v>
      </c>
      <c r="AA97" s="48">
        <f t="shared" si="20"/>
        <v>39.166666666666572</v>
      </c>
      <c r="AB97" s="48">
        <f t="shared" si="20"/>
        <v>41.777777777777189</v>
      </c>
      <c r="AC97" s="49">
        <f t="shared" si="20"/>
        <v>33.944444444443604</v>
      </c>
      <c r="AD97" s="49">
        <f t="shared" si="20"/>
        <v>36.555555555556396</v>
      </c>
      <c r="AE97" s="49">
        <f t="shared" si="20"/>
        <v>39.166666666666572</v>
      </c>
      <c r="AF97" s="50">
        <f t="shared" si="20"/>
        <v>31.333333333333904</v>
      </c>
      <c r="AG97" s="50">
        <f t="shared" si="20"/>
        <v>33.944444444443604</v>
      </c>
      <c r="AH97" s="50">
        <f t="shared" si="19"/>
        <v>36.555555555556396</v>
      </c>
      <c r="AI97" s="51">
        <f t="shared" si="19"/>
        <v>28.722222222221802</v>
      </c>
      <c r="AJ97" s="51">
        <f t="shared" si="19"/>
        <v>31.333333333333904</v>
      </c>
      <c r="AK97" s="51">
        <f t="shared" si="19"/>
        <v>33.944444444443604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70.194444444445665</v>
      </c>
      <c r="F98" s="41">
        <f t="shared" si="22"/>
        <v>72.833333333331581</v>
      </c>
      <c r="G98" s="41">
        <f t="shared" si="22"/>
        <v>75.472222222221433</v>
      </c>
      <c r="H98" s="42">
        <f t="shared" si="22"/>
        <v>64.916666666665662</v>
      </c>
      <c r="I98" s="42">
        <f t="shared" si="22"/>
        <v>67.555555555556225</v>
      </c>
      <c r="J98" s="42">
        <f t="shared" si="22"/>
        <v>70.194444444445665</v>
      </c>
      <c r="K98" s="43">
        <f t="shared" si="22"/>
        <v>59.63888888889052</v>
      </c>
      <c r="L98" s="43">
        <f t="shared" si="22"/>
        <v>62.277777777776514</v>
      </c>
      <c r="M98" s="43">
        <f t="shared" si="22"/>
        <v>64.916666666665662</v>
      </c>
      <c r="N98" s="44">
        <f t="shared" si="22"/>
        <v>47.5</v>
      </c>
      <c r="O98" s="44">
        <f t="shared" si="22"/>
        <v>50.138888888890371</v>
      </c>
      <c r="P98" s="44">
        <f t="shared" si="22"/>
        <v>52.777777777779193</v>
      </c>
      <c r="Q98" s="45">
        <f t="shared" si="22"/>
        <v>44.861111111109729</v>
      </c>
      <c r="R98" s="45">
        <f t="shared" si="22"/>
        <v>47.5</v>
      </c>
      <c r="S98" s="45">
        <f t="shared" si="22"/>
        <v>50.138888888890371</v>
      </c>
      <c r="T98" s="46">
        <f t="shared" si="22"/>
        <v>42.222222222221632</v>
      </c>
      <c r="U98" s="46">
        <f t="shared" si="21"/>
        <v>44.861111111109729</v>
      </c>
      <c r="V98" s="46">
        <f t="shared" si="20"/>
        <v>47.5</v>
      </c>
      <c r="W98" s="47">
        <f t="shared" si="20"/>
        <v>39.583333333333236</v>
      </c>
      <c r="X98" s="47">
        <f t="shared" si="20"/>
        <v>42.222222222221632</v>
      </c>
      <c r="Y98" s="47">
        <f t="shared" si="20"/>
        <v>44.861111111109729</v>
      </c>
      <c r="Z98" s="48">
        <f t="shared" si="20"/>
        <v>36.944444444445281</v>
      </c>
      <c r="AA98" s="48">
        <f t="shared" si="20"/>
        <v>39.583333333333236</v>
      </c>
      <c r="AB98" s="48">
        <f t="shared" si="20"/>
        <v>42.222222222221632</v>
      </c>
      <c r="AC98" s="49">
        <f t="shared" si="20"/>
        <v>34.305555555554719</v>
      </c>
      <c r="AD98" s="49">
        <f t="shared" si="20"/>
        <v>36.944444444445281</v>
      </c>
      <c r="AE98" s="49">
        <f t="shared" si="20"/>
        <v>39.583333333333236</v>
      </c>
      <c r="AF98" s="50">
        <f t="shared" si="20"/>
        <v>31.666666666667236</v>
      </c>
      <c r="AG98" s="50">
        <f t="shared" si="20"/>
        <v>34.305555555554719</v>
      </c>
      <c r="AH98" s="50">
        <f t="shared" si="19"/>
        <v>36.944444444445281</v>
      </c>
      <c r="AI98" s="51">
        <f t="shared" si="19"/>
        <v>29.027777777777359</v>
      </c>
      <c r="AJ98" s="51">
        <f t="shared" si="19"/>
        <v>31.666666666667236</v>
      </c>
      <c r="AK98" s="51">
        <f t="shared" si="19"/>
        <v>34.305555555554719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70.933333333334559</v>
      </c>
      <c r="F99" s="41">
        <f t="shared" si="22"/>
        <v>73.599999999998246</v>
      </c>
      <c r="G99" s="41">
        <f t="shared" si="22"/>
        <v>76.266666666665884</v>
      </c>
      <c r="H99" s="42">
        <f t="shared" si="22"/>
        <v>65.599999999999</v>
      </c>
      <c r="I99" s="42">
        <f t="shared" si="22"/>
        <v>68.266666666667334</v>
      </c>
      <c r="J99" s="42">
        <f t="shared" si="22"/>
        <v>70.933333333334559</v>
      </c>
      <c r="K99" s="43">
        <f t="shared" si="22"/>
        <v>60.2666666666683</v>
      </c>
      <c r="L99" s="43">
        <f t="shared" si="22"/>
        <v>62.933333333332072</v>
      </c>
      <c r="M99" s="43">
        <f t="shared" si="22"/>
        <v>65.599999999999</v>
      </c>
      <c r="N99" s="44">
        <f t="shared" si="22"/>
        <v>48</v>
      </c>
      <c r="O99" s="44">
        <f t="shared" si="22"/>
        <v>50.666666666668149</v>
      </c>
      <c r="P99" s="44">
        <f t="shared" si="22"/>
        <v>53.33333333333475</v>
      </c>
      <c r="Q99" s="45">
        <f t="shared" si="22"/>
        <v>45.33333333333195</v>
      </c>
      <c r="R99" s="45">
        <f t="shared" si="22"/>
        <v>48</v>
      </c>
      <c r="S99" s="45">
        <f t="shared" si="22"/>
        <v>50.666666666668149</v>
      </c>
      <c r="T99" s="46">
        <f t="shared" si="22"/>
        <v>42.666666666666075</v>
      </c>
      <c r="U99" s="46">
        <f t="shared" si="21"/>
        <v>45.33333333333195</v>
      </c>
      <c r="V99" s="46">
        <f t="shared" si="20"/>
        <v>48</v>
      </c>
      <c r="W99" s="47">
        <f t="shared" si="20"/>
        <v>39.999999999999901</v>
      </c>
      <c r="X99" s="47">
        <f t="shared" si="20"/>
        <v>42.666666666666075</v>
      </c>
      <c r="Y99" s="47">
        <f t="shared" si="20"/>
        <v>45.33333333333195</v>
      </c>
      <c r="Z99" s="48">
        <f t="shared" si="20"/>
        <v>37.333333333334167</v>
      </c>
      <c r="AA99" s="48">
        <f t="shared" si="20"/>
        <v>39.999999999999901</v>
      </c>
      <c r="AB99" s="48">
        <f t="shared" si="20"/>
        <v>42.666666666666075</v>
      </c>
      <c r="AC99" s="49">
        <f t="shared" si="20"/>
        <v>34.666666666665833</v>
      </c>
      <c r="AD99" s="49">
        <f t="shared" si="20"/>
        <v>37.333333333334167</v>
      </c>
      <c r="AE99" s="49">
        <f t="shared" si="20"/>
        <v>39.999999999999901</v>
      </c>
      <c r="AF99" s="50">
        <f t="shared" si="20"/>
        <v>32.000000000000568</v>
      </c>
      <c r="AG99" s="50">
        <f t="shared" si="20"/>
        <v>34.666666666665833</v>
      </c>
      <c r="AH99" s="50">
        <f t="shared" si="19"/>
        <v>37.333333333334167</v>
      </c>
      <c r="AI99" s="51">
        <f t="shared" si="19"/>
        <v>29.333333333332916</v>
      </c>
      <c r="AJ99" s="51">
        <f t="shared" si="19"/>
        <v>32.000000000000568</v>
      </c>
      <c r="AK99" s="51">
        <f t="shared" si="19"/>
        <v>34.666666666665833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71.672222222223454</v>
      </c>
      <c r="F100" s="41">
        <f t="shared" si="22"/>
        <v>74.366666666664912</v>
      </c>
      <c r="G100" s="41">
        <f t="shared" si="22"/>
        <v>77.061111111110336</v>
      </c>
      <c r="H100" s="42">
        <f t="shared" si="22"/>
        <v>66.283333333332337</v>
      </c>
      <c r="I100" s="42">
        <f t="shared" si="22"/>
        <v>68.977777777778442</v>
      </c>
      <c r="J100" s="42">
        <f t="shared" si="22"/>
        <v>71.672222222223454</v>
      </c>
      <c r="K100" s="43">
        <f t="shared" si="22"/>
        <v>60.89444444444608</v>
      </c>
      <c r="L100" s="43">
        <f t="shared" si="22"/>
        <v>63.588888888887631</v>
      </c>
      <c r="M100" s="43">
        <f t="shared" si="22"/>
        <v>66.283333333332337</v>
      </c>
      <c r="N100" s="44">
        <f t="shared" si="22"/>
        <v>48.5</v>
      </c>
      <c r="O100" s="44">
        <f t="shared" si="22"/>
        <v>51.194444444445928</v>
      </c>
      <c r="P100" s="44">
        <f t="shared" si="22"/>
        <v>53.888888888890307</v>
      </c>
      <c r="Q100" s="45">
        <f t="shared" si="22"/>
        <v>45.805555555554172</v>
      </c>
      <c r="R100" s="45">
        <f t="shared" si="22"/>
        <v>48.5</v>
      </c>
      <c r="S100" s="45">
        <f t="shared" si="22"/>
        <v>51.194444444445928</v>
      </c>
      <c r="T100" s="46">
        <f t="shared" si="22"/>
        <v>43.111111111110517</v>
      </c>
      <c r="U100" s="46">
        <f t="shared" si="21"/>
        <v>45.805555555554172</v>
      </c>
      <c r="V100" s="46">
        <f t="shared" si="20"/>
        <v>48.5</v>
      </c>
      <c r="W100" s="47">
        <f t="shared" si="20"/>
        <v>40.416666666666565</v>
      </c>
      <c r="X100" s="47">
        <f t="shared" si="20"/>
        <v>43.111111111110517</v>
      </c>
      <c r="Y100" s="47">
        <f t="shared" si="20"/>
        <v>45.805555555554172</v>
      </c>
      <c r="Z100" s="48">
        <f t="shared" si="20"/>
        <v>37.722222222223053</v>
      </c>
      <c r="AA100" s="48">
        <f t="shared" si="20"/>
        <v>40.416666666666565</v>
      </c>
      <c r="AB100" s="48">
        <f t="shared" si="20"/>
        <v>43.111111111110517</v>
      </c>
      <c r="AC100" s="49">
        <f t="shared" si="20"/>
        <v>35.027777777776947</v>
      </c>
      <c r="AD100" s="49">
        <f t="shared" si="20"/>
        <v>37.722222222223053</v>
      </c>
      <c r="AE100" s="49">
        <f t="shared" si="20"/>
        <v>40.416666666666565</v>
      </c>
      <c r="AF100" s="50">
        <f t="shared" si="20"/>
        <v>32.333333333333904</v>
      </c>
      <c r="AG100" s="50">
        <f t="shared" si="20"/>
        <v>35.027777777776947</v>
      </c>
      <c r="AH100" s="50">
        <f t="shared" si="19"/>
        <v>37.722222222223053</v>
      </c>
      <c r="AI100" s="51">
        <f t="shared" si="19"/>
        <v>29.638888888888474</v>
      </c>
      <c r="AJ100" s="51">
        <f t="shared" si="19"/>
        <v>32.333333333333904</v>
      </c>
      <c r="AK100" s="51">
        <f t="shared" si="19"/>
        <v>35.027777777776947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72.411111111112348</v>
      </c>
      <c r="F101" s="41">
        <f t="shared" si="22"/>
        <v>75.133333333331578</v>
      </c>
      <c r="G101" s="41">
        <f t="shared" si="22"/>
        <v>77.855555555554787</v>
      </c>
      <c r="H101" s="42">
        <f t="shared" si="22"/>
        <v>66.966666666665674</v>
      </c>
      <c r="I101" s="42">
        <f t="shared" si="22"/>
        <v>69.688888888889551</v>
      </c>
      <c r="J101" s="42">
        <f t="shared" si="22"/>
        <v>72.411111111112348</v>
      </c>
      <c r="K101" s="43">
        <f t="shared" si="22"/>
        <v>61.52222222222386</v>
      </c>
      <c r="L101" s="43">
        <f t="shared" si="22"/>
        <v>64.244444444443189</v>
      </c>
      <c r="M101" s="43">
        <f t="shared" si="22"/>
        <v>66.966666666665674</v>
      </c>
      <c r="N101" s="44">
        <f t="shared" si="22"/>
        <v>49</v>
      </c>
      <c r="O101" s="44">
        <f t="shared" si="22"/>
        <v>51.722222222223706</v>
      </c>
      <c r="P101" s="44">
        <f t="shared" si="22"/>
        <v>54.444444444445864</v>
      </c>
      <c r="Q101" s="45">
        <f t="shared" si="22"/>
        <v>46.277777777776393</v>
      </c>
      <c r="R101" s="45">
        <f t="shared" si="22"/>
        <v>49</v>
      </c>
      <c r="S101" s="45">
        <f t="shared" si="22"/>
        <v>51.722222222223706</v>
      </c>
      <c r="T101" s="46">
        <f t="shared" si="22"/>
        <v>43.55555555555496</v>
      </c>
      <c r="U101" s="46">
        <f t="shared" si="21"/>
        <v>46.277777777776393</v>
      </c>
      <c r="V101" s="46">
        <f t="shared" si="20"/>
        <v>49</v>
      </c>
      <c r="W101" s="47">
        <f t="shared" si="20"/>
        <v>40.833333333333229</v>
      </c>
      <c r="X101" s="47">
        <f t="shared" si="20"/>
        <v>43.55555555555496</v>
      </c>
      <c r="Y101" s="47">
        <f t="shared" si="20"/>
        <v>46.277777777776393</v>
      </c>
      <c r="Z101" s="48">
        <f t="shared" si="20"/>
        <v>38.111111111111938</v>
      </c>
      <c r="AA101" s="48">
        <f t="shared" si="20"/>
        <v>40.833333333333229</v>
      </c>
      <c r="AB101" s="48">
        <f t="shared" si="20"/>
        <v>43.55555555555496</v>
      </c>
      <c r="AC101" s="49">
        <f t="shared" si="20"/>
        <v>35.388888888888062</v>
      </c>
      <c r="AD101" s="49">
        <f t="shared" si="20"/>
        <v>38.111111111111938</v>
      </c>
      <c r="AE101" s="49">
        <f t="shared" si="20"/>
        <v>40.833333333333229</v>
      </c>
      <c r="AF101" s="50">
        <f t="shared" si="20"/>
        <v>32.66666666666724</v>
      </c>
      <c r="AG101" s="50">
        <f t="shared" si="20"/>
        <v>35.388888888888062</v>
      </c>
      <c r="AH101" s="50">
        <f t="shared" si="19"/>
        <v>38.111111111111938</v>
      </c>
      <c r="AI101" s="51">
        <f t="shared" si="19"/>
        <v>29.944444444444031</v>
      </c>
      <c r="AJ101" s="51">
        <f t="shared" si="19"/>
        <v>32.66666666666724</v>
      </c>
      <c r="AK101" s="51">
        <f t="shared" si="19"/>
        <v>35.388888888888062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73.150000000001242</v>
      </c>
      <c r="F102" s="41">
        <f t="shared" si="22"/>
        <v>75.899999999998244</v>
      </c>
      <c r="G102" s="41">
        <f t="shared" si="22"/>
        <v>78.649999999999238</v>
      </c>
      <c r="H102" s="42">
        <f t="shared" si="22"/>
        <v>67.649999999999011</v>
      </c>
      <c r="I102" s="42">
        <f t="shared" si="22"/>
        <v>70.400000000000659</v>
      </c>
      <c r="J102" s="42">
        <f t="shared" si="22"/>
        <v>73.150000000001242</v>
      </c>
      <c r="K102" s="43">
        <f t="shared" si="22"/>
        <v>62.15000000000164</v>
      </c>
      <c r="L102" s="43">
        <f t="shared" si="22"/>
        <v>64.899999999998741</v>
      </c>
      <c r="M102" s="43">
        <f t="shared" si="22"/>
        <v>67.649999999999011</v>
      </c>
      <c r="N102" s="44">
        <f t="shared" si="22"/>
        <v>49.5</v>
      </c>
      <c r="O102" s="44">
        <f t="shared" si="22"/>
        <v>52.250000000001485</v>
      </c>
      <c r="P102" s="44">
        <f t="shared" si="22"/>
        <v>55.000000000001421</v>
      </c>
      <c r="Q102" s="45">
        <f t="shared" si="22"/>
        <v>46.749999999998614</v>
      </c>
      <c r="R102" s="45">
        <f t="shared" si="22"/>
        <v>49.5</v>
      </c>
      <c r="S102" s="45">
        <f t="shared" si="22"/>
        <v>52.250000000001485</v>
      </c>
      <c r="T102" s="46">
        <f t="shared" si="22"/>
        <v>43.999999999999403</v>
      </c>
      <c r="U102" s="46">
        <f t="shared" si="21"/>
        <v>46.749999999998614</v>
      </c>
      <c r="V102" s="46">
        <f t="shared" si="20"/>
        <v>49.5</v>
      </c>
      <c r="W102" s="47">
        <f t="shared" si="20"/>
        <v>41.249999999999893</v>
      </c>
      <c r="X102" s="47">
        <f t="shared" si="20"/>
        <v>43.999999999999403</v>
      </c>
      <c r="Y102" s="47">
        <f t="shared" si="20"/>
        <v>46.749999999998614</v>
      </c>
      <c r="Z102" s="48">
        <f t="shared" si="20"/>
        <v>38.500000000000824</v>
      </c>
      <c r="AA102" s="48">
        <f t="shared" si="20"/>
        <v>41.249999999999893</v>
      </c>
      <c r="AB102" s="48">
        <f t="shared" si="20"/>
        <v>43.999999999999403</v>
      </c>
      <c r="AC102" s="49">
        <f t="shared" si="20"/>
        <v>35.749999999999176</v>
      </c>
      <c r="AD102" s="49">
        <f t="shared" si="20"/>
        <v>38.500000000000824</v>
      </c>
      <c r="AE102" s="49">
        <f t="shared" si="20"/>
        <v>41.249999999999893</v>
      </c>
      <c r="AF102" s="50">
        <f t="shared" si="20"/>
        <v>33.000000000000576</v>
      </c>
      <c r="AG102" s="50">
        <f t="shared" si="20"/>
        <v>35.749999999999176</v>
      </c>
      <c r="AH102" s="50">
        <f t="shared" si="19"/>
        <v>38.500000000000824</v>
      </c>
      <c r="AI102" s="51">
        <f t="shared" si="19"/>
        <v>30.249999999999588</v>
      </c>
      <c r="AJ102" s="51">
        <f t="shared" si="19"/>
        <v>33.000000000000576</v>
      </c>
      <c r="AK102" s="51">
        <f t="shared" si="19"/>
        <v>35.749999999999176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73.888888888890136</v>
      </c>
      <c r="F103" s="41">
        <f t="shared" si="22"/>
        <v>76.666666666664909</v>
      </c>
      <c r="G103" s="41">
        <f t="shared" si="22"/>
        <v>79.44444444444369</v>
      </c>
      <c r="H103" s="42">
        <f t="shared" si="22"/>
        <v>68.333333333332348</v>
      </c>
      <c r="I103" s="42">
        <f t="shared" si="22"/>
        <v>71.111111111111768</v>
      </c>
      <c r="J103" s="42">
        <f t="shared" si="22"/>
        <v>73.888888888890136</v>
      </c>
      <c r="K103" s="43">
        <f t="shared" si="22"/>
        <v>62.77777777777942</v>
      </c>
      <c r="L103" s="43">
        <f t="shared" si="22"/>
        <v>65.555555555554292</v>
      </c>
      <c r="M103" s="43">
        <f t="shared" si="22"/>
        <v>68.333333333332348</v>
      </c>
      <c r="N103" s="44">
        <f t="shared" si="22"/>
        <v>50</v>
      </c>
      <c r="O103" s="44">
        <f t="shared" si="22"/>
        <v>52.777777777779264</v>
      </c>
      <c r="P103" s="44">
        <f t="shared" si="22"/>
        <v>55.555555555556978</v>
      </c>
      <c r="Q103" s="45">
        <f t="shared" si="22"/>
        <v>47.222222222220836</v>
      </c>
      <c r="R103" s="45">
        <f t="shared" si="22"/>
        <v>50</v>
      </c>
      <c r="S103" s="45">
        <f t="shared" si="22"/>
        <v>52.777777777779264</v>
      </c>
      <c r="T103" s="46">
        <f t="shared" si="22"/>
        <v>44.444444444443846</v>
      </c>
      <c r="U103" s="46">
        <f t="shared" si="21"/>
        <v>47.222222222220836</v>
      </c>
      <c r="V103" s="46">
        <f t="shared" si="20"/>
        <v>50</v>
      </c>
      <c r="W103" s="47">
        <f t="shared" si="20"/>
        <v>41.666666666666558</v>
      </c>
      <c r="X103" s="47">
        <f t="shared" si="20"/>
        <v>44.444444444443846</v>
      </c>
      <c r="Y103" s="47">
        <f t="shared" si="20"/>
        <v>47.222222222220836</v>
      </c>
      <c r="Z103" s="48">
        <f t="shared" si="20"/>
        <v>38.88888888888971</v>
      </c>
      <c r="AA103" s="48">
        <f t="shared" si="20"/>
        <v>41.666666666666558</v>
      </c>
      <c r="AB103" s="48">
        <f t="shared" si="20"/>
        <v>44.444444444443846</v>
      </c>
      <c r="AC103" s="49">
        <f t="shared" si="20"/>
        <v>36.11111111111029</v>
      </c>
      <c r="AD103" s="49">
        <f t="shared" si="20"/>
        <v>38.88888888888971</v>
      </c>
      <c r="AE103" s="49">
        <f t="shared" si="20"/>
        <v>41.666666666666558</v>
      </c>
      <c r="AF103" s="50">
        <f t="shared" si="20"/>
        <v>33.333333333333911</v>
      </c>
      <c r="AG103" s="50">
        <f t="shared" si="20"/>
        <v>36.11111111111029</v>
      </c>
      <c r="AH103" s="50">
        <f t="shared" si="19"/>
        <v>38.88888888888971</v>
      </c>
      <c r="AI103" s="51">
        <f t="shared" si="19"/>
        <v>30.555555555555145</v>
      </c>
      <c r="AJ103" s="51">
        <f t="shared" si="19"/>
        <v>33.333333333333911</v>
      </c>
      <c r="AK103" s="51">
        <f t="shared" si="19"/>
        <v>36.11111111111029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74.627777777779031</v>
      </c>
      <c r="F104" s="41">
        <f t="shared" si="22"/>
        <v>77.433333333331575</v>
      </c>
      <c r="G104" s="41">
        <f t="shared" si="22"/>
        <v>80.238888888888141</v>
      </c>
      <c r="H104" s="42">
        <f t="shared" si="22"/>
        <v>69.016666666665685</v>
      </c>
      <c r="I104" s="42">
        <f t="shared" si="22"/>
        <v>71.822222222222877</v>
      </c>
      <c r="J104" s="42">
        <f t="shared" si="22"/>
        <v>74.627777777779031</v>
      </c>
      <c r="K104" s="43">
        <f t="shared" si="22"/>
        <v>63.4055555555572</v>
      </c>
      <c r="L104" s="43">
        <f t="shared" si="22"/>
        <v>66.211111111109844</v>
      </c>
      <c r="M104" s="43">
        <f t="shared" si="22"/>
        <v>69.016666666665685</v>
      </c>
      <c r="N104" s="44">
        <f t="shared" si="22"/>
        <v>50.5</v>
      </c>
      <c r="O104" s="44">
        <f t="shared" si="22"/>
        <v>53.305555555557042</v>
      </c>
      <c r="P104" s="44">
        <f t="shared" si="22"/>
        <v>56.111111111112535</v>
      </c>
      <c r="Q104" s="45">
        <f t="shared" si="22"/>
        <v>47.694444444443057</v>
      </c>
      <c r="R104" s="45">
        <f t="shared" si="22"/>
        <v>50.5</v>
      </c>
      <c r="S104" s="45">
        <f t="shared" si="22"/>
        <v>53.305555555557042</v>
      </c>
      <c r="T104" s="46">
        <f t="shared" si="22"/>
        <v>44.888888888888289</v>
      </c>
      <c r="U104" s="46">
        <f t="shared" si="21"/>
        <v>47.694444444443057</v>
      </c>
      <c r="V104" s="46">
        <f t="shared" si="20"/>
        <v>50.5</v>
      </c>
      <c r="W104" s="47">
        <f t="shared" si="20"/>
        <v>42.083333333333222</v>
      </c>
      <c r="X104" s="47">
        <f t="shared" si="20"/>
        <v>44.888888888888289</v>
      </c>
      <c r="Y104" s="47">
        <f t="shared" si="20"/>
        <v>47.694444444443057</v>
      </c>
      <c r="Z104" s="48">
        <f t="shared" si="20"/>
        <v>39.277777777778596</v>
      </c>
      <c r="AA104" s="48">
        <f t="shared" si="20"/>
        <v>42.083333333333222</v>
      </c>
      <c r="AB104" s="48">
        <f t="shared" si="20"/>
        <v>44.888888888888289</v>
      </c>
      <c r="AC104" s="49">
        <f t="shared" si="20"/>
        <v>36.472222222221404</v>
      </c>
      <c r="AD104" s="49">
        <f t="shared" si="20"/>
        <v>39.277777777778596</v>
      </c>
      <c r="AE104" s="49">
        <f t="shared" si="20"/>
        <v>42.083333333333222</v>
      </c>
      <c r="AF104" s="50">
        <f t="shared" si="20"/>
        <v>33.666666666667247</v>
      </c>
      <c r="AG104" s="50">
        <f t="shared" si="20"/>
        <v>36.472222222221404</v>
      </c>
      <c r="AH104" s="50">
        <f t="shared" si="20"/>
        <v>39.277777777778596</v>
      </c>
      <c r="AI104" s="51">
        <f t="shared" si="20"/>
        <v>30.861111111110702</v>
      </c>
      <c r="AJ104" s="51">
        <f t="shared" si="20"/>
        <v>33.666666666667247</v>
      </c>
      <c r="AK104" s="51">
        <f t="shared" si="19"/>
        <v>36.472222222221404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75.366666666667925</v>
      </c>
      <c r="F105" s="41">
        <f t="shared" si="22"/>
        <v>78.199999999998241</v>
      </c>
      <c r="G105" s="41">
        <f t="shared" si="22"/>
        <v>81.033333333332592</v>
      </c>
      <c r="H105" s="42">
        <f t="shared" si="22"/>
        <v>69.699999999999022</v>
      </c>
      <c r="I105" s="42">
        <f t="shared" si="22"/>
        <v>72.533333333333985</v>
      </c>
      <c r="J105" s="42">
        <f t="shared" si="22"/>
        <v>75.366666666667925</v>
      </c>
      <c r="K105" s="43">
        <f t="shared" si="22"/>
        <v>64.03333333333498</v>
      </c>
      <c r="L105" s="43">
        <f t="shared" si="22"/>
        <v>66.866666666665395</v>
      </c>
      <c r="M105" s="43">
        <f t="shared" si="22"/>
        <v>69.699999999999022</v>
      </c>
      <c r="N105" s="44">
        <f t="shared" si="22"/>
        <v>51</v>
      </c>
      <c r="O105" s="44">
        <f t="shared" si="22"/>
        <v>53.833333333334821</v>
      </c>
      <c r="P105" s="44">
        <f t="shared" si="22"/>
        <v>56.666666666668092</v>
      </c>
      <c r="Q105" s="45">
        <f t="shared" si="22"/>
        <v>48.166666666665279</v>
      </c>
      <c r="R105" s="45">
        <f t="shared" si="22"/>
        <v>51</v>
      </c>
      <c r="S105" s="45">
        <f t="shared" si="22"/>
        <v>53.833333333334821</v>
      </c>
      <c r="T105" s="46">
        <f t="shared" si="22"/>
        <v>45.333333333332732</v>
      </c>
      <c r="U105" s="46">
        <f t="shared" si="21"/>
        <v>48.166666666665279</v>
      </c>
      <c r="V105" s="46">
        <f t="shared" si="20"/>
        <v>51</v>
      </c>
      <c r="W105" s="47">
        <f t="shared" si="20"/>
        <v>42.499999999999886</v>
      </c>
      <c r="X105" s="47">
        <f t="shared" si="20"/>
        <v>45.333333333332732</v>
      </c>
      <c r="Y105" s="47">
        <f t="shared" si="20"/>
        <v>48.166666666665279</v>
      </c>
      <c r="Z105" s="48">
        <f t="shared" si="20"/>
        <v>39.666666666667481</v>
      </c>
      <c r="AA105" s="48">
        <f t="shared" si="20"/>
        <v>42.499999999999886</v>
      </c>
      <c r="AB105" s="48">
        <f t="shared" si="20"/>
        <v>45.333333333332732</v>
      </c>
      <c r="AC105" s="49">
        <f t="shared" si="20"/>
        <v>36.833333333332519</v>
      </c>
      <c r="AD105" s="49">
        <f t="shared" si="20"/>
        <v>39.666666666667481</v>
      </c>
      <c r="AE105" s="49">
        <f t="shared" si="20"/>
        <v>42.499999999999886</v>
      </c>
      <c r="AF105" s="50">
        <f t="shared" si="20"/>
        <v>34.000000000000583</v>
      </c>
      <c r="AG105" s="50">
        <f t="shared" si="20"/>
        <v>36.833333333332519</v>
      </c>
      <c r="AH105" s="50">
        <f t="shared" si="20"/>
        <v>39.666666666667481</v>
      </c>
      <c r="AI105" s="51">
        <f t="shared" si="20"/>
        <v>31.166666666666259</v>
      </c>
      <c r="AJ105" s="51">
        <f t="shared" si="20"/>
        <v>34.000000000000583</v>
      </c>
      <c r="AK105" s="51">
        <f t="shared" si="19"/>
        <v>36.833333333332519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76.105555555556819</v>
      </c>
      <c r="F106" s="41">
        <f t="shared" si="22"/>
        <v>78.966666666664906</v>
      </c>
      <c r="G106" s="41">
        <f t="shared" si="22"/>
        <v>81.827777777777044</v>
      </c>
      <c r="H106" s="42">
        <f t="shared" si="22"/>
        <v>70.383333333332359</v>
      </c>
      <c r="I106" s="42">
        <f t="shared" si="22"/>
        <v>73.244444444445094</v>
      </c>
      <c r="J106" s="42">
        <f t="shared" si="22"/>
        <v>76.105555555556819</v>
      </c>
      <c r="K106" s="43">
        <f t="shared" si="22"/>
        <v>64.66111111111276</v>
      </c>
      <c r="L106" s="43">
        <f t="shared" si="22"/>
        <v>67.522222222220947</v>
      </c>
      <c r="M106" s="43">
        <f t="shared" si="22"/>
        <v>70.383333333332359</v>
      </c>
      <c r="N106" s="44">
        <f t="shared" si="22"/>
        <v>51.5</v>
      </c>
      <c r="O106" s="44">
        <f t="shared" si="22"/>
        <v>54.361111111112599</v>
      </c>
      <c r="P106" s="44">
        <f t="shared" si="22"/>
        <v>57.22222222222365</v>
      </c>
      <c r="Q106" s="45">
        <f t="shared" si="22"/>
        <v>48.6388888888875</v>
      </c>
      <c r="R106" s="45">
        <f t="shared" si="22"/>
        <v>51.5</v>
      </c>
      <c r="S106" s="45">
        <f t="shared" si="22"/>
        <v>54.361111111112599</v>
      </c>
      <c r="T106" s="46">
        <f t="shared" si="22"/>
        <v>45.777777777777175</v>
      </c>
      <c r="U106" s="46">
        <f t="shared" si="21"/>
        <v>48.6388888888875</v>
      </c>
      <c r="V106" s="46">
        <f t="shared" si="20"/>
        <v>51.5</v>
      </c>
      <c r="W106" s="47">
        <f t="shared" si="20"/>
        <v>42.916666666666551</v>
      </c>
      <c r="X106" s="47">
        <f t="shared" si="20"/>
        <v>45.777777777777175</v>
      </c>
      <c r="Y106" s="47">
        <f t="shared" si="20"/>
        <v>48.6388888888875</v>
      </c>
      <c r="Z106" s="48">
        <f t="shared" si="20"/>
        <v>40.055555555556367</v>
      </c>
      <c r="AA106" s="48">
        <f t="shared" si="20"/>
        <v>42.916666666666551</v>
      </c>
      <c r="AB106" s="48">
        <f t="shared" si="20"/>
        <v>45.777777777777175</v>
      </c>
      <c r="AC106" s="49">
        <f t="shared" si="20"/>
        <v>37.194444444443633</v>
      </c>
      <c r="AD106" s="49">
        <f t="shared" si="20"/>
        <v>40.055555555556367</v>
      </c>
      <c r="AE106" s="49">
        <f t="shared" si="20"/>
        <v>42.916666666666551</v>
      </c>
      <c r="AF106" s="50">
        <f t="shared" si="20"/>
        <v>34.333333333333918</v>
      </c>
      <c r="AG106" s="50">
        <f t="shared" si="20"/>
        <v>37.194444444443633</v>
      </c>
      <c r="AH106" s="50">
        <f t="shared" si="20"/>
        <v>40.055555555556367</v>
      </c>
      <c r="AI106" s="51">
        <f t="shared" si="20"/>
        <v>31.472222222221816</v>
      </c>
      <c r="AJ106" s="51">
        <f t="shared" si="20"/>
        <v>34.333333333333918</v>
      </c>
      <c r="AK106" s="51">
        <f t="shared" si="19"/>
        <v>37.194444444443633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76.844444444445713</v>
      </c>
      <c r="F107" s="41">
        <f t="shared" si="22"/>
        <v>79.733333333331572</v>
      </c>
      <c r="G107" s="41">
        <f t="shared" si="22"/>
        <v>82.622222222221495</v>
      </c>
      <c r="H107" s="42">
        <f t="shared" si="22"/>
        <v>71.066666666665697</v>
      </c>
      <c r="I107" s="42">
        <f t="shared" si="22"/>
        <v>73.955555555556202</v>
      </c>
      <c r="J107" s="42">
        <f t="shared" si="22"/>
        <v>76.844444444445713</v>
      </c>
      <c r="K107" s="43">
        <f t="shared" si="22"/>
        <v>65.28888888889054</v>
      </c>
      <c r="L107" s="43">
        <f t="shared" si="22"/>
        <v>68.177777777776498</v>
      </c>
      <c r="M107" s="43">
        <f t="shared" si="22"/>
        <v>71.066666666665697</v>
      </c>
      <c r="N107" s="44">
        <f t="shared" si="22"/>
        <v>52</v>
      </c>
      <c r="O107" s="44">
        <f t="shared" si="22"/>
        <v>54.888888888890378</v>
      </c>
      <c r="P107" s="44">
        <f t="shared" si="22"/>
        <v>57.777777777779207</v>
      </c>
      <c r="Q107" s="45">
        <f t="shared" si="22"/>
        <v>49.111111111109722</v>
      </c>
      <c r="R107" s="45">
        <f t="shared" si="22"/>
        <v>52</v>
      </c>
      <c r="S107" s="45">
        <f t="shared" si="22"/>
        <v>54.888888888890378</v>
      </c>
      <c r="T107" s="46">
        <f t="shared" si="22"/>
        <v>46.222222222221617</v>
      </c>
      <c r="U107" s="46">
        <f t="shared" si="21"/>
        <v>49.111111111109722</v>
      </c>
      <c r="V107" s="46">
        <f t="shared" si="21"/>
        <v>52</v>
      </c>
      <c r="W107" s="47">
        <f t="shared" si="21"/>
        <v>43.333333333333215</v>
      </c>
      <c r="X107" s="47">
        <f t="shared" si="21"/>
        <v>46.222222222221617</v>
      </c>
      <c r="Y107" s="47">
        <f t="shared" si="21"/>
        <v>49.111111111109722</v>
      </c>
      <c r="Z107" s="48">
        <f t="shared" si="21"/>
        <v>40.444444444445253</v>
      </c>
      <c r="AA107" s="48">
        <f t="shared" si="21"/>
        <v>43.333333333333215</v>
      </c>
      <c r="AB107" s="48">
        <f t="shared" si="21"/>
        <v>46.222222222221617</v>
      </c>
      <c r="AC107" s="49">
        <f t="shared" si="21"/>
        <v>37.555555555554747</v>
      </c>
      <c r="AD107" s="49">
        <f t="shared" si="21"/>
        <v>40.444444444445253</v>
      </c>
      <c r="AE107" s="49">
        <f t="shared" si="19"/>
        <v>43.333333333333215</v>
      </c>
      <c r="AF107" s="50">
        <f t="shared" si="19"/>
        <v>34.666666666667254</v>
      </c>
      <c r="AG107" s="50">
        <f t="shared" si="19"/>
        <v>37.555555555554747</v>
      </c>
      <c r="AH107" s="50">
        <f t="shared" si="19"/>
        <v>40.444444444445253</v>
      </c>
      <c r="AI107" s="51">
        <f t="shared" si="19"/>
        <v>31.777777777777374</v>
      </c>
      <c r="AJ107" s="51">
        <f t="shared" si="19"/>
        <v>34.666666666667254</v>
      </c>
      <c r="AK107" s="51">
        <f t="shared" si="19"/>
        <v>37.555555555554747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77.583333333334608</v>
      </c>
      <c r="F108" s="41">
        <f t="shared" si="22"/>
        <v>80.499999999998238</v>
      </c>
      <c r="G108" s="41">
        <f t="shared" si="22"/>
        <v>83.416666666665947</v>
      </c>
      <c r="H108" s="42">
        <f t="shared" si="22"/>
        <v>71.749999999999034</v>
      </c>
      <c r="I108" s="42">
        <f t="shared" si="22"/>
        <v>74.666666666667311</v>
      </c>
      <c r="J108" s="42">
        <f t="shared" si="22"/>
        <v>77.583333333334608</v>
      </c>
      <c r="K108" s="43">
        <f t="shared" si="22"/>
        <v>65.91666666666832</v>
      </c>
      <c r="L108" s="43">
        <f t="shared" si="22"/>
        <v>68.83333333333205</v>
      </c>
      <c r="M108" s="43">
        <f t="shared" si="22"/>
        <v>71.749999999999034</v>
      </c>
      <c r="N108" s="44">
        <f t="shared" si="22"/>
        <v>52.5</v>
      </c>
      <c r="O108" s="44">
        <f t="shared" si="22"/>
        <v>55.416666666668156</v>
      </c>
      <c r="P108" s="44">
        <f t="shared" si="22"/>
        <v>58.333333333334764</v>
      </c>
      <c r="Q108" s="45">
        <f t="shared" si="22"/>
        <v>49.583333333331943</v>
      </c>
      <c r="R108" s="45">
        <f t="shared" si="22"/>
        <v>52.5</v>
      </c>
      <c r="S108" s="45">
        <f t="shared" si="22"/>
        <v>55.416666666668156</v>
      </c>
      <c r="T108" s="46">
        <f t="shared" si="22"/>
        <v>46.66666666666606</v>
      </c>
      <c r="U108" s="46">
        <f t="shared" si="21"/>
        <v>49.583333333331943</v>
      </c>
      <c r="V108" s="46">
        <f t="shared" si="21"/>
        <v>52.5</v>
      </c>
      <c r="W108" s="47">
        <f t="shared" si="21"/>
        <v>43.749999999999879</v>
      </c>
      <c r="X108" s="47">
        <f t="shared" si="21"/>
        <v>46.66666666666606</v>
      </c>
      <c r="Y108" s="47">
        <f t="shared" si="21"/>
        <v>49.583333333331943</v>
      </c>
      <c r="Z108" s="48">
        <f t="shared" si="21"/>
        <v>40.833333333334139</v>
      </c>
      <c r="AA108" s="48">
        <f t="shared" si="21"/>
        <v>43.749999999999879</v>
      </c>
      <c r="AB108" s="48">
        <f t="shared" si="21"/>
        <v>46.66666666666606</v>
      </c>
      <c r="AC108" s="49">
        <f t="shared" si="21"/>
        <v>37.916666666665861</v>
      </c>
      <c r="AD108" s="49">
        <f t="shared" si="21"/>
        <v>40.833333333334139</v>
      </c>
      <c r="AE108" s="49">
        <f t="shared" si="19"/>
        <v>43.749999999999879</v>
      </c>
      <c r="AF108" s="50">
        <f t="shared" si="19"/>
        <v>35.00000000000059</v>
      </c>
      <c r="AG108" s="50">
        <f t="shared" si="19"/>
        <v>37.916666666665861</v>
      </c>
      <c r="AH108" s="50">
        <f t="shared" si="19"/>
        <v>40.833333333334139</v>
      </c>
      <c r="AI108" s="51">
        <f t="shared" si="19"/>
        <v>32.083333333332931</v>
      </c>
      <c r="AJ108" s="51">
        <f t="shared" si="19"/>
        <v>35.00000000000059</v>
      </c>
      <c r="AK108" s="51">
        <f t="shared" si="19"/>
        <v>37.916666666665861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78.322222222223502</v>
      </c>
      <c r="F109" s="41">
        <f t="shared" si="22"/>
        <v>81.266666666664904</v>
      </c>
      <c r="G109" s="41">
        <f t="shared" si="22"/>
        <v>84.211111111110398</v>
      </c>
      <c r="H109" s="42">
        <f t="shared" si="22"/>
        <v>72.433333333332371</v>
      </c>
      <c r="I109" s="42">
        <f t="shared" si="22"/>
        <v>75.377777777778419</v>
      </c>
      <c r="J109" s="42">
        <f t="shared" si="22"/>
        <v>78.322222222223502</v>
      </c>
      <c r="K109" s="43">
        <f t="shared" si="22"/>
        <v>66.5444444444461</v>
      </c>
      <c r="L109" s="43">
        <f t="shared" si="22"/>
        <v>69.488888888887601</v>
      </c>
      <c r="M109" s="43">
        <f t="shared" si="22"/>
        <v>72.433333333332371</v>
      </c>
      <c r="N109" s="44">
        <f t="shared" si="22"/>
        <v>53</v>
      </c>
      <c r="O109" s="44">
        <f t="shared" si="22"/>
        <v>55.944444444445935</v>
      </c>
      <c r="P109" s="44">
        <f t="shared" si="22"/>
        <v>58.888888888890321</v>
      </c>
      <c r="Q109" s="45">
        <f t="shared" si="22"/>
        <v>50.055555555554164</v>
      </c>
      <c r="R109" s="45">
        <f t="shared" si="22"/>
        <v>53</v>
      </c>
      <c r="S109" s="45">
        <f t="shared" si="22"/>
        <v>55.944444444445935</v>
      </c>
      <c r="T109" s="46">
        <f t="shared" si="22"/>
        <v>47.111111111110503</v>
      </c>
      <c r="U109" s="46">
        <f t="shared" si="21"/>
        <v>50.055555555554164</v>
      </c>
      <c r="V109" s="46">
        <f t="shared" si="21"/>
        <v>53</v>
      </c>
      <c r="W109" s="47">
        <f t="shared" si="21"/>
        <v>44.166666666666544</v>
      </c>
      <c r="X109" s="47">
        <f t="shared" si="21"/>
        <v>47.111111111110503</v>
      </c>
      <c r="Y109" s="47">
        <f t="shared" si="21"/>
        <v>50.055555555554164</v>
      </c>
      <c r="Z109" s="48">
        <f t="shared" si="21"/>
        <v>41.222222222223024</v>
      </c>
      <c r="AA109" s="48">
        <f t="shared" si="21"/>
        <v>44.166666666666544</v>
      </c>
      <c r="AB109" s="48">
        <f t="shared" si="21"/>
        <v>47.111111111110503</v>
      </c>
      <c r="AC109" s="49">
        <f t="shared" si="21"/>
        <v>38.277777777776976</v>
      </c>
      <c r="AD109" s="49">
        <f t="shared" si="21"/>
        <v>41.222222222223024</v>
      </c>
      <c r="AE109" s="49">
        <f t="shared" si="19"/>
        <v>44.166666666666544</v>
      </c>
      <c r="AF109" s="50">
        <f t="shared" si="19"/>
        <v>35.333333333333925</v>
      </c>
      <c r="AG109" s="50">
        <f t="shared" si="19"/>
        <v>38.277777777776976</v>
      </c>
      <c r="AH109" s="50">
        <f t="shared" si="19"/>
        <v>41.222222222223024</v>
      </c>
      <c r="AI109" s="51">
        <f t="shared" si="19"/>
        <v>32.388888888888488</v>
      </c>
      <c r="AJ109" s="51">
        <f t="shared" si="19"/>
        <v>35.333333333333925</v>
      </c>
      <c r="AK109" s="51">
        <f t="shared" si="19"/>
        <v>38.277777777776976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79.061111111112396</v>
      </c>
      <c r="F110" s="41">
        <f t="shared" si="22"/>
        <v>82.033333333331569</v>
      </c>
      <c r="G110" s="41">
        <f t="shared" si="22"/>
        <v>85.005555555554849</v>
      </c>
      <c r="H110" s="42">
        <f t="shared" si="22"/>
        <v>73.116666666665708</v>
      </c>
      <c r="I110" s="42">
        <f t="shared" si="22"/>
        <v>76.088888888889528</v>
      </c>
      <c r="J110" s="42">
        <f t="shared" si="22"/>
        <v>79.061111111112396</v>
      </c>
      <c r="K110" s="43">
        <f t="shared" si="22"/>
        <v>67.17222222222388</v>
      </c>
      <c r="L110" s="43">
        <f t="shared" si="22"/>
        <v>70.144444444443153</v>
      </c>
      <c r="M110" s="43">
        <f t="shared" si="22"/>
        <v>73.116666666665708</v>
      </c>
      <c r="N110" s="44">
        <f t="shared" si="22"/>
        <v>53.5</v>
      </c>
      <c r="O110" s="44">
        <f t="shared" si="22"/>
        <v>56.472222222223714</v>
      </c>
      <c r="P110" s="44">
        <f t="shared" si="22"/>
        <v>59.444444444445878</v>
      </c>
      <c r="Q110" s="45">
        <f t="shared" si="22"/>
        <v>50.527777777776386</v>
      </c>
      <c r="R110" s="45">
        <f t="shared" si="22"/>
        <v>53.5</v>
      </c>
      <c r="S110" s="45">
        <f t="shared" si="22"/>
        <v>56.472222222223714</v>
      </c>
      <c r="T110" s="46">
        <f t="shared" si="22"/>
        <v>47.555555555554946</v>
      </c>
      <c r="U110" s="46">
        <f t="shared" si="21"/>
        <v>50.527777777776386</v>
      </c>
      <c r="V110" s="46">
        <f t="shared" si="21"/>
        <v>53.5</v>
      </c>
      <c r="W110" s="47">
        <f t="shared" si="21"/>
        <v>44.583333333333208</v>
      </c>
      <c r="X110" s="47">
        <f t="shared" si="21"/>
        <v>47.555555555554946</v>
      </c>
      <c r="Y110" s="47">
        <f t="shared" si="21"/>
        <v>50.527777777776386</v>
      </c>
      <c r="Z110" s="48">
        <f t="shared" si="21"/>
        <v>41.61111111111191</v>
      </c>
      <c r="AA110" s="48">
        <f t="shared" si="21"/>
        <v>44.583333333333208</v>
      </c>
      <c r="AB110" s="48">
        <f t="shared" si="21"/>
        <v>47.555555555554946</v>
      </c>
      <c r="AC110" s="49">
        <f t="shared" si="21"/>
        <v>38.63888888888809</v>
      </c>
      <c r="AD110" s="49">
        <f t="shared" si="21"/>
        <v>41.61111111111191</v>
      </c>
      <c r="AE110" s="49">
        <f t="shared" si="19"/>
        <v>44.583333333333208</v>
      </c>
      <c r="AF110" s="50">
        <f t="shared" si="19"/>
        <v>35.666666666667261</v>
      </c>
      <c r="AG110" s="50">
        <f t="shared" si="19"/>
        <v>38.63888888888809</v>
      </c>
      <c r="AH110" s="50">
        <f t="shared" si="19"/>
        <v>41.61111111111191</v>
      </c>
      <c r="AI110" s="51">
        <f t="shared" si="19"/>
        <v>32.694444444444045</v>
      </c>
      <c r="AJ110" s="51">
        <f t="shared" si="19"/>
        <v>35.666666666667261</v>
      </c>
      <c r="AK110" s="51">
        <f t="shared" si="19"/>
        <v>38.63888888888809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79.80000000000129</v>
      </c>
      <c r="F111" s="41">
        <f t="shared" si="22"/>
        <v>82.799999999998235</v>
      </c>
      <c r="G111" s="41">
        <f t="shared" si="22"/>
        <v>85.799999999999301</v>
      </c>
      <c r="H111" s="42">
        <f t="shared" si="22"/>
        <v>73.799999999999045</v>
      </c>
      <c r="I111" s="42">
        <f t="shared" si="22"/>
        <v>76.800000000000637</v>
      </c>
      <c r="J111" s="42">
        <f t="shared" si="22"/>
        <v>79.80000000000129</v>
      </c>
      <c r="K111" s="43">
        <f t="shared" si="22"/>
        <v>67.80000000000166</v>
      </c>
      <c r="L111" s="43">
        <f t="shared" si="22"/>
        <v>70.799999999998704</v>
      </c>
      <c r="M111" s="43">
        <f t="shared" si="22"/>
        <v>73.799999999999045</v>
      </c>
      <c r="N111" s="44">
        <f t="shared" si="22"/>
        <v>54</v>
      </c>
      <c r="O111" s="44">
        <f t="shared" si="22"/>
        <v>57.000000000001492</v>
      </c>
      <c r="P111" s="44">
        <f t="shared" si="22"/>
        <v>60.000000000001435</v>
      </c>
      <c r="Q111" s="45">
        <f t="shared" si="22"/>
        <v>50.999999999998607</v>
      </c>
      <c r="R111" s="45">
        <f t="shared" si="22"/>
        <v>54</v>
      </c>
      <c r="S111" s="45">
        <f t="shared" si="22"/>
        <v>57.000000000001492</v>
      </c>
      <c r="T111" s="46">
        <f t="shared" si="22"/>
        <v>47.999999999999389</v>
      </c>
      <c r="U111" s="46">
        <f t="shared" si="21"/>
        <v>50.999999999998607</v>
      </c>
      <c r="V111" s="46">
        <f t="shared" si="21"/>
        <v>54</v>
      </c>
      <c r="W111" s="47">
        <f t="shared" si="21"/>
        <v>44.999999999999872</v>
      </c>
      <c r="X111" s="47">
        <f t="shared" si="21"/>
        <v>47.999999999999389</v>
      </c>
      <c r="Y111" s="47">
        <f t="shared" si="21"/>
        <v>50.999999999998607</v>
      </c>
      <c r="Z111" s="48">
        <f t="shared" si="21"/>
        <v>42.000000000000796</v>
      </c>
      <c r="AA111" s="48">
        <f t="shared" si="21"/>
        <v>44.999999999999872</v>
      </c>
      <c r="AB111" s="48">
        <f t="shared" si="21"/>
        <v>47.999999999999389</v>
      </c>
      <c r="AC111" s="49">
        <f t="shared" si="21"/>
        <v>38.999999999999204</v>
      </c>
      <c r="AD111" s="49">
        <f t="shared" si="21"/>
        <v>42.000000000000796</v>
      </c>
      <c r="AE111" s="49">
        <f t="shared" si="19"/>
        <v>44.999999999999872</v>
      </c>
      <c r="AF111" s="50">
        <f t="shared" si="19"/>
        <v>36.000000000000597</v>
      </c>
      <c r="AG111" s="50">
        <f t="shared" si="19"/>
        <v>38.999999999999204</v>
      </c>
      <c r="AH111" s="50">
        <f t="shared" si="19"/>
        <v>42.000000000000796</v>
      </c>
      <c r="AI111" s="51">
        <f t="shared" si="19"/>
        <v>32.999999999999602</v>
      </c>
      <c r="AJ111" s="51">
        <f t="shared" si="19"/>
        <v>36.000000000000597</v>
      </c>
      <c r="AK111" s="51">
        <f t="shared" si="19"/>
        <v>38.999999999999204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80.538888888890185</v>
      </c>
      <c r="F112" s="41">
        <f t="shared" si="22"/>
        <v>83.566666666664901</v>
      </c>
      <c r="G112" s="41">
        <f t="shared" si="22"/>
        <v>86.594444444443752</v>
      </c>
      <c r="H112" s="42">
        <f t="shared" si="22"/>
        <v>74.483333333332382</v>
      </c>
      <c r="I112" s="42">
        <f t="shared" si="22"/>
        <v>77.511111111111745</v>
      </c>
      <c r="J112" s="42">
        <f t="shared" si="22"/>
        <v>80.538888888890185</v>
      </c>
      <c r="K112" s="43">
        <f t="shared" si="22"/>
        <v>68.42777777777944</v>
      </c>
      <c r="L112" s="43">
        <f t="shared" si="22"/>
        <v>71.455555555554255</v>
      </c>
      <c r="M112" s="43">
        <f t="shared" si="22"/>
        <v>74.483333333332382</v>
      </c>
      <c r="N112" s="44">
        <f t="shared" si="22"/>
        <v>54.5</v>
      </c>
      <c r="O112" s="44">
        <f t="shared" si="22"/>
        <v>57.527777777779271</v>
      </c>
      <c r="P112" s="44">
        <f t="shared" si="22"/>
        <v>60.555555555556992</v>
      </c>
      <c r="Q112" s="45">
        <f t="shared" si="22"/>
        <v>51.472222222220829</v>
      </c>
      <c r="R112" s="45">
        <f t="shared" si="22"/>
        <v>54.5</v>
      </c>
      <c r="S112" s="45">
        <f t="shared" si="22"/>
        <v>57.527777777779271</v>
      </c>
      <c r="T112" s="46">
        <f t="shared" ref="T112:AI130" si="23">T113-(T$363/360)</f>
        <v>48.444444444443832</v>
      </c>
      <c r="U112" s="46">
        <f t="shared" si="23"/>
        <v>51.472222222220829</v>
      </c>
      <c r="V112" s="46">
        <f t="shared" si="23"/>
        <v>54.5</v>
      </c>
      <c r="W112" s="47">
        <f t="shared" si="23"/>
        <v>45.416666666666536</v>
      </c>
      <c r="X112" s="47">
        <f t="shared" si="23"/>
        <v>48.444444444443832</v>
      </c>
      <c r="Y112" s="47">
        <f t="shared" si="23"/>
        <v>51.472222222220829</v>
      </c>
      <c r="Z112" s="48">
        <f t="shared" si="23"/>
        <v>42.388888888889682</v>
      </c>
      <c r="AA112" s="48">
        <f t="shared" si="23"/>
        <v>45.416666666666536</v>
      </c>
      <c r="AB112" s="48">
        <f t="shared" si="23"/>
        <v>48.444444444443832</v>
      </c>
      <c r="AC112" s="49">
        <f t="shared" si="23"/>
        <v>39.361111111110318</v>
      </c>
      <c r="AD112" s="49">
        <f t="shared" si="23"/>
        <v>42.388888888889682</v>
      </c>
      <c r="AE112" s="49">
        <f t="shared" si="19"/>
        <v>45.416666666666536</v>
      </c>
      <c r="AF112" s="50">
        <f t="shared" si="19"/>
        <v>36.333333333333933</v>
      </c>
      <c r="AG112" s="50">
        <f t="shared" si="19"/>
        <v>39.361111111110318</v>
      </c>
      <c r="AH112" s="50">
        <f t="shared" si="19"/>
        <v>42.388888888889682</v>
      </c>
      <c r="AI112" s="51">
        <f t="shared" si="19"/>
        <v>33.305555555555159</v>
      </c>
      <c r="AJ112" s="51">
        <f t="shared" si="19"/>
        <v>36.333333333333933</v>
      </c>
      <c r="AK112" s="51">
        <f t="shared" si="19"/>
        <v>39.361111111110318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81.277777777779079</v>
      </c>
      <c r="F113" s="41">
        <f t="shared" si="24"/>
        <v>84.333333333331566</v>
      </c>
      <c r="G113" s="41">
        <f t="shared" si="24"/>
        <v>87.388888888888204</v>
      </c>
      <c r="H113" s="42">
        <f t="shared" si="24"/>
        <v>75.166666666665719</v>
      </c>
      <c r="I113" s="42">
        <f t="shared" si="24"/>
        <v>78.222222222222854</v>
      </c>
      <c r="J113" s="42">
        <f t="shared" si="24"/>
        <v>81.277777777779079</v>
      </c>
      <c r="K113" s="43">
        <f t="shared" si="24"/>
        <v>69.05555555555722</v>
      </c>
      <c r="L113" s="43">
        <f t="shared" si="24"/>
        <v>72.111111111109807</v>
      </c>
      <c r="M113" s="43">
        <f t="shared" si="24"/>
        <v>75.166666666665719</v>
      </c>
      <c r="N113" s="44">
        <f t="shared" si="24"/>
        <v>55</v>
      </c>
      <c r="O113" s="44">
        <f t="shared" si="24"/>
        <v>58.055555555557049</v>
      </c>
      <c r="P113" s="44">
        <f t="shared" si="24"/>
        <v>61.11111111111255</v>
      </c>
      <c r="Q113" s="45">
        <f t="shared" si="24"/>
        <v>51.94444444444305</v>
      </c>
      <c r="R113" s="45">
        <f t="shared" si="24"/>
        <v>55</v>
      </c>
      <c r="S113" s="45">
        <f t="shared" si="24"/>
        <v>58.055555555557049</v>
      </c>
      <c r="T113" s="46">
        <f t="shared" si="24"/>
        <v>48.888888888888275</v>
      </c>
      <c r="U113" s="46">
        <f t="shared" si="23"/>
        <v>51.94444444444305</v>
      </c>
      <c r="V113" s="46">
        <f t="shared" si="23"/>
        <v>55</v>
      </c>
      <c r="W113" s="47">
        <f t="shared" si="23"/>
        <v>45.833333333333201</v>
      </c>
      <c r="X113" s="47">
        <f t="shared" si="23"/>
        <v>48.888888888888275</v>
      </c>
      <c r="Y113" s="47">
        <f t="shared" si="23"/>
        <v>51.94444444444305</v>
      </c>
      <c r="Z113" s="48">
        <f t="shared" si="23"/>
        <v>42.777777777778567</v>
      </c>
      <c r="AA113" s="48">
        <f t="shared" si="23"/>
        <v>45.833333333333201</v>
      </c>
      <c r="AB113" s="48">
        <f t="shared" si="23"/>
        <v>48.888888888888275</v>
      </c>
      <c r="AC113" s="49">
        <f t="shared" si="23"/>
        <v>39.722222222221433</v>
      </c>
      <c r="AD113" s="49">
        <f t="shared" si="23"/>
        <v>42.777777777778567</v>
      </c>
      <c r="AE113" s="49">
        <f t="shared" si="19"/>
        <v>45.833333333333201</v>
      </c>
      <c r="AF113" s="50">
        <f t="shared" si="19"/>
        <v>36.666666666667268</v>
      </c>
      <c r="AG113" s="50">
        <f t="shared" si="19"/>
        <v>39.722222222221433</v>
      </c>
      <c r="AH113" s="50">
        <f t="shared" si="19"/>
        <v>42.777777777778567</v>
      </c>
      <c r="AI113" s="51">
        <f t="shared" si="19"/>
        <v>33.611111111110716</v>
      </c>
      <c r="AJ113" s="51">
        <f t="shared" si="19"/>
        <v>36.666666666667268</v>
      </c>
      <c r="AK113" s="51">
        <f t="shared" si="19"/>
        <v>39.722222222221433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82.016666666667973</v>
      </c>
      <c r="F114" s="41">
        <f t="shared" si="24"/>
        <v>85.099999999998232</v>
      </c>
      <c r="G114" s="41">
        <f t="shared" si="24"/>
        <v>88.183333333332655</v>
      </c>
      <c r="H114" s="42">
        <f t="shared" si="24"/>
        <v>75.849999999999056</v>
      </c>
      <c r="I114" s="42">
        <f t="shared" si="24"/>
        <v>78.933333333333962</v>
      </c>
      <c r="J114" s="42">
        <f t="shared" si="24"/>
        <v>82.016666666667973</v>
      </c>
      <c r="K114" s="43">
        <f t="shared" si="24"/>
        <v>69.683333333335</v>
      </c>
      <c r="L114" s="43">
        <f t="shared" si="24"/>
        <v>72.766666666665358</v>
      </c>
      <c r="M114" s="43">
        <f t="shared" si="24"/>
        <v>75.849999999999056</v>
      </c>
      <c r="N114" s="44">
        <f t="shared" si="24"/>
        <v>55.5</v>
      </c>
      <c r="O114" s="44">
        <f t="shared" si="24"/>
        <v>58.583333333334828</v>
      </c>
      <c r="P114" s="44">
        <f t="shared" si="24"/>
        <v>61.666666666668107</v>
      </c>
      <c r="Q114" s="45">
        <f t="shared" si="24"/>
        <v>52.416666666665272</v>
      </c>
      <c r="R114" s="45">
        <f t="shared" si="24"/>
        <v>55.5</v>
      </c>
      <c r="S114" s="45">
        <f t="shared" si="24"/>
        <v>58.583333333334828</v>
      </c>
      <c r="T114" s="46">
        <f t="shared" si="24"/>
        <v>49.333333333332718</v>
      </c>
      <c r="U114" s="46">
        <f t="shared" si="23"/>
        <v>52.416666666665272</v>
      </c>
      <c r="V114" s="46">
        <f t="shared" si="23"/>
        <v>55.5</v>
      </c>
      <c r="W114" s="47">
        <f t="shared" si="23"/>
        <v>46.249999999999865</v>
      </c>
      <c r="X114" s="47">
        <f t="shared" si="23"/>
        <v>49.333333333332718</v>
      </c>
      <c r="Y114" s="47">
        <f t="shared" si="23"/>
        <v>52.416666666665272</v>
      </c>
      <c r="Z114" s="48">
        <f t="shared" si="23"/>
        <v>43.166666666667453</v>
      </c>
      <c r="AA114" s="48">
        <f t="shared" si="23"/>
        <v>46.249999999999865</v>
      </c>
      <c r="AB114" s="48">
        <f t="shared" si="23"/>
        <v>49.333333333332718</v>
      </c>
      <c r="AC114" s="49">
        <f t="shared" si="23"/>
        <v>40.083333333332547</v>
      </c>
      <c r="AD114" s="49">
        <f t="shared" si="23"/>
        <v>43.166666666667453</v>
      </c>
      <c r="AE114" s="49">
        <f t="shared" si="19"/>
        <v>46.249999999999865</v>
      </c>
      <c r="AF114" s="50">
        <f t="shared" si="19"/>
        <v>37.000000000000604</v>
      </c>
      <c r="AG114" s="50">
        <f t="shared" si="19"/>
        <v>40.083333333332547</v>
      </c>
      <c r="AH114" s="50">
        <f t="shared" si="19"/>
        <v>43.166666666667453</v>
      </c>
      <c r="AI114" s="51">
        <f t="shared" si="19"/>
        <v>33.916666666666273</v>
      </c>
      <c r="AJ114" s="51">
        <f t="shared" si="19"/>
        <v>37.000000000000604</v>
      </c>
      <c r="AK114" s="51">
        <f t="shared" si="19"/>
        <v>40.083333333332547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82.755555555556867</v>
      </c>
      <c r="F115" s="41">
        <f t="shared" si="24"/>
        <v>85.866666666664898</v>
      </c>
      <c r="G115" s="41">
        <f t="shared" si="24"/>
        <v>88.977777777777106</v>
      </c>
      <c r="H115" s="42">
        <f t="shared" si="24"/>
        <v>76.533333333332394</v>
      </c>
      <c r="I115" s="42">
        <f t="shared" si="24"/>
        <v>79.644444444445071</v>
      </c>
      <c r="J115" s="42">
        <f t="shared" si="24"/>
        <v>82.755555555556867</v>
      </c>
      <c r="K115" s="43">
        <f t="shared" si="24"/>
        <v>70.31111111111278</v>
      </c>
      <c r="L115" s="43">
        <f t="shared" si="24"/>
        <v>73.42222222222091</v>
      </c>
      <c r="M115" s="43">
        <f t="shared" si="24"/>
        <v>76.533333333332394</v>
      </c>
      <c r="N115" s="44">
        <f t="shared" si="24"/>
        <v>56</v>
      </c>
      <c r="O115" s="44">
        <f t="shared" si="24"/>
        <v>59.111111111112606</v>
      </c>
      <c r="P115" s="44">
        <f t="shared" si="24"/>
        <v>62.222222222223664</v>
      </c>
      <c r="Q115" s="45">
        <f t="shared" si="24"/>
        <v>52.888888888887493</v>
      </c>
      <c r="R115" s="45">
        <f t="shared" si="24"/>
        <v>56</v>
      </c>
      <c r="S115" s="45">
        <f t="shared" si="24"/>
        <v>59.111111111112606</v>
      </c>
      <c r="T115" s="46">
        <f t="shared" si="24"/>
        <v>49.77777777777716</v>
      </c>
      <c r="U115" s="46">
        <f t="shared" si="23"/>
        <v>52.888888888887493</v>
      </c>
      <c r="V115" s="46">
        <f t="shared" si="23"/>
        <v>56</v>
      </c>
      <c r="W115" s="47">
        <f t="shared" si="23"/>
        <v>46.666666666666529</v>
      </c>
      <c r="X115" s="47">
        <f t="shared" si="23"/>
        <v>49.77777777777716</v>
      </c>
      <c r="Y115" s="47">
        <f t="shared" si="23"/>
        <v>52.888888888887493</v>
      </c>
      <c r="Z115" s="48">
        <f t="shared" si="23"/>
        <v>43.555555555556339</v>
      </c>
      <c r="AA115" s="48">
        <f t="shared" si="23"/>
        <v>46.666666666666529</v>
      </c>
      <c r="AB115" s="48">
        <f t="shared" si="23"/>
        <v>49.77777777777716</v>
      </c>
      <c r="AC115" s="49">
        <f t="shared" si="23"/>
        <v>40.444444444443661</v>
      </c>
      <c r="AD115" s="49">
        <f t="shared" si="23"/>
        <v>43.555555555556339</v>
      </c>
      <c r="AE115" s="49">
        <f t="shared" si="19"/>
        <v>46.666666666666529</v>
      </c>
      <c r="AF115" s="50">
        <f t="shared" si="19"/>
        <v>37.33333333333394</v>
      </c>
      <c r="AG115" s="50">
        <f t="shared" si="19"/>
        <v>40.444444444443661</v>
      </c>
      <c r="AH115" s="50">
        <f t="shared" si="19"/>
        <v>43.555555555556339</v>
      </c>
      <c r="AI115" s="51">
        <f t="shared" si="19"/>
        <v>34.222222222221831</v>
      </c>
      <c r="AJ115" s="51">
        <f t="shared" si="19"/>
        <v>37.33333333333394</v>
      </c>
      <c r="AK115" s="51">
        <f t="shared" si="19"/>
        <v>40.444444444443661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83.494444444445762</v>
      </c>
      <c r="F116" s="41">
        <f t="shared" si="24"/>
        <v>86.633333333331564</v>
      </c>
      <c r="G116" s="41">
        <f t="shared" si="24"/>
        <v>89.772222222221558</v>
      </c>
      <c r="H116" s="42">
        <f t="shared" si="24"/>
        <v>77.216666666665731</v>
      </c>
      <c r="I116" s="42">
        <f t="shared" si="24"/>
        <v>80.35555555555618</v>
      </c>
      <c r="J116" s="42">
        <f t="shared" si="24"/>
        <v>83.494444444445762</v>
      </c>
      <c r="K116" s="43">
        <f t="shared" si="24"/>
        <v>70.93888888889056</v>
      </c>
      <c r="L116" s="43">
        <f t="shared" si="24"/>
        <v>74.077777777776461</v>
      </c>
      <c r="M116" s="43">
        <f t="shared" si="24"/>
        <v>77.216666666665731</v>
      </c>
      <c r="N116" s="44">
        <f t="shared" si="24"/>
        <v>56.5</v>
      </c>
      <c r="O116" s="44">
        <f t="shared" si="24"/>
        <v>59.638888888890385</v>
      </c>
      <c r="P116" s="44">
        <f t="shared" si="24"/>
        <v>62.777777777779221</v>
      </c>
      <c r="Q116" s="45">
        <f t="shared" si="24"/>
        <v>53.361111111109714</v>
      </c>
      <c r="R116" s="45">
        <f t="shared" si="24"/>
        <v>56.5</v>
      </c>
      <c r="S116" s="45">
        <f t="shared" si="24"/>
        <v>59.638888888890385</v>
      </c>
      <c r="T116" s="46">
        <f t="shared" si="24"/>
        <v>50.222222222221603</v>
      </c>
      <c r="U116" s="46">
        <f t="shared" si="23"/>
        <v>53.361111111109714</v>
      </c>
      <c r="V116" s="46">
        <f t="shared" si="23"/>
        <v>56.5</v>
      </c>
      <c r="W116" s="47">
        <f t="shared" si="23"/>
        <v>47.083333333333194</v>
      </c>
      <c r="X116" s="47">
        <f t="shared" si="23"/>
        <v>50.222222222221603</v>
      </c>
      <c r="Y116" s="47">
        <f t="shared" si="23"/>
        <v>53.361111111109714</v>
      </c>
      <c r="Z116" s="48">
        <f t="shared" si="23"/>
        <v>43.944444444445224</v>
      </c>
      <c r="AA116" s="48">
        <f t="shared" si="23"/>
        <v>47.083333333333194</v>
      </c>
      <c r="AB116" s="48">
        <f t="shared" si="23"/>
        <v>50.222222222221603</v>
      </c>
      <c r="AC116" s="49">
        <f t="shared" si="23"/>
        <v>40.805555555554776</v>
      </c>
      <c r="AD116" s="49">
        <f t="shared" si="23"/>
        <v>43.944444444445224</v>
      </c>
      <c r="AE116" s="49">
        <f t="shared" si="19"/>
        <v>47.083333333333194</v>
      </c>
      <c r="AF116" s="50">
        <f t="shared" si="19"/>
        <v>37.666666666667275</v>
      </c>
      <c r="AG116" s="50">
        <f t="shared" si="19"/>
        <v>40.805555555554776</v>
      </c>
      <c r="AH116" s="50">
        <f t="shared" si="19"/>
        <v>43.944444444445224</v>
      </c>
      <c r="AI116" s="51">
        <f t="shared" si="19"/>
        <v>34.527777777777388</v>
      </c>
      <c r="AJ116" s="51">
        <f t="shared" si="19"/>
        <v>37.666666666667275</v>
      </c>
      <c r="AK116" s="51">
        <f t="shared" si="19"/>
        <v>40.805555555554776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84.233333333334656</v>
      </c>
      <c r="F117" s="41">
        <f t="shared" si="24"/>
        <v>87.399999999998229</v>
      </c>
      <c r="G117" s="41">
        <f t="shared" si="24"/>
        <v>90.566666666666009</v>
      </c>
      <c r="H117" s="42">
        <f t="shared" si="24"/>
        <v>77.899999999999068</v>
      </c>
      <c r="I117" s="42">
        <f t="shared" si="24"/>
        <v>81.066666666667288</v>
      </c>
      <c r="J117" s="42">
        <f t="shared" si="24"/>
        <v>84.233333333334656</v>
      </c>
      <c r="K117" s="43">
        <f t="shared" si="24"/>
        <v>71.56666666666834</v>
      </c>
      <c r="L117" s="43">
        <f t="shared" si="24"/>
        <v>74.733333333332013</v>
      </c>
      <c r="M117" s="43">
        <f t="shared" si="24"/>
        <v>77.899999999999068</v>
      </c>
      <c r="N117" s="44">
        <f t="shared" si="24"/>
        <v>57</v>
      </c>
      <c r="O117" s="44">
        <f t="shared" si="24"/>
        <v>60.166666666668164</v>
      </c>
      <c r="P117" s="44">
        <f t="shared" si="24"/>
        <v>63.333333333334778</v>
      </c>
      <c r="Q117" s="45">
        <f t="shared" si="24"/>
        <v>53.833333333331936</v>
      </c>
      <c r="R117" s="45">
        <f t="shared" si="24"/>
        <v>57</v>
      </c>
      <c r="S117" s="45">
        <f t="shared" si="24"/>
        <v>60.166666666668164</v>
      </c>
      <c r="T117" s="46">
        <f t="shared" si="24"/>
        <v>50.666666666666046</v>
      </c>
      <c r="U117" s="46">
        <f t="shared" si="23"/>
        <v>53.833333333331936</v>
      </c>
      <c r="V117" s="46">
        <f t="shared" si="23"/>
        <v>57</v>
      </c>
      <c r="W117" s="47">
        <f t="shared" si="23"/>
        <v>47.499999999999858</v>
      </c>
      <c r="X117" s="47">
        <f t="shared" si="23"/>
        <v>50.666666666666046</v>
      </c>
      <c r="Y117" s="47">
        <f t="shared" si="23"/>
        <v>53.833333333331936</v>
      </c>
      <c r="Z117" s="48">
        <f t="shared" si="23"/>
        <v>44.33333333333411</v>
      </c>
      <c r="AA117" s="48">
        <f t="shared" si="23"/>
        <v>47.499999999999858</v>
      </c>
      <c r="AB117" s="48">
        <f t="shared" si="23"/>
        <v>50.666666666666046</v>
      </c>
      <c r="AC117" s="49">
        <f t="shared" si="23"/>
        <v>41.16666666666589</v>
      </c>
      <c r="AD117" s="49">
        <f t="shared" si="23"/>
        <v>44.33333333333411</v>
      </c>
      <c r="AE117" s="49">
        <f t="shared" si="23"/>
        <v>47.499999999999858</v>
      </c>
      <c r="AF117" s="50">
        <f t="shared" si="23"/>
        <v>38.000000000000611</v>
      </c>
      <c r="AG117" s="50">
        <f t="shared" si="23"/>
        <v>41.16666666666589</v>
      </c>
      <c r="AH117" s="50">
        <f t="shared" si="23"/>
        <v>44.33333333333411</v>
      </c>
      <c r="AI117" s="51">
        <f t="shared" si="23"/>
        <v>34.833333333332945</v>
      </c>
      <c r="AJ117" s="51">
        <f t="shared" si="19"/>
        <v>38.000000000000611</v>
      </c>
      <c r="AK117" s="51">
        <f t="shared" si="19"/>
        <v>41.16666666666589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84.97222222222355</v>
      </c>
      <c r="F118" s="41">
        <f t="shared" si="24"/>
        <v>88.166666666664895</v>
      </c>
      <c r="G118" s="41">
        <f t="shared" si="24"/>
        <v>91.361111111110461</v>
      </c>
      <c r="H118" s="42">
        <f t="shared" si="24"/>
        <v>78.583333333332405</v>
      </c>
      <c r="I118" s="42">
        <f t="shared" si="24"/>
        <v>81.777777777778397</v>
      </c>
      <c r="J118" s="42">
        <f t="shared" si="24"/>
        <v>84.97222222222355</v>
      </c>
      <c r="K118" s="43">
        <f t="shared" si="24"/>
        <v>72.19444444444612</v>
      </c>
      <c r="L118" s="43">
        <f t="shared" si="24"/>
        <v>75.388888888887564</v>
      </c>
      <c r="M118" s="43">
        <f t="shared" si="24"/>
        <v>78.583333333332405</v>
      </c>
      <c r="N118" s="44">
        <f t="shared" si="24"/>
        <v>57.5</v>
      </c>
      <c r="O118" s="44">
        <f t="shared" si="24"/>
        <v>60.694444444445942</v>
      </c>
      <c r="P118" s="44">
        <f t="shared" si="24"/>
        <v>63.888888888890335</v>
      </c>
      <c r="Q118" s="45">
        <f t="shared" si="24"/>
        <v>54.305555555554157</v>
      </c>
      <c r="R118" s="45">
        <f t="shared" si="24"/>
        <v>57.5</v>
      </c>
      <c r="S118" s="45">
        <f t="shared" si="24"/>
        <v>60.694444444445942</v>
      </c>
      <c r="T118" s="46">
        <f t="shared" si="24"/>
        <v>51.111111111110489</v>
      </c>
      <c r="U118" s="46">
        <f t="shared" si="23"/>
        <v>54.305555555554157</v>
      </c>
      <c r="V118" s="46">
        <f t="shared" si="23"/>
        <v>57.5</v>
      </c>
      <c r="W118" s="47">
        <f t="shared" si="23"/>
        <v>47.916666666666522</v>
      </c>
      <c r="X118" s="47">
        <f t="shared" si="23"/>
        <v>51.111111111110489</v>
      </c>
      <c r="Y118" s="47">
        <f t="shared" si="23"/>
        <v>54.305555555554157</v>
      </c>
      <c r="Z118" s="48">
        <f t="shared" si="23"/>
        <v>44.722222222222996</v>
      </c>
      <c r="AA118" s="48">
        <f t="shared" si="23"/>
        <v>47.916666666666522</v>
      </c>
      <c r="AB118" s="48">
        <f t="shared" si="23"/>
        <v>51.111111111110489</v>
      </c>
      <c r="AC118" s="49">
        <f t="shared" si="23"/>
        <v>41.527777777777004</v>
      </c>
      <c r="AD118" s="49">
        <f t="shared" si="23"/>
        <v>44.722222222222996</v>
      </c>
      <c r="AE118" s="49">
        <f t="shared" si="23"/>
        <v>47.916666666666522</v>
      </c>
      <c r="AF118" s="50">
        <f t="shared" si="23"/>
        <v>38.333333333333947</v>
      </c>
      <c r="AG118" s="50">
        <f t="shared" si="23"/>
        <v>41.527777777777004</v>
      </c>
      <c r="AH118" s="50">
        <f t="shared" si="23"/>
        <v>44.722222222222996</v>
      </c>
      <c r="AI118" s="51">
        <f t="shared" si="23"/>
        <v>35.138888888888502</v>
      </c>
      <c r="AJ118" s="51">
        <f t="shared" ref="AJ118:AK145" si="25">AJ119-(AJ$363/360)</f>
        <v>38.333333333333947</v>
      </c>
      <c r="AK118" s="51">
        <f t="shared" si="25"/>
        <v>41.527777777777004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85.711111111112444</v>
      </c>
      <c r="F119" s="41">
        <f t="shared" si="24"/>
        <v>88.933333333331561</v>
      </c>
      <c r="G119" s="41">
        <f t="shared" si="24"/>
        <v>92.155555555554912</v>
      </c>
      <c r="H119" s="42">
        <f t="shared" si="24"/>
        <v>79.266666666665742</v>
      </c>
      <c r="I119" s="42">
        <f t="shared" si="24"/>
        <v>82.488888888889505</v>
      </c>
      <c r="J119" s="42">
        <f t="shared" si="24"/>
        <v>85.711111111112444</v>
      </c>
      <c r="K119" s="43">
        <f t="shared" si="24"/>
        <v>72.8222222222239</v>
      </c>
      <c r="L119" s="43">
        <f t="shared" si="24"/>
        <v>76.044444444443116</v>
      </c>
      <c r="M119" s="43">
        <f t="shared" si="24"/>
        <v>79.266666666665742</v>
      </c>
      <c r="N119" s="44">
        <f t="shared" si="24"/>
        <v>58</v>
      </c>
      <c r="O119" s="44">
        <f t="shared" si="24"/>
        <v>61.222222222223721</v>
      </c>
      <c r="P119" s="44">
        <f t="shared" si="24"/>
        <v>64.444444444445892</v>
      </c>
      <c r="Q119" s="45">
        <f t="shared" si="24"/>
        <v>54.777777777776379</v>
      </c>
      <c r="R119" s="45">
        <f t="shared" si="24"/>
        <v>58</v>
      </c>
      <c r="S119" s="45">
        <f t="shared" si="24"/>
        <v>61.222222222223721</v>
      </c>
      <c r="T119" s="46">
        <f t="shared" si="24"/>
        <v>51.555555555554932</v>
      </c>
      <c r="U119" s="46">
        <f t="shared" si="23"/>
        <v>54.777777777776379</v>
      </c>
      <c r="V119" s="46">
        <f t="shared" si="23"/>
        <v>58</v>
      </c>
      <c r="W119" s="47">
        <f t="shared" si="23"/>
        <v>48.333333333333186</v>
      </c>
      <c r="X119" s="47">
        <f t="shared" si="23"/>
        <v>51.555555555554932</v>
      </c>
      <c r="Y119" s="47">
        <f t="shared" si="23"/>
        <v>54.777777777776379</v>
      </c>
      <c r="Z119" s="48">
        <f t="shared" si="23"/>
        <v>45.111111111111882</v>
      </c>
      <c r="AA119" s="48">
        <f t="shared" si="23"/>
        <v>48.333333333333186</v>
      </c>
      <c r="AB119" s="48">
        <f t="shared" si="23"/>
        <v>51.555555555554932</v>
      </c>
      <c r="AC119" s="49">
        <f t="shared" si="23"/>
        <v>41.888888888888118</v>
      </c>
      <c r="AD119" s="49">
        <f t="shared" si="23"/>
        <v>45.111111111111882</v>
      </c>
      <c r="AE119" s="49">
        <f t="shared" si="23"/>
        <v>48.333333333333186</v>
      </c>
      <c r="AF119" s="50">
        <f t="shared" si="23"/>
        <v>38.666666666667282</v>
      </c>
      <c r="AG119" s="50">
        <f t="shared" si="23"/>
        <v>41.888888888888118</v>
      </c>
      <c r="AH119" s="50">
        <f t="shared" si="23"/>
        <v>45.111111111111882</v>
      </c>
      <c r="AI119" s="51">
        <f t="shared" si="23"/>
        <v>35.444444444444059</v>
      </c>
      <c r="AJ119" s="51">
        <f t="shared" si="25"/>
        <v>38.666666666667282</v>
      </c>
      <c r="AK119" s="51">
        <f t="shared" si="25"/>
        <v>41.888888888888118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86.450000000001339</v>
      </c>
      <c r="F120" s="41">
        <f t="shared" si="24"/>
        <v>89.699999999998226</v>
      </c>
      <c r="G120" s="41">
        <f t="shared" si="24"/>
        <v>92.949999999999363</v>
      </c>
      <c r="H120" s="42">
        <f t="shared" si="24"/>
        <v>79.949999999999079</v>
      </c>
      <c r="I120" s="42">
        <f t="shared" si="24"/>
        <v>83.200000000000614</v>
      </c>
      <c r="J120" s="42">
        <f t="shared" si="24"/>
        <v>86.450000000001339</v>
      </c>
      <c r="K120" s="43">
        <f t="shared" si="24"/>
        <v>73.45000000000168</v>
      </c>
      <c r="L120" s="43">
        <f t="shared" si="24"/>
        <v>76.699999999998667</v>
      </c>
      <c r="M120" s="43">
        <f t="shared" si="24"/>
        <v>79.949999999999079</v>
      </c>
      <c r="N120" s="44">
        <f t="shared" si="24"/>
        <v>58.5</v>
      </c>
      <c r="O120" s="44">
        <f t="shared" si="24"/>
        <v>61.750000000001499</v>
      </c>
      <c r="P120" s="44">
        <f t="shared" si="24"/>
        <v>65.00000000000145</v>
      </c>
      <c r="Q120" s="45">
        <f t="shared" si="24"/>
        <v>55.2499999999986</v>
      </c>
      <c r="R120" s="45">
        <f t="shared" si="24"/>
        <v>58.5</v>
      </c>
      <c r="S120" s="45">
        <f t="shared" si="24"/>
        <v>61.750000000001499</v>
      </c>
      <c r="T120" s="46">
        <f t="shared" si="24"/>
        <v>51.999999999999375</v>
      </c>
      <c r="U120" s="46">
        <f t="shared" si="23"/>
        <v>55.2499999999986</v>
      </c>
      <c r="V120" s="46">
        <f t="shared" si="23"/>
        <v>58.5</v>
      </c>
      <c r="W120" s="47">
        <f t="shared" si="23"/>
        <v>48.749999999999851</v>
      </c>
      <c r="X120" s="47">
        <f t="shared" si="23"/>
        <v>51.999999999999375</v>
      </c>
      <c r="Y120" s="47">
        <f t="shared" si="23"/>
        <v>55.2499999999986</v>
      </c>
      <c r="Z120" s="48">
        <f t="shared" si="23"/>
        <v>45.500000000000767</v>
      </c>
      <c r="AA120" s="48">
        <f t="shared" si="23"/>
        <v>48.749999999999851</v>
      </c>
      <c r="AB120" s="48">
        <f t="shared" si="23"/>
        <v>51.999999999999375</v>
      </c>
      <c r="AC120" s="49">
        <f t="shared" si="23"/>
        <v>42.249999999999233</v>
      </c>
      <c r="AD120" s="49">
        <f t="shared" si="23"/>
        <v>45.500000000000767</v>
      </c>
      <c r="AE120" s="49">
        <f t="shared" si="23"/>
        <v>48.749999999999851</v>
      </c>
      <c r="AF120" s="50">
        <f t="shared" si="23"/>
        <v>39.000000000000618</v>
      </c>
      <c r="AG120" s="50">
        <f t="shared" si="23"/>
        <v>42.249999999999233</v>
      </c>
      <c r="AH120" s="50">
        <f t="shared" si="23"/>
        <v>45.500000000000767</v>
      </c>
      <c r="AI120" s="51">
        <f t="shared" si="23"/>
        <v>35.749999999999616</v>
      </c>
      <c r="AJ120" s="51">
        <f t="shared" si="25"/>
        <v>39.000000000000618</v>
      </c>
      <c r="AK120" s="51">
        <f t="shared" si="25"/>
        <v>42.249999999999233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87.188888888890233</v>
      </c>
      <c r="F121" s="41">
        <f t="shared" si="24"/>
        <v>90.466666666664892</v>
      </c>
      <c r="G121" s="41">
        <f t="shared" si="24"/>
        <v>93.744444444443815</v>
      </c>
      <c r="H121" s="42">
        <f t="shared" si="24"/>
        <v>80.633333333332416</v>
      </c>
      <c r="I121" s="42">
        <f t="shared" si="24"/>
        <v>83.911111111111722</v>
      </c>
      <c r="J121" s="42">
        <f t="shared" si="24"/>
        <v>87.188888888890233</v>
      </c>
      <c r="K121" s="43">
        <f t="shared" si="24"/>
        <v>74.07777777777946</v>
      </c>
      <c r="L121" s="43">
        <f t="shared" si="24"/>
        <v>77.355555555554218</v>
      </c>
      <c r="M121" s="43">
        <f t="shared" si="24"/>
        <v>80.633333333332416</v>
      </c>
      <c r="N121" s="44">
        <f t="shared" si="24"/>
        <v>59</v>
      </c>
      <c r="O121" s="44">
        <f t="shared" si="24"/>
        <v>62.277777777779278</v>
      </c>
      <c r="P121" s="44">
        <f t="shared" si="24"/>
        <v>65.555555555557007</v>
      </c>
      <c r="Q121" s="45">
        <f t="shared" si="24"/>
        <v>55.722222222220822</v>
      </c>
      <c r="R121" s="45">
        <f t="shared" si="24"/>
        <v>59</v>
      </c>
      <c r="S121" s="45">
        <f t="shared" si="24"/>
        <v>62.277777777779278</v>
      </c>
      <c r="T121" s="46">
        <f t="shared" si="24"/>
        <v>52.444444444443818</v>
      </c>
      <c r="U121" s="46">
        <f t="shared" si="23"/>
        <v>55.722222222220822</v>
      </c>
      <c r="V121" s="46">
        <f t="shared" si="23"/>
        <v>59</v>
      </c>
      <c r="W121" s="47">
        <f t="shared" si="23"/>
        <v>49.166666666666515</v>
      </c>
      <c r="X121" s="47">
        <f t="shared" si="23"/>
        <v>52.444444444443818</v>
      </c>
      <c r="Y121" s="47">
        <f t="shared" si="23"/>
        <v>55.722222222220822</v>
      </c>
      <c r="Z121" s="48">
        <f t="shared" si="23"/>
        <v>45.888888888889653</v>
      </c>
      <c r="AA121" s="48">
        <f t="shared" si="23"/>
        <v>49.166666666666515</v>
      </c>
      <c r="AB121" s="48">
        <f t="shared" si="23"/>
        <v>52.444444444443818</v>
      </c>
      <c r="AC121" s="49">
        <f t="shared" si="23"/>
        <v>42.611111111110347</v>
      </c>
      <c r="AD121" s="49">
        <f t="shared" si="23"/>
        <v>45.888888888889653</v>
      </c>
      <c r="AE121" s="49">
        <f t="shared" si="23"/>
        <v>49.166666666666515</v>
      </c>
      <c r="AF121" s="50">
        <f t="shared" si="23"/>
        <v>39.333333333333954</v>
      </c>
      <c r="AG121" s="50">
        <f t="shared" si="23"/>
        <v>42.611111111110347</v>
      </c>
      <c r="AH121" s="50">
        <f t="shared" si="23"/>
        <v>45.888888888889653</v>
      </c>
      <c r="AI121" s="51">
        <f t="shared" si="23"/>
        <v>36.055555555555173</v>
      </c>
      <c r="AJ121" s="51">
        <f t="shared" si="25"/>
        <v>39.333333333333954</v>
      </c>
      <c r="AK121" s="51">
        <f t="shared" si="25"/>
        <v>42.611111111110347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87.927777777779127</v>
      </c>
      <c r="F122" s="41">
        <f t="shared" si="24"/>
        <v>91.233333333331558</v>
      </c>
      <c r="G122" s="41">
        <f t="shared" si="24"/>
        <v>94.538888888888266</v>
      </c>
      <c r="H122" s="42">
        <f t="shared" si="24"/>
        <v>81.316666666665753</v>
      </c>
      <c r="I122" s="42">
        <f t="shared" si="24"/>
        <v>84.622222222222831</v>
      </c>
      <c r="J122" s="42">
        <f t="shared" si="24"/>
        <v>87.927777777779127</v>
      </c>
      <c r="K122" s="43">
        <f t="shared" si="24"/>
        <v>74.70555555555724</v>
      </c>
      <c r="L122" s="43">
        <f t="shared" si="24"/>
        <v>78.01111111110977</v>
      </c>
      <c r="M122" s="43">
        <f t="shared" si="24"/>
        <v>81.316666666665753</v>
      </c>
      <c r="N122" s="44">
        <f t="shared" si="24"/>
        <v>59.5</v>
      </c>
      <c r="O122" s="44">
        <f t="shared" si="24"/>
        <v>62.805555555557056</v>
      </c>
      <c r="P122" s="44">
        <f t="shared" si="24"/>
        <v>66.111111111112564</v>
      </c>
      <c r="Q122" s="45">
        <f t="shared" si="24"/>
        <v>56.194444444443043</v>
      </c>
      <c r="R122" s="45">
        <f t="shared" si="24"/>
        <v>59.5</v>
      </c>
      <c r="S122" s="45">
        <f t="shared" si="24"/>
        <v>62.805555555557056</v>
      </c>
      <c r="T122" s="46">
        <f t="shared" si="24"/>
        <v>52.88888888888826</v>
      </c>
      <c r="U122" s="46">
        <f t="shared" si="23"/>
        <v>56.194444444443043</v>
      </c>
      <c r="V122" s="46">
        <f t="shared" si="23"/>
        <v>59.5</v>
      </c>
      <c r="W122" s="47">
        <f t="shared" si="23"/>
        <v>49.583333333333179</v>
      </c>
      <c r="X122" s="47">
        <f t="shared" si="23"/>
        <v>52.88888888888826</v>
      </c>
      <c r="Y122" s="47">
        <f t="shared" si="23"/>
        <v>56.194444444443043</v>
      </c>
      <c r="Z122" s="48">
        <f t="shared" si="23"/>
        <v>46.277777777778539</v>
      </c>
      <c r="AA122" s="48">
        <f t="shared" si="23"/>
        <v>49.583333333333179</v>
      </c>
      <c r="AB122" s="48">
        <f t="shared" si="23"/>
        <v>52.88888888888826</v>
      </c>
      <c r="AC122" s="49">
        <f t="shared" si="23"/>
        <v>42.972222222221461</v>
      </c>
      <c r="AD122" s="49">
        <f t="shared" si="23"/>
        <v>46.277777777778539</v>
      </c>
      <c r="AE122" s="49">
        <f t="shared" si="23"/>
        <v>49.583333333333179</v>
      </c>
      <c r="AF122" s="50">
        <f t="shared" si="23"/>
        <v>39.66666666666729</v>
      </c>
      <c r="AG122" s="50">
        <f t="shared" si="23"/>
        <v>42.972222222221461</v>
      </c>
      <c r="AH122" s="50">
        <f t="shared" si="23"/>
        <v>46.277777777778539</v>
      </c>
      <c r="AI122" s="51">
        <f t="shared" si="23"/>
        <v>36.361111111110731</v>
      </c>
      <c r="AJ122" s="51">
        <f t="shared" si="25"/>
        <v>39.66666666666729</v>
      </c>
      <c r="AK122" s="51">
        <f t="shared" si="25"/>
        <v>42.972222222221461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88.666666666668021</v>
      </c>
      <c r="F123" s="41">
        <f t="shared" si="24"/>
        <v>91.999999999998224</v>
      </c>
      <c r="G123" s="41">
        <f t="shared" si="24"/>
        <v>95.333333333332718</v>
      </c>
      <c r="H123" s="42">
        <f t="shared" si="24"/>
        <v>81.999999999999091</v>
      </c>
      <c r="I123" s="42">
        <f t="shared" si="24"/>
        <v>85.33333333333394</v>
      </c>
      <c r="J123" s="42">
        <f t="shared" si="24"/>
        <v>88.666666666668021</v>
      </c>
      <c r="K123" s="43">
        <f t="shared" si="24"/>
        <v>75.33333333333502</v>
      </c>
      <c r="L123" s="43">
        <f t="shared" si="24"/>
        <v>78.666666666665321</v>
      </c>
      <c r="M123" s="43">
        <f t="shared" si="24"/>
        <v>81.999999999999091</v>
      </c>
      <c r="N123" s="44">
        <f t="shared" si="24"/>
        <v>60</v>
      </c>
      <c r="O123" s="44">
        <f t="shared" si="24"/>
        <v>63.333333333334835</v>
      </c>
      <c r="P123" s="44">
        <f t="shared" si="24"/>
        <v>66.666666666668121</v>
      </c>
      <c r="Q123" s="45">
        <f t="shared" si="24"/>
        <v>56.666666666665265</v>
      </c>
      <c r="R123" s="45">
        <f t="shared" si="24"/>
        <v>60</v>
      </c>
      <c r="S123" s="45">
        <f t="shared" si="24"/>
        <v>63.333333333334835</v>
      </c>
      <c r="T123" s="46">
        <f t="shared" si="24"/>
        <v>53.333333333332703</v>
      </c>
      <c r="U123" s="46">
        <f t="shared" si="23"/>
        <v>56.666666666665265</v>
      </c>
      <c r="V123" s="46">
        <f t="shared" si="23"/>
        <v>60</v>
      </c>
      <c r="W123" s="47">
        <f t="shared" si="23"/>
        <v>49.999999999999844</v>
      </c>
      <c r="X123" s="47">
        <f t="shared" si="23"/>
        <v>53.333333333332703</v>
      </c>
      <c r="Y123" s="47">
        <f t="shared" si="23"/>
        <v>56.666666666665265</v>
      </c>
      <c r="Z123" s="48">
        <f t="shared" si="23"/>
        <v>46.666666666667425</v>
      </c>
      <c r="AA123" s="48">
        <f t="shared" si="23"/>
        <v>49.999999999999844</v>
      </c>
      <c r="AB123" s="48">
        <f t="shared" si="23"/>
        <v>53.333333333332703</v>
      </c>
      <c r="AC123" s="49">
        <f t="shared" si="23"/>
        <v>43.333333333332575</v>
      </c>
      <c r="AD123" s="49">
        <f t="shared" si="23"/>
        <v>46.666666666667425</v>
      </c>
      <c r="AE123" s="49">
        <f t="shared" si="23"/>
        <v>49.999999999999844</v>
      </c>
      <c r="AF123" s="50">
        <f t="shared" si="23"/>
        <v>40.000000000000625</v>
      </c>
      <c r="AG123" s="50">
        <f t="shared" si="23"/>
        <v>43.333333333332575</v>
      </c>
      <c r="AH123" s="50">
        <f t="shared" si="23"/>
        <v>46.666666666667425</v>
      </c>
      <c r="AI123" s="51">
        <f t="shared" si="23"/>
        <v>36.666666666666288</v>
      </c>
      <c r="AJ123" s="51">
        <f t="shared" si="25"/>
        <v>40.000000000000625</v>
      </c>
      <c r="AK123" s="51">
        <f t="shared" si="25"/>
        <v>43.333333333332575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89.405555555556916</v>
      </c>
      <c r="F124" s="41">
        <f t="shared" si="24"/>
        <v>92.766666666664889</v>
      </c>
      <c r="G124" s="41">
        <f t="shared" si="24"/>
        <v>96.127777777777169</v>
      </c>
      <c r="H124" s="42">
        <f t="shared" si="24"/>
        <v>82.683333333332428</v>
      </c>
      <c r="I124" s="42">
        <f t="shared" si="24"/>
        <v>86.044444444445048</v>
      </c>
      <c r="J124" s="42">
        <f t="shared" si="24"/>
        <v>89.405555555556916</v>
      </c>
      <c r="K124" s="43">
        <f t="shared" si="24"/>
        <v>75.9611111111128</v>
      </c>
      <c r="L124" s="43">
        <f t="shared" si="24"/>
        <v>79.322222222220873</v>
      </c>
      <c r="M124" s="43">
        <f t="shared" si="24"/>
        <v>82.683333333332428</v>
      </c>
      <c r="N124" s="44">
        <f t="shared" si="24"/>
        <v>60.5</v>
      </c>
      <c r="O124" s="44">
        <f t="shared" si="24"/>
        <v>63.861111111112614</v>
      </c>
      <c r="P124" s="44">
        <f t="shared" si="24"/>
        <v>67.222222222223678</v>
      </c>
      <c r="Q124" s="45">
        <f t="shared" si="24"/>
        <v>57.138888888887486</v>
      </c>
      <c r="R124" s="45">
        <f t="shared" si="24"/>
        <v>60.5</v>
      </c>
      <c r="S124" s="45">
        <f t="shared" si="24"/>
        <v>63.861111111112614</v>
      </c>
      <c r="T124" s="46">
        <f t="shared" si="24"/>
        <v>53.777777777777146</v>
      </c>
      <c r="U124" s="46">
        <f t="shared" si="23"/>
        <v>57.138888888887486</v>
      </c>
      <c r="V124" s="46">
        <f t="shared" si="23"/>
        <v>60.5</v>
      </c>
      <c r="W124" s="47">
        <f t="shared" si="23"/>
        <v>50.416666666666508</v>
      </c>
      <c r="X124" s="47">
        <f t="shared" si="23"/>
        <v>53.777777777777146</v>
      </c>
      <c r="Y124" s="47">
        <f t="shared" si="23"/>
        <v>57.138888888887486</v>
      </c>
      <c r="Z124" s="48">
        <f t="shared" si="23"/>
        <v>47.05555555555631</v>
      </c>
      <c r="AA124" s="48">
        <f t="shared" si="23"/>
        <v>50.416666666666508</v>
      </c>
      <c r="AB124" s="48">
        <f t="shared" si="23"/>
        <v>53.777777777777146</v>
      </c>
      <c r="AC124" s="49">
        <f t="shared" si="23"/>
        <v>43.69444444444369</v>
      </c>
      <c r="AD124" s="49">
        <f t="shared" si="23"/>
        <v>47.05555555555631</v>
      </c>
      <c r="AE124" s="49">
        <f t="shared" si="23"/>
        <v>50.416666666666508</v>
      </c>
      <c r="AF124" s="50">
        <f t="shared" si="23"/>
        <v>40.333333333333961</v>
      </c>
      <c r="AG124" s="50">
        <f t="shared" si="23"/>
        <v>43.69444444444369</v>
      </c>
      <c r="AH124" s="50">
        <f t="shared" si="23"/>
        <v>47.05555555555631</v>
      </c>
      <c r="AI124" s="51">
        <f t="shared" si="23"/>
        <v>36.972222222221845</v>
      </c>
      <c r="AJ124" s="51">
        <f t="shared" si="25"/>
        <v>40.333333333333961</v>
      </c>
      <c r="AK124" s="51">
        <f t="shared" si="25"/>
        <v>43.69444444444369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90.14444444444581</v>
      </c>
      <c r="F125" s="41">
        <f t="shared" si="24"/>
        <v>93.533333333331555</v>
      </c>
      <c r="G125" s="41">
        <f t="shared" si="24"/>
        <v>96.92222222222162</v>
      </c>
      <c r="H125" s="42">
        <f t="shared" si="24"/>
        <v>83.366666666665765</v>
      </c>
      <c r="I125" s="42">
        <f t="shared" si="24"/>
        <v>86.755555555556157</v>
      </c>
      <c r="J125" s="42">
        <f t="shared" si="24"/>
        <v>90.14444444444581</v>
      </c>
      <c r="K125" s="43">
        <f t="shared" si="24"/>
        <v>76.58888888889058</v>
      </c>
      <c r="L125" s="43">
        <f t="shared" si="24"/>
        <v>79.977777777776424</v>
      </c>
      <c r="M125" s="43">
        <f t="shared" si="24"/>
        <v>83.366666666665765</v>
      </c>
      <c r="N125" s="44">
        <f t="shared" si="24"/>
        <v>61</v>
      </c>
      <c r="O125" s="44">
        <f t="shared" si="24"/>
        <v>64.388888888890392</v>
      </c>
      <c r="P125" s="44">
        <f t="shared" si="24"/>
        <v>67.777777777779235</v>
      </c>
      <c r="Q125" s="45">
        <f t="shared" si="24"/>
        <v>57.611111111109707</v>
      </c>
      <c r="R125" s="45">
        <f t="shared" si="24"/>
        <v>61</v>
      </c>
      <c r="S125" s="45">
        <f t="shared" si="24"/>
        <v>64.388888888890392</v>
      </c>
      <c r="T125" s="46">
        <f t="shared" si="24"/>
        <v>54.222222222221589</v>
      </c>
      <c r="U125" s="46">
        <f t="shared" si="23"/>
        <v>57.611111111109707</v>
      </c>
      <c r="V125" s="46">
        <f t="shared" si="23"/>
        <v>61</v>
      </c>
      <c r="W125" s="47">
        <f t="shared" si="23"/>
        <v>50.833333333333172</v>
      </c>
      <c r="X125" s="47">
        <f t="shared" si="23"/>
        <v>54.222222222221589</v>
      </c>
      <c r="Y125" s="47">
        <f t="shared" si="23"/>
        <v>57.611111111109707</v>
      </c>
      <c r="Z125" s="48">
        <f t="shared" si="23"/>
        <v>47.444444444445196</v>
      </c>
      <c r="AA125" s="48">
        <f t="shared" si="23"/>
        <v>50.833333333333172</v>
      </c>
      <c r="AB125" s="48">
        <f t="shared" si="23"/>
        <v>54.222222222221589</v>
      </c>
      <c r="AC125" s="49">
        <f t="shared" si="23"/>
        <v>44.055555555554804</v>
      </c>
      <c r="AD125" s="49">
        <f t="shared" si="23"/>
        <v>47.444444444445196</v>
      </c>
      <c r="AE125" s="49">
        <f t="shared" si="23"/>
        <v>50.833333333333172</v>
      </c>
      <c r="AF125" s="50">
        <f t="shared" si="23"/>
        <v>40.666666666667297</v>
      </c>
      <c r="AG125" s="50">
        <f t="shared" si="23"/>
        <v>44.055555555554804</v>
      </c>
      <c r="AH125" s="50">
        <f t="shared" si="23"/>
        <v>47.444444444445196</v>
      </c>
      <c r="AI125" s="51">
        <f t="shared" si="23"/>
        <v>37.277777777777402</v>
      </c>
      <c r="AJ125" s="51">
        <f t="shared" si="25"/>
        <v>40.666666666667297</v>
      </c>
      <c r="AK125" s="51">
        <f t="shared" si="25"/>
        <v>44.055555555554804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90.883333333334704</v>
      </c>
      <c r="F126" s="41">
        <f t="shared" si="24"/>
        <v>94.299999999998221</v>
      </c>
      <c r="G126" s="41">
        <f t="shared" si="24"/>
        <v>97.716666666666072</v>
      </c>
      <c r="H126" s="42">
        <f t="shared" si="24"/>
        <v>84.049999999999102</v>
      </c>
      <c r="I126" s="42">
        <f t="shared" si="24"/>
        <v>87.466666666667265</v>
      </c>
      <c r="J126" s="42">
        <f t="shared" si="24"/>
        <v>90.883333333334704</v>
      </c>
      <c r="K126" s="43">
        <f t="shared" si="24"/>
        <v>77.21666666666836</v>
      </c>
      <c r="L126" s="43">
        <f t="shared" si="24"/>
        <v>80.633333333331976</v>
      </c>
      <c r="M126" s="43">
        <f t="shared" si="24"/>
        <v>84.049999999999102</v>
      </c>
      <c r="N126" s="44">
        <f t="shared" si="24"/>
        <v>61.5</v>
      </c>
      <c r="O126" s="44">
        <f t="shared" si="24"/>
        <v>64.916666666668164</v>
      </c>
      <c r="P126" s="44">
        <f t="shared" si="24"/>
        <v>68.333333333334792</v>
      </c>
      <c r="Q126" s="45">
        <f t="shared" si="24"/>
        <v>58.083333333331929</v>
      </c>
      <c r="R126" s="45">
        <f t="shared" si="24"/>
        <v>61.5</v>
      </c>
      <c r="S126" s="45">
        <f t="shared" si="24"/>
        <v>64.916666666668164</v>
      </c>
      <c r="T126" s="46">
        <f t="shared" si="24"/>
        <v>54.666666666666032</v>
      </c>
      <c r="U126" s="46">
        <f t="shared" si="23"/>
        <v>58.083333333331929</v>
      </c>
      <c r="V126" s="46">
        <f t="shared" si="23"/>
        <v>61.5</v>
      </c>
      <c r="W126" s="47">
        <f t="shared" si="23"/>
        <v>51.249999999999837</v>
      </c>
      <c r="X126" s="47">
        <f t="shared" si="23"/>
        <v>54.666666666666032</v>
      </c>
      <c r="Y126" s="47">
        <f t="shared" si="23"/>
        <v>58.083333333331929</v>
      </c>
      <c r="Z126" s="48">
        <f t="shared" si="23"/>
        <v>47.833333333334082</v>
      </c>
      <c r="AA126" s="48">
        <f t="shared" si="23"/>
        <v>51.249999999999837</v>
      </c>
      <c r="AB126" s="48">
        <f t="shared" si="23"/>
        <v>54.666666666666032</v>
      </c>
      <c r="AC126" s="49">
        <f t="shared" si="23"/>
        <v>44.416666666665918</v>
      </c>
      <c r="AD126" s="49">
        <f t="shared" si="23"/>
        <v>47.833333333334082</v>
      </c>
      <c r="AE126" s="49">
        <f t="shared" si="23"/>
        <v>51.249999999999837</v>
      </c>
      <c r="AF126" s="50">
        <f t="shared" si="23"/>
        <v>41.000000000000632</v>
      </c>
      <c r="AG126" s="50">
        <f t="shared" si="23"/>
        <v>44.416666666665918</v>
      </c>
      <c r="AH126" s="50">
        <f t="shared" si="23"/>
        <v>47.833333333334082</v>
      </c>
      <c r="AI126" s="51">
        <f t="shared" si="23"/>
        <v>37.583333333332959</v>
      </c>
      <c r="AJ126" s="51">
        <f t="shared" si="25"/>
        <v>41.000000000000632</v>
      </c>
      <c r="AK126" s="51">
        <f t="shared" si="25"/>
        <v>44.416666666665918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91.622222222223598</v>
      </c>
      <c r="F127" s="41">
        <f t="shared" si="24"/>
        <v>95.066666666664887</v>
      </c>
      <c r="G127" s="41">
        <f t="shared" si="24"/>
        <v>98.511111111110523</v>
      </c>
      <c r="H127" s="42">
        <f t="shared" si="24"/>
        <v>84.733333333332439</v>
      </c>
      <c r="I127" s="42">
        <f t="shared" si="24"/>
        <v>88.177777777778374</v>
      </c>
      <c r="J127" s="42">
        <f t="shared" si="24"/>
        <v>91.622222222223598</v>
      </c>
      <c r="K127" s="43">
        <f t="shared" si="24"/>
        <v>77.84444444444614</v>
      </c>
      <c r="L127" s="43">
        <f t="shared" si="24"/>
        <v>81.288888888887527</v>
      </c>
      <c r="M127" s="43">
        <f t="shared" si="24"/>
        <v>84.733333333332439</v>
      </c>
      <c r="N127" s="44">
        <f t="shared" si="24"/>
        <v>62</v>
      </c>
      <c r="O127" s="44">
        <f t="shared" si="24"/>
        <v>65.444444444445935</v>
      </c>
      <c r="P127" s="44">
        <f t="shared" si="24"/>
        <v>68.888888888890349</v>
      </c>
      <c r="Q127" s="45">
        <f t="shared" si="24"/>
        <v>58.55555555555415</v>
      </c>
      <c r="R127" s="45">
        <f t="shared" si="24"/>
        <v>62</v>
      </c>
      <c r="S127" s="45">
        <f t="shared" si="24"/>
        <v>65.444444444445935</v>
      </c>
      <c r="T127" s="46">
        <f t="shared" si="24"/>
        <v>55.111111111110475</v>
      </c>
      <c r="U127" s="46">
        <f t="shared" si="23"/>
        <v>58.55555555555415</v>
      </c>
      <c r="V127" s="46">
        <f t="shared" si="23"/>
        <v>62</v>
      </c>
      <c r="W127" s="47">
        <f t="shared" si="23"/>
        <v>51.666666666666501</v>
      </c>
      <c r="X127" s="47">
        <f t="shared" si="23"/>
        <v>55.111111111110475</v>
      </c>
      <c r="Y127" s="47">
        <f t="shared" si="23"/>
        <v>58.55555555555415</v>
      </c>
      <c r="Z127" s="48">
        <f t="shared" si="23"/>
        <v>48.222222222222968</v>
      </c>
      <c r="AA127" s="48">
        <f t="shared" si="23"/>
        <v>51.666666666666501</v>
      </c>
      <c r="AB127" s="48">
        <f t="shared" si="23"/>
        <v>55.111111111110475</v>
      </c>
      <c r="AC127" s="49">
        <f t="shared" si="23"/>
        <v>44.777777777777032</v>
      </c>
      <c r="AD127" s="49">
        <f t="shared" si="23"/>
        <v>48.222222222222968</v>
      </c>
      <c r="AE127" s="49">
        <f t="shared" si="23"/>
        <v>51.666666666666501</v>
      </c>
      <c r="AF127" s="50">
        <f t="shared" si="23"/>
        <v>41.333333333333968</v>
      </c>
      <c r="AG127" s="50">
        <f t="shared" si="23"/>
        <v>44.777777777777032</v>
      </c>
      <c r="AH127" s="50">
        <f t="shared" si="23"/>
        <v>48.222222222222968</v>
      </c>
      <c r="AI127" s="51">
        <f t="shared" si="23"/>
        <v>37.888888888888516</v>
      </c>
      <c r="AJ127" s="51">
        <f t="shared" si="25"/>
        <v>41.333333333333968</v>
      </c>
      <c r="AK127" s="51">
        <f t="shared" si="25"/>
        <v>44.777777777777032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92.361111111112493</v>
      </c>
      <c r="F128" s="41">
        <f t="shared" si="24"/>
        <v>95.833333333331552</v>
      </c>
      <c r="G128" s="41">
        <f t="shared" si="24"/>
        <v>99.305555555554974</v>
      </c>
      <c r="H128" s="42">
        <f t="shared" si="24"/>
        <v>85.416666666665776</v>
      </c>
      <c r="I128" s="42">
        <f t="shared" si="24"/>
        <v>88.888888888889483</v>
      </c>
      <c r="J128" s="42">
        <f t="shared" si="24"/>
        <v>92.361111111112493</v>
      </c>
      <c r="K128" s="43">
        <f t="shared" si="24"/>
        <v>78.47222222222392</v>
      </c>
      <c r="L128" s="43">
        <f t="shared" si="24"/>
        <v>81.944444444443079</v>
      </c>
      <c r="M128" s="43">
        <f t="shared" si="24"/>
        <v>85.416666666665776</v>
      </c>
      <c r="N128" s="44">
        <f t="shared" si="24"/>
        <v>62.5</v>
      </c>
      <c r="O128" s="44">
        <f t="shared" si="24"/>
        <v>65.972222222223706</v>
      </c>
      <c r="P128" s="44">
        <f t="shared" si="24"/>
        <v>69.444444444445907</v>
      </c>
      <c r="Q128" s="45">
        <f t="shared" si="24"/>
        <v>59.027777777776372</v>
      </c>
      <c r="R128" s="45">
        <f t="shared" si="24"/>
        <v>62.5</v>
      </c>
      <c r="S128" s="45">
        <f t="shared" si="24"/>
        <v>65.972222222223706</v>
      </c>
      <c r="T128" s="46">
        <f t="shared" ref="T128" si="26">T129-(T$363/360)</f>
        <v>55.555555555554918</v>
      </c>
      <c r="U128" s="46">
        <f t="shared" si="23"/>
        <v>59.027777777776372</v>
      </c>
      <c r="V128" s="46">
        <f t="shared" si="23"/>
        <v>62.5</v>
      </c>
      <c r="W128" s="47">
        <f t="shared" si="23"/>
        <v>52.083333333333165</v>
      </c>
      <c r="X128" s="47">
        <f t="shared" si="23"/>
        <v>55.555555555554918</v>
      </c>
      <c r="Y128" s="47">
        <f t="shared" si="23"/>
        <v>59.027777777776372</v>
      </c>
      <c r="Z128" s="48">
        <f t="shared" si="23"/>
        <v>48.611111111111853</v>
      </c>
      <c r="AA128" s="48">
        <f t="shared" si="23"/>
        <v>52.083333333333165</v>
      </c>
      <c r="AB128" s="48">
        <f t="shared" si="23"/>
        <v>55.555555555554918</v>
      </c>
      <c r="AC128" s="49">
        <f t="shared" si="23"/>
        <v>45.138888888888147</v>
      </c>
      <c r="AD128" s="49">
        <f t="shared" si="23"/>
        <v>48.611111111111853</v>
      </c>
      <c r="AE128" s="49">
        <f t="shared" si="23"/>
        <v>52.083333333333165</v>
      </c>
      <c r="AF128" s="50">
        <f t="shared" si="23"/>
        <v>41.666666666667304</v>
      </c>
      <c r="AG128" s="50">
        <f t="shared" si="23"/>
        <v>45.138888888888147</v>
      </c>
      <c r="AH128" s="50">
        <f t="shared" si="23"/>
        <v>48.611111111111853</v>
      </c>
      <c r="AI128" s="51">
        <f t="shared" si="23"/>
        <v>38.194444444444073</v>
      </c>
      <c r="AJ128" s="51">
        <f t="shared" si="25"/>
        <v>41.666666666667304</v>
      </c>
      <c r="AK128" s="51">
        <f t="shared" si="25"/>
        <v>45.138888888888147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93.100000000001387</v>
      </c>
      <c r="F129" s="41">
        <f t="shared" si="27"/>
        <v>96.599999999998218</v>
      </c>
      <c r="G129" s="41">
        <f t="shared" si="27"/>
        <v>100.09999999999943</v>
      </c>
      <c r="H129" s="42">
        <f t="shared" si="27"/>
        <v>86.099999999999113</v>
      </c>
      <c r="I129" s="42">
        <f t="shared" si="27"/>
        <v>89.600000000000591</v>
      </c>
      <c r="J129" s="42">
        <f t="shared" si="27"/>
        <v>93.100000000001387</v>
      </c>
      <c r="K129" s="43">
        <f t="shared" si="27"/>
        <v>79.1000000000017</v>
      </c>
      <c r="L129" s="43">
        <f t="shared" si="27"/>
        <v>82.59999999999863</v>
      </c>
      <c r="M129" s="43">
        <f t="shared" si="27"/>
        <v>86.099999999999113</v>
      </c>
      <c r="N129" s="44">
        <f t="shared" si="27"/>
        <v>63</v>
      </c>
      <c r="O129" s="44">
        <f t="shared" si="27"/>
        <v>66.500000000001478</v>
      </c>
      <c r="P129" s="44">
        <f t="shared" si="27"/>
        <v>70.000000000001464</v>
      </c>
      <c r="Q129" s="45">
        <f t="shared" si="27"/>
        <v>59.499999999998593</v>
      </c>
      <c r="R129" s="45">
        <f t="shared" si="27"/>
        <v>63</v>
      </c>
      <c r="S129" s="45">
        <f t="shared" si="27"/>
        <v>66.500000000001478</v>
      </c>
      <c r="T129" s="46">
        <f t="shared" si="27"/>
        <v>55.999999999999361</v>
      </c>
      <c r="U129" s="46">
        <f t="shared" si="23"/>
        <v>59.499999999998593</v>
      </c>
      <c r="V129" s="46">
        <f t="shared" si="23"/>
        <v>63</v>
      </c>
      <c r="W129" s="47">
        <f t="shared" si="23"/>
        <v>52.499999999999829</v>
      </c>
      <c r="X129" s="47">
        <f t="shared" si="23"/>
        <v>55.999999999999361</v>
      </c>
      <c r="Y129" s="47">
        <f t="shared" si="23"/>
        <v>59.499999999998593</v>
      </c>
      <c r="Z129" s="48">
        <f t="shared" si="23"/>
        <v>49.000000000000739</v>
      </c>
      <c r="AA129" s="48">
        <f t="shared" si="23"/>
        <v>52.499999999999829</v>
      </c>
      <c r="AB129" s="48">
        <f t="shared" si="23"/>
        <v>55.999999999999361</v>
      </c>
      <c r="AC129" s="49">
        <f t="shared" si="23"/>
        <v>45.499999999999261</v>
      </c>
      <c r="AD129" s="49">
        <f t="shared" si="23"/>
        <v>49.000000000000739</v>
      </c>
      <c r="AE129" s="49">
        <f t="shared" si="23"/>
        <v>52.499999999999829</v>
      </c>
      <c r="AF129" s="50">
        <f t="shared" si="23"/>
        <v>42.000000000000639</v>
      </c>
      <c r="AG129" s="50">
        <f t="shared" si="23"/>
        <v>45.499999999999261</v>
      </c>
      <c r="AH129" s="50">
        <f t="shared" si="23"/>
        <v>49.000000000000739</v>
      </c>
      <c r="AI129" s="51">
        <f t="shared" si="23"/>
        <v>38.499999999999631</v>
      </c>
      <c r="AJ129" s="51">
        <f t="shared" si="25"/>
        <v>42.000000000000639</v>
      </c>
      <c r="AK129" s="51">
        <f t="shared" si="25"/>
        <v>45.499999999999261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93.838888888890281</v>
      </c>
      <c r="F130" s="41">
        <f t="shared" si="27"/>
        <v>97.366666666664884</v>
      </c>
      <c r="G130" s="41">
        <f t="shared" si="27"/>
        <v>100.89444444444388</v>
      </c>
      <c r="H130" s="42">
        <f t="shared" si="27"/>
        <v>86.78333333333245</v>
      </c>
      <c r="I130" s="42">
        <f t="shared" si="27"/>
        <v>90.3111111111117</v>
      </c>
      <c r="J130" s="42">
        <f t="shared" si="27"/>
        <v>93.838888888890281</v>
      </c>
      <c r="K130" s="43">
        <f t="shared" si="27"/>
        <v>79.72777777777948</v>
      </c>
      <c r="L130" s="43">
        <f t="shared" si="27"/>
        <v>83.255555555554182</v>
      </c>
      <c r="M130" s="43">
        <f t="shared" si="27"/>
        <v>86.78333333333245</v>
      </c>
      <c r="N130" s="44">
        <f t="shared" si="27"/>
        <v>63.5</v>
      </c>
      <c r="O130" s="44">
        <f t="shared" si="27"/>
        <v>67.027777777779249</v>
      </c>
      <c r="P130" s="44">
        <f t="shared" si="27"/>
        <v>70.555555555557021</v>
      </c>
      <c r="Q130" s="45">
        <f t="shared" si="27"/>
        <v>59.972222222220815</v>
      </c>
      <c r="R130" s="45">
        <f t="shared" si="27"/>
        <v>63.5</v>
      </c>
      <c r="S130" s="45">
        <f t="shared" si="27"/>
        <v>67.027777777779249</v>
      </c>
      <c r="T130" s="46">
        <f t="shared" si="27"/>
        <v>56.444444444443803</v>
      </c>
      <c r="U130" s="46">
        <f t="shared" si="23"/>
        <v>59.972222222220815</v>
      </c>
      <c r="V130" s="46">
        <f t="shared" si="23"/>
        <v>63.5</v>
      </c>
      <c r="W130" s="47">
        <f t="shared" si="23"/>
        <v>52.916666666666494</v>
      </c>
      <c r="X130" s="47">
        <f t="shared" si="23"/>
        <v>56.444444444443803</v>
      </c>
      <c r="Y130" s="47">
        <f t="shared" si="23"/>
        <v>59.972222222220815</v>
      </c>
      <c r="Z130" s="48">
        <f t="shared" si="23"/>
        <v>49.388888888889625</v>
      </c>
      <c r="AA130" s="48">
        <f t="shared" si="23"/>
        <v>52.916666666666494</v>
      </c>
      <c r="AB130" s="48">
        <f t="shared" si="23"/>
        <v>56.444444444443803</v>
      </c>
      <c r="AC130" s="49">
        <f t="shared" si="23"/>
        <v>45.861111111110375</v>
      </c>
      <c r="AD130" s="49">
        <f t="shared" ref="AD130:AI130" si="28">AD131-(AD$363/360)</f>
        <v>49.388888888889625</v>
      </c>
      <c r="AE130" s="49">
        <f t="shared" si="28"/>
        <v>52.916666666666494</v>
      </c>
      <c r="AF130" s="50">
        <f t="shared" si="28"/>
        <v>42.333333333333975</v>
      </c>
      <c r="AG130" s="50">
        <f t="shared" si="28"/>
        <v>45.861111111110375</v>
      </c>
      <c r="AH130" s="50">
        <f t="shared" si="28"/>
        <v>49.388888888889625</v>
      </c>
      <c r="AI130" s="51">
        <f t="shared" si="28"/>
        <v>38.805555555555188</v>
      </c>
      <c r="AJ130" s="51">
        <f t="shared" si="25"/>
        <v>42.333333333333975</v>
      </c>
      <c r="AK130" s="51">
        <f t="shared" si="25"/>
        <v>45.861111111110375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94.577777777779175</v>
      </c>
      <c r="F131" s="41">
        <f t="shared" si="27"/>
        <v>98.133333333331549</v>
      </c>
      <c r="G131" s="41">
        <f t="shared" si="27"/>
        <v>101.68888888888833</v>
      </c>
      <c r="H131" s="42">
        <f t="shared" si="27"/>
        <v>87.466666666665787</v>
      </c>
      <c r="I131" s="42">
        <f t="shared" si="27"/>
        <v>91.022222222222808</v>
      </c>
      <c r="J131" s="42">
        <f t="shared" si="27"/>
        <v>94.577777777779175</v>
      </c>
      <c r="K131" s="43">
        <f t="shared" si="27"/>
        <v>80.35555555555726</v>
      </c>
      <c r="L131" s="43">
        <f t="shared" si="27"/>
        <v>83.911111111109733</v>
      </c>
      <c r="M131" s="43">
        <f t="shared" si="27"/>
        <v>87.466666666665787</v>
      </c>
      <c r="N131" s="44">
        <f t="shared" si="27"/>
        <v>64</v>
      </c>
      <c r="O131" s="44">
        <f t="shared" si="27"/>
        <v>67.555555555557021</v>
      </c>
      <c r="P131" s="44">
        <f t="shared" si="27"/>
        <v>71.111111111112578</v>
      </c>
      <c r="Q131" s="45">
        <f t="shared" si="27"/>
        <v>60.444444444443036</v>
      </c>
      <c r="R131" s="45">
        <f t="shared" si="27"/>
        <v>64</v>
      </c>
      <c r="S131" s="45">
        <f t="shared" si="27"/>
        <v>67.555555555557021</v>
      </c>
      <c r="T131" s="46">
        <f t="shared" si="27"/>
        <v>56.888888888888246</v>
      </c>
      <c r="U131" s="46">
        <f t="shared" ref="U131:AJ146" si="29">U132-(U$363/360)</f>
        <v>60.444444444443036</v>
      </c>
      <c r="V131" s="46">
        <f t="shared" si="29"/>
        <v>64</v>
      </c>
      <c r="W131" s="47">
        <f t="shared" si="29"/>
        <v>53.333333333333158</v>
      </c>
      <c r="X131" s="47">
        <f t="shared" si="29"/>
        <v>56.888888888888246</v>
      </c>
      <c r="Y131" s="47">
        <f t="shared" si="29"/>
        <v>60.444444444443036</v>
      </c>
      <c r="Z131" s="48">
        <f t="shared" si="29"/>
        <v>49.77777777777851</v>
      </c>
      <c r="AA131" s="48">
        <f t="shared" si="29"/>
        <v>53.333333333333158</v>
      </c>
      <c r="AB131" s="48">
        <f t="shared" si="29"/>
        <v>56.888888888888246</v>
      </c>
      <c r="AC131" s="49">
        <f t="shared" si="29"/>
        <v>46.22222222222149</v>
      </c>
      <c r="AD131" s="49">
        <f t="shared" si="29"/>
        <v>49.77777777777851</v>
      </c>
      <c r="AE131" s="49">
        <f t="shared" si="29"/>
        <v>53.333333333333158</v>
      </c>
      <c r="AF131" s="50">
        <f t="shared" si="29"/>
        <v>42.666666666667311</v>
      </c>
      <c r="AG131" s="50">
        <f t="shared" si="29"/>
        <v>46.22222222222149</v>
      </c>
      <c r="AH131" s="50">
        <f t="shared" si="29"/>
        <v>49.77777777777851</v>
      </c>
      <c r="AI131" s="51">
        <f t="shared" si="29"/>
        <v>39.111111111110745</v>
      </c>
      <c r="AJ131" s="51">
        <f t="shared" si="29"/>
        <v>42.666666666667311</v>
      </c>
      <c r="AK131" s="51">
        <f t="shared" si="25"/>
        <v>46.22222222222149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95.31666666666807</v>
      </c>
      <c r="F132" s="41">
        <f t="shared" si="27"/>
        <v>98.899999999998215</v>
      </c>
      <c r="G132" s="41">
        <f t="shared" si="27"/>
        <v>102.48333333333278</v>
      </c>
      <c r="H132" s="42">
        <f t="shared" si="27"/>
        <v>88.149999999999125</v>
      </c>
      <c r="I132" s="42">
        <f t="shared" si="27"/>
        <v>91.733333333333917</v>
      </c>
      <c r="J132" s="42">
        <f t="shared" si="27"/>
        <v>95.31666666666807</v>
      </c>
      <c r="K132" s="43">
        <f t="shared" si="27"/>
        <v>80.98333333333504</v>
      </c>
      <c r="L132" s="43">
        <f t="shared" si="27"/>
        <v>84.566666666665284</v>
      </c>
      <c r="M132" s="43">
        <f t="shared" si="27"/>
        <v>88.149999999999125</v>
      </c>
      <c r="N132" s="44">
        <f t="shared" si="27"/>
        <v>64.5</v>
      </c>
      <c r="O132" s="44">
        <f t="shared" si="27"/>
        <v>68.083333333334792</v>
      </c>
      <c r="P132" s="44">
        <f t="shared" si="27"/>
        <v>71.666666666668135</v>
      </c>
      <c r="Q132" s="45">
        <f t="shared" si="27"/>
        <v>60.916666666665257</v>
      </c>
      <c r="R132" s="45">
        <f t="shared" si="27"/>
        <v>64.5</v>
      </c>
      <c r="S132" s="45">
        <f t="shared" si="27"/>
        <v>68.083333333334792</v>
      </c>
      <c r="T132" s="46">
        <f t="shared" si="27"/>
        <v>57.333333333332689</v>
      </c>
      <c r="U132" s="46">
        <f t="shared" si="29"/>
        <v>60.916666666665257</v>
      </c>
      <c r="V132" s="46">
        <f t="shared" si="29"/>
        <v>64.5</v>
      </c>
      <c r="W132" s="47">
        <f t="shared" si="29"/>
        <v>53.749999999999822</v>
      </c>
      <c r="X132" s="47">
        <f t="shared" si="29"/>
        <v>57.333333333332689</v>
      </c>
      <c r="Y132" s="47">
        <f t="shared" si="29"/>
        <v>60.916666666665257</v>
      </c>
      <c r="Z132" s="48">
        <f t="shared" si="29"/>
        <v>50.166666666667396</v>
      </c>
      <c r="AA132" s="48">
        <f t="shared" si="29"/>
        <v>53.749999999999822</v>
      </c>
      <c r="AB132" s="48">
        <f t="shared" si="29"/>
        <v>57.333333333332689</v>
      </c>
      <c r="AC132" s="49">
        <f t="shared" si="29"/>
        <v>46.583333333332604</v>
      </c>
      <c r="AD132" s="49">
        <f t="shared" si="29"/>
        <v>50.166666666667396</v>
      </c>
      <c r="AE132" s="49">
        <f t="shared" si="29"/>
        <v>53.749999999999822</v>
      </c>
      <c r="AF132" s="50">
        <f t="shared" si="29"/>
        <v>43.000000000000647</v>
      </c>
      <c r="AG132" s="50">
        <f t="shared" si="29"/>
        <v>46.583333333332604</v>
      </c>
      <c r="AH132" s="50">
        <f t="shared" si="29"/>
        <v>50.166666666667396</v>
      </c>
      <c r="AI132" s="51">
        <f t="shared" si="29"/>
        <v>39.416666666666302</v>
      </c>
      <c r="AJ132" s="51">
        <f t="shared" si="29"/>
        <v>43.000000000000647</v>
      </c>
      <c r="AK132" s="51">
        <f t="shared" si="25"/>
        <v>46.583333333332604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96.055555555556964</v>
      </c>
      <c r="F133" s="41">
        <f t="shared" si="27"/>
        <v>99.666666666664881</v>
      </c>
      <c r="G133" s="41">
        <f t="shared" si="27"/>
        <v>103.27777777777723</v>
      </c>
      <c r="H133" s="42">
        <f t="shared" si="27"/>
        <v>88.833333333332462</v>
      </c>
      <c r="I133" s="42">
        <f t="shared" si="27"/>
        <v>92.444444444445026</v>
      </c>
      <c r="J133" s="42">
        <f t="shared" si="27"/>
        <v>96.055555555556964</v>
      </c>
      <c r="K133" s="43">
        <f t="shared" si="27"/>
        <v>81.61111111111282</v>
      </c>
      <c r="L133" s="43">
        <f t="shared" si="27"/>
        <v>85.222222222220836</v>
      </c>
      <c r="M133" s="43">
        <f t="shared" si="27"/>
        <v>88.833333333332462</v>
      </c>
      <c r="N133" s="44">
        <f t="shared" si="27"/>
        <v>65</v>
      </c>
      <c r="O133" s="44">
        <f t="shared" si="27"/>
        <v>68.611111111112564</v>
      </c>
      <c r="P133" s="44">
        <f t="shared" si="27"/>
        <v>72.222222222223692</v>
      </c>
      <c r="Q133" s="45">
        <f t="shared" si="27"/>
        <v>61.388888888887479</v>
      </c>
      <c r="R133" s="45">
        <f t="shared" si="27"/>
        <v>65</v>
      </c>
      <c r="S133" s="45">
        <f t="shared" si="27"/>
        <v>68.611111111112564</v>
      </c>
      <c r="T133" s="46">
        <f t="shared" si="27"/>
        <v>57.777777777777132</v>
      </c>
      <c r="U133" s="46">
        <f t="shared" si="29"/>
        <v>61.388888888887479</v>
      </c>
      <c r="V133" s="46">
        <f t="shared" si="29"/>
        <v>65</v>
      </c>
      <c r="W133" s="47">
        <f t="shared" si="29"/>
        <v>54.166666666666487</v>
      </c>
      <c r="X133" s="47">
        <f t="shared" si="29"/>
        <v>57.777777777777132</v>
      </c>
      <c r="Y133" s="47">
        <f t="shared" si="29"/>
        <v>61.388888888887479</v>
      </c>
      <c r="Z133" s="48">
        <f t="shared" si="29"/>
        <v>50.555555555556282</v>
      </c>
      <c r="AA133" s="48">
        <f t="shared" si="29"/>
        <v>54.166666666666487</v>
      </c>
      <c r="AB133" s="48">
        <f t="shared" si="29"/>
        <v>57.777777777777132</v>
      </c>
      <c r="AC133" s="49">
        <f t="shared" si="29"/>
        <v>46.944444444443718</v>
      </c>
      <c r="AD133" s="49">
        <f t="shared" si="29"/>
        <v>50.555555555556282</v>
      </c>
      <c r="AE133" s="49">
        <f t="shared" si="29"/>
        <v>54.166666666666487</v>
      </c>
      <c r="AF133" s="50">
        <f t="shared" si="29"/>
        <v>43.333333333333982</v>
      </c>
      <c r="AG133" s="50">
        <f t="shared" si="29"/>
        <v>46.944444444443718</v>
      </c>
      <c r="AH133" s="50">
        <f t="shared" si="29"/>
        <v>50.555555555556282</v>
      </c>
      <c r="AI133" s="51">
        <f t="shared" si="29"/>
        <v>39.722222222221859</v>
      </c>
      <c r="AJ133" s="51">
        <f t="shared" si="29"/>
        <v>43.333333333333982</v>
      </c>
      <c r="AK133" s="51">
        <f t="shared" si="25"/>
        <v>46.944444444443718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96.794444444445858</v>
      </c>
      <c r="F134" s="41">
        <f t="shared" si="27"/>
        <v>100.43333333333155</v>
      </c>
      <c r="G134" s="41">
        <f t="shared" si="27"/>
        <v>104.07222222222168</v>
      </c>
      <c r="H134" s="42">
        <f t="shared" si="27"/>
        <v>89.516666666665799</v>
      </c>
      <c r="I134" s="42">
        <f t="shared" si="27"/>
        <v>93.155555555556134</v>
      </c>
      <c r="J134" s="42">
        <f t="shared" si="27"/>
        <v>96.794444444445858</v>
      </c>
      <c r="K134" s="43">
        <f t="shared" si="27"/>
        <v>82.2388888888906</v>
      </c>
      <c r="L134" s="43">
        <f t="shared" si="27"/>
        <v>85.877777777776387</v>
      </c>
      <c r="M134" s="43">
        <f t="shared" si="27"/>
        <v>89.516666666665799</v>
      </c>
      <c r="N134" s="44">
        <f t="shared" si="27"/>
        <v>65.5</v>
      </c>
      <c r="O134" s="44">
        <f t="shared" si="27"/>
        <v>69.138888888890335</v>
      </c>
      <c r="P134" s="44">
        <f t="shared" si="27"/>
        <v>72.777777777779249</v>
      </c>
      <c r="Q134" s="45">
        <f t="shared" si="27"/>
        <v>61.8611111111097</v>
      </c>
      <c r="R134" s="45">
        <f t="shared" si="27"/>
        <v>65.5</v>
      </c>
      <c r="S134" s="45">
        <f t="shared" si="27"/>
        <v>69.138888888890335</v>
      </c>
      <c r="T134" s="46">
        <f t="shared" si="27"/>
        <v>58.222222222221575</v>
      </c>
      <c r="U134" s="46">
        <f t="shared" si="29"/>
        <v>61.8611111111097</v>
      </c>
      <c r="V134" s="46">
        <f t="shared" si="29"/>
        <v>65.5</v>
      </c>
      <c r="W134" s="47">
        <f t="shared" si="29"/>
        <v>54.583333333333151</v>
      </c>
      <c r="X134" s="47">
        <f t="shared" si="29"/>
        <v>58.222222222221575</v>
      </c>
      <c r="Y134" s="47">
        <f t="shared" si="29"/>
        <v>61.8611111111097</v>
      </c>
      <c r="Z134" s="48">
        <f t="shared" si="29"/>
        <v>50.944444444445168</v>
      </c>
      <c r="AA134" s="48">
        <f t="shared" si="29"/>
        <v>54.583333333333151</v>
      </c>
      <c r="AB134" s="48">
        <f t="shared" si="29"/>
        <v>58.222222222221575</v>
      </c>
      <c r="AC134" s="49">
        <f t="shared" si="29"/>
        <v>47.305555555554832</v>
      </c>
      <c r="AD134" s="49">
        <f t="shared" si="29"/>
        <v>50.944444444445168</v>
      </c>
      <c r="AE134" s="49">
        <f t="shared" si="29"/>
        <v>54.583333333333151</v>
      </c>
      <c r="AF134" s="50">
        <f t="shared" si="29"/>
        <v>43.666666666667318</v>
      </c>
      <c r="AG134" s="50">
        <f t="shared" si="29"/>
        <v>47.305555555554832</v>
      </c>
      <c r="AH134" s="50">
        <f t="shared" si="29"/>
        <v>50.944444444445168</v>
      </c>
      <c r="AI134" s="51">
        <f t="shared" si="29"/>
        <v>40.027777777777416</v>
      </c>
      <c r="AJ134" s="51">
        <f t="shared" si="29"/>
        <v>43.666666666667318</v>
      </c>
      <c r="AK134" s="51">
        <f t="shared" si="25"/>
        <v>47.305555555554832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97.533333333334753</v>
      </c>
      <c r="F135" s="41">
        <f t="shared" si="27"/>
        <v>101.19999999999821</v>
      </c>
      <c r="G135" s="41">
        <f t="shared" si="27"/>
        <v>104.86666666666613</v>
      </c>
      <c r="H135" s="42">
        <f t="shared" si="27"/>
        <v>90.199999999999136</v>
      </c>
      <c r="I135" s="42">
        <f t="shared" si="27"/>
        <v>93.866666666667243</v>
      </c>
      <c r="J135" s="42">
        <f t="shared" si="27"/>
        <v>97.533333333334753</v>
      </c>
      <c r="K135" s="43">
        <f t="shared" si="27"/>
        <v>82.86666666666838</v>
      </c>
      <c r="L135" s="43">
        <f t="shared" si="27"/>
        <v>86.533333333331939</v>
      </c>
      <c r="M135" s="43">
        <f t="shared" si="27"/>
        <v>90.199999999999136</v>
      </c>
      <c r="N135" s="44">
        <f t="shared" si="27"/>
        <v>66</v>
      </c>
      <c r="O135" s="44">
        <f t="shared" si="27"/>
        <v>69.666666666668107</v>
      </c>
      <c r="P135" s="44">
        <f t="shared" si="27"/>
        <v>73.333333333334807</v>
      </c>
      <c r="Q135" s="45">
        <f t="shared" si="27"/>
        <v>62.333333333331922</v>
      </c>
      <c r="R135" s="45">
        <f t="shared" si="27"/>
        <v>66</v>
      </c>
      <c r="S135" s="45">
        <f t="shared" si="27"/>
        <v>69.666666666668107</v>
      </c>
      <c r="T135" s="46">
        <f t="shared" si="27"/>
        <v>58.666666666666018</v>
      </c>
      <c r="U135" s="46">
        <f t="shared" si="29"/>
        <v>62.333333333331922</v>
      </c>
      <c r="V135" s="46">
        <f t="shared" si="29"/>
        <v>66</v>
      </c>
      <c r="W135" s="47">
        <f t="shared" si="29"/>
        <v>54.999999999999815</v>
      </c>
      <c r="X135" s="47">
        <f t="shared" si="29"/>
        <v>58.666666666666018</v>
      </c>
      <c r="Y135" s="47">
        <f t="shared" si="29"/>
        <v>62.333333333331922</v>
      </c>
      <c r="Z135" s="48">
        <f t="shared" si="29"/>
        <v>51.333333333334053</v>
      </c>
      <c r="AA135" s="48">
        <f t="shared" si="29"/>
        <v>54.999999999999815</v>
      </c>
      <c r="AB135" s="48">
        <f t="shared" si="29"/>
        <v>58.666666666666018</v>
      </c>
      <c r="AC135" s="49">
        <f t="shared" si="29"/>
        <v>47.666666666665947</v>
      </c>
      <c r="AD135" s="49">
        <f t="shared" si="29"/>
        <v>51.333333333334053</v>
      </c>
      <c r="AE135" s="49">
        <f t="shared" si="29"/>
        <v>54.999999999999815</v>
      </c>
      <c r="AF135" s="50">
        <f t="shared" si="29"/>
        <v>44.000000000000654</v>
      </c>
      <c r="AG135" s="50">
        <f t="shared" si="29"/>
        <v>47.666666666665947</v>
      </c>
      <c r="AH135" s="50">
        <f t="shared" si="29"/>
        <v>51.333333333334053</v>
      </c>
      <c r="AI135" s="51">
        <f t="shared" si="29"/>
        <v>40.333333333332973</v>
      </c>
      <c r="AJ135" s="51">
        <f t="shared" si="29"/>
        <v>44.000000000000654</v>
      </c>
      <c r="AK135" s="51">
        <f t="shared" si="25"/>
        <v>47.666666666665947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98.272222222223647</v>
      </c>
      <c r="F136" s="41">
        <f t="shared" si="27"/>
        <v>101.96666666666488</v>
      </c>
      <c r="G136" s="41">
        <f t="shared" si="27"/>
        <v>105.66111111111059</v>
      </c>
      <c r="H136" s="42">
        <f t="shared" si="27"/>
        <v>90.883333333332473</v>
      </c>
      <c r="I136" s="42">
        <f t="shared" si="27"/>
        <v>94.577777777778351</v>
      </c>
      <c r="J136" s="42">
        <f t="shared" si="27"/>
        <v>98.272222222223647</v>
      </c>
      <c r="K136" s="43">
        <f t="shared" si="27"/>
        <v>83.49444444444616</v>
      </c>
      <c r="L136" s="43">
        <f t="shared" si="27"/>
        <v>87.18888888888749</v>
      </c>
      <c r="M136" s="43">
        <f t="shared" si="27"/>
        <v>90.883333333332473</v>
      </c>
      <c r="N136" s="44">
        <f t="shared" si="27"/>
        <v>66.5</v>
      </c>
      <c r="O136" s="44">
        <f t="shared" si="27"/>
        <v>70.194444444445878</v>
      </c>
      <c r="P136" s="44">
        <f t="shared" si="27"/>
        <v>73.888888888890364</v>
      </c>
      <c r="Q136" s="45">
        <f t="shared" si="27"/>
        <v>62.805555555554143</v>
      </c>
      <c r="R136" s="45">
        <f t="shared" si="27"/>
        <v>66.5</v>
      </c>
      <c r="S136" s="45">
        <f t="shared" si="27"/>
        <v>70.194444444445878</v>
      </c>
      <c r="T136" s="46">
        <f t="shared" si="27"/>
        <v>59.111111111110461</v>
      </c>
      <c r="U136" s="46">
        <f t="shared" si="29"/>
        <v>62.805555555554143</v>
      </c>
      <c r="V136" s="46">
        <f t="shared" si="29"/>
        <v>66.5</v>
      </c>
      <c r="W136" s="47">
        <f t="shared" si="29"/>
        <v>55.41666666666648</v>
      </c>
      <c r="X136" s="47">
        <f t="shared" si="29"/>
        <v>59.111111111110461</v>
      </c>
      <c r="Y136" s="47">
        <f t="shared" si="29"/>
        <v>62.805555555554143</v>
      </c>
      <c r="Z136" s="48">
        <f t="shared" si="29"/>
        <v>51.722222222222939</v>
      </c>
      <c r="AA136" s="48">
        <f t="shared" si="29"/>
        <v>55.41666666666648</v>
      </c>
      <c r="AB136" s="48">
        <f t="shared" si="29"/>
        <v>59.111111111110461</v>
      </c>
      <c r="AC136" s="49">
        <f t="shared" si="29"/>
        <v>48.027777777777061</v>
      </c>
      <c r="AD136" s="49">
        <f t="shared" si="29"/>
        <v>51.722222222222939</v>
      </c>
      <c r="AE136" s="49">
        <f t="shared" si="29"/>
        <v>55.41666666666648</v>
      </c>
      <c r="AF136" s="50">
        <f t="shared" si="29"/>
        <v>44.333333333333989</v>
      </c>
      <c r="AG136" s="50">
        <f t="shared" si="29"/>
        <v>48.027777777777061</v>
      </c>
      <c r="AH136" s="50">
        <f t="shared" si="29"/>
        <v>51.722222222222939</v>
      </c>
      <c r="AI136" s="51">
        <f t="shared" si="29"/>
        <v>40.63888888888853</v>
      </c>
      <c r="AJ136" s="51">
        <f t="shared" si="29"/>
        <v>44.333333333333989</v>
      </c>
      <c r="AK136" s="51">
        <f t="shared" si="25"/>
        <v>48.027777777777061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99.011111111112541</v>
      </c>
      <c r="F137" s="41">
        <f t="shared" si="27"/>
        <v>102.73333333333154</v>
      </c>
      <c r="G137" s="41">
        <f t="shared" si="27"/>
        <v>106.45555555555504</v>
      </c>
      <c r="H137" s="42">
        <f t="shared" si="27"/>
        <v>91.56666666666581</v>
      </c>
      <c r="I137" s="42">
        <f t="shared" si="27"/>
        <v>95.28888888888946</v>
      </c>
      <c r="J137" s="42">
        <f t="shared" si="27"/>
        <v>99.011111111112541</v>
      </c>
      <c r="K137" s="43">
        <f t="shared" si="27"/>
        <v>84.12222222222394</v>
      </c>
      <c r="L137" s="43">
        <f t="shared" si="27"/>
        <v>87.844444444443042</v>
      </c>
      <c r="M137" s="43">
        <f t="shared" si="27"/>
        <v>91.56666666666581</v>
      </c>
      <c r="N137" s="44">
        <f t="shared" si="27"/>
        <v>67</v>
      </c>
      <c r="O137" s="44">
        <f t="shared" si="27"/>
        <v>70.72222222222365</v>
      </c>
      <c r="P137" s="44">
        <f t="shared" si="27"/>
        <v>74.444444444445921</v>
      </c>
      <c r="Q137" s="45">
        <f t="shared" si="27"/>
        <v>63.277777777776365</v>
      </c>
      <c r="R137" s="45">
        <f t="shared" si="27"/>
        <v>67</v>
      </c>
      <c r="S137" s="45">
        <f t="shared" si="27"/>
        <v>70.72222222222365</v>
      </c>
      <c r="T137" s="46">
        <f t="shared" si="27"/>
        <v>59.555555555554903</v>
      </c>
      <c r="U137" s="46">
        <f t="shared" si="29"/>
        <v>63.277777777776365</v>
      </c>
      <c r="V137" s="46">
        <f t="shared" si="29"/>
        <v>67</v>
      </c>
      <c r="W137" s="47">
        <f t="shared" si="29"/>
        <v>55.833333333333144</v>
      </c>
      <c r="X137" s="47">
        <f t="shared" si="29"/>
        <v>59.555555555554903</v>
      </c>
      <c r="Y137" s="47">
        <f t="shared" si="29"/>
        <v>63.277777777776365</v>
      </c>
      <c r="Z137" s="48">
        <f t="shared" si="29"/>
        <v>52.111111111111825</v>
      </c>
      <c r="AA137" s="48">
        <f t="shared" si="29"/>
        <v>55.833333333333144</v>
      </c>
      <c r="AB137" s="48">
        <f t="shared" si="29"/>
        <v>59.555555555554903</v>
      </c>
      <c r="AC137" s="49">
        <f t="shared" si="29"/>
        <v>48.388888888888175</v>
      </c>
      <c r="AD137" s="49">
        <f t="shared" si="29"/>
        <v>52.111111111111825</v>
      </c>
      <c r="AE137" s="49">
        <f t="shared" si="29"/>
        <v>55.833333333333144</v>
      </c>
      <c r="AF137" s="50">
        <f t="shared" si="29"/>
        <v>44.666666666667325</v>
      </c>
      <c r="AG137" s="50">
        <f t="shared" si="29"/>
        <v>48.388888888888175</v>
      </c>
      <c r="AH137" s="50">
        <f t="shared" si="29"/>
        <v>52.111111111111825</v>
      </c>
      <c r="AI137" s="51">
        <f t="shared" si="29"/>
        <v>40.944444444444088</v>
      </c>
      <c r="AJ137" s="51">
        <f t="shared" si="29"/>
        <v>44.666666666667325</v>
      </c>
      <c r="AK137" s="51">
        <f t="shared" si="25"/>
        <v>48.388888888888175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99.750000000001435</v>
      </c>
      <c r="F138" s="41">
        <f t="shared" si="27"/>
        <v>103.49999999999821</v>
      </c>
      <c r="G138" s="41">
        <f t="shared" si="27"/>
        <v>107.24999999999949</v>
      </c>
      <c r="H138" s="42">
        <f t="shared" si="27"/>
        <v>92.249999999999147</v>
      </c>
      <c r="I138" s="42">
        <f t="shared" si="27"/>
        <v>96.000000000000568</v>
      </c>
      <c r="J138" s="42">
        <f t="shared" si="27"/>
        <v>99.750000000001435</v>
      </c>
      <c r="K138" s="43">
        <f t="shared" si="27"/>
        <v>84.75000000000172</v>
      </c>
      <c r="L138" s="43">
        <f t="shared" si="27"/>
        <v>88.499999999998593</v>
      </c>
      <c r="M138" s="43">
        <f t="shared" si="27"/>
        <v>92.249999999999147</v>
      </c>
      <c r="N138" s="44">
        <f t="shared" si="27"/>
        <v>67.5</v>
      </c>
      <c r="O138" s="44">
        <f t="shared" si="27"/>
        <v>71.250000000001421</v>
      </c>
      <c r="P138" s="44">
        <f t="shared" si="27"/>
        <v>75.000000000001478</v>
      </c>
      <c r="Q138" s="45">
        <f t="shared" si="27"/>
        <v>63.749999999998586</v>
      </c>
      <c r="R138" s="45">
        <f t="shared" si="27"/>
        <v>67.5</v>
      </c>
      <c r="S138" s="45">
        <f t="shared" si="27"/>
        <v>71.250000000001421</v>
      </c>
      <c r="T138" s="46">
        <f t="shared" si="27"/>
        <v>59.999999999999346</v>
      </c>
      <c r="U138" s="46">
        <f t="shared" si="29"/>
        <v>63.749999999998586</v>
      </c>
      <c r="V138" s="46">
        <f t="shared" si="29"/>
        <v>67.5</v>
      </c>
      <c r="W138" s="47">
        <f t="shared" si="29"/>
        <v>56.249999999999808</v>
      </c>
      <c r="X138" s="47">
        <f t="shared" si="29"/>
        <v>59.999999999999346</v>
      </c>
      <c r="Y138" s="47">
        <f t="shared" si="29"/>
        <v>63.749999999998586</v>
      </c>
      <c r="Z138" s="48">
        <f t="shared" si="29"/>
        <v>52.500000000000711</v>
      </c>
      <c r="AA138" s="48">
        <f t="shared" si="29"/>
        <v>56.249999999999808</v>
      </c>
      <c r="AB138" s="48">
        <f t="shared" si="29"/>
        <v>59.999999999999346</v>
      </c>
      <c r="AC138" s="49">
        <f t="shared" si="29"/>
        <v>48.749999999999289</v>
      </c>
      <c r="AD138" s="49">
        <f t="shared" si="29"/>
        <v>52.500000000000711</v>
      </c>
      <c r="AE138" s="49">
        <f t="shared" si="29"/>
        <v>56.249999999999808</v>
      </c>
      <c r="AF138" s="50">
        <f t="shared" si="29"/>
        <v>45.000000000000661</v>
      </c>
      <c r="AG138" s="50">
        <f t="shared" si="29"/>
        <v>48.749999999999289</v>
      </c>
      <c r="AH138" s="50">
        <f t="shared" si="29"/>
        <v>52.500000000000711</v>
      </c>
      <c r="AI138" s="51">
        <f t="shared" si="29"/>
        <v>41.249999999999645</v>
      </c>
      <c r="AJ138" s="51">
        <f t="shared" si="29"/>
        <v>45.000000000000661</v>
      </c>
      <c r="AK138" s="51">
        <f t="shared" si="25"/>
        <v>48.749999999999289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100.48888888889033</v>
      </c>
      <c r="F139" s="41">
        <f t="shared" si="27"/>
        <v>104.26666666666488</v>
      </c>
      <c r="G139" s="41">
        <f t="shared" si="27"/>
        <v>108.04444444444394</v>
      </c>
      <c r="H139" s="42">
        <f t="shared" si="27"/>
        <v>92.933333333332484</v>
      </c>
      <c r="I139" s="42">
        <f t="shared" si="27"/>
        <v>96.711111111111677</v>
      </c>
      <c r="J139" s="42">
        <f t="shared" si="27"/>
        <v>100.48888888889033</v>
      </c>
      <c r="K139" s="43">
        <f t="shared" si="27"/>
        <v>85.3777777777795</v>
      </c>
      <c r="L139" s="43">
        <f t="shared" si="27"/>
        <v>89.155555555554145</v>
      </c>
      <c r="M139" s="43">
        <f t="shared" si="27"/>
        <v>92.933333333332484</v>
      </c>
      <c r="N139" s="44">
        <f t="shared" si="27"/>
        <v>68</v>
      </c>
      <c r="O139" s="44">
        <f t="shared" si="27"/>
        <v>71.777777777779193</v>
      </c>
      <c r="P139" s="44">
        <f t="shared" si="27"/>
        <v>75.555555555557035</v>
      </c>
      <c r="Q139" s="45">
        <f t="shared" si="27"/>
        <v>64.222222222220807</v>
      </c>
      <c r="R139" s="45">
        <f t="shared" si="27"/>
        <v>68</v>
      </c>
      <c r="S139" s="45">
        <f t="shared" si="27"/>
        <v>71.777777777779193</v>
      </c>
      <c r="T139" s="46">
        <f t="shared" si="27"/>
        <v>60.444444444443789</v>
      </c>
      <c r="U139" s="46">
        <f t="shared" si="29"/>
        <v>64.222222222220807</v>
      </c>
      <c r="V139" s="46">
        <f t="shared" si="29"/>
        <v>68</v>
      </c>
      <c r="W139" s="47">
        <f t="shared" si="29"/>
        <v>56.666666666666472</v>
      </c>
      <c r="X139" s="47">
        <f t="shared" si="29"/>
        <v>60.444444444443789</v>
      </c>
      <c r="Y139" s="47">
        <f t="shared" si="29"/>
        <v>64.222222222220807</v>
      </c>
      <c r="Z139" s="48">
        <f t="shared" si="29"/>
        <v>52.888888888889596</v>
      </c>
      <c r="AA139" s="48">
        <f t="shared" si="29"/>
        <v>56.666666666666472</v>
      </c>
      <c r="AB139" s="48">
        <f t="shared" si="29"/>
        <v>60.444444444443789</v>
      </c>
      <c r="AC139" s="49">
        <f t="shared" si="29"/>
        <v>49.111111111110404</v>
      </c>
      <c r="AD139" s="49">
        <f t="shared" si="29"/>
        <v>52.888888888889596</v>
      </c>
      <c r="AE139" s="49">
        <f t="shared" si="29"/>
        <v>56.666666666666472</v>
      </c>
      <c r="AF139" s="50">
        <f t="shared" si="29"/>
        <v>45.333333333333997</v>
      </c>
      <c r="AG139" s="50">
        <f t="shared" si="29"/>
        <v>49.111111111110404</v>
      </c>
      <c r="AH139" s="50">
        <f t="shared" si="29"/>
        <v>52.888888888889596</v>
      </c>
      <c r="AI139" s="51">
        <f t="shared" si="29"/>
        <v>41.555555555555202</v>
      </c>
      <c r="AJ139" s="51">
        <f t="shared" si="29"/>
        <v>45.333333333333997</v>
      </c>
      <c r="AK139" s="51">
        <f t="shared" si="25"/>
        <v>49.111111111110404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101.22777777777922</v>
      </c>
      <c r="F140" s="41">
        <f t="shared" si="27"/>
        <v>105.03333333333154</v>
      </c>
      <c r="G140" s="41">
        <f t="shared" si="27"/>
        <v>108.83888888888839</v>
      </c>
      <c r="H140" s="42">
        <f t="shared" si="27"/>
        <v>93.616666666665822</v>
      </c>
      <c r="I140" s="42">
        <f t="shared" si="27"/>
        <v>97.422222222222786</v>
      </c>
      <c r="J140" s="42">
        <f t="shared" si="27"/>
        <v>101.22777777777922</v>
      </c>
      <c r="K140" s="43">
        <f t="shared" si="27"/>
        <v>86.005555555557279</v>
      </c>
      <c r="L140" s="43">
        <f t="shared" si="27"/>
        <v>89.811111111109696</v>
      </c>
      <c r="M140" s="43">
        <f t="shared" si="27"/>
        <v>93.616666666665822</v>
      </c>
      <c r="N140" s="44">
        <f t="shared" si="27"/>
        <v>68.5</v>
      </c>
      <c r="O140" s="44">
        <f t="shared" si="27"/>
        <v>72.305555555556964</v>
      </c>
      <c r="P140" s="44">
        <f t="shared" si="27"/>
        <v>76.111111111112592</v>
      </c>
      <c r="Q140" s="45">
        <f t="shared" si="27"/>
        <v>64.694444444443036</v>
      </c>
      <c r="R140" s="45">
        <f t="shared" si="27"/>
        <v>68.5</v>
      </c>
      <c r="S140" s="45">
        <f t="shared" si="27"/>
        <v>72.305555555556964</v>
      </c>
      <c r="T140" s="46">
        <f t="shared" si="27"/>
        <v>60.888888888888232</v>
      </c>
      <c r="U140" s="46">
        <f t="shared" si="29"/>
        <v>64.694444444443036</v>
      </c>
      <c r="V140" s="46">
        <f t="shared" si="29"/>
        <v>68.5</v>
      </c>
      <c r="W140" s="47">
        <f t="shared" si="29"/>
        <v>57.083333333333137</v>
      </c>
      <c r="X140" s="47">
        <f t="shared" si="29"/>
        <v>60.888888888888232</v>
      </c>
      <c r="Y140" s="47">
        <f t="shared" si="29"/>
        <v>64.694444444443036</v>
      </c>
      <c r="Z140" s="48">
        <f t="shared" si="29"/>
        <v>53.277777777778482</v>
      </c>
      <c r="AA140" s="48">
        <f t="shared" si="29"/>
        <v>57.083333333333137</v>
      </c>
      <c r="AB140" s="48">
        <f t="shared" si="29"/>
        <v>60.888888888888232</v>
      </c>
      <c r="AC140" s="49">
        <f t="shared" si="29"/>
        <v>49.472222222221518</v>
      </c>
      <c r="AD140" s="49">
        <f t="shared" si="29"/>
        <v>53.277777777778482</v>
      </c>
      <c r="AE140" s="49">
        <f t="shared" si="29"/>
        <v>57.083333333333137</v>
      </c>
      <c r="AF140" s="50">
        <f t="shared" si="29"/>
        <v>45.666666666667332</v>
      </c>
      <c r="AG140" s="50">
        <f t="shared" si="29"/>
        <v>49.472222222221518</v>
      </c>
      <c r="AH140" s="50">
        <f t="shared" si="29"/>
        <v>53.277777777778482</v>
      </c>
      <c r="AI140" s="51">
        <f t="shared" si="29"/>
        <v>41.861111111110759</v>
      </c>
      <c r="AJ140" s="51">
        <f t="shared" si="29"/>
        <v>45.666666666667332</v>
      </c>
      <c r="AK140" s="51">
        <f t="shared" si="25"/>
        <v>49.472222222221518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101.96666666666812</v>
      </c>
      <c r="F141" s="41">
        <f t="shared" si="27"/>
        <v>105.79999999999821</v>
      </c>
      <c r="G141" s="41">
        <f t="shared" si="27"/>
        <v>109.63333333333284</v>
      </c>
      <c r="H141" s="42">
        <f t="shared" si="27"/>
        <v>94.299999999999159</v>
      </c>
      <c r="I141" s="42">
        <f t="shared" si="27"/>
        <v>98.133333333333894</v>
      </c>
      <c r="J141" s="42">
        <f t="shared" si="27"/>
        <v>101.96666666666812</v>
      </c>
      <c r="K141" s="43">
        <f t="shared" si="27"/>
        <v>86.633333333335059</v>
      </c>
      <c r="L141" s="43">
        <f t="shared" si="27"/>
        <v>90.466666666665247</v>
      </c>
      <c r="M141" s="43">
        <f t="shared" si="27"/>
        <v>94.299999999999159</v>
      </c>
      <c r="N141" s="44">
        <f t="shared" si="27"/>
        <v>69</v>
      </c>
      <c r="O141" s="44">
        <f t="shared" si="27"/>
        <v>72.833333333334735</v>
      </c>
      <c r="P141" s="44">
        <f t="shared" si="27"/>
        <v>76.666666666668149</v>
      </c>
      <c r="Q141" s="45">
        <f t="shared" si="27"/>
        <v>65.166666666665265</v>
      </c>
      <c r="R141" s="45">
        <f t="shared" si="27"/>
        <v>69</v>
      </c>
      <c r="S141" s="45">
        <f t="shared" si="27"/>
        <v>72.833333333334735</v>
      </c>
      <c r="T141" s="46">
        <f t="shared" si="27"/>
        <v>61.333333333332675</v>
      </c>
      <c r="U141" s="46">
        <f t="shared" si="29"/>
        <v>65.166666666665265</v>
      </c>
      <c r="V141" s="46">
        <f t="shared" si="29"/>
        <v>69</v>
      </c>
      <c r="W141" s="47">
        <f t="shared" si="29"/>
        <v>57.499999999999801</v>
      </c>
      <c r="X141" s="47">
        <f t="shared" si="29"/>
        <v>61.333333333332675</v>
      </c>
      <c r="Y141" s="47">
        <f t="shared" si="29"/>
        <v>65.166666666665265</v>
      </c>
      <c r="Z141" s="48">
        <f t="shared" si="29"/>
        <v>53.666666666667368</v>
      </c>
      <c r="AA141" s="48">
        <f t="shared" si="29"/>
        <v>57.499999999999801</v>
      </c>
      <c r="AB141" s="48">
        <f t="shared" si="29"/>
        <v>61.333333333332675</v>
      </c>
      <c r="AC141" s="49">
        <f t="shared" si="29"/>
        <v>49.833333333332632</v>
      </c>
      <c r="AD141" s="49">
        <f t="shared" si="29"/>
        <v>53.666666666667368</v>
      </c>
      <c r="AE141" s="49">
        <f t="shared" si="29"/>
        <v>57.499999999999801</v>
      </c>
      <c r="AF141" s="50">
        <f t="shared" si="29"/>
        <v>46.000000000000668</v>
      </c>
      <c r="AG141" s="50">
        <f t="shared" si="29"/>
        <v>49.833333333332632</v>
      </c>
      <c r="AH141" s="50">
        <f t="shared" si="29"/>
        <v>53.666666666667368</v>
      </c>
      <c r="AI141" s="51">
        <f t="shared" si="29"/>
        <v>42.166666666666316</v>
      </c>
      <c r="AJ141" s="51">
        <f t="shared" si="29"/>
        <v>46.000000000000668</v>
      </c>
      <c r="AK141" s="51">
        <f t="shared" si="25"/>
        <v>49.833333333332632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102.70555555555701</v>
      </c>
      <c r="F142" s="41">
        <f t="shared" si="27"/>
        <v>106.56666666666487</v>
      </c>
      <c r="G142" s="41">
        <f t="shared" si="27"/>
        <v>110.42777777777729</v>
      </c>
      <c r="H142" s="42">
        <f t="shared" si="27"/>
        <v>94.983333333332496</v>
      </c>
      <c r="I142" s="42">
        <f t="shared" si="27"/>
        <v>98.844444444445003</v>
      </c>
      <c r="J142" s="42">
        <f t="shared" si="27"/>
        <v>102.70555555555701</v>
      </c>
      <c r="K142" s="43">
        <f t="shared" si="27"/>
        <v>87.261111111112839</v>
      </c>
      <c r="L142" s="43">
        <f t="shared" si="27"/>
        <v>91.122222222220799</v>
      </c>
      <c r="M142" s="43">
        <f t="shared" si="27"/>
        <v>94.983333333332496</v>
      </c>
      <c r="N142" s="44">
        <f t="shared" si="27"/>
        <v>69.5</v>
      </c>
      <c r="O142" s="44">
        <f t="shared" si="27"/>
        <v>73.361111111112507</v>
      </c>
      <c r="P142" s="44">
        <f t="shared" si="27"/>
        <v>77.222222222223706</v>
      </c>
      <c r="Q142" s="45">
        <f t="shared" si="27"/>
        <v>65.638888888887493</v>
      </c>
      <c r="R142" s="45">
        <f t="shared" si="27"/>
        <v>69.5</v>
      </c>
      <c r="S142" s="45">
        <f t="shared" si="27"/>
        <v>73.361111111112507</v>
      </c>
      <c r="T142" s="46">
        <f t="shared" si="27"/>
        <v>61.777777777777118</v>
      </c>
      <c r="U142" s="46">
        <f t="shared" si="29"/>
        <v>65.638888888887493</v>
      </c>
      <c r="V142" s="46">
        <f t="shared" si="29"/>
        <v>69.5</v>
      </c>
      <c r="W142" s="47">
        <f t="shared" si="29"/>
        <v>57.916666666666465</v>
      </c>
      <c r="X142" s="47">
        <f t="shared" si="29"/>
        <v>61.777777777777118</v>
      </c>
      <c r="Y142" s="47">
        <f t="shared" si="29"/>
        <v>65.638888888887493</v>
      </c>
      <c r="Z142" s="48">
        <f t="shared" si="29"/>
        <v>54.055555555556253</v>
      </c>
      <c r="AA142" s="48">
        <f t="shared" si="29"/>
        <v>57.916666666666465</v>
      </c>
      <c r="AB142" s="48">
        <f t="shared" si="29"/>
        <v>61.777777777777118</v>
      </c>
      <c r="AC142" s="49">
        <f t="shared" si="29"/>
        <v>50.194444444443747</v>
      </c>
      <c r="AD142" s="49">
        <f t="shared" si="29"/>
        <v>54.055555555556253</v>
      </c>
      <c r="AE142" s="49">
        <f t="shared" si="29"/>
        <v>57.916666666666465</v>
      </c>
      <c r="AF142" s="50">
        <f t="shared" si="29"/>
        <v>46.333333333334004</v>
      </c>
      <c r="AG142" s="50">
        <f t="shared" si="29"/>
        <v>50.194444444443747</v>
      </c>
      <c r="AH142" s="50">
        <f t="shared" si="29"/>
        <v>54.055555555556253</v>
      </c>
      <c r="AI142" s="51">
        <f t="shared" si="29"/>
        <v>42.472222222221873</v>
      </c>
      <c r="AJ142" s="51">
        <f t="shared" si="29"/>
        <v>46.333333333334004</v>
      </c>
      <c r="AK142" s="51">
        <f t="shared" si="25"/>
        <v>50.194444444443747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103.44444444444591</v>
      </c>
      <c r="F143" s="41">
        <f t="shared" si="27"/>
        <v>107.33333333333154</v>
      </c>
      <c r="G143" s="41">
        <f t="shared" si="27"/>
        <v>111.22222222222175</v>
      </c>
      <c r="H143" s="42">
        <f t="shared" si="27"/>
        <v>95.666666666665833</v>
      </c>
      <c r="I143" s="42">
        <f t="shared" si="27"/>
        <v>99.555555555556111</v>
      </c>
      <c r="J143" s="42">
        <f t="shared" si="27"/>
        <v>103.44444444444591</v>
      </c>
      <c r="K143" s="43">
        <f t="shared" si="27"/>
        <v>87.888888888890619</v>
      </c>
      <c r="L143" s="43">
        <f t="shared" si="27"/>
        <v>91.77777777777635</v>
      </c>
      <c r="M143" s="43">
        <f t="shared" si="27"/>
        <v>95.666666666665833</v>
      </c>
      <c r="N143" s="44">
        <f t="shared" si="27"/>
        <v>70</v>
      </c>
      <c r="O143" s="44">
        <f t="shared" si="27"/>
        <v>73.888888888890278</v>
      </c>
      <c r="P143" s="44">
        <f t="shared" si="27"/>
        <v>77.777777777779264</v>
      </c>
      <c r="Q143" s="45">
        <f t="shared" si="27"/>
        <v>66.111111111109722</v>
      </c>
      <c r="R143" s="45">
        <f t="shared" si="27"/>
        <v>70</v>
      </c>
      <c r="S143" s="45">
        <f t="shared" si="27"/>
        <v>73.888888888890278</v>
      </c>
      <c r="T143" s="46">
        <f t="shared" si="27"/>
        <v>62.222222222221561</v>
      </c>
      <c r="U143" s="46">
        <f t="shared" si="29"/>
        <v>66.111111111109722</v>
      </c>
      <c r="V143" s="46">
        <f t="shared" si="29"/>
        <v>70</v>
      </c>
      <c r="W143" s="47">
        <f t="shared" si="29"/>
        <v>58.33333333333313</v>
      </c>
      <c r="X143" s="47">
        <f t="shared" si="29"/>
        <v>62.222222222221561</v>
      </c>
      <c r="Y143" s="47">
        <f t="shared" si="29"/>
        <v>66.111111111109722</v>
      </c>
      <c r="Z143" s="48">
        <f t="shared" si="29"/>
        <v>54.444444444445139</v>
      </c>
      <c r="AA143" s="48">
        <f t="shared" si="29"/>
        <v>58.33333333333313</v>
      </c>
      <c r="AB143" s="48">
        <f t="shared" si="29"/>
        <v>62.222222222221561</v>
      </c>
      <c r="AC143" s="49">
        <f t="shared" si="29"/>
        <v>50.555555555554861</v>
      </c>
      <c r="AD143" s="49">
        <f t="shared" si="29"/>
        <v>54.444444444445139</v>
      </c>
      <c r="AE143" s="49">
        <f t="shared" si="29"/>
        <v>58.33333333333313</v>
      </c>
      <c r="AF143" s="50">
        <f t="shared" si="29"/>
        <v>46.666666666667339</v>
      </c>
      <c r="AG143" s="50">
        <f t="shared" si="29"/>
        <v>50.555555555554861</v>
      </c>
      <c r="AH143" s="50">
        <f t="shared" si="29"/>
        <v>54.444444444445139</v>
      </c>
      <c r="AI143" s="51">
        <f t="shared" si="29"/>
        <v>42.77777777777743</v>
      </c>
      <c r="AJ143" s="51">
        <f t="shared" si="29"/>
        <v>46.666666666667339</v>
      </c>
      <c r="AK143" s="51">
        <f t="shared" si="25"/>
        <v>50.555555555554861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104.1833333333348</v>
      </c>
      <c r="F144" s="41">
        <f t="shared" si="27"/>
        <v>108.0999999999982</v>
      </c>
      <c r="G144" s="41">
        <f t="shared" si="27"/>
        <v>112.0166666666662</v>
      </c>
      <c r="H144" s="42">
        <f t="shared" si="27"/>
        <v>96.34999999999917</v>
      </c>
      <c r="I144" s="42">
        <f t="shared" si="27"/>
        <v>100.26666666666722</v>
      </c>
      <c r="J144" s="42">
        <f t="shared" si="27"/>
        <v>104.1833333333348</v>
      </c>
      <c r="K144" s="43">
        <f t="shared" si="27"/>
        <v>88.516666666668399</v>
      </c>
      <c r="L144" s="43">
        <f t="shared" si="27"/>
        <v>92.433333333331902</v>
      </c>
      <c r="M144" s="43">
        <f t="shared" si="27"/>
        <v>96.34999999999917</v>
      </c>
      <c r="N144" s="44">
        <f t="shared" si="27"/>
        <v>70.5</v>
      </c>
      <c r="O144" s="44">
        <f t="shared" si="27"/>
        <v>74.41666666666805</v>
      </c>
      <c r="P144" s="44">
        <f t="shared" si="27"/>
        <v>78.333333333334821</v>
      </c>
      <c r="Q144" s="45">
        <f t="shared" si="27"/>
        <v>66.58333333333195</v>
      </c>
      <c r="R144" s="45">
        <f t="shared" si="27"/>
        <v>70.5</v>
      </c>
      <c r="S144" s="45">
        <f t="shared" si="27"/>
        <v>74.41666666666805</v>
      </c>
      <c r="T144" s="46">
        <f t="shared" ref="T144:AI162" si="31">T145-(T$363/360)</f>
        <v>62.666666666666003</v>
      </c>
      <c r="U144" s="46">
        <f t="shared" si="29"/>
        <v>66.58333333333195</v>
      </c>
      <c r="V144" s="46">
        <f t="shared" si="29"/>
        <v>70.5</v>
      </c>
      <c r="W144" s="47">
        <f t="shared" si="29"/>
        <v>58.749999999999794</v>
      </c>
      <c r="X144" s="47">
        <f t="shared" si="29"/>
        <v>62.666666666666003</v>
      </c>
      <c r="Y144" s="47">
        <f t="shared" si="29"/>
        <v>66.58333333333195</v>
      </c>
      <c r="Z144" s="48">
        <f t="shared" si="29"/>
        <v>54.833333333334025</v>
      </c>
      <c r="AA144" s="48">
        <f t="shared" si="29"/>
        <v>58.749999999999794</v>
      </c>
      <c r="AB144" s="48">
        <f t="shared" si="29"/>
        <v>62.666666666666003</v>
      </c>
      <c r="AC144" s="49">
        <f t="shared" si="29"/>
        <v>50.916666666665975</v>
      </c>
      <c r="AD144" s="49">
        <f t="shared" si="29"/>
        <v>54.833333333334025</v>
      </c>
      <c r="AE144" s="49">
        <f t="shared" si="29"/>
        <v>58.749999999999794</v>
      </c>
      <c r="AF144" s="50">
        <f t="shared" si="29"/>
        <v>47.000000000000675</v>
      </c>
      <c r="AG144" s="50">
        <f t="shared" si="29"/>
        <v>50.916666666665975</v>
      </c>
      <c r="AH144" s="50">
        <f t="shared" si="29"/>
        <v>54.833333333334025</v>
      </c>
      <c r="AI144" s="51">
        <f t="shared" si="29"/>
        <v>43.083333333332988</v>
      </c>
      <c r="AJ144" s="51">
        <f t="shared" si="29"/>
        <v>47.000000000000675</v>
      </c>
      <c r="AK144" s="51">
        <f t="shared" si="25"/>
        <v>50.916666666665975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104.9222222222237</v>
      </c>
      <c r="F145" s="41">
        <f t="shared" si="32"/>
        <v>108.86666666666487</v>
      </c>
      <c r="G145" s="41">
        <f t="shared" si="32"/>
        <v>112.81111111111065</v>
      </c>
      <c r="H145" s="42">
        <f t="shared" si="32"/>
        <v>97.033333333332507</v>
      </c>
      <c r="I145" s="42">
        <f t="shared" si="32"/>
        <v>100.97777777777833</v>
      </c>
      <c r="J145" s="42">
        <f t="shared" si="32"/>
        <v>104.9222222222237</v>
      </c>
      <c r="K145" s="43">
        <f t="shared" si="32"/>
        <v>89.144444444446179</v>
      </c>
      <c r="L145" s="43">
        <f t="shared" si="32"/>
        <v>93.088888888887453</v>
      </c>
      <c r="M145" s="43">
        <f t="shared" si="32"/>
        <v>97.033333333332507</v>
      </c>
      <c r="N145" s="44">
        <f t="shared" si="32"/>
        <v>71</v>
      </c>
      <c r="O145" s="44">
        <f t="shared" si="32"/>
        <v>74.944444444445821</v>
      </c>
      <c r="P145" s="44">
        <f t="shared" si="32"/>
        <v>78.888888888890378</v>
      </c>
      <c r="Q145" s="45">
        <f t="shared" si="32"/>
        <v>67.055555555554179</v>
      </c>
      <c r="R145" s="45">
        <f t="shared" si="32"/>
        <v>71</v>
      </c>
      <c r="S145" s="45">
        <f t="shared" si="32"/>
        <v>74.944444444445821</v>
      </c>
      <c r="T145" s="46">
        <f t="shared" si="31"/>
        <v>63.111111111110446</v>
      </c>
      <c r="U145" s="46">
        <f t="shared" si="29"/>
        <v>67.055555555554179</v>
      </c>
      <c r="V145" s="46">
        <f t="shared" si="29"/>
        <v>71</v>
      </c>
      <c r="W145" s="47">
        <f t="shared" si="29"/>
        <v>59.166666666666458</v>
      </c>
      <c r="X145" s="47">
        <f t="shared" si="29"/>
        <v>63.111111111110446</v>
      </c>
      <c r="Y145" s="47">
        <f t="shared" si="29"/>
        <v>67.055555555554179</v>
      </c>
      <c r="Z145" s="48">
        <f t="shared" si="29"/>
        <v>55.222222222222911</v>
      </c>
      <c r="AA145" s="48">
        <f t="shared" si="29"/>
        <v>59.166666666666458</v>
      </c>
      <c r="AB145" s="48">
        <f t="shared" si="29"/>
        <v>63.111111111110446</v>
      </c>
      <c r="AC145" s="49">
        <f t="shared" si="29"/>
        <v>51.277777777777089</v>
      </c>
      <c r="AD145" s="49">
        <f t="shared" si="29"/>
        <v>55.222222222222911</v>
      </c>
      <c r="AE145" s="49">
        <f t="shared" si="29"/>
        <v>59.166666666666458</v>
      </c>
      <c r="AF145" s="50">
        <f t="shared" si="29"/>
        <v>47.333333333334011</v>
      </c>
      <c r="AG145" s="50">
        <f t="shared" si="29"/>
        <v>51.277777777777089</v>
      </c>
      <c r="AH145" s="50">
        <f t="shared" si="29"/>
        <v>55.222222222222911</v>
      </c>
      <c r="AI145" s="51">
        <f t="shared" si="29"/>
        <v>43.388888888888545</v>
      </c>
      <c r="AJ145" s="51">
        <f t="shared" si="29"/>
        <v>47.333333333334011</v>
      </c>
      <c r="AK145" s="51">
        <f t="shared" si="25"/>
        <v>51.277777777777089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105.66111111111259</v>
      </c>
      <c r="F146" s="41">
        <f t="shared" si="32"/>
        <v>109.63333333333154</v>
      </c>
      <c r="G146" s="41">
        <f t="shared" si="32"/>
        <v>113.6055555555551</v>
      </c>
      <c r="H146" s="42">
        <f t="shared" si="32"/>
        <v>97.716666666665844</v>
      </c>
      <c r="I146" s="42">
        <f t="shared" si="32"/>
        <v>101.68888888888944</v>
      </c>
      <c r="J146" s="42">
        <f t="shared" si="32"/>
        <v>105.66111111111259</v>
      </c>
      <c r="K146" s="43">
        <f t="shared" si="32"/>
        <v>89.772222222223959</v>
      </c>
      <c r="L146" s="43">
        <f t="shared" si="32"/>
        <v>93.744444444443005</v>
      </c>
      <c r="M146" s="43">
        <f t="shared" si="32"/>
        <v>97.716666666665844</v>
      </c>
      <c r="N146" s="44">
        <f t="shared" si="32"/>
        <v>71.5</v>
      </c>
      <c r="O146" s="44">
        <f t="shared" si="32"/>
        <v>75.472222222223593</v>
      </c>
      <c r="P146" s="44">
        <f t="shared" si="32"/>
        <v>79.444444444445935</v>
      </c>
      <c r="Q146" s="45">
        <f t="shared" si="32"/>
        <v>67.527777777776407</v>
      </c>
      <c r="R146" s="45">
        <f t="shared" si="32"/>
        <v>71.5</v>
      </c>
      <c r="S146" s="45">
        <f t="shared" si="32"/>
        <v>75.472222222223593</v>
      </c>
      <c r="T146" s="46">
        <f t="shared" si="31"/>
        <v>63.555555555554889</v>
      </c>
      <c r="U146" s="46">
        <f t="shared" si="29"/>
        <v>67.527777777776407</v>
      </c>
      <c r="V146" s="46">
        <f t="shared" si="29"/>
        <v>71.5</v>
      </c>
      <c r="W146" s="47">
        <f t="shared" si="29"/>
        <v>59.583333333333123</v>
      </c>
      <c r="X146" s="47">
        <f t="shared" si="29"/>
        <v>63.555555555554889</v>
      </c>
      <c r="Y146" s="47">
        <f t="shared" si="29"/>
        <v>67.527777777776407</v>
      </c>
      <c r="Z146" s="48">
        <f t="shared" si="29"/>
        <v>55.611111111111796</v>
      </c>
      <c r="AA146" s="48">
        <f t="shared" si="29"/>
        <v>59.583333333333123</v>
      </c>
      <c r="AB146" s="48">
        <f t="shared" si="29"/>
        <v>63.555555555554889</v>
      </c>
      <c r="AC146" s="49">
        <f t="shared" si="29"/>
        <v>51.638888888888204</v>
      </c>
      <c r="AD146" s="49">
        <f t="shared" si="29"/>
        <v>55.611111111111796</v>
      </c>
      <c r="AE146" s="49">
        <f t="shared" si="29"/>
        <v>59.583333333333123</v>
      </c>
      <c r="AF146" s="50">
        <f t="shared" si="29"/>
        <v>47.666666666667346</v>
      </c>
      <c r="AG146" s="50">
        <f t="shared" si="29"/>
        <v>51.638888888888204</v>
      </c>
      <c r="AH146" s="50">
        <f t="shared" si="29"/>
        <v>55.611111111111796</v>
      </c>
      <c r="AI146" s="51">
        <f t="shared" si="29"/>
        <v>43.694444444444102</v>
      </c>
      <c r="AJ146" s="51">
        <f t="shared" ref="AJ146:AK161" si="33">AJ147-(AJ$363/360)</f>
        <v>47.666666666667346</v>
      </c>
      <c r="AK146" s="51">
        <f t="shared" si="33"/>
        <v>51.638888888888204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106.40000000000148</v>
      </c>
      <c r="F147" s="41">
        <f t="shared" si="32"/>
        <v>110.3999999999982</v>
      </c>
      <c r="G147" s="41">
        <f t="shared" si="32"/>
        <v>114.39999999999955</v>
      </c>
      <c r="H147" s="42">
        <f t="shared" si="32"/>
        <v>98.399999999999181</v>
      </c>
      <c r="I147" s="42">
        <f t="shared" si="32"/>
        <v>102.40000000000055</v>
      </c>
      <c r="J147" s="42">
        <f t="shared" si="32"/>
        <v>106.40000000000148</v>
      </c>
      <c r="K147" s="43">
        <f t="shared" si="32"/>
        <v>90.400000000001739</v>
      </c>
      <c r="L147" s="43">
        <f t="shared" si="32"/>
        <v>94.399999999998556</v>
      </c>
      <c r="M147" s="43">
        <f t="shared" si="32"/>
        <v>98.399999999999181</v>
      </c>
      <c r="N147" s="44">
        <f t="shared" si="32"/>
        <v>72</v>
      </c>
      <c r="O147" s="44">
        <f t="shared" si="32"/>
        <v>76.000000000001364</v>
      </c>
      <c r="P147" s="44">
        <f t="shared" si="32"/>
        <v>80.000000000001492</v>
      </c>
      <c r="Q147" s="45">
        <f t="shared" si="32"/>
        <v>67.999999999998636</v>
      </c>
      <c r="R147" s="45">
        <f t="shared" si="32"/>
        <v>72</v>
      </c>
      <c r="S147" s="45">
        <f t="shared" si="32"/>
        <v>76.000000000001364</v>
      </c>
      <c r="T147" s="46">
        <f t="shared" si="31"/>
        <v>63.999999999999332</v>
      </c>
      <c r="U147" s="46">
        <f t="shared" si="31"/>
        <v>67.999999999998636</v>
      </c>
      <c r="V147" s="46">
        <f t="shared" si="31"/>
        <v>72</v>
      </c>
      <c r="W147" s="47">
        <f t="shared" si="31"/>
        <v>59.999999999999787</v>
      </c>
      <c r="X147" s="47">
        <f t="shared" si="31"/>
        <v>63.999999999999332</v>
      </c>
      <c r="Y147" s="47">
        <f t="shared" si="31"/>
        <v>67.999999999998636</v>
      </c>
      <c r="Z147" s="48">
        <f t="shared" si="31"/>
        <v>56.000000000000682</v>
      </c>
      <c r="AA147" s="48">
        <f t="shared" si="31"/>
        <v>59.999999999999787</v>
      </c>
      <c r="AB147" s="48">
        <f t="shared" si="31"/>
        <v>63.999999999999332</v>
      </c>
      <c r="AC147" s="49">
        <f t="shared" si="31"/>
        <v>51.999999999999318</v>
      </c>
      <c r="AD147" s="49">
        <f t="shared" si="31"/>
        <v>56.000000000000682</v>
      </c>
      <c r="AE147" s="49">
        <f t="shared" si="31"/>
        <v>59.999999999999787</v>
      </c>
      <c r="AF147" s="50">
        <f t="shared" si="31"/>
        <v>48.000000000000682</v>
      </c>
      <c r="AG147" s="50">
        <f t="shared" si="31"/>
        <v>51.999999999999318</v>
      </c>
      <c r="AH147" s="50">
        <f t="shared" si="31"/>
        <v>56.000000000000682</v>
      </c>
      <c r="AI147" s="51">
        <f t="shared" si="31"/>
        <v>43.999999999999659</v>
      </c>
      <c r="AJ147" s="51">
        <f t="shared" si="33"/>
        <v>48.000000000000682</v>
      </c>
      <c r="AK147" s="51">
        <f t="shared" si="33"/>
        <v>51.999999999999318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107.13888888889038</v>
      </c>
      <c r="F148" s="41">
        <f t="shared" si="32"/>
        <v>111.16666666666487</v>
      </c>
      <c r="G148" s="41">
        <f t="shared" si="32"/>
        <v>115.194444444444</v>
      </c>
      <c r="H148" s="42">
        <f t="shared" si="32"/>
        <v>99.083333333332519</v>
      </c>
      <c r="I148" s="42">
        <f t="shared" si="32"/>
        <v>103.11111111111165</v>
      </c>
      <c r="J148" s="42">
        <f t="shared" si="32"/>
        <v>107.13888888889038</v>
      </c>
      <c r="K148" s="43">
        <f t="shared" si="32"/>
        <v>91.027777777779519</v>
      </c>
      <c r="L148" s="43">
        <f t="shared" si="32"/>
        <v>95.055555555554108</v>
      </c>
      <c r="M148" s="43">
        <f t="shared" si="32"/>
        <v>99.083333333332519</v>
      </c>
      <c r="N148" s="44">
        <f t="shared" si="32"/>
        <v>72.5</v>
      </c>
      <c r="O148" s="44">
        <f t="shared" si="32"/>
        <v>76.527777777779136</v>
      </c>
      <c r="P148" s="44">
        <f t="shared" si="32"/>
        <v>80.555555555557049</v>
      </c>
      <c r="Q148" s="45">
        <f t="shared" si="32"/>
        <v>68.472222222220864</v>
      </c>
      <c r="R148" s="45">
        <f t="shared" si="32"/>
        <v>72.5</v>
      </c>
      <c r="S148" s="45">
        <f t="shared" si="32"/>
        <v>76.527777777779136</v>
      </c>
      <c r="T148" s="46">
        <f t="shared" si="31"/>
        <v>64.444444444443775</v>
      </c>
      <c r="U148" s="46">
        <f t="shared" si="31"/>
        <v>68.472222222220864</v>
      </c>
      <c r="V148" s="46">
        <f t="shared" si="31"/>
        <v>72.5</v>
      </c>
      <c r="W148" s="47">
        <f t="shared" si="31"/>
        <v>60.416666666666451</v>
      </c>
      <c r="X148" s="47">
        <f t="shared" si="31"/>
        <v>64.444444444443775</v>
      </c>
      <c r="Y148" s="47">
        <f t="shared" si="31"/>
        <v>68.472222222220864</v>
      </c>
      <c r="Z148" s="48">
        <f t="shared" si="31"/>
        <v>56.388888888889568</v>
      </c>
      <c r="AA148" s="48">
        <f t="shared" si="31"/>
        <v>60.416666666666451</v>
      </c>
      <c r="AB148" s="48">
        <f t="shared" si="31"/>
        <v>64.444444444443775</v>
      </c>
      <c r="AC148" s="49">
        <f t="shared" si="31"/>
        <v>52.361111111110432</v>
      </c>
      <c r="AD148" s="49">
        <f t="shared" si="31"/>
        <v>56.388888888889568</v>
      </c>
      <c r="AE148" s="49">
        <f t="shared" si="31"/>
        <v>60.416666666666451</v>
      </c>
      <c r="AF148" s="50">
        <f t="shared" si="31"/>
        <v>48.333333333334018</v>
      </c>
      <c r="AG148" s="50">
        <f t="shared" si="31"/>
        <v>52.361111111110432</v>
      </c>
      <c r="AH148" s="50">
        <f t="shared" si="31"/>
        <v>56.388888888889568</v>
      </c>
      <c r="AI148" s="51">
        <f t="shared" si="31"/>
        <v>44.305555555555216</v>
      </c>
      <c r="AJ148" s="51">
        <f t="shared" si="33"/>
        <v>48.333333333334018</v>
      </c>
      <c r="AK148" s="51">
        <f t="shared" si="33"/>
        <v>52.361111111110432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107.87777777777927</v>
      </c>
      <c r="F149" s="41">
        <f t="shared" si="32"/>
        <v>111.93333333333153</v>
      </c>
      <c r="G149" s="41">
        <f t="shared" si="32"/>
        <v>115.98888888888845</v>
      </c>
      <c r="H149" s="42">
        <f t="shared" si="32"/>
        <v>99.766666666665856</v>
      </c>
      <c r="I149" s="42">
        <f t="shared" si="32"/>
        <v>103.82222222222276</v>
      </c>
      <c r="J149" s="42">
        <f t="shared" si="32"/>
        <v>107.87777777777927</v>
      </c>
      <c r="K149" s="43">
        <f t="shared" si="32"/>
        <v>91.655555555557299</v>
      </c>
      <c r="L149" s="43">
        <f t="shared" si="32"/>
        <v>95.711111111109659</v>
      </c>
      <c r="M149" s="43">
        <f t="shared" si="32"/>
        <v>99.766666666665856</v>
      </c>
      <c r="N149" s="44">
        <f t="shared" si="32"/>
        <v>73</v>
      </c>
      <c r="O149" s="44">
        <f t="shared" si="32"/>
        <v>77.055555555556907</v>
      </c>
      <c r="P149" s="44">
        <f t="shared" si="32"/>
        <v>81.111111111112606</v>
      </c>
      <c r="Q149" s="45">
        <f t="shared" si="32"/>
        <v>68.944444444443093</v>
      </c>
      <c r="R149" s="45">
        <f t="shared" si="32"/>
        <v>73</v>
      </c>
      <c r="S149" s="45">
        <f t="shared" si="32"/>
        <v>77.055555555556907</v>
      </c>
      <c r="T149" s="46">
        <f t="shared" si="31"/>
        <v>64.888888888888218</v>
      </c>
      <c r="U149" s="46">
        <f t="shared" si="31"/>
        <v>68.944444444443093</v>
      </c>
      <c r="V149" s="46">
        <f t="shared" si="31"/>
        <v>73</v>
      </c>
      <c r="W149" s="47">
        <f t="shared" si="31"/>
        <v>60.833333333333115</v>
      </c>
      <c r="X149" s="47">
        <f t="shared" si="31"/>
        <v>64.888888888888218</v>
      </c>
      <c r="Y149" s="47">
        <f t="shared" si="31"/>
        <v>68.944444444443093</v>
      </c>
      <c r="Z149" s="48">
        <f t="shared" si="31"/>
        <v>56.777777777778454</v>
      </c>
      <c r="AA149" s="48">
        <f t="shared" si="31"/>
        <v>60.833333333333115</v>
      </c>
      <c r="AB149" s="48">
        <f t="shared" si="31"/>
        <v>64.888888888888218</v>
      </c>
      <c r="AC149" s="49">
        <f t="shared" si="31"/>
        <v>52.722222222221546</v>
      </c>
      <c r="AD149" s="49">
        <f t="shared" si="31"/>
        <v>56.777777777778454</v>
      </c>
      <c r="AE149" s="49">
        <f t="shared" si="31"/>
        <v>60.833333333333115</v>
      </c>
      <c r="AF149" s="50">
        <f t="shared" si="31"/>
        <v>48.666666666667354</v>
      </c>
      <c r="AG149" s="50">
        <f t="shared" si="31"/>
        <v>52.722222222221546</v>
      </c>
      <c r="AH149" s="50">
        <f t="shared" si="31"/>
        <v>56.777777777778454</v>
      </c>
      <c r="AI149" s="51">
        <f t="shared" si="31"/>
        <v>44.611111111110773</v>
      </c>
      <c r="AJ149" s="51">
        <f t="shared" si="33"/>
        <v>48.666666666667354</v>
      </c>
      <c r="AK149" s="51">
        <f t="shared" si="33"/>
        <v>52.722222222221546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108.61666666666817</v>
      </c>
      <c r="F150" s="41">
        <f t="shared" si="32"/>
        <v>112.6999999999982</v>
      </c>
      <c r="G150" s="41">
        <f t="shared" si="32"/>
        <v>116.78333333333291</v>
      </c>
      <c r="H150" s="42">
        <f t="shared" si="32"/>
        <v>100.44999999999919</v>
      </c>
      <c r="I150" s="42">
        <f t="shared" si="32"/>
        <v>104.53333333333387</v>
      </c>
      <c r="J150" s="42">
        <f t="shared" si="32"/>
        <v>108.61666666666817</v>
      </c>
      <c r="K150" s="43">
        <f t="shared" si="32"/>
        <v>92.283333333335079</v>
      </c>
      <c r="L150" s="43">
        <f t="shared" si="32"/>
        <v>96.366666666665211</v>
      </c>
      <c r="M150" s="43">
        <f t="shared" si="32"/>
        <v>100.44999999999919</v>
      </c>
      <c r="N150" s="44">
        <f t="shared" si="32"/>
        <v>73.5</v>
      </c>
      <c r="O150" s="44">
        <f t="shared" si="32"/>
        <v>77.583333333334679</v>
      </c>
      <c r="P150" s="44">
        <f t="shared" si="32"/>
        <v>81.666666666668164</v>
      </c>
      <c r="Q150" s="45">
        <f t="shared" si="32"/>
        <v>69.416666666665321</v>
      </c>
      <c r="R150" s="45">
        <f t="shared" si="32"/>
        <v>73.5</v>
      </c>
      <c r="S150" s="45">
        <f t="shared" si="32"/>
        <v>77.583333333334679</v>
      </c>
      <c r="T150" s="46">
        <f t="shared" si="31"/>
        <v>65.333333333332661</v>
      </c>
      <c r="U150" s="46">
        <f t="shared" si="31"/>
        <v>69.416666666665321</v>
      </c>
      <c r="V150" s="46">
        <f t="shared" si="31"/>
        <v>73.5</v>
      </c>
      <c r="W150" s="47">
        <f t="shared" si="31"/>
        <v>61.24999999999978</v>
      </c>
      <c r="X150" s="47">
        <f t="shared" si="31"/>
        <v>65.333333333332661</v>
      </c>
      <c r="Y150" s="47">
        <f t="shared" si="31"/>
        <v>69.416666666665321</v>
      </c>
      <c r="Z150" s="48">
        <f t="shared" si="31"/>
        <v>57.166666666667339</v>
      </c>
      <c r="AA150" s="48">
        <f t="shared" si="31"/>
        <v>61.24999999999978</v>
      </c>
      <c r="AB150" s="48">
        <f t="shared" si="31"/>
        <v>65.333333333332661</v>
      </c>
      <c r="AC150" s="49">
        <f t="shared" si="31"/>
        <v>53.083333333332661</v>
      </c>
      <c r="AD150" s="49">
        <f t="shared" si="31"/>
        <v>57.166666666667339</v>
      </c>
      <c r="AE150" s="49">
        <f t="shared" si="31"/>
        <v>61.24999999999978</v>
      </c>
      <c r="AF150" s="50">
        <f t="shared" si="31"/>
        <v>49.000000000000689</v>
      </c>
      <c r="AG150" s="50">
        <f t="shared" si="31"/>
        <v>53.083333333332661</v>
      </c>
      <c r="AH150" s="50">
        <f t="shared" si="31"/>
        <v>57.166666666667339</v>
      </c>
      <c r="AI150" s="51">
        <f t="shared" si="31"/>
        <v>44.91666666666633</v>
      </c>
      <c r="AJ150" s="51">
        <f t="shared" si="33"/>
        <v>49.000000000000689</v>
      </c>
      <c r="AK150" s="51">
        <f t="shared" si="33"/>
        <v>53.083333333332661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109.35555555555706</v>
      </c>
      <c r="F151" s="41">
        <f t="shared" si="32"/>
        <v>113.46666666666486</v>
      </c>
      <c r="G151" s="41">
        <f t="shared" si="32"/>
        <v>117.57777777777736</v>
      </c>
      <c r="H151" s="42">
        <f t="shared" si="32"/>
        <v>101.13333333333253</v>
      </c>
      <c r="I151" s="42">
        <f t="shared" si="32"/>
        <v>105.24444444444498</v>
      </c>
      <c r="J151" s="42">
        <f t="shared" si="32"/>
        <v>109.35555555555706</v>
      </c>
      <c r="K151" s="43">
        <f t="shared" si="32"/>
        <v>92.911111111112859</v>
      </c>
      <c r="L151" s="43">
        <f t="shared" si="32"/>
        <v>97.022222222220762</v>
      </c>
      <c r="M151" s="43">
        <f t="shared" si="32"/>
        <v>101.13333333333253</v>
      </c>
      <c r="N151" s="44">
        <f t="shared" si="32"/>
        <v>74</v>
      </c>
      <c r="O151" s="44">
        <f t="shared" si="32"/>
        <v>78.11111111111245</v>
      </c>
      <c r="P151" s="44">
        <f t="shared" si="32"/>
        <v>82.222222222223721</v>
      </c>
      <c r="Q151" s="45">
        <f t="shared" si="32"/>
        <v>69.88888888888755</v>
      </c>
      <c r="R151" s="45">
        <f t="shared" si="32"/>
        <v>74</v>
      </c>
      <c r="S151" s="45">
        <f t="shared" si="32"/>
        <v>78.11111111111245</v>
      </c>
      <c r="T151" s="46">
        <f t="shared" si="31"/>
        <v>65.777777777777104</v>
      </c>
      <c r="U151" s="46">
        <f t="shared" si="31"/>
        <v>69.88888888888755</v>
      </c>
      <c r="V151" s="46">
        <f t="shared" si="31"/>
        <v>74</v>
      </c>
      <c r="W151" s="47">
        <f t="shared" si="31"/>
        <v>61.666666666666444</v>
      </c>
      <c r="X151" s="47">
        <f t="shared" si="31"/>
        <v>65.777777777777104</v>
      </c>
      <c r="Y151" s="47">
        <f t="shared" si="31"/>
        <v>69.88888888888755</v>
      </c>
      <c r="Z151" s="48">
        <f t="shared" si="31"/>
        <v>57.555555555556225</v>
      </c>
      <c r="AA151" s="48">
        <f t="shared" si="31"/>
        <v>61.666666666666444</v>
      </c>
      <c r="AB151" s="48">
        <f t="shared" si="31"/>
        <v>65.777777777777104</v>
      </c>
      <c r="AC151" s="49">
        <f t="shared" si="31"/>
        <v>53.444444444443775</v>
      </c>
      <c r="AD151" s="49">
        <f t="shared" si="31"/>
        <v>57.555555555556225</v>
      </c>
      <c r="AE151" s="49">
        <f t="shared" si="31"/>
        <v>61.666666666666444</v>
      </c>
      <c r="AF151" s="50">
        <f t="shared" si="31"/>
        <v>49.333333333334025</v>
      </c>
      <c r="AG151" s="50">
        <f t="shared" si="31"/>
        <v>53.444444444443775</v>
      </c>
      <c r="AH151" s="50">
        <f t="shared" si="31"/>
        <v>57.555555555556225</v>
      </c>
      <c r="AI151" s="51">
        <f t="shared" si="31"/>
        <v>45.222222222221887</v>
      </c>
      <c r="AJ151" s="51">
        <f t="shared" si="33"/>
        <v>49.333333333334025</v>
      </c>
      <c r="AK151" s="51">
        <f t="shared" si="33"/>
        <v>53.444444444443775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110.09444444444595</v>
      </c>
      <c r="F152" s="41">
        <f t="shared" si="32"/>
        <v>114.23333333333153</v>
      </c>
      <c r="G152" s="41">
        <f t="shared" si="32"/>
        <v>118.37222222222181</v>
      </c>
      <c r="H152" s="42">
        <f t="shared" si="32"/>
        <v>101.81666666666587</v>
      </c>
      <c r="I152" s="42">
        <f t="shared" si="32"/>
        <v>105.95555555555609</v>
      </c>
      <c r="J152" s="42">
        <f t="shared" si="32"/>
        <v>110.09444444444595</v>
      </c>
      <c r="K152" s="43">
        <f t="shared" si="32"/>
        <v>93.538888888890639</v>
      </c>
      <c r="L152" s="43">
        <f t="shared" si="32"/>
        <v>97.677777777776313</v>
      </c>
      <c r="M152" s="43">
        <f t="shared" si="32"/>
        <v>101.81666666666587</v>
      </c>
      <c r="N152" s="44">
        <f t="shared" si="32"/>
        <v>74.5</v>
      </c>
      <c r="O152" s="44">
        <f t="shared" si="32"/>
        <v>78.638888888890222</v>
      </c>
      <c r="P152" s="44">
        <f t="shared" si="32"/>
        <v>82.777777777779278</v>
      </c>
      <c r="Q152" s="45">
        <f t="shared" si="32"/>
        <v>70.361111111109778</v>
      </c>
      <c r="R152" s="45">
        <f t="shared" si="32"/>
        <v>74.5</v>
      </c>
      <c r="S152" s="45">
        <f t="shared" si="32"/>
        <v>78.638888888890222</v>
      </c>
      <c r="T152" s="46">
        <f t="shared" si="31"/>
        <v>66.222222222221546</v>
      </c>
      <c r="U152" s="46">
        <f t="shared" si="31"/>
        <v>70.361111111109778</v>
      </c>
      <c r="V152" s="46">
        <f t="shared" si="31"/>
        <v>74.5</v>
      </c>
      <c r="W152" s="47">
        <f t="shared" si="31"/>
        <v>62.083333333333108</v>
      </c>
      <c r="X152" s="47">
        <f t="shared" si="31"/>
        <v>66.222222222221546</v>
      </c>
      <c r="Y152" s="47">
        <f t="shared" si="31"/>
        <v>70.361111111109778</v>
      </c>
      <c r="Z152" s="48">
        <f t="shared" si="31"/>
        <v>57.944444444445111</v>
      </c>
      <c r="AA152" s="48">
        <f t="shared" si="31"/>
        <v>62.083333333333108</v>
      </c>
      <c r="AB152" s="48">
        <f t="shared" si="31"/>
        <v>66.222222222221546</v>
      </c>
      <c r="AC152" s="49">
        <f t="shared" si="31"/>
        <v>53.805555555554889</v>
      </c>
      <c r="AD152" s="49">
        <f t="shared" si="31"/>
        <v>57.944444444445111</v>
      </c>
      <c r="AE152" s="49">
        <f t="shared" si="31"/>
        <v>62.083333333333108</v>
      </c>
      <c r="AF152" s="50">
        <f t="shared" si="31"/>
        <v>49.666666666667361</v>
      </c>
      <c r="AG152" s="50">
        <f t="shared" si="31"/>
        <v>53.805555555554889</v>
      </c>
      <c r="AH152" s="50">
        <f t="shared" si="31"/>
        <v>57.944444444445111</v>
      </c>
      <c r="AI152" s="51">
        <f t="shared" si="31"/>
        <v>45.527777777777445</v>
      </c>
      <c r="AJ152" s="51">
        <f t="shared" si="33"/>
        <v>49.666666666667361</v>
      </c>
      <c r="AK152" s="51">
        <f t="shared" si="33"/>
        <v>53.805555555554889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110.83333333333485</v>
      </c>
      <c r="F153" s="41">
        <f t="shared" si="32"/>
        <v>114.9999999999982</v>
      </c>
      <c r="G153" s="41">
        <f t="shared" si="32"/>
        <v>119.16666666666626</v>
      </c>
      <c r="H153" s="42">
        <f t="shared" si="32"/>
        <v>102.4999999999992</v>
      </c>
      <c r="I153" s="42">
        <f t="shared" si="32"/>
        <v>106.6666666666672</v>
      </c>
      <c r="J153" s="42">
        <f t="shared" si="32"/>
        <v>110.83333333333485</v>
      </c>
      <c r="K153" s="43">
        <f t="shared" si="32"/>
        <v>94.166666666668419</v>
      </c>
      <c r="L153" s="43">
        <f t="shared" si="32"/>
        <v>98.333333333331865</v>
      </c>
      <c r="M153" s="43">
        <f t="shared" si="32"/>
        <v>102.4999999999992</v>
      </c>
      <c r="N153" s="44">
        <f t="shared" si="32"/>
        <v>75</v>
      </c>
      <c r="O153" s="44">
        <f t="shared" si="32"/>
        <v>79.166666666667993</v>
      </c>
      <c r="P153" s="44">
        <f t="shared" si="32"/>
        <v>83.333333333334835</v>
      </c>
      <c r="Q153" s="45">
        <f t="shared" si="32"/>
        <v>70.833333333332007</v>
      </c>
      <c r="R153" s="45">
        <f t="shared" si="32"/>
        <v>75</v>
      </c>
      <c r="S153" s="45">
        <f t="shared" si="32"/>
        <v>79.166666666667993</v>
      </c>
      <c r="T153" s="46">
        <f t="shared" si="31"/>
        <v>66.666666666665989</v>
      </c>
      <c r="U153" s="46">
        <f t="shared" si="31"/>
        <v>70.833333333332007</v>
      </c>
      <c r="V153" s="46">
        <f t="shared" si="31"/>
        <v>75</v>
      </c>
      <c r="W153" s="47">
        <f t="shared" si="31"/>
        <v>62.499999999999773</v>
      </c>
      <c r="X153" s="47">
        <f t="shared" si="31"/>
        <v>66.666666666665989</v>
      </c>
      <c r="Y153" s="47">
        <f t="shared" si="31"/>
        <v>70.833333333332007</v>
      </c>
      <c r="Z153" s="48">
        <f t="shared" si="31"/>
        <v>58.333333333333997</v>
      </c>
      <c r="AA153" s="48">
        <f t="shared" si="31"/>
        <v>62.499999999999773</v>
      </c>
      <c r="AB153" s="48">
        <f t="shared" si="31"/>
        <v>66.666666666665989</v>
      </c>
      <c r="AC153" s="49">
        <f t="shared" si="31"/>
        <v>54.166666666666003</v>
      </c>
      <c r="AD153" s="49">
        <f t="shared" si="31"/>
        <v>58.333333333333997</v>
      </c>
      <c r="AE153" s="49">
        <f t="shared" si="31"/>
        <v>62.499999999999773</v>
      </c>
      <c r="AF153" s="50">
        <f t="shared" si="31"/>
        <v>50.000000000000696</v>
      </c>
      <c r="AG153" s="50">
        <f t="shared" si="31"/>
        <v>54.166666666666003</v>
      </c>
      <c r="AH153" s="50">
        <f t="shared" si="31"/>
        <v>58.333333333333997</v>
      </c>
      <c r="AI153" s="51">
        <f t="shared" si="31"/>
        <v>45.833333333333002</v>
      </c>
      <c r="AJ153" s="51">
        <f t="shared" si="33"/>
        <v>50.000000000000696</v>
      </c>
      <c r="AK153" s="51">
        <f t="shared" si="33"/>
        <v>54.166666666666003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111.57222222222374</v>
      </c>
      <c r="F154" s="41">
        <f t="shared" si="32"/>
        <v>115.76666666666486</v>
      </c>
      <c r="G154" s="41">
        <f t="shared" si="32"/>
        <v>119.96111111111071</v>
      </c>
      <c r="H154" s="42">
        <f t="shared" si="32"/>
        <v>103.18333333333254</v>
      </c>
      <c r="I154" s="42">
        <f t="shared" si="32"/>
        <v>107.37777777777831</v>
      </c>
      <c r="J154" s="42">
        <f t="shared" si="32"/>
        <v>111.57222222222374</v>
      </c>
      <c r="K154" s="43">
        <f t="shared" si="32"/>
        <v>94.794444444446199</v>
      </c>
      <c r="L154" s="43">
        <f t="shared" si="32"/>
        <v>98.988888888887416</v>
      </c>
      <c r="M154" s="43">
        <f t="shared" si="32"/>
        <v>103.18333333333254</v>
      </c>
      <c r="N154" s="44">
        <f t="shared" si="32"/>
        <v>75.5</v>
      </c>
      <c r="O154" s="44">
        <f t="shared" si="32"/>
        <v>79.694444444445764</v>
      </c>
      <c r="P154" s="44">
        <f t="shared" si="32"/>
        <v>83.888888888890392</v>
      </c>
      <c r="Q154" s="45">
        <f t="shared" si="32"/>
        <v>71.305555555554236</v>
      </c>
      <c r="R154" s="45">
        <f t="shared" si="32"/>
        <v>75.5</v>
      </c>
      <c r="S154" s="45">
        <f t="shared" si="32"/>
        <v>79.694444444445764</v>
      </c>
      <c r="T154" s="46">
        <f t="shared" si="31"/>
        <v>67.111111111110432</v>
      </c>
      <c r="U154" s="46">
        <f t="shared" si="31"/>
        <v>71.305555555554236</v>
      </c>
      <c r="V154" s="46">
        <f t="shared" si="31"/>
        <v>75.5</v>
      </c>
      <c r="W154" s="47">
        <f t="shared" si="31"/>
        <v>62.916666666666437</v>
      </c>
      <c r="X154" s="47">
        <f t="shared" si="31"/>
        <v>67.111111111110432</v>
      </c>
      <c r="Y154" s="47">
        <f t="shared" si="31"/>
        <v>71.305555555554236</v>
      </c>
      <c r="Z154" s="48">
        <f t="shared" si="31"/>
        <v>58.722222222222882</v>
      </c>
      <c r="AA154" s="48">
        <f t="shared" si="31"/>
        <v>62.916666666666437</v>
      </c>
      <c r="AB154" s="48">
        <f t="shared" si="31"/>
        <v>67.111111111110432</v>
      </c>
      <c r="AC154" s="49">
        <f t="shared" si="31"/>
        <v>54.527777777777118</v>
      </c>
      <c r="AD154" s="49">
        <f t="shared" si="31"/>
        <v>58.722222222222882</v>
      </c>
      <c r="AE154" s="49">
        <f t="shared" si="31"/>
        <v>62.916666666666437</v>
      </c>
      <c r="AF154" s="50">
        <f t="shared" si="31"/>
        <v>50.333333333334032</v>
      </c>
      <c r="AG154" s="50">
        <f t="shared" si="31"/>
        <v>54.527777777777118</v>
      </c>
      <c r="AH154" s="50">
        <f t="shared" si="31"/>
        <v>58.722222222222882</v>
      </c>
      <c r="AI154" s="51">
        <f t="shared" si="31"/>
        <v>46.138888888888559</v>
      </c>
      <c r="AJ154" s="51">
        <f t="shared" si="33"/>
        <v>50.333333333334032</v>
      </c>
      <c r="AK154" s="51">
        <f t="shared" si="33"/>
        <v>54.527777777777118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112.31111111111264</v>
      </c>
      <c r="F155" s="41">
        <f t="shared" si="32"/>
        <v>116.53333333333153</v>
      </c>
      <c r="G155" s="41">
        <f t="shared" si="32"/>
        <v>120.75555555555516</v>
      </c>
      <c r="H155" s="42">
        <f t="shared" si="32"/>
        <v>103.86666666666588</v>
      </c>
      <c r="I155" s="42">
        <f t="shared" si="32"/>
        <v>108.08888888888941</v>
      </c>
      <c r="J155" s="42">
        <f t="shared" si="32"/>
        <v>112.31111111111264</v>
      </c>
      <c r="K155" s="43">
        <f t="shared" si="32"/>
        <v>95.422222222223979</v>
      </c>
      <c r="L155" s="43">
        <f t="shared" si="32"/>
        <v>99.644444444442968</v>
      </c>
      <c r="M155" s="43">
        <f t="shared" si="32"/>
        <v>103.86666666666588</v>
      </c>
      <c r="N155" s="44">
        <f t="shared" si="32"/>
        <v>76</v>
      </c>
      <c r="O155" s="44">
        <f t="shared" si="32"/>
        <v>80.222222222223536</v>
      </c>
      <c r="P155" s="44">
        <f t="shared" si="32"/>
        <v>84.444444444445949</v>
      </c>
      <c r="Q155" s="45">
        <f t="shared" si="32"/>
        <v>71.777777777776464</v>
      </c>
      <c r="R155" s="45">
        <f t="shared" si="32"/>
        <v>76</v>
      </c>
      <c r="S155" s="45">
        <f t="shared" si="32"/>
        <v>80.222222222223536</v>
      </c>
      <c r="T155" s="46">
        <f t="shared" si="31"/>
        <v>67.555555555554875</v>
      </c>
      <c r="U155" s="46">
        <f t="shared" si="31"/>
        <v>71.777777777776464</v>
      </c>
      <c r="V155" s="46">
        <f t="shared" si="31"/>
        <v>76</v>
      </c>
      <c r="W155" s="47">
        <f t="shared" si="31"/>
        <v>63.333333333333101</v>
      </c>
      <c r="X155" s="47">
        <f t="shared" si="31"/>
        <v>67.555555555554875</v>
      </c>
      <c r="Y155" s="47">
        <f t="shared" si="31"/>
        <v>71.777777777776464</v>
      </c>
      <c r="Z155" s="48">
        <f t="shared" si="31"/>
        <v>59.111111111111768</v>
      </c>
      <c r="AA155" s="48">
        <f t="shared" si="31"/>
        <v>63.333333333333101</v>
      </c>
      <c r="AB155" s="48">
        <f t="shared" si="31"/>
        <v>67.555555555554875</v>
      </c>
      <c r="AC155" s="49">
        <f t="shared" si="31"/>
        <v>54.888888888888232</v>
      </c>
      <c r="AD155" s="49">
        <f t="shared" si="31"/>
        <v>59.111111111111768</v>
      </c>
      <c r="AE155" s="49">
        <f t="shared" si="31"/>
        <v>63.333333333333101</v>
      </c>
      <c r="AF155" s="50">
        <f t="shared" si="31"/>
        <v>50.666666666667368</v>
      </c>
      <c r="AG155" s="50">
        <f t="shared" si="31"/>
        <v>54.888888888888232</v>
      </c>
      <c r="AH155" s="50">
        <f t="shared" si="31"/>
        <v>59.111111111111768</v>
      </c>
      <c r="AI155" s="51">
        <f t="shared" si="31"/>
        <v>46.444444444444116</v>
      </c>
      <c r="AJ155" s="51">
        <f t="shared" si="33"/>
        <v>50.666666666667368</v>
      </c>
      <c r="AK155" s="51">
        <f t="shared" si="33"/>
        <v>54.888888888888232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113.05000000000153</v>
      </c>
      <c r="F156" s="41">
        <f t="shared" si="32"/>
        <v>117.29999999999819</v>
      </c>
      <c r="G156" s="41">
        <f t="shared" si="32"/>
        <v>121.54999999999961</v>
      </c>
      <c r="H156" s="42">
        <f t="shared" si="32"/>
        <v>104.54999999999922</v>
      </c>
      <c r="I156" s="42">
        <f t="shared" si="32"/>
        <v>108.80000000000052</v>
      </c>
      <c r="J156" s="42">
        <f t="shared" si="32"/>
        <v>113.05000000000153</v>
      </c>
      <c r="K156" s="43">
        <f t="shared" si="32"/>
        <v>96.050000000001759</v>
      </c>
      <c r="L156" s="43">
        <f t="shared" si="32"/>
        <v>100.29999999999852</v>
      </c>
      <c r="M156" s="43">
        <f t="shared" si="32"/>
        <v>104.54999999999922</v>
      </c>
      <c r="N156" s="44">
        <f t="shared" si="32"/>
        <v>76.5</v>
      </c>
      <c r="O156" s="44">
        <f t="shared" si="32"/>
        <v>80.750000000001307</v>
      </c>
      <c r="P156" s="44">
        <f t="shared" si="32"/>
        <v>85.000000000001506</v>
      </c>
      <c r="Q156" s="45">
        <f t="shared" si="32"/>
        <v>72.249999999998693</v>
      </c>
      <c r="R156" s="45">
        <f t="shared" si="32"/>
        <v>76.5</v>
      </c>
      <c r="S156" s="45">
        <f t="shared" si="32"/>
        <v>80.750000000001307</v>
      </c>
      <c r="T156" s="46">
        <f t="shared" si="31"/>
        <v>67.999999999999318</v>
      </c>
      <c r="U156" s="46">
        <f t="shared" si="31"/>
        <v>72.249999999998693</v>
      </c>
      <c r="V156" s="46">
        <f t="shared" si="31"/>
        <v>76.5</v>
      </c>
      <c r="W156" s="47">
        <f t="shared" si="31"/>
        <v>63.749999999999766</v>
      </c>
      <c r="X156" s="47">
        <f t="shared" si="31"/>
        <v>67.999999999999318</v>
      </c>
      <c r="Y156" s="47">
        <f t="shared" si="31"/>
        <v>72.249999999998693</v>
      </c>
      <c r="Z156" s="48">
        <f t="shared" si="31"/>
        <v>59.500000000000654</v>
      </c>
      <c r="AA156" s="48">
        <f t="shared" si="31"/>
        <v>63.749999999999766</v>
      </c>
      <c r="AB156" s="48">
        <f t="shared" si="31"/>
        <v>67.999999999999318</v>
      </c>
      <c r="AC156" s="49">
        <f t="shared" si="31"/>
        <v>55.249999999999346</v>
      </c>
      <c r="AD156" s="49">
        <f t="shared" si="31"/>
        <v>59.500000000000654</v>
      </c>
      <c r="AE156" s="49">
        <f t="shared" si="31"/>
        <v>63.749999999999766</v>
      </c>
      <c r="AF156" s="50">
        <f t="shared" si="31"/>
        <v>51.000000000000703</v>
      </c>
      <c r="AG156" s="50">
        <f t="shared" si="31"/>
        <v>55.249999999999346</v>
      </c>
      <c r="AH156" s="50">
        <f t="shared" si="31"/>
        <v>59.500000000000654</v>
      </c>
      <c r="AI156" s="51">
        <f t="shared" si="31"/>
        <v>46.749999999999673</v>
      </c>
      <c r="AJ156" s="51">
        <f t="shared" si="33"/>
        <v>51.000000000000703</v>
      </c>
      <c r="AK156" s="51">
        <f t="shared" si="33"/>
        <v>55.249999999999346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113.78888888889043</v>
      </c>
      <c r="F157" s="41">
        <f t="shared" si="32"/>
        <v>118.06666666666486</v>
      </c>
      <c r="G157" s="41">
        <f t="shared" si="32"/>
        <v>122.34444444444406</v>
      </c>
      <c r="H157" s="42">
        <f t="shared" si="32"/>
        <v>105.23333333333255</v>
      </c>
      <c r="I157" s="42">
        <f t="shared" si="32"/>
        <v>109.51111111111163</v>
      </c>
      <c r="J157" s="42">
        <f t="shared" si="32"/>
        <v>113.78888888889043</v>
      </c>
      <c r="K157" s="43">
        <f t="shared" si="32"/>
        <v>96.677777777779539</v>
      </c>
      <c r="L157" s="43">
        <f t="shared" si="32"/>
        <v>100.95555555555407</v>
      </c>
      <c r="M157" s="43">
        <f t="shared" si="32"/>
        <v>105.23333333333255</v>
      </c>
      <c r="N157" s="44">
        <f t="shared" si="32"/>
        <v>77</v>
      </c>
      <c r="O157" s="44">
        <f t="shared" si="32"/>
        <v>81.277777777779079</v>
      </c>
      <c r="P157" s="44">
        <f t="shared" si="32"/>
        <v>85.555555555557063</v>
      </c>
      <c r="Q157" s="45">
        <f t="shared" si="32"/>
        <v>72.722222222220921</v>
      </c>
      <c r="R157" s="45">
        <f t="shared" si="32"/>
        <v>77</v>
      </c>
      <c r="S157" s="45">
        <f t="shared" si="32"/>
        <v>81.277777777779079</v>
      </c>
      <c r="T157" s="46">
        <f t="shared" si="31"/>
        <v>68.444444444443761</v>
      </c>
      <c r="U157" s="46">
        <f t="shared" si="31"/>
        <v>72.722222222220921</v>
      </c>
      <c r="V157" s="46">
        <f t="shared" si="31"/>
        <v>77</v>
      </c>
      <c r="W157" s="47">
        <f t="shared" si="31"/>
        <v>64.16666666666643</v>
      </c>
      <c r="X157" s="47">
        <f t="shared" si="31"/>
        <v>68.444444444443761</v>
      </c>
      <c r="Y157" s="47">
        <f t="shared" si="31"/>
        <v>72.722222222220921</v>
      </c>
      <c r="Z157" s="48">
        <f t="shared" si="31"/>
        <v>59.888888888889539</v>
      </c>
      <c r="AA157" s="48">
        <f t="shared" si="31"/>
        <v>64.16666666666643</v>
      </c>
      <c r="AB157" s="48">
        <f t="shared" si="31"/>
        <v>68.444444444443761</v>
      </c>
      <c r="AC157" s="49">
        <f t="shared" si="31"/>
        <v>55.611111111110461</v>
      </c>
      <c r="AD157" s="49">
        <f t="shared" si="31"/>
        <v>59.888888888889539</v>
      </c>
      <c r="AE157" s="49">
        <f t="shared" si="31"/>
        <v>64.16666666666643</v>
      </c>
      <c r="AF157" s="50">
        <f t="shared" si="31"/>
        <v>51.333333333334039</v>
      </c>
      <c r="AG157" s="50">
        <f t="shared" si="31"/>
        <v>55.611111111110461</v>
      </c>
      <c r="AH157" s="50">
        <f t="shared" si="31"/>
        <v>59.888888888889539</v>
      </c>
      <c r="AI157" s="51">
        <f t="shared" si="31"/>
        <v>47.05555555555523</v>
      </c>
      <c r="AJ157" s="51">
        <f t="shared" si="33"/>
        <v>51.333333333334039</v>
      </c>
      <c r="AK157" s="51">
        <f t="shared" si="33"/>
        <v>55.611111111110461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114.52777777777932</v>
      </c>
      <c r="F158" s="41">
        <f t="shared" si="32"/>
        <v>118.83333333333152</v>
      </c>
      <c r="G158" s="41">
        <f t="shared" si="32"/>
        <v>123.13888888888852</v>
      </c>
      <c r="H158" s="42">
        <f t="shared" si="32"/>
        <v>105.91666666666589</v>
      </c>
      <c r="I158" s="42">
        <f t="shared" si="32"/>
        <v>110.22222222222274</v>
      </c>
      <c r="J158" s="42">
        <f t="shared" si="32"/>
        <v>114.52777777777932</v>
      </c>
      <c r="K158" s="43">
        <f t="shared" si="32"/>
        <v>97.305555555557319</v>
      </c>
      <c r="L158" s="43">
        <f t="shared" si="32"/>
        <v>101.61111111110962</v>
      </c>
      <c r="M158" s="43">
        <f t="shared" si="32"/>
        <v>105.91666666666589</v>
      </c>
      <c r="N158" s="44">
        <f t="shared" si="32"/>
        <v>77.5</v>
      </c>
      <c r="O158" s="44">
        <f t="shared" si="32"/>
        <v>81.80555555555685</v>
      </c>
      <c r="P158" s="44">
        <f t="shared" si="32"/>
        <v>86.111111111112621</v>
      </c>
      <c r="Q158" s="45">
        <f t="shared" si="32"/>
        <v>73.19444444444315</v>
      </c>
      <c r="R158" s="45">
        <f t="shared" si="32"/>
        <v>77.5</v>
      </c>
      <c r="S158" s="45">
        <f t="shared" si="32"/>
        <v>81.80555555555685</v>
      </c>
      <c r="T158" s="46">
        <f t="shared" si="31"/>
        <v>68.888888888888204</v>
      </c>
      <c r="U158" s="46">
        <f t="shared" si="31"/>
        <v>73.19444444444315</v>
      </c>
      <c r="V158" s="46">
        <f t="shared" si="31"/>
        <v>77.5</v>
      </c>
      <c r="W158" s="47">
        <f t="shared" si="31"/>
        <v>64.583333333333101</v>
      </c>
      <c r="X158" s="47">
        <f t="shared" si="31"/>
        <v>68.888888888888204</v>
      </c>
      <c r="Y158" s="47">
        <f t="shared" si="31"/>
        <v>73.19444444444315</v>
      </c>
      <c r="Z158" s="48">
        <f t="shared" si="31"/>
        <v>60.277777777778425</v>
      </c>
      <c r="AA158" s="48">
        <f t="shared" si="31"/>
        <v>64.583333333333101</v>
      </c>
      <c r="AB158" s="48">
        <f t="shared" si="31"/>
        <v>68.888888888888204</v>
      </c>
      <c r="AC158" s="49">
        <f t="shared" si="31"/>
        <v>55.972222222221575</v>
      </c>
      <c r="AD158" s="49">
        <f t="shared" si="31"/>
        <v>60.277777777778425</v>
      </c>
      <c r="AE158" s="49">
        <f t="shared" si="31"/>
        <v>64.583333333333101</v>
      </c>
      <c r="AF158" s="50">
        <f t="shared" si="31"/>
        <v>51.666666666667375</v>
      </c>
      <c r="AG158" s="50">
        <f t="shared" si="31"/>
        <v>55.972222222221575</v>
      </c>
      <c r="AH158" s="50">
        <f t="shared" si="31"/>
        <v>60.277777777778425</v>
      </c>
      <c r="AI158" s="51">
        <f t="shared" si="31"/>
        <v>47.361111111110787</v>
      </c>
      <c r="AJ158" s="51">
        <f t="shared" si="33"/>
        <v>51.666666666667375</v>
      </c>
      <c r="AK158" s="51">
        <f t="shared" si="33"/>
        <v>55.972222222221575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115.26666666666821</v>
      </c>
      <c r="F159" s="41">
        <f t="shared" si="32"/>
        <v>119.59999999999819</v>
      </c>
      <c r="G159" s="41">
        <f t="shared" si="32"/>
        <v>123.93333333333297</v>
      </c>
      <c r="H159" s="42">
        <f t="shared" si="32"/>
        <v>106.59999999999923</v>
      </c>
      <c r="I159" s="42">
        <f t="shared" si="32"/>
        <v>110.93333333333385</v>
      </c>
      <c r="J159" s="42">
        <f t="shared" si="32"/>
        <v>115.26666666666821</v>
      </c>
      <c r="K159" s="43">
        <f t="shared" si="32"/>
        <v>97.933333333335099</v>
      </c>
      <c r="L159" s="43">
        <f t="shared" si="32"/>
        <v>102.26666666666517</v>
      </c>
      <c r="M159" s="43">
        <f t="shared" si="32"/>
        <v>106.59999999999923</v>
      </c>
      <c r="N159" s="44">
        <f t="shared" si="32"/>
        <v>78</v>
      </c>
      <c r="O159" s="44">
        <f t="shared" si="32"/>
        <v>82.333333333334622</v>
      </c>
      <c r="P159" s="44">
        <f t="shared" si="32"/>
        <v>86.666666666668178</v>
      </c>
      <c r="Q159" s="45">
        <f t="shared" si="32"/>
        <v>73.666666666665378</v>
      </c>
      <c r="R159" s="45">
        <f t="shared" si="32"/>
        <v>78</v>
      </c>
      <c r="S159" s="45">
        <f t="shared" si="32"/>
        <v>82.333333333334622</v>
      </c>
      <c r="T159" s="46">
        <f t="shared" si="31"/>
        <v>69.333333333332646</v>
      </c>
      <c r="U159" s="46">
        <f t="shared" si="31"/>
        <v>73.666666666665378</v>
      </c>
      <c r="V159" s="46">
        <f t="shared" si="31"/>
        <v>78</v>
      </c>
      <c r="W159" s="47">
        <f t="shared" si="31"/>
        <v>64.999999999999773</v>
      </c>
      <c r="X159" s="47">
        <f t="shared" si="31"/>
        <v>69.333333333332646</v>
      </c>
      <c r="Y159" s="47">
        <f t="shared" si="31"/>
        <v>73.666666666665378</v>
      </c>
      <c r="Z159" s="48">
        <f t="shared" si="31"/>
        <v>60.666666666667311</v>
      </c>
      <c r="AA159" s="48">
        <f t="shared" si="31"/>
        <v>64.999999999999773</v>
      </c>
      <c r="AB159" s="48">
        <f t="shared" si="31"/>
        <v>69.333333333332646</v>
      </c>
      <c r="AC159" s="49">
        <f t="shared" si="31"/>
        <v>56.333333333332689</v>
      </c>
      <c r="AD159" s="49">
        <f t="shared" si="31"/>
        <v>60.666666666667311</v>
      </c>
      <c r="AE159" s="49">
        <f t="shared" si="31"/>
        <v>64.999999999999773</v>
      </c>
      <c r="AF159" s="50">
        <f t="shared" si="31"/>
        <v>52.000000000000711</v>
      </c>
      <c r="AG159" s="50">
        <f t="shared" si="31"/>
        <v>56.333333333332689</v>
      </c>
      <c r="AH159" s="50">
        <f t="shared" si="31"/>
        <v>60.666666666667311</v>
      </c>
      <c r="AI159" s="51">
        <f t="shared" si="31"/>
        <v>47.666666666666345</v>
      </c>
      <c r="AJ159" s="51">
        <f t="shared" si="33"/>
        <v>52.000000000000711</v>
      </c>
      <c r="AK159" s="51">
        <f t="shared" si="33"/>
        <v>56.333333333332689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116.00555555555711</v>
      </c>
      <c r="F160" s="41">
        <f t="shared" si="32"/>
        <v>120.36666666666486</v>
      </c>
      <c r="G160" s="41">
        <f t="shared" si="32"/>
        <v>124.72777777777742</v>
      </c>
      <c r="H160" s="42">
        <f t="shared" si="32"/>
        <v>107.28333333333256</v>
      </c>
      <c r="I160" s="42">
        <f t="shared" si="32"/>
        <v>111.64444444444496</v>
      </c>
      <c r="J160" s="42">
        <f t="shared" si="32"/>
        <v>116.00555555555711</v>
      </c>
      <c r="K160" s="43">
        <f t="shared" si="32"/>
        <v>98.561111111112879</v>
      </c>
      <c r="L160" s="43">
        <f t="shared" si="32"/>
        <v>102.92222222222073</v>
      </c>
      <c r="M160" s="43">
        <f t="shared" si="32"/>
        <v>107.28333333333256</v>
      </c>
      <c r="N160" s="44">
        <f t="shared" si="32"/>
        <v>78.5</v>
      </c>
      <c r="O160" s="44">
        <f t="shared" si="32"/>
        <v>82.861111111112393</v>
      </c>
      <c r="P160" s="44">
        <f t="shared" si="32"/>
        <v>87.222222222223735</v>
      </c>
      <c r="Q160" s="45">
        <f t="shared" si="32"/>
        <v>74.138888888887607</v>
      </c>
      <c r="R160" s="45">
        <f t="shared" si="32"/>
        <v>78.5</v>
      </c>
      <c r="S160" s="45">
        <f t="shared" si="32"/>
        <v>82.861111111112393</v>
      </c>
      <c r="T160" s="46">
        <f t="shared" si="31"/>
        <v>69.777777777777089</v>
      </c>
      <c r="U160" s="46">
        <f t="shared" si="31"/>
        <v>74.138888888887607</v>
      </c>
      <c r="V160" s="46">
        <f t="shared" si="31"/>
        <v>78.5</v>
      </c>
      <c r="W160" s="47">
        <f t="shared" si="31"/>
        <v>65.416666666666444</v>
      </c>
      <c r="X160" s="47">
        <f t="shared" si="31"/>
        <v>69.777777777777089</v>
      </c>
      <c r="Y160" s="47">
        <f t="shared" si="31"/>
        <v>74.138888888887607</v>
      </c>
      <c r="Z160" s="48">
        <f t="shared" si="31"/>
        <v>61.055555555556197</v>
      </c>
      <c r="AA160" s="48">
        <f t="shared" si="31"/>
        <v>65.416666666666444</v>
      </c>
      <c r="AB160" s="48">
        <f t="shared" si="31"/>
        <v>69.777777777777089</v>
      </c>
      <c r="AC160" s="49">
        <f t="shared" si="31"/>
        <v>56.694444444443803</v>
      </c>
      <c r="AD160" s="49">
        <f t="shared" si="31"/>
        <v>61.055555555556197</v>
      </c>
      <c r="AE160" s="49">
        <f t="shared" si="31"/>
        <v>65.416666666666444</v>
      </c>
      <c r="AF160" s="50">
        <f t="shared" si="31"/>
        <v>52.333333333334046</v>
      </c>
      <c r="AG160" s="50">
        <f t="shared" si="31"/>
        <v>56.694444444443803</v>
      </c>
      <c r="AH160" s="50">
        <f t="shared" si="31"/>
        <v>61.055555555556197</v>
      </c>
      <c r="AI160" s="51">
        <f t="shared" si="31"/>
        <v>47.972222222221902</v>
      </c>
      <c r="AJ160" s="51">
        <f t="shared" si="33"/>
        <v>52.333333333334046</v>
      </c>
      <c r="AK160" s="51">
        <f t="shared" si="33"/>
        <v>56.694444444443803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116.744444444446</v>
      </c>
      <c r="F161" s="41">
        <f t="shared" si="32"/>
        <v>121.13333333333152</v>
      </c>
      <c r="G161" s="41">
        <f t="shared" si="32"/>
        <v>125.52222222222187</v>
      </c>
      <c r="H161" s="42">
        <f t="shared" si="32"/>
        <v>107.9666666666659</v>
      </c>
      <c r="I161" s="42">
        <f t="shared" si="32"/>
        <v>112.35555555555607</v>
      </c>
      <c r="J161" s="42">
        <f t="shared" si="32"/>
        <v>116.744444444446</v>
      </c>
      <c r="K161" s="43">
        <f t="shared" si="32"/>
        <v>99.188888888890659</v>
      </c>
      <c r="L161" s="43">
        <f t="shared" si="32"/>
        <v>103.57777777777628</v>
      </c>
      <c r="M161" s="43">
        <f t="shared" si="32"/>
        <v>107.9666666666659</v>
      </c>
      <c r="N161" s="44">
        <f t="shared" si="32"/>
        <v>79</v>
      </c>
      <c r="O161" s="44">
        <f t="shared" si="32"/>
        <v>83.388888888890165</v>
      </c>
      <c r="P161" s="44">
        <f t="shared" si="32"/>
        <v>87.777777777779292</v>
      </c>
      <c r="Q161" s="45">
        <f t="shared" si="32"/>
        <v>74.611111111109835</v>
      </c>
      <c r="R161" s="45">
        <f t="shared" si="32"/>
        <v>79</v>
      </c>
      <c r="S161" s="45">
        <f t="shared" si="32"/>
        <v>83.388888888890165</v>
      </c>
      <c r="T161" s="46">
        <f t="shared" si="31"/>
        <v>70.222222222221532</v>
      </c>
      <c r="U161" s="46">
        <f t="shared" si="31"/>
        <v>74.611111111109835</v>
      </c>
      <c r="V161" s="46">
        <f t="shared" si="31"/>
        <v>79</v>
      </c>
      <c r="W161" s="47">
        <f t="shared" si="31"/>
        <v>65.833333333333115</v>
      </c>
      <c r="X161" s="47">
        <f t="shared" si="31"/>
        <v>70.222222222221532</v>
      </c>
      <c r="Y161" s="47">
        <f t="shared" si="31"/>
        <v>74.611111111109835</v>
      </c>
      <c r="Z161" s="48">
        <f t="shared" si="31"/>
        <v>61.444444444445082</v>
      </c>
      <c r="AA161" s="48">
        <f t="shared" si="31"/>
        <v>65.833333333333115</v>
      </c>
      <c r="AB161" s="48">
        <f t="shared" si="31"/>
        <v>70.222222222221532</v>
      </c>
      <c r="AC161" s="49">
        <f t="shared" si="31"/>
        <v>57.055555555554918</v>
      </c>
      <c r="AD161" s="49">
        <f t="shared" si="31"/>
        <v>61.444444444445082</v>
      </c>
      <c r="AE161" s="49">
        <f t="shared" si="31"/>
        <v>65.833333333333115</v>
      </c>
      <c r="AF161" s="50">
        <f t="shared" si="31"/>
        <v>52.666666666667382</v>
      </c>
      <c r="AG161" s="50">
        <f t="shared" si="31"/>
        <v>57.055555555554918</v>
      </c>
      <c r="AH161" s="50">
        <f t="shared" si="31"/>
        <v>61.444444444445082</v>
      </c>
      <c r="AI161" s="51">
        <f t="shared" si="31"/>
        <v>48.277777777777459</v>
      </c>
      <c r="AJ161" s="51">
        <f t="shared" si="33"/>
        <v>52.666666666667382</v>
      </c>
      <c r="AK161" s="51">
        <f t="shared" si="33"/>
        <v>57.055555555554918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117.4833333333349</v>
      </c>
      <c r="F162" s="41">
        <f t="shared" si="34"/>
        <v>121.89999999999819</v>
      </c>
      <c r="G162" s="41">
        <f t="shared" si="34"/>
        <v>126.31666666666632</v>
      </c>
      <c r="H162" s="42">
        <f t="shared" si="34"/>
        <v>108.64999999999924</v>
      </c>
      <c r="I162" s="42">
        <f t="shared" si="34"/>
        <v>113.06666666666717</v>
      </c>
      <c r="J162" s="42">
        <f t="shared" si="34"/>
        <v>117.4833333333349</v>
      </c>
      <c r="K162" s="43">
        <f t="shared" si="34"/>
        <v>99.816666666668439</v>
      </c>
      <c r="L162" s="43">
        <f t="shared" si="34"/>
        <v>104.23333333333183</v>
      </c>
      <c r="M162" s="43">
        <f t="shared" si="34"/>
        <v>108.64999999999924</v>
      </c>
      <c r="N162" s="44">
        <f t="shared" si="34"/>
        <v>79.5</v>
      </c>
      <c r="O162" s="44">
        <f t="shared" si="34"/>
        <v>83.916666666667936</v>
      </c>
      <c r="P162" s="44">
        <f t="shared" si="34"/>
        <v>88.333333333334849</v>
      </c>
      <c r="Q162" s="45">
        <f t="shared" si="34"/>
        <v>75.083333333332064</v>
      </c>
      <c r="R162" s="45">
        <f t="shared" si="34"/>
        <v>79.5</v>
      </c>
      <c r="S162" s="45">
        <f t="shared" si="34"/>
        <v>83.916666666667936</v>
      </c>
      <c r="T162" s="46">
        <f t="shared" si="34"/>
        <v>70.666666666665975</v>
      </c>
      <c r="U162" s="46">
        <f t="shared" si="31"/>
        <v>75.083333333332064</v>
      </c>
      <c r="V162" s="46">
        <f t="shared" si="31"/>
        <v>79.5</v>
      </c>
      <c r="W162" s="47">
        <f t="shared" si="31"/>
        <v>66.249999999999787</v>
      </c>
      <c r="X162" s="47">
        <f t="shared" si="31"/>
        <v>70.666666666665975</v>
      </c>
      <c r="Y162" s="47">
        <f t="shared" si="31"/>
        <v>75.083333333332064</v>
      </c>
      <c r="Z162" s="48">
        <f t="shared" si="31"/>
        <v>61.833333333333968</v>
      </c>
      <c r="AA162" s="48">
        <f t="shared" si="31"/>
        <v>66.249999999999787</v>
      </c>
      <c r="AB162" s="48">
        <f t="shared" si="31"/>
        <v>70.666666666665975</v>
      </c>
      <c r="AC162" s="49">
        <f t="shared" si="31"/>
        <v>57.416666666666032</v>
      </c>
      <c r="AD162" s="49">
        <f t="shared" si="31"/>
        <v>61.833333333333968</v>
      </c>
      <c r="AE162" s="49">
        <f t="shared" si="31"/>
        <v>66.249999999999787</v>
      </c>
      <c r="AF162" s="50">
        <f t="shared" si="31"/>
        <v>53.000000000000718</v>
      </c>
      <c r="AG162" s="50">
        <f t="shared" ref="AF162:AK198" si="35">AG163-(AG$363/360)</f>
        <v>57.416666666666032</v>
      </c>
      <c r="AH162" s="50">
        <f t="shared" si="35"/>
        <v>61.833333333333968</v>
      </c>
      <c r="AI162" s="51">
        <f t="shared" si="35"/>
        <v>48.583333333333016</v>
      </c>
      <c r="AJ162" s="51">
        <f t="shared" si="35"/>
        <v>53.000000000000718</v>
      </c>
      <c r="AK162" s="51">
        <f t="shared" si="35"/>
        <v>57.416666666666032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118.22222222222379</v>
      </c>
      <c r="F163" s="41">
        <f t="shared" si="34"/>
        <v>122.66666666666485</v>
      </c>
      <c r="G163" s="41">
        <f t="shared" si="34"/>
        <v>127.11111111111077</v>
      </c>
      <c r="H163" s="42">
        <f t="shared" si="34"/>
        <v>109.33333333333258</v>
      </c>
      <c r="I163" s="42">
        <f t="shared" si="34"/>
        <v>113.77777777777828</v>
      </c>
      <c r="J163" s="42">
        <f t="shared" si="34"/>
        <v>118.22222222222379</v>
      </c>
      <c r="K163" s="43">
        <f t="shared" si="34"/>
        <v>100.44444444444622</v>
      </c>
      <c r="L163" s="43">
        <f t="shared" si="34"/>
        <v>104.88888888888738</v>
      </c>
      <c r="M163" s="43">
        <f t="shared" si="34"/>
        <v>109.33333333333258</v>
      </c>
      <c r="N163" s="44">
        <f t="shared" si="34"/>
        <v>80</v>
      </c>
      <c r="O163" s="44">
        <f t="shared" si="34"/>
        <v>84.444444444445708</v>
      </c>
      <c r="P163" s="44">
        <f t="shared" si="34"/>
        <v>88.888888888890406</v>
      </c>
      <c r="Q163" s="45">
        <f t="shared" si="34"/>
        <v>75.555555555554292</v>
      </c>
      <c r="R163" s="45">
        <f t="shared" si="34"/>
        <v>80</v>
      </c>
      <c r="S163" s="45">
        <f t="shared" si="34"/>
        <v>84.444444444445708</v>
      </c>
      <c r="T163" s="46">
        <f t="shared" si="34"/>
        <v>71.111111111110418</v>
      </c>
      <c r="U163" s="46">
        <f t="shared" ref="U163:AJ180" si="36">U164-(U$363/360)</f>
        <v>75.555555555554292</v>
      </c>
      <c r="V163" s="46">
        <f t="shared" si="36"/>
        <v>80</v>
      </c>
      <c r="W163" s="47">
        <f t="shared" si="36"/>
        <v>66.666666666666458</v>
      </c>
      <c r="X163" s="47">
        <f t="shared" si="36"/>
        <v>71.111111111110418</v>
      </c>
      <c r="Y163" s="47">
        <f t="shared" si="36"/>
        <v>75.555555555554292</v>
      </c>
      <c r="Z163" s="48">
        <f t="shared" si="36"/>
        <v>62.222222222222854</v>
      </c>
      <c r="AA163" s="48">
        <f t="shared" si="36"/>
        <v>66.666666666666458</v>
      </c>
      <c r="AB163" s="48">
        <f t="shared" si="36"/>
        <v>71.111111111110418</v>
      </c>
      <c r="AC163" s="49">
        <f t="shared" si="36"/>
        <v>57.777777777777146</v>
      </c>
      <c r="AD163" s="49">
        <f t="shared" si="36"/>
        <v>62.222222222222854</v>
      </c>
      <c r="AE163" s="49">
        <f t="shared" si="36"/>
        <v>66.666666666666458</v>
      </c>
      <c r="AF163" s="50">
        <f t="shared" si="36"/>
        <v>53.333333333334053</v>
      </c>
      <c r="AG163" s="50">
        <f t="shared" si="36"/>
        <v>57.777777777777146</v>
      </c>
      <c r="AH163" s="50">
        <f t="shared" si="36"/>
        <v>62.222222222222854</v>
      </c>
      <c r="AI163" s="51">
        <f t="shared" si="36"/>
        <v>48.888888888888573</v>
      </c>
      <c r="AJ163" s="51">
        <f t="shared" si="36"/>
        <v>53.333333333334053</v>
      </c>
      <c r="AK163" s="51">
        <f t="shared" si="35"/>
        <v>57.777777777777146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118.96111111111269</v>
      </c>
      <c r="F164" s="41">
        <f t="shared" si="34"/>
        <v>123.43333333333152</v>
      </c>
      <c r="G164" s="41">
        <f t="shared" si="34"/>
        <v>127.90555555555522</v>
      </c>
      <c r="H164" s="42">
        <f t="shared" si="34"/>
        <v>110.01666666666591</v>
      </c>
      <c r="I164" s="42">
        <f t="shared" si="34"/>
        <v>114.48888888888939</v>
      </c>
      <c r="J164" s="42">
        <f t="shared" si="34"/>
        <v>118.96111111111269</v>
      </c>
      <c r="K164" s="43">
        <f t="shared" si="34"/>
        <v>101.072222222224</v>
      </c>
      <c r="L164" s="43">
        <f t="shared" si="34"/>
        <v>105.54444444444293</v>
      </c>
      <c r="M164" s="43">
        <f t="shared" si="34"/>
        <v>110.01666666666591</v>
      </c>
      <c r="N164" s="44">
        <f t="shared" si="34"/>
        <v>80.5</v>
      </c>
      <c r="O164" s="44">
        <f t="shared" si="34"/>
        <v>84.972222222223479</v>
      </c>
      <c r="P164" s="44">
        <f t="shared" si="34"/>
        <v>89.444444444445963</v>
      </c>
      <c r="Q164" s="45">
        <f t="shared" si="34"/>
        <v>76.027777777776521</v>
      </c>
      <c r="R164" s="45">
        <f t="shared" si="34"/>
        <v>80.5</v>
      </c>
      <c r="S164" s="45">
        <f t="shared" si="34"/>
        <v>84.972222222223479</v>
      </c>
      <c r="T164" s="46">
        <f t="shared" si="34"/>
        <v>71.555555555554861</v>
      </c>
      <c r="U164" s="46">
        <f t="shared" si="36"/>
        <v>76.027777777776521</v>
      </c>
      <c r="V164" s="46">
        <f t="shared" si="36"/>
        <v>80.5</v>
      </c>
      <c r="W164" s="47">
        <f t="shared" si="36"/>
        <v>67.08333333333313</v>
      </c>
      <c r="X164" s="47">
        <f t="shared" si="36"/>
        <v>71.555555555554861</v>
      </c>
      <c r="Y164" s="47">
        <f t="shared" si="36"/>
        <v>76.027777777776521</v>
      </c>
      <c r="Z164" s="48">
        <f t="shared" si="36"/>
        <v>62.61111111111174</v>
      </c>
      <c r="AA164" s="48">
        <f t="shared" si="36"/>
        <v>67.08333333333313</v>
      </c>
      <c r="AB164" s="48">
        <f t="shared" si="36"/>
        <v>71.555555555554861</v>
      </c>
      <c r="AC164" s="49">
        <f t="shared" si="36"/>
        <v>58.13888888888826</v>
      </c>
      <c r="AD164" s="49">
        <f t="shared" si="36"/>
        <v>62.61111111111174</v>
      </c>
      <c r="AE164" s="49">
        <f t="shared" si="36"/>
        <v>67.08333333333313</v>
      </c>
      <c r="AF164" s="50">
        <f t="shared" si="36"/>
        <v>53.666666666667389</v>
      </c>
      <c r="AG164" s="50">
        <f t="shared" si="36"/>
        <v>58.13888888888826</v>
      </c>
      <c r="AH164" s="50">
        <f t="shared" si="36"/>
        <v>62.61111111111174</v>
      </c>
      <c r="AI164" s="51">
        <f t="shared" si="36"/>
        <v>49.19444444444413</v>
      </c>
      <c r="AJ164" s="51">
        <f t="shared" si="36"/>
        <v>53.666666666667389</v>
      </c>
      <c r="AK164" s="51">
        <f t="shared" si="35"/>
        <v>58.13888888888826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119.70000000000158</v>
      </c>
      <c r="F165" s="41">
        <f t="shared" si="34"/>
        <v>124.19999999999818</v>
      </c>
      <c r="G165" s="41">
        <f t="shared" si="34"/>
        <v>128.69999999999968</v>
      </c>
      <c r="H165" s="42">
        <f t="shared" si="34"/>
        <v>110.69999999999925</v>
      </c>
      <c r="I165" s="42">
        <f t="shared" si="34"/>
        <v>115.2000000000005</v>
      </c>
      <c r="J165" s="42">
        <f t="shared" si="34"/>
        <v>119.70000000000158</v>
      </c>
      <c r="K165" s="43">
        <f t="shared" si="34"/>
        <v>101.70000000000178</v>
      </c>
      <c r="L165" s="43">
        <f t="shared" si="34"/>
        <v>106.19999999999848</v>
      </c>
      <c r="M165" s="43">
        <f t="shared" si="34"/>
        <v>110.69999999999925</v>
      </c>
      <c r="N165" s="44">
        <f t="shared" si="34"/>
        <v>81</v>
      </c>
      <c r="O165" s="44">
        <f t="shared" si="34"/>
        <v>85.500000000001251</v>
      </c>
      <c r="P165" s="44">
        <f t="shared" si="34"/>
        <v>90.000000000001521</v>
      </c>
      <c r="Q165" s="45">
        <f t="shared" si="34"/>
        <v>76.499999999998749</v>
      </c>
      <c r="R165" s="45">
        <f t="shared" si="34"/>
        <v>81</v>
      </c>
      <c r="S165" s="45">
        <f t="shared" si="34"/>
        <v>85.500000000001251</v>
      </c>
      <c r="T165" s="46">
        <f t="shared" si="34"/>
        <v>71.999999999999304</v>
      </c>
      <c r="U165" s="46">
        <f t="shared" si="36"/>
        <v>76.499999999998749</v>
      </c>
      <c r="V165" s="46">
        <f t="shared" si="36"/>
        <v>81</v>
      </c>
      <c r="W165" s="47">
        <f t="shared" si="36"/>
        <v>67.499999999999801</v>
      </c>
      <c r="X165" s="47">
        <f t="shared" si="36"/>
        <v>71.999999999999304</v>
      </c>
      <c r="Y165" s="47">
        <f t="shared" si="36"/>
        <v>76.499999999998749</v>
      </c>
      <c r="Z165" s="48">
        <f t="shared" si="36"/>
        <v>63.000000000000625</v>
      </c>
      <c r="AA165" s="48">
        <f t="shared" si="36"/>
        <v>67.499999999999801</v>
      </c>
      <c r="AB165" s="48">
        <f t="shared" si="36"/>
        <v>71.999999999999304</v>
      </c>
      <c r="AC165" s="49">
        <f t="shared" si="36"/>
        <v>58.499999999999375</v>
      </c>
      <c r="AD165" s="49">
        <f t="shared" si="36"/>
        <v>63.000000000000625</v>
      </c>
      <c r="AE165" s="49">
        <f t="shared" si="36"/>
        <v>67.499999999999801</v>
      </c>
      <c r="AF165" s="50">
        <f t="shared" si="36"/>
        <v>54.000000000000725</v>
      </c>
      <c r="AG165" s="50">
        <f t="shared" si="36"/>
        <v>58.499999999999375</v>
      </c>
      <c r="AH165" s="50">
        <f t="shared" si="36"/>
        <v>63.000000000000625</v>
      </c>
      <c r="AI165" s="51">
        <f t="shared" si="36"/>
        <v>49.499999999999687</v>
      </c>
      <c r="AJ165" s="51">
        <f t="shared" si="36"/>
        <v>54.000000000000725</v>
      </c>
      <c r="AK165" s="51">
        <f t="shared" si="35"/>
        <v>58.499999999999375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120.43888888889047</v>
      </c>
      <c r="F166" s="41">
        <f t="shared" si="34"/>
        <v>124.96666666666485</v>
      </c>
      <c r="G166" s="41">
        <f t="shared" si="34"/>
        <v>129.49444444444413</v>
      </c>
      <c r="H166" s="42">
        <f t="shared" si="34"/>
        <v>111.38333333333259</v>
      </c>
      <c r="I166" s="42">
        <f t="shared" si="34"/>
        <v>115.91111111111161</v>
      </c>
      <c r="J166" s="42">
        <f t="shared" si="34"/>
        <v>120.43888888889047</v>
      </c>
      <c r="K166" s="43">
        <f t="shared" si="34"/>
        <v>102.32777777777956</v>
      </c>
      <c r="L166" s="43">
        <f t="shared" si="34"/>
        <v>106.85555555555403</v>
      </c>
      <c r="M166" s="43">
        <f t="shared" si="34"/>
        <v>111.38333333333259</v>
      </c>
      <c r="N166" s="44">
        <f t="shared" si="34"/>
        <v>81.5</v>
      </c>
      <c r="O166" s="44">
        <f t="shared" si="34"/>
        <v>86.027777777779022</v>
      </c>
      <c r="P166" s="44">
        <f t="shared" si="34"/>
        <v>90.555555555557078</v>
      </c>
      <c r="Q166" s="45">
        <f t="shared" si="34"/>
        <v>76.972222222220978</v>
      </c>
      <c r="R166" s="45">
        <f t="shared" si="34"/>
        <v>81.5</v>
      </c>
      <c r="S166" s="45">
        <f t="shared" si="34"/>
        <v>86.027777777779022</v>
      </c>
      <c r="T166" s="46">
        <f t="shared" si="34"/>
        <v>72.444444444443747</v>
      </c>
      <c r="U166" s="46">
        <f t="shared" si="36"/>
        <v>76.972222222220978</v>
      </c>
      <c r="V166" s="46">
        <f t="shared" si="36"/>
        <v>81.5</v>
      </c>
      <c r="W166" s="47">
        <f t="shared" si="36"/>
        <v>67.916666666666472</v>
      </c>
      <c r="X166" s="47">
        <f t="shared" si="36"/>
        <v>72.444444444443747</v>
      </c>
      <c r="Y166" s="47">
        <f t="shared" si="36"/>
        <v>76.972222222220978</v>
      </c>
      <c r="Z166" s="48">
        <f t="shared" si="36"/>
        <v>63.388888888889511</v>
      </c>
      <c r="AA166" s="48">
        <f t="shared" si="36"/>
        <v>67.916666666666472</v>
      </c>
      <c r="AB166" s="48">
        <f t="shared" si="36"/>
        <v>72.444444444443747</v>
      </c>
      <c r="AC166" s="49">
        <f t="shared" si="36"/>
        <v>58.861111111110489</v>
      </c>
      <c r="AD166" s="49">
        <f t="shared" si="36"/>
        <v>63.388888888889511</v>
      </c>
      <c r="AE166" s="49">
        <f t="shared" si="36"/>
        <v>67.916666666666472</v>
      </c>
      <c r="AF166" s="50">
        <f t="shared" si="36"/>
        <v>54.33333333333406</v>
      </c>
      <c r="AG166" s="50">
        <f t="shared" si="36"/>
        <v>58.861111111110489</v>
      </c>
      <c r="AH166" s="50">
        <f t="shared" si="36"/>
        <v>63.388888888889511</v>
      </c>
      <c r="AI166" s="51">
        <f t="shared" si="36"/>
        <v>49.805555555555244</v>
      </c>
      <c r="AJ166" s="51">
        <f t="shared" si="36"/>
        <v>54.33333333333406</v>
      </c>
      <c r="AK166" s="51">
        <f t="shared" si="35"/>
        <v>58.861111111110489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121.17777777777937</v>
      </c>
      <c r="F167" s="41">
        <f t="shared" si="34"/>
        <v>125.73333333333152</v>
      </c>
      <c r="G167" s="41">
        <f t="shared" si="34"/>
        <v>130.28888888888858</v>
      </c>
      <c r="H167" s="42">
        <f t="shared" si="34"/>
        <v>112.06666666666592</v>
      </c>
      <c r="I167" s="42">
        <f t="shared" si="34"/>
        <v>116.62222222222272</v>
      </c>
      <c r="J167" s="42">
        <f t="shared" si="34"/>
        <v>121.17777777777937</v>
      </c>
      <c r="K167" s="43">
        <f t="shared" si="34"/>
        <v>102.95555555555734</v>
      </c>
      <c r="L167" s="43">
        <f t="shared" si="34"/>
        <v>107.51111111110959</v>
      </c>
      <c r="M167" s="43">
        <f t="shared" si="34"/>
        <v>112.06666666666592</v>
      </c>
      <c r="N167" s="44">
        <f t="shared" si="34"/>
        <v>82</v>
      </c>
      <c r="O167" s="44">
        <f t="shared" si="34"/>
        <v>86.555555555556793</v>
      </c>
      <c r="P167" s="44">
        <f t="shared" si="34"/>
        <v>91.111111111112635</v>
      </c>
      <c r="Q167" s="45">
        <f t="shared" si="34"/>
        <v>77.444444444443207</v>
      </c>
      <c r="R167" s="45">
        <f t="shared" si="34"/>
        <v>82</v>
      </c>
      <c r="S167" s="45">
        <f t="shared" si="34"/>
        <v>86.555555555556793</v>
      </c>
      <c r="T167" s="46">
        <f t="shared" si="34"/>
        <v>72.888888888888189</v>
      </c>
      <c r="U167" s="46">
        <f t="shared" si="36"/>
        <v>77.444444444443207</v>
      </c>
      <c r="V167" s="46">
        <f t="shared" si="36"/>
        <v>82</v>
      </c>
      <c r="W167" s="47">
        <f t="shared" si="36"/>
        <v>68.333333333333144</v>
      </c>
      <c r="X167" s="47">
        <f t="shared" si="36"/>
        <v>72.888888888888189</v>
      </c>
      <c r="Y167" s="47">
        <f t="shared" si="36"/>
        <v>77.444444444443207</v>
      </c>
      <c r="Z167" s="48">
        <f t="shared" si="36"/>
        <v>63.777777777778397</v>
      </c>
      <c r="AA167" s="48">
        <f t="shared" si="36"/>
        <v>68.333333333333144</v>
      </c>
      <c r="AB167" s="48">
        <f t="shared" si="36"/>
        <v>72.888888888888189</v>
      </c>
      <c r="AC167" s="49">
        <f t="shared" si="36"/>
        <v>59.222222222221603</v>
      </c>
      <c r="AD167" s="49">
        <f t="shared" si="36"/>
        <v>63.777777777778397</v>
      </c>
      <c r="AE167" s="49">
        <f t="shared" si="36"/>
        <v>68.333333333333144</v>
      </c>
      <c r="AF167" s="50">
        <f t="shared" si="36"/>
        <v>54.666666666667396</v>
      </c>
      <c r="AG167" s="50">
        <f t="shared" si="36"/>
        <v>59.222222222221603</v>
      </c>
      <c r="AH167" s="50">
        <f t="shared" si="36"/>
        <v>63.777777777778397</v>
      </c>
      <c r="AI167" s="51">
        <f t="shared" si="36"/>
        <v>50.111111111110802</v>
      </c>
      <c r="AJ167" s="51">
        <f t="shared" si="36"/>
        <v>54.666666666667396</v>
      </c>
      <c r="AK167" s="51">
        <f t="shared" si="35"/>
        <v>59.222222222221603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121.91666666666826</v>
      </c>
      <c r="F168" s="41">
        <f t="shared" si="34"/>
        <v>126.49999999999818</v>
      </c>
      <c r="G168" s="41">
        <f t="shared" si="34"/>
        <v>131.08333333333303</v>
      </c>
      <c r="H168" s="42">
        <f t="shared" si="34"/>
        <v>112.74999999999926</v>
      </c>
      <c r="I168" s="42">
        <f t="shared" si="34"/>
        <v>117.33333333333383</v>
      </c>
      <c r="J168" s="42">
        <f t="shared" si="34"/>
        <v>121.91666666666826</v>
      </c>
      <c r="K168" s="43">
        <f t="shared" si="34"/>
        <v>103.58333333333512</v>
      </c>
      <c r="L168" s="43">
        <f t="shared" si="34"/>
        <v>108.16666666666514</v>
      </c>
      <c r="M168" s="43">
        <f t="shared" si="34"/>
        <v>112.74999999999926</v>
      </c>
      <c r="N168" s="44">
        <f t="shared" si="34"/>
        <v>82.5</v>
      </c>
      <c r="O168" s="44">
        <f t="shared" si="34"/>
        <v>87.083333333334565</v>
      </c>
      <c r="P168" s="44">
        <f t="shared" si="34"/>
        <v>91.666666666668192</v>
      </c>
      <c r="Q168" s="45">
        <f t="shared" si="34"/>
        <v>77.916666666665435</v>
      </c>
      <c r="R168" s="45">
        <f t="shared" si="34"/>
        <v>82.5</v>
      </c>
      <c r="S168" s="45">
        <f t="shared" si="34"/>
        <v>87.083333333334565</v>
      </c>
      <c r="T168" s="46">
        <f t="shared" si="34"/>
        <v>73.333333333332632</v>
      </c>
      <c r="U168" s="46">
        <f t="shared" si="36"/>
        <v>77.916666666665435</v>
      </c>
      <c r="V168" s="46">
        <f t="shared" si="36"/>
        <v>82.5</v>
      </c>
      <c r="W168" s="47">
        <f t="shared" si="36"/>
        <v>68.749999999999815</v>
      </c>
      <c r="X168" s="47">
        <f t="shared" si="36"/>
        <v>73.333333333332632</v>
      </c>
      <c r="Y168" s="47">
        <f t="shared" si="36"/>
        <v>77.916666666665435</v>
      </c>
      <c r="Z168" s="48">
        <f>Z169-(Z$363/360)</f>
        <v>64.166666666667282</v>
      </c>
      <c r="AA168" s="48">
        <f t="shared" si="36"/>
        <v>68.749999999999815</v>
      </c>
      <c r="AB168" s="48">
        <f t="shared" si="36"/>
        <v>73.333333333332632</v>
      </c>
      <c r="AC168" s="49">
        <f t="shared" si="36"/>
        <v>59.583333333332718</v>
      </c>
      <c r="AD168" s="49">
        <f t="shared" si="36"/>
        <v>64.166666666667282</v>
      </c>
      <c r="AE168" s="49">
        <f t="shared" si="36"/>
        <v>68.749999999999815</v>
      </c>
      <c r="AF168" s="50">
        <f t="shared" si="36"/>
        <v>55.000000000000732</v>
      </c>
      <c r="AG168" s="50">
        <f t="shared" si="36"/>
        <v>59.583333333332718</v>
      </c>
      <c r="AH168" s="50">
        <f t="shared" si="36"/>
        <v>64.166666666667282</v>
      </c>
      <c r="AI168" s="51">
        <f t="shared" si="36"/>
        <v>50.416666666666359</v>
      </c>
      <c r="AJ168" s="51">
        <f t="shared" si="36"/>
        <v>55.000000000000732</v>
      </c>
      <c r="AK168" s="51">
        <f t="shared" si="35"/>
        <v>59.583333333332718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122.65555555555716</v>
      </c>
      <c r="F169" s="41">
        <f t="shared" si="34"/>
        <v>127.26666666666485</v>
      </c>
      <c r="G169" s="41">
        <f t="shared" si="34"/>
        <v>131.87777777777748</v>
      </c>
      <c r="H169" s="42">
        <f t="shared" si="34"/>
        <v>113.4333333333326</v>
      </c>
      <c r="I169" s="42">
        <f t="shared" si="34"/>
        <v>118.04444444444493</v>
      </c>
      <c r="J169" s="42">
        <f t="shared" si="34"/>
        <v>122.65555555555716</v>
      </c>
      <c r="K169" s="43">
        <f t="shared" si="34"/>
        <v>104.2111111111129</v>
      </c>
      <c r="L169" s="43">
        <f t="shared" si="34"/>
        <v>108.82222222222069</v>
      </c>
      <c r="M169" s="43">
        <f t="shared" si="34"/>
        <v>113.4333333333326</v>
      </c>
      <c r="N169" s="44">
        <f t="shared" si="34"/>
        <v>83</v>
      </c>
      <c r="O169" s="44">
        <f t="shared" si="34"/>
        <v>87.611111111112336</v>
      </c>
      <c r="P169" s="44">
        <f t="shared" si="34"/>
        <v>92.222222222223749</v>
      </c>
      <c r="Q169" s="45">
        <f t="shared" si="34"/>
        <v>78.388888888887664</v>
      </c>
      <c r="R169" s="45">
        <f t="shared" si="34"/>
        <v>83</v>
      </c>
      <c r="S169" s="45">
        <f t="shared" si="34"/>
        <v>87.611111111112336</v>
      </c>
      <c r="T169" s="46">
        <f t="shared" si="34"/>
        <v>73.777777777777075</v>
      </c>
      <c r="U169" s="46">
        <f t="shared" si="36"/>
        <v>78.388888888887664</v>
      </c>
      <c r="V169" s="46">
        <f t="shared" si="36"/>
        <v>83</v>
      </c>
      <c r="W169" s="47">
        <f t="shared" si="36"/>
        <v>69.166666666666487</v>
      </c>
      <c r="X169" s="47">
        <f t="shared" si="36"/>
        <v>73.777777777777075</v>
      </c>
      <c r="Y169" s="47">
        <f t="shared" si="36"/>
        <v>78.388888888887664</v>
      </c>
      <c r="Z169" s="48">
        <f t="shared" si="36"/>
        <v>64.555555555556168</v>
      </c>
      <c r="AA169" s="48">
        <f t="shared" si="36"/>
        <v>69.166666666666487</v>
      </c>
      <c r="AB169" s="48">
        <f t="shared" si="36"/>
        <v>73.777777777777075</v>
      </c>
      <c r="AC169" s="49">
        <f t="shared" si="36"/>
        <v>59.944444444443832</v>
      </c>
      <c r="AD169" s="49">
        <f t="shared" si="36"/>
        <v>64.555555555556168</v>
      </c>
      <c r="AE169" s="49">
        <f t="shared" si="36"/>
        <v>69.166666666666487</v>
      </c>
      <c r="AF169" s="50">
        <f t="shared" si="36"/>
        <v>55.333333333334068</v>
      </c>
      <c r="AG169" s="50">
        <f t="shared" si="36"/>
        <v>59.944444444443832</v>
      </c>
      <c r="AH169" s="50">
        <f t="shared" si="36"/>
        <v>64.555555555556168</v>
      </c>
      <c r="AI169" s="51">
        <f t="shared" si="36"/>
        <v>50.722222222221916</v>
      </c>
      <c r="AJ169" s="51">
        <f t="shared" si="36"/>
        <v>55.333333333334068</v>
      </c>
      <c r="AK169" s="51">
        <f t="shared" si="35"/>
        <v>59.944444444443832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123.39444444444605</v>
      </c>
      <c r="F170" s="41">
        <f t="shared" si="34"/>
        <v>128.03333333333151</v>
      </c>
      <c r="G170" s="41">
        <f t="shared" si="34"/>
        <v>132.67222222222193</v>
      </c>
      <c r="H170" s="42">
        <f t="shared" si="34"/>
        <v>114.11666666666594</v>
      </c>
      <c r="I170" s="42">
        <f t="shared" si="34"/>
        <v>118.75555555555604</v>
      </c>
      <c r="J170" s="42">
        <f t="shared" si="34"/>
        <v>123.39444444444605</v>
      </c>
      <c r="K170" s="43">
        <f t="shared" si="34"/>
        <v>104.83888888889068</v>
      </c>
      <c r="L170" s="43">
        <f t="shared" si="34"/>
        <v>109.47777777777624</v>
      </c>
      <c r="M170" s="43">
        <f t="shared" si="34"/>
        <v>114.11666666666594</v>
      </c>
      <c r="N170" s="44">
        <f t="shared" si="34"/>
        <v>83.5</v>
      </c>
      <c r="O170" s="44">
        <f t="shared" si="34"/>
        <v>88.138888888890108</v>
      </c>
      <c r="P170" s="44">
        <f t="shared" si="34"/>
        <v>92.777777777779306</v>
      </c>
      <c r="Q170" s="45">
        <f t="shared" si="34"/>
        <v>78.861111111109892</v>
      </c>
      <c r="R170" s="45">
        <f t="shared" si="34"/>
        <v>83.5</v>
      </c>
      <c r="S170" s="45">
        <f t="shared" si="34"/>
        <v>88.138888888890108</v>
      </c>
      <c r="T170" s="46">
        <f t="shared" si="34"/>
        <v>74.222222222221518</v>
      </c>
      <c r="U170" s="46">
        <f t="shared" si="36"/>
        <v>78.861111111109892</v>
      </c>
      <c r="V170" s="46">
        <f t="shared" si="36"/>
        <v>83.5</v>
      </c>
      <c r="W170" s="47">
        <f t="shared" si="36"/>
        <v>69.583333333333158</v>
      </c>
      <c r="X170" s="47">
        <f t="shared" si="36"/>
        <v>74.222222222221518</v>
      </c>
      <c r="Y170" s="47">
        <f t="shared" si="36"/>
        <v>78.861111111109892</v>
      </c>
      <c r="Z170" s="48">
        <f t="shared" si="36"/>
        <v>64.944444444445054</v>
      </c>
      <c r="AA170" s="48">
        <f t="shared" si="36"/>
        <v>69.583333333333158</v>
      </c>
      <c r="AB170" s="48">
        <f t="shared" si="36"/>
        <v>74.222222222221518</v>
      </c>
      <c r="AC170" s="49">
        <f t="shared" si="36"/>
        <v>60.305555555554946</v>
      </c>
      <c r="AD170" s="49">
        <f t="shared" si="36"/>
        <v>64.944444444445054</v>
      </c>
      <c r="AE170" s="49">
        <f t="shared" si="36"/>
        <v>69.583333333333158</v>
      </c>
      <c r="AF170" s="50">
        <f t="shared" si="36"/>
        <v>55.666666666667403</v>
      </c>
      <c r="AG170" s="50">
        <f t="shared" si="36"/>
        <v>60.305555555554946</v>
      </c>
      <c r="AH170" s="50">
        <f t="shared" si="36"/>
        <v>64.944444444445054</v>
      </c>
      <c r="AI170" s="51">
        <f t="shared" si="36"/>
        <v>51.027777777777473</v>
      </c>
      <c r="AJ170" s="51">
        <f t="shared" si="36"/>
        <v>55.666666666667403</v>
      </c>
      <c r="AK170" s="51">
        <f t="shared" si="35"/>
        <v>60.305555555554946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124.13333333333495</v>
      </c>
      <c r="F171" s="41">
        <f t="shared" si="34"/>
        <v>128.79999999999819</v>
      </c>
      <c r="G171" s="41">
        <f t="shared" si="34"/>
        <v>133.46666666666638</v>
      </c>
      <c r="H171" s="42">
        <f t="shared" si="34"/>
        <v>114.79999999999927</v>
      </c>
      <c r="I171" s="42">
        <f t="shared" si="34"/>
        <v>119.46666666666715</v>
      </c>
      <c r="J171" s="42">
        <f t="shared" si="34"/>
        <v>124.13333333333495</v>
      </c>
      <c r="K171" s="43">
        <f t="shared" si="34"/>
        <v>105.46666666666846</v>
      </c>
      <c r="L171" s="43">
        <f t="shared" si="34"/>
        <v>110.13333333333179</v>
      </c>
      <c r="M171" s="43">
        <f t="shared" si="34"/>
        <v>114.79999999999927</v>
      </c>
      <c r="N171" s="44">
        <f t="shared" si="34"/>
        <v>84</v>
      </c>
      <c r="O171" s="44">
        <f t="shared" si="34"/>
        <v>88.666666666667879</v>
      </c>
      <c r="P171" s="44">
        <f t="shared" si="34"/>
        <v>93.333333333334863</v>
      </c>
      <c r="Q171" s="45">
        <f t="shared" si="34"/>
        <v>79.333333333332121</v>
      </c>
      <c r="R171" s="45">
        <f t="shared" si="34"/>
        <v>84</v>
      </c>
      <c r="S171" s="45">
        <f t="shared" si="34"/>
        <v>88.666666666667879</v>
      </c>
      <c r="T171" s="46">
        <f t="shared" si="34"/>
        <v>74.666666666665961</v>
      </c>
      <c r="U171" s="46">
        <f t="shared" si="36"/>
        <v>79.333333333332121</v>
      </c>
      <c r="V171" s="46">
        <f t="shared" si="36"/>
        <v>84</v>
      </c>
      <c r="W171" s="47">
        <f t="shared" si="36"/>
        <v>69.999999999999829</v>
      </c>
      <c r="X171" s="47">
        <f t="shared" si="36"/>
        <v>74.666666666665961</v>
      </c>
      <c r="Y171" s="47">
        <f t="shared" si="36"/>
        <v>79.333333333332121</v>
      </c>
      <c r="Z171" s="48">
        <f t="shared" si="36"/>
        <v>65.33333333333394</v>
      </c>
      <c r="AA171" s="48">
        <f t="shared" si="36"/>
        <v>69.999999999999829</v>
      </c>
      <c r="AB171" s="48">
        <f t="shared" si="36"/>
        <v>74.666666666665961</v>
      </c>
      <c r="AC171" s="49">
        <f t="shared" si="36"/>
        <v>60.66666666666606</v>
      </c>
      <c r="AD171" s="49">
        <f t="shared" si="36"/>
        <v>65.33333333333394</v>
      </c>
      <c r="AE171" s="49">
        <f t="shared" si="36"/>
        <v>69.999999999999829</v>
      </c>
      <c r="AF171" s="50">
        <f t="shared" si="36"/>
        <v>56.000000000000739</v>
      </c>
      <c r="AG171" s="50">
        <f t="shared" si="36"/>
        <v>60.66666666666606</v>
      </c>
      <c r="AH171" s="50">
        <f t="shared" si="36"/>
        <v>65.33333333333394</v>
      </c>
      <c r="AI171" s="51">
        <f t="shared" si="36"/>
        <v>51.33333333333303</v>
      </c>
      <c r="AJ171" s="51">
        <f t="shared" si="36"/>
        <v>56.000000000000739</v>
      </c>
      <c r="AK171" s="51">
        <f t="shared" si="35"/>
        <v>60.66666666666606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124.87222222222384</v>
      </c>
      <c r="F172" s="41">
        <f t="shared" si="34"/>
        <v>129.56666666666487</v>
      </c>
      <c r="G172" s="41">
        <f t="shared" si="34"/>
        <v>134.26111111111084</v>
      </c>
      <c r="H172" s="42">
        <f t="shared" si="34"/>
        <v>115.48333333333261</v>
      </c>
      <c r="I172" s="42">
        <f t="shared" si="34"/>
        <v>120.17777777777826</v>
      </c>
      <c r="J172" s="42">
        <f t="shared" si="34"/>
        <v>124.87222222222384</v>
      </c>
      <c r="K172" s="43">
        <f t="shared" si="34"/>
        <v>106.09444444444624</v>
      </c>
      <c r="L172" s="43">
        <f t="shared" si="34"/>
        <v>110.78888888888734</v>
      </c>
      <c r="M172" s="43">
        <f t="shared" si="34"/>
        <v>115.48333333333261</v>
      </c>
      <c r="N172" s="44">
        <f t="shared" si="34"/>
        <v>84.5</v>
      </c>
      <c r="O172" s="44">
        <f t="shared" si="34"/>
        <v>89.194444444445651</v>
      </c>
      <c r="P172" s="44">
        <f t="shared" si="34"/>
        <v>93.888888888890421</v>
      </c>
      <c r="Q172" s="45">
        <f t="shared" si="34"/>
        <v>79.805555555554349</v>
      </c>
      <c r="R172" s="45">
        <f t="shared" si="34"/>
        <v>84.5</v>
      </c>
      <c r="S172" s="45">
        <f t="shared" si="34"/>
        <v>89.194444444445651</v>
      </c>
      <c r="T172" s="46">
        <f t="shared" si="34"/>
        <v>75.111111111110404</v>
      </c>
      <c r="U172" s="46">
        <f t="shared" si="36"/>
        <v>79.805555555554349</v>
      </c>
      <c r="V172" s="46">
        <f t="shared" si="36"/>
        <v>84.5</v>
      </c>
      <c r="W172" s="47">
        <f t="shared" si="36"/>
        <v>70.416666666666501</v>
      </c>
      <c r="X172" s="47">
        <f t="shared" si="36"/>
        <v>75.111111111110404</v>
      </c>
      <c r="Y172" s="47">
        <f t="shared" si="36"/>
        <v>79.805555555554349</v>
      </c>
      <c r="Z172" s="48">
        <f t="shared" si="36"/>
        <v>65.722222222222825</v>
      </c>
      <c r="AA172" s="48">
        <f t="shared" si="36"/>
        <v>70.416666666666501</v>
      </c>
      <c r="AB172" s="48">
        <f t="shared" si="36"/>
        <v>75.111111111110404</v>
      </c>
      <c r="AC172" s="49">
        <f t="shared" si="36"/>
        <v>61.027777777777175</v>
      </c>
      <c r="AD172" s="49">
        <f t="shared" si="36"/>
        <v>65.722222222222825</v>
      </c>
      <c r="AE172" s="49">
        <f t="shared" si="36"/>
        <v>70.416666666666501</v>
      </c>
      <c r="AF172" s="50">
        <f t="shared" si="36"/>
        <v>56.333333333334075</v>
      </c>
      <c r="AG172" s="50">
        <f t="shared" si="36"/>
        <v>61.027777777777175</v>
      </c>
      <c r="AH172" s="50">
        <f t="shared" si="36"/>
        <v>65.722222222222825</v>
      </c>
      <c r="AI172" s="51">
        <f t="shared" si="36"/>
        <v>51.638888888888587</v>
      </c>
      <c r="AJ172" s="51">
        <f t="shared" si="36"/>
        <v>56.333333333334075</v>
      </c>
      <c r="AK172" s="51">
        <f t="shared" si="35"/>
        <v>61.027777777777175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125.61111111111273</v>
      </c>
      <c r="F173" s="41">
        <f t="shared" si="34"/>
        <v>130.33333333333155</v>
      </c>
      <c r="G173" s="41">
        <f t="shared" si="34"/>
        <v>135.05555555555529</v>
      </c>
      <c r="H173" s="42">
        <f t="shared" si="34"/>
        <v>116.16666666666595</v>
      </c>
      <c r="I173" s="42">
        <f t="shared" si="34"/>
        <v>120.88888888888937</v>
      </c>
      <c r="J173" s="42">
        <f t="shared" si="34"/>
        <v>125.61111111111273</v>
      </c>
      <c r="K173" s="43">
        <f t="shared" si="34"/>
        <v>106.72222222222402</v>
      </c>
      <c r="L173" s="43">
        <f t="shared" si="34"/>
        <v>111.44444444444289</v>
      </c>
      <c r="M173" s="43">
        <f t="shared" si="34"/>
        <v>116.16666666666595</v>
      </c>
      <c r="N173" s="44">
        <f t="shared" si="34"/>
        <v>85</v>
      </c>
      <c r="O173" s="44">
        <f t="shared" si="34"/>
        <v>89.722222222223422</v>
      </c>
      <c r="P173" s="44">
        <f t="shared" si="34"/>
        <v>94.444444444445978</v>
      </c>
      <c r="Q173" s="45">
        <f t="shared" si="34"/>
        <v>80.277777777776578</v>
      </c>
      <c r="R173" s="45">
        <f t="shared" si="34"/>
        <v>85</v>
      </c>
      <c r="S173" s="45">
        <f t="shared" si="34"/>
        <v>89.722222222223422</v>
      </c>
      <c r="T173" s="46">
        <f t="shared" si="34"/>
        <v>75.555555555554847</v>
      </c>
      <c r="U173" s="46">
        <f t="shared" si="36"/>
        <v>80.277777777776578</v>
      </c>
      <c r="V173" s="46">
        <f t="shared" si="36"/>
        <v>85</v>
      </c>
      <c r="W173" s="47">
        <f t="shared" si="36"/>
        <v>70.833333333333172</v>
      </c>
      <c r="X173" s="47">
        <f t="shared" si="36"/>
        <v>75.555555555554847</v>
      </c>
      <c r="Y173" s="47">
        <f t="shared" si="36"/>
        <v>80.277777777776578</v>
      </c>
      <c r="Z173" s="48">
        <f t="shared" si="36"/>
        <v>66.111111111111711</v>
      </c>
      <c r="AA173" s="48">
        <f t="shared" si="36"/>
        <v>70.833333333333172</v>
      </c>
      <c r="AB173" s="48">
        <f t="shared" si="36"/>
        <v>75.555555555554847</v>
      </c>
      <c r="AC173" s="49">
        <f t="shared" si="36"/>
        <v>61.388888888888289</v>
      </c>
      <c r="AD173" s="49">
        <f t="shared" si="36"/>
        <v>66.111111111111711</v>
      </c>
      <c r="AE173" s="49">
        <f t="shared" si="36"/>
        <v>70.833333333333172</v>
      </c>
      <c r="AF173" s="50">
        <f t="shared" si="36"/>
        <v>56.66666666666741</v>
      </c>
      <c r="AG173" s="50">
        <f t="shared" si="36"/>
        <v>61.388888888888289</v>
      </c>
      <c r="AH173" s="50">
        <f t="shared" si="36"/>
        <v>66.111111111111711</v>
      </c>
      <c r="AI173" s="51">
        <f t="shared" si="36"/>
        <v>51.944444444444144</v>
      </c>
      <c r="AJ173" s="51">
        <f t="shared" si="36"/>
        <v>56.66666666666741</v>
      </c>
      <c r="AK173" s="51">
        <f t="shared" si="35"/>
        <v>61.388888888888289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126.35000000000163</v>
      </c>
      <c r="F174" s="41">
        <f t="shared" si="34"/>
        <v>131.09999999999823</v>
      </c>
      <c r="G174" s="41">
        <f t="shared" si="34"/>
        <v>135.84999999999974</v>
      </c>
      <c r="H174" s="42">
        <f t="shared" si="34"/>
        <v>116.84999999999928</v>
      </c>
      <c r="I174" s="42">
        <f t="shared" si="34"/>
        <v>121.60000000000048</v>
      </c>
      <c r="J174" s="42">
        <f t="shared" si="34"/>
        <v>126.35000000000163</v>
      </c>
      <c r="K174" s="43">
        <f t="shared" si="34"/>
        <v>107.3500000000018</v>
      </c>
      <c r="L174" s="43">
        <f t="shared" si="34"/>
        <v>112.09999999999845</v>
      </c>
      <c r="M174" s="43">
        <f t="shared" si="34"/>
        <v>116.84999999999928</v>
      </c>
      <c r="N174" s="44">
        <f t="shared" si="34"/>
        <v>85.5</v>
      </c>
      <c r="O174" s="44">
        <f t="shared" si="34"/>
        <v>90.250000000001194</v>
      </c>
      <c r="P174" s="44">
        <f t="shared" si="34"/>
        <v>95.000000000001535</v>
      </c>
      <c r="Q174" s="45">
        <f t="shared" si="34"/>
        <v>80.749999999998806</v>
      </c>
      <c r="R174" s="45">
        <f t="shared" si="34"/>
        <v>85.5</v>
      </c>
      <c r="S174" s="45">
        <f t="shared" si="34"/>
        <v>90.250000000001194</v>
      </c>
      <c r="T174" s="46">
        <f t="shared" si="34"/>
        <v>75.999999999999289</v>
      </c>
      <c r="U174" s="46">
        <f t="shared" si="36"/>
        <v>80.749999999998806</v>
      </c>
      <c r="V174" s="46">
        <f t="shared" si="36"/>
        <v>85.5</v>
      </c>
      <c r="W174" s="47">
        <f t="shared" si="36"/>
        <v>71.249999999999844</v>
      </c>
      <c r="X174" s="47">
        <f t="shared" si="36"/>
        <v>75.999999999999289</v>
      </c>
      <c r="Y174" s="47">
        <f t="shared" si="36"/>
        <v>80.749999999998806</v>
      </c>
      <c r="Z174" s="48">
        <f t="shared" si="36"/>
        <v>66.500000000000597</v>
      </c>
      <c r="AA174" s="48">
        <f t="shared" si="36"/>
        <v>71.249999999999844</v>
      </c>
      <c r="AB174" s="48">
        <f t="shared" si="36"/>
        <v>75.999999999999289</v>
      </c>
      <c r="AC174" s="49">
        <f t="shared" si="36"/>
        <v>61.749999999999403</v>
      </c>
      <c r="AD174" s="49">
        <f t="shared" si="36"/>
        <v>66.500000000000597</v>
      </c>
      <c r="AE174" s="49">
        <f t="shared" si="36"/>
        <v>71.249999999999844</v>
      </c>
      <c r="AF174" s="50">
        <f t="shared" si="36"/>
        <v>57.000000000000746</v>
      </c>
      <c r="AG174" s="50">
        <f t="shared" si="36"/>
        <v>61.749999999999403</v>
      </c>
      <c r="AH174" s="50">
        <f t="shared" si="36"/>
        <v>66.500000000000597</v>
      </c>
      <c r="AI174" s="51">
        <f t="shared" si="36"/>
        <v>52.249999999999702</v>
      </c>
      <c r="AJ174" s="51">
        <f t="shared" si="36"/>
        <v>57.000000000000746</v>
      </c>
      <c r="AK174" s="51">
        <f t="shared" si="35"/>
        <v>61.749999999999403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127.08888888889052</v>
      </c>
      <c r="F175" s="41">
        <f t="shared" si="34"/>
        <v>131.86666666666491</v>
      </c>
      <c r="G175" s="41">
        <f t="shared" si="34"/>
        <v>136.64444444444419</v>
      </c>
      <c r="H175" s="42">
        <f t="shared" si="34"/>
        <v>117.53333333333262</v>
      </c>
      <c r="I175" s="42">
        <f t="shared" si="34"/>
        <v>122.31111111111159</v>
      </c>
      <c r="J175" s="42">
        <f t="shared" si="34"/>
        <v>127.08888888889052</v>
      </c>
      <c r="K175" s="43">
        <f t="shared" si="34"/>
        <v>107.97777777777958</v>
      </c>
      <c r="L175" s="43">
        <f t="shared" si="34"/>
        <v>112.755555555554</v>
      </c>
      <c r="M175" s="43">
        <f t="shared" si="34"/>
        <v>117.53333333333262</v>
      </c>
      <c r="N175" s="44">
        <f t="shared" si="34"/>
        <v>86</v>
      </c>
      <c r="O175" s="44">
        <f t="shared" si="34"/>
        <v>90.777777777778965</v>
      </c>
      <c r="P175" s="44">
        <f t="shared" si="34"/>
        <v>95.555555555557092</v>
      </c>
      <c r="Q175" s="45">
        <f t="shared" si="34"/>
        <v>81.222222222221035</v>
      </c>
      <c r="R175" s="45">
        <f t="shared" si="34"/>
        <v>86</v>
      </c>
      <c r="S175" s="45">
        <f t="shared" si="34"/>
        <v>90.777777777778965</v>
      </c>
      <c r="T175" s="46">
        <f t="shared" si="34"/>
        <v>76.444444444443732</v>
      </c>
      <c r="U175" s="46">
        <f t="shared" si="36"/>
        <v>81.222222222221035</v>
      </c>
      <c r="V175" s="46">
        <f t="shared" si="36"/>
        <v>86</v>
      </c>
      <c r="W175" s="47">
        <f t="shared" si="36"/>
        <v>71.666666666666515</v>
      </c>
      <c r="X175" s="47">
        <f t="shared" si="36"/>
        <v>76.444444444443732</v>
      </c>
      <c r="Y175" s="47">
        <f t="shared" si="36"/>
        <v>81.222222222221035</v>
      </c>
      <c r="Z175" s="48">
        <f t="shared" si="36"/>
        <v>66.888888888889483</v>
      </c>
      <c r="AA175" s="48">
        <f t="shared" si="36"/>
        <v>71.666666666666515</v>
      </c>
      <c r="AB175" s="48">
        <f t="shared" si="36"/>
        <v>76.444444444443732</v>
      </c>
      <c r="AC175" s="49">
        <f t="shared" si="36"/>
        <v>62.111111111110517</v>
      </c>
      <c r="AD175" s="49">
        <f t="shared" si="36"/>
        <v>66.888888888889483</v>
      </c>
      <c r="AE175" s="49">
        <f t="shared" si="36"/>
        <v>71.666666666666515</v>
      </c>
      <c r="AF175" s="50">
        <f t="shared" si="35"/>
        <v>57.333333333334082</v>
      </c>
      <c r="AG175" s="50">
        <f t="shared" si="35"/>
        <v>62.111111111110517</v>
      </c>
      <c r="AH175" s="50">
        <f t="shared" si="35"/>
        <v>66.888888888889483</v>
      </c>
      <c r="AI175" s="51">
        <f t="shared" si="35"/>
        <v>52.555555555555259</v>
      </c>
      <c r="AJ175" s="51">
        <f t="shared" si="35"/>
        <v>57.333333333334082</v>
      </c>
      <c r="AK175" s="51">
        <f t="shared" si="35"/>
        <v>62.111111111110517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127.82777777777942</v>
      </c>
      <c r="F176" s="41">
        <f t="shared" si="34"/>
        <v>132.63333333333159</v>
      </c>
      <c r="G176" s="41">
        <f t="shared" si="34"/>
        <v>137.43888888888864</v>
      </c>
      <c r="H176" s="42">
        <f t="shared" si="34"/>
        <v>118.21666666666596</v>
      </c>
      <c r="I176" s="42">
        <f t="shared" si="34"/>
        <v>123.02222222222269</v>
      </c>
      <c r="J176" s="42">
        <f t="shared" si="34"/>
        <v>127.82777777777942</v>
      </c>
      <c r="K176" s="43">
        <f t="shared" si="34"/>
        <v>108.60555555555736</v>
      </c>
      <c r="L176" s="43">
        <f t="shared" si="34"/>
        <v>113.41111111110955</v>
      </c>
      <c r="M176" s="43">
        <f t="shared" si="34"/>
        <v>118.21666666666596</v>
      </c>
      <c r="N176" s="44">
        <f t="shared" si="34"/>
        <v>86.5</v>
      </c>
      <c r="O176" s="44">
        <f t="shared" si="34"/>
        <v>91.305555555556737</v>
      </c>
      <c r="P176" s="44">
        <f t="shared" si="34"/>
        <v>96.111111111112649</v>
      </c>
      <c r="Q176" s="45">
        <f t="shared" si="34"/>
        <v>81.694444444443263</v>
      </c>
      <c r="R176" s="45">
        <f t="shared" si="34"/>
        <v>86.5</v>
      </c>
      <c r="S176" s="45">
        <f t="shared" si="34"/>
        <v>91.305555555556737</v>
      </c>
      <c r="T176" s="46">
        <f t="shared" si="34"/>
        <v>76.888888888888175</v>
      </c>
      <c r="U176" s="46">
        <f t="shared" si="36"/>
        <v>81.694444444443263</v>
      </c>
      <c r="V176" s="46">
        <f t="shared" si="36"/>
        <v>86.5</v>
      </c>
      <c r="W176" s="47">
        <f t="shared" si="36"/>
        <v>72.083333333333186</v>
      </c>
      <c r="X176" s="47">
        <f t="shared" si="36"/>
        <v>76.888888888888175</v>
      </c>
      <c r="Y176" s="47">
        <f t="shared" si="36"/>
        <v>81.694444444443263</v>
      </c>
      <c r="Z176" s="48">
        <f t="shared" si="36"/>
        <v>67.277777777778368</v>
      </c>
      <c r="AA176" s="48">
        <f t="shared" si="36"/>
        <v>72.083333333333186</v>
      </c>
      <c r="AB176" s="48">
        <f t="shared" si="36"/>
        <v>76.888888888888175</v>
      </c>
      <c r="AC176" s="49">
        <f t="shared" si="36"/>
        <v>62.472222222221632</v>
      </c>
      <c r="AD176" s="49">
        <f t="shared" si="36"/>
        <v>67.277777777778368</v>
      </c>
      <c r="AE176" s="49">
        <f t="shared" si="36"/>
        <v>72.083333333333186</v>
      </c>
      <c r="AF176" s="50">
        <f t="shared" si="35"/>
        <v>57.666666666667417</v>
      </c>
      <c r="AG176" s="50">
        <f t="shared" si="35"/>
        <v>62.472222222221632</v>
      </c>
      <c r="AH176" s="50">
        <f t="shared" si="35"/>
        <v>67.277777777778368</v>
      </c>
      <c r="AI176" s="51">
        <f t="shared" si="35"/>
        <v>52.861111111110816</v>
      </c>
      <c r="AJ176" s="51">
        <f t="shared" si="35"/>
        <v>57.666666666667417</v>
      </c>
      <c r="AK176" s="51">
        <f t="shared" si="35"/>
        <v>62.472222222221632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128.56666666666831</v>
      </c>
      <c r="F177" s="41">
        <f t="shared" si="34"/>
        <v>133.39999999999827</v>
      </c>
      <c r="G177" s="41">
        <f t="shared" si="34"/>
        <v>138.23333333333309</v>
      </c>
      <c r="H177" s="42">
        <f t="shared" si="34"/>
        <v>118.8999999999993</v>
      </c>
      <c r="I177" s="42">
        <f t="shared" si="34"/>
        <v>123.7333333333338</v>
      </c>
      <c r="J177" s="42">
        <f t="shared" si="34"/>
        <v>128.56666666666831</v>
      </c>
      <c r="K177" s="43">
        <f t="shared" si="34"/>
        <v>109.23333333333514</v>
      </c>
      <c r="L177" s="43">
        <f t="shared" si="34"/>
        <v>114.0666666666651</v>
      </c>
      <c r="M177" s="43">
        <f t="shared" si="34"/>
        <v>118.8999999999993</v>
      </c>
      <c r="N177" s="44">
        <f t="shared" si="34"/>
        <v>87</v>
      </c>
      <c r="O177" s="44">
        <f t="shared" si="34"/>
        <v>91.833333333334508</v>
      </c>
      <c r="P177" s="44">
        <f t="shared" si="34"/>
        <v>96.666666666668206</v>
      </c>
      <c r="Q177" s="45">
        <f t="shared" si="34"/>
        <v>82.166666666665492</v>
      </c>
      <c r="R177" s="45">
        <f t="shared" si="34"/>
        <v>87</v>
      </c>
      <c r="S177" s="45">
        <f t="shared" si="34"/>
        <v>91.833333333334508</v>
      </c>
      <c r="T177" s="46">
        <f t="shared" ref="T177" si="37">T178-(T$363/360)</f>
        <v>77.333333333332618</v>
      </c>
      <c r="U177" s="46">
        <f t="shared" si="36"/>
        <v>82.166666666665492</v>
      </c>
      <c r="V177" s="46">
        <f t="shared" si="36"/>
        <v>87</v>
      </c>
      <c r="W177" s="47">
        <f t="shared" si="36"/>
        <v>72.499999999999858</v>
      </c>
      <c r="X177" s="47">
        <f t="shared" si="36"/>
        <v>77.333333333332618</v>
      </c>
      <c r="Y177" s="47">
        <f t="shared" si="36"/>
        <v>82.166666666665492</v>
      </c>
      <c r="Z177" s="48">
        <f t="shared" si="36"/>
        <v>67.666666666667254</v>
      </c>
      <c r="AA177" s="48">
        <f t="shared" si="36"/>
        <v>72.499999999999858</v>
      </c>
      <c r="AB177" s="48">
        <f t="shared" si="36"/>
        <v>77.333333333332618</v>
      </c>
      <c r="AC177" s="49">
        <f t="shared" si="36"/>
        <v>62.833333333332746</v>
      </c>
      <c r="AD177" s="49">
        <f t="shared" si="36"/>
        <v>67.666666666667254</v>
      </c>
      <c r="AE177" s="49">
        <f t="shared" si="36"/>
        <v>72.499999999999858</v>
      </c>
      <c r="AF177" s="50">
        <f t="shared" si="35"/>
        <v>58.000000000000753</v>
      </c>
      <c r="AG177" s="50">
        <f t="shared" si="35"/>
        <v>62.833333333332746</v>
      </c>
      <c r="AH177" s="50">
        <f t="shared" si="35"/>
        <v>67.666666666667254</v>
      </c>
      <c r="AI177" s="51">
        <f t="shared" si="35"/>
        <v>53.166666666666373</v>
      </c>
      <c r="AJ177" s="51">
        <f t="shared" si="35"/>
        <v>58.000000000000753</v>
      </c>
      <c r="AK177" s="51">
        <f t="shared" si="35"/>
        <v>62.833333333332746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129.30555555555719</v>
      </c>
      <c r="F178" s="41">
        <f t="shared" si="38"/>
        <v>134.16666666666495</v>
      </c>
      <c r="G178" s="41">
        <f t="shared" si="38"/>
        <v>139.02777777777754</v>
      </c>
      <c r="H178" s="42">
        <f t="shared" si="38"/>
        <v>119.58333333333263</v>
      </c>
      <c r="I178" s="42">
        <f t="shared" si="38"/>
        <v>124.44444444444491</v>
      </c>
      <c r="J178" s="42">
        <f t="shared" si="38"/>
        <v>129.30555555555719</v>
      </c>
      <c r="K178" s="43">
        <f t="shared" si="38"/>
        <v>109.86111111111292</v>
      </c>
      <c r="L178" s="43">
        <f t="shared" si="38"/>
        <v>114.72222222222065</v>
      </c>
      <c r="M178" s="43">
        <f t="shared" si="38"/>
        <v>119.58333333333263</v>
      </c>
      <c r="N178" s="44">
        <f t="shared" si="38"/>
        <v>87.5</v>
      </c>
      <c r="O178" s="44">
        <f t="shared" si="38"/>
        <v>92.36111111111228</v>
      </c>
      <c r="P178" s="44">
        <f t="shared" si="38"/>
        <v>97.222222222223763</v>
      </c>
      <c r="Q178" s="45">
        <f t="shared" si="38"/>
        <v>82.63888888888772</v>
      </c>
      <c r="R178" s="45">
        <f t="shared" si="38"/>
        <v>87.5</v>
      </c>
      <c r="S178" s="45">
        <f t="shared" si="38"/>
        <v>92.36111111111228</v>
      </c>
      <c r="T178" s="46">
        <f t="shared" si="38"/>
        <v>77.777777777777061</v>
      </c>
      <c r="U178" s="46">
        <f t="shared" si="36"/>
        <v>82.63888888888772</v>
      </c>
      <c r="V178" s="46">
        <f t="shared" si="36"/>
        <v>87.5</v>
      </c>
      <c r="W178" s="47">
        <f t="shared" si="36"/>
        <v>72.916666666666529</v>
      </c>
      <c r="X178" s="47">
        <f t="shared" si="36"/>
        <v>77.777777777777061</v>
      </c>
      <c r="Y178" s="47">
        <f t="shared" si="36"/>
        <v>82.63888888888772</v>
      </c>
      <c r="Z178" s="48">
        <f t="shared" si="36"/>
        <v>68.05555555555614</v>
      </c>
      <c r="AA178" s="48">
        <f t="shared" si="36"/>
        <v>72.916666666666529</v>
      </c>
      <c r="AB178" s="48">
        <f t="shared" si="36"/>
        <v>77.777777777777061</v>
      </c>
      <c r="AC178" s="49">
        <f t="shared" si="36"/>
        <v>63.19444444444386</v>
      </c>
      <c r="AD178" s="49">
        <f t="shared" si="36"/>
        <v>68.05555555555614</v>
      </c>
      <c r="AE178" s="49">
        <f t="shared" si="36"/>
        <v>72.916666666666529</v>
      </c>
      <c r="AF178" s="50">
        <f t="shared" si="35"/>
        <v>58.333333333334089</v>
      </c>
      <c r="AG178" s="50">
        <f t="shared" si="35"/>
        <v>63.19444444444386</v>
      </c>
      <c r="AH178" s="50">
        <f t="shared" si="35"/>
        <v>68.05555555555614</v>
      </c>
      <c r="AI178" s="51">
        <f t="shared" si="35"/>
        <v>53.47222222222193</v>
      </c>
      <c r="AJ178" s="51">
        <f t="shared" si="35"/>
        <v>58.333333333334089</v>
      </c>
      <c r="AK178" s="51">
        <f t="shared" si="35"/>
        <v>63.19444444444386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130.04444444444607</v>
      </c>
      <c r="F179" s="41">
        <f t="shared" si="38"/>
        <v>134.93333333333163</v>
      </c>
      <c r="G179" s="41">
        <f t="shared" si="38"/>
        <v>139.822222222222</v>
      </c>
      <c r="H179" s="42">
        <f t="shared" si="38"/>
        <v>120.26666666666597</v>
      </c>
      <c r="I179" s="42">
        <f t="shared" si="38"/>
        <v>125.15555555555602</v>
      </c>
      <c r="J179" s="42">
        <f t="shared" si="38"/>
        <v>130.04444444444607</v>
      </c>
      <c r="K179" s="43">
        <f t="shared" si="38"/>
        <v>110.4888888888907</v>
      </c>
      <c r="L179" s="43">
        <f t="shared" si="38"/>
        <v>115.3777777777762</v>
      </c>
      <c r="M179" s="43">
        <f t="shared" si="38"/>
        <v>120.26666666666597</v>
      </c>
      <c r="N179" s="44">
        <f t="shared" si="38"/>
        <v>88</v>
      </c>
      <c r="O179" s="44">
        <f t="shared" si="38"/>
        <v>92.888888888890051</v>
      </c>
      <c r="P179" s="44">
        <f t="shared" si="38"/>
        <v>97.77777777777932</v>
      </c>
      <c r="Q179" s="45">
        <f t="shared" si="38"/>
        <v>83.111111111109949</v>
      </c>
      <c r="R179" s="45">
        <f t="shared" si="38"/>
        <v>88</v>
      </c>
      <c r="S179" s="45">
        <f t="shared" si="38"/>
        <v>92.888888888890051</v>
      </c>
      <c r="T179" s="46">
        <f t="shared" si="38"/>
        <v>78.222222222221504</v>
      </c>
      <c r="U179" s="46">
        <f t="shared" si="36"/>
        <v>83.111111111109949</v>
      </c>
      <c r="V179" s="46">
        <f t="shared" si="36"/>
        <v>88</v>
      </c>
      <c r="W179" s="47">
        <f t="shared" si="36"/>
        <v>73.333333333333201</v>
      </c>
      <c r="X179" s="47">
        <f t="shared" si="36"/>
        <v>78.222222222221504</v>
      </c>
      <c r="Y179" s="47">
        <f t="shared" si="36"/>
        <v>83.111111111109949</v>
      </c>
      <c r="Z179" s="48">
        <f t="shared" si="36"/>
        <v>68.444444444445026</v>
      </c>
      <c r="AA179" s="48">
        <f t="shared" si="36"/>
        <v>73.333333333333201</v>
      </c>
      <c r="AB179" s="48">
        <f t="shared" si="36"/>
        <v>78.222222222221504</v>
      </c>
      <c r="AC179" s="49">
        <f t="shared" si="36"/>
        <v>63.555555555554974</v>
      </c>
      <c r="AD179" s="49">
        <f t="shared" si="36"/>
        <v>68.444444444445026</v>
      </c>
      <c r="AE179" s="49">
        <f t="shared" si="36"/>
        <v>73.333333333333201</v>
      </c>
      <c r="AF179" s="50">
        <f t="shared" si="35"/>
        <v>58.666666666667425</v>
      </c>
      <c r="AG179" s="50">
        <f t="shared" si="35"/>
        <v>63.555555555554974</v>
      </c>
      <c r="AH179" s="50">
        <f t="shared" si="35"/>
        <v>68.444444444445026</v>
      </c>
      <c r="AI179" s="51">
        <f t="shared" si="35"/>
        <v>53.777777777777487</v>
      </c>
      <c r="AJ179" s="51">
        <f t="shared" si="35"/>
        <v>58.666666666667425</v>
      </c>
      <c r="AK179" s="51">
        <f t="shared" si="35"/>
        <v>63.555555555554974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130.78333333333495</v>
      </c>
      <c r="F180" s="41">
        <f t="shared" si="38"/>
        <v>135.69999999999831</v>
      </c>
      <c r="G180" s="41">
        <f t="shared" si="38"/>
        <v>140.61666666666645</v>
      </c>
      <c r="H180" s="42">
        <f t="shared" si="38"/>
        <v>120.94999999999931</v>
      </c>
      <c r="I180" s="42">
        <f t="shared" si="38"/>
        <v>125.86666666666713</v>
      </c>
      <c r="J180" s="42">
        <f t="shared" si="38"/>
        <v>130.78333333333495</v>
      </c>
      <c r="K180" s="43">
        <f t="shared" si="38"/>
        <v>111.11666666666848</v>
      </c>
      <c r="L180" s="43">
        <f t="shared" si="38"/>
        <v>116.03333333333175</v>
      </c>
      <c r="M180" s="43">
        <f t="shared" si="38"/>
        <v>120.94999999999931</v>
      </c>
      <c r="N180" s="44">
        <f t="shared" si="38"/>
        <v>88.5</v>
      </c>
      <c r="O180" s="44">
        <f t="shared" si="38"/>
        <v>93.416666666667822</v>
      </c>
      <c r="P180" s="44">
        <f t="shared" si="38"/>
        <v>98.333333333334878</v>
      </c>
      <c r="Q180" s="45">
        <f t="shared" si="38"/>
        <v>83.583333333332178</v>
      </c>
      <c r="R180" s="45">
        <f t="shared" si="38"/>
        <v>88.5</v>
      </c>
      <c r="S180" s="45">
        <f t="shared" si="38"/>
        <v>93.416666666667822</v>
      </c>
      <c r="T180" s="46">
        <f t="shared" si="38"/>
        <v>78.666666666665947</v>
      </c>
      <c r="U180" s="46">
        <f t="shared" si="36"/>
        <v>83.583333333332178</v>
      </c>
      <c r="V180" s="46">
        <f t="shared" si="36"/>
        <v>88.5</v>
      </c>
      <c r="W180" s="47">
        <f t="shared" si="36"/>
        <v>73.749999999999872</v>
      </c>
      <c r="X180" s="47">
        <f t="shared" si="36"/>
        <v>78.666666666665947</v>
      </c>
      <c r="Y180" s="47">
        <f t="shared" si="36"/>
        <v>83.583333333332178</v>
      </c>
      <c r="Z180" s="48">
        <f t="shared" si="36"/>
        <v>68.833333333333911</v>
      </c>
      <c r="AA180" s="48">
        <f t="shared" si="36"/>
        <v>73.749999999999872</v>
      </c>
      <c r="AB180" s="48">
        <f t="shared" si="36"/>
        <v>78.666666666665947</v>
      </c>
      <c r="AC180" s="49">
        <f t="shared" si="36"/>
        <v>63.916666666666089</v>
      </c>
      <c r="AD180" s="49">
        <f t="shared" ref="AD180:AE180" si="39">AD181-(AD$363/360)</f>
        <v>68.833333333333911</v>
      </c>
      <c r="AE180" s="49">
        <f t="shared" si="39"/>
        <v>73.749999999999872</v>
      </c>
      <c r="AF180" s="50">
        <f t="shared" si="35"/>
        <v>59.00000000000076</v>
      </c>
      <c r="AG180" s="50">
        <f t="shared" si="35"/>
        <v>63.916666666666089</v>
      </c>
      <c r="AH180" s="50">
        <f t="shared" si="35"/>
        <v>68.833333333333911</v>
      </c>
      <c r="AI180" s="51">
        <f t="shared" si="35"/>
        <v>54.083333333333044</v>
      </c>
      <c r="AJ180" s="51">
        <f t="shared" si="35"/>
        <v>59.00000000000076</v>
      </c>
      <c r="AK180" s="51">
        <f t="shared" si="35"/>
        <v>63.916666666666089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131.52222222222383</v>
      </c>
      <c r="F181" s="41">
        <f t="shared" si="38"/>
        <v>136.46666666666499</v>
      </c>
      <c r="G181" s="41">
        <f t="shared" si="38"/>
        <v>141.4111111111109</v>
      </c>
      <c r="H181" s="42">
        <f t="shared" si="38"/>
        <v>121.63333333333264</v>
      </c>
      <c r="I181" s="42">
        <f t="shared" si="38"/>
        <v>126.57777777777824</v>
      </c>
      <c r="J181" s="42">
        <f t="shared" si="38"/>
        <v>131.52222222222383</v>
      </c>
      <c r="K181" s="43">
        <f t="shared" si="38"/>
        <v>111.74444444444626</v>
      </c>
      <c r="L181" s="43">
        <f t="shared" si="38"/>
        <v>116.68888888888731</v>
      </c>
      <c r="M181" s="43">
        <f t="shared" si="38"/>
        <v>121.63333333333264</v>
      </c>
      <c r="N181" s="44">
        <f t="shared" si="38"/>
        <v>89</v>
      </c>
      <c r="O181" s="44">
        <f t="shared" si="38"/>
        <v>93.944444444445594</v>
      </c>
      <c r="P181" s="44">
        <f t="shared" si="38"/>
        <v>98.888888888890435</v>
      </c>
      <c r="Q181" s="45">
        <f t="shared" si="38"/>
        <v>84.055555555554406</v>
      </c>
      <c r="R181" s="45">
        <f t="shared" si="38"/>
        <v>89</v>
      </c>
      <c r="S181" s="45">
        <f t="shared" si="38"/>
        <v>93.944444444445594</v>
      </c>
      <c r="T181" s="46">
        <f t="shared" si="38"/>
        <v>79.11111111111039</v>
      </c>
      <c r="U181" s="46">
        <f t="shared" ref="U181:AJ202" si="40">U182-(U$363/360)</f>
        <v>84.055555555554406</v>
      </c>
      <c r="V181" s="46">
        <f t="shared" si="40"/>
        <v>89</v>
      </c>
      <c r="W181" s="47">
        <f t="shared" si="40"/>
        <v>74.166666666666544</v>
      </c>
      <c r="X181" s="47">
        <f t="shared" si="40"/>
        <v>79.11111111111039</v>
      </c>
      <c r="Y181" s="47">
        <f t="shared" si="40"/>
        <v>84.055555555554406</v>
      </c>
      <c r="Z181" s="48">
        <f t="shared" si="40"/>
        <v>69.222222222222797</v>
      </c>
      <c r="AA181" s="48">
        <f t="shared" si="40"/>
        <v>74.166666666666544</v>
      </c>
      <c r="AB181" s="48">
        <f t="shared" si="40"/>
        <v>79.11111111111039</v>
      </c>
      <c r="AC181" s="49">
        <f t="shared" si="40"/>
        <v>64.277777777777203</v>
      </c>
      <c r="AD181" s="49">
        <f t="shared" si="40"/>
        <v>69.222222222222797</v>
      </c>
      <c r="AE181" s="49">
        <f t="shared" si="40"/>
        <v>74.166666666666544</v>
      </c>
      <c r="AF181" s="50">
        <f t="shared" si="35"/>
        <v>59.333333333334096</v>
      </c>
      <c r="AG181" s="50">
        <f t="shared" si="35"/>
        <v>64.277777777777203</v>
      </c>
      <c r="AH181" s="50">
        <f t="shared" si="35"/>
        <v>69.222222222222797</v>
      </c>
      <c r="AI181" s="51">
        <f t="shared" si="35"/>
        <v>54.388888888888602</v>
      </c>
      <c r="AJ181" s="51">
        <f t="shared" si="35"/>
        <v>59.333333333334096</v>
      </c>
      <c r="AK181" s="51">
        <f t="shared" si="35"/>
        <v>64.277777777777203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132.26111111111271</v>
      </c>
      <c r="F182" s="41">
        <f t="shared" si="38"/>
        <v>137.23333333333167</v>
      </c>
      <c r="G182" s="41">
        <f t="shared" si="38"/>
        <v>142.20555555555535</v>
      </c>
      <c r="H182" s="42">
        <f t="shared" si="38"/>
        <v>122.31666666666598</v>
      </c>
      <c r="I182" s="42">
        <f t="shared" si="38"/>
        <v>127.28888888888935</v>
      </c>
      <c r="J182" s="42">
        <f t="shared" si="38"/>
        <v>132.26111111111271</v>
      </c>
      <c r="K182" s="43">
        <f t="shared" si="38"/>
        <v>112.37222222222404</v>
      </c>
      <c r="L182" s="43">
        <f t="shared" si="38"/>
        <v>117.34444444444286</v>
      </c>
      <c r="M182" s="43">
        <f t="shared" si="38"/>
        <v>122.31666666666598</v>
      </c>
      <c r="N182" s="44">
        <f t="shared" si="38"/>
        <v>89.5</v>
      </c>
      <c r="O182" s="44">
        <f t="shared" si="38"/>
        <v>94.472222222223365</v>
      </c>
      <c r="P182" s="44">
        <f t="shared" si="38"/>
        <v>99.444444444445992</v>
      </c>
      <c r="Q182" s="45">
        <f t="shared" si="38"/>
        <v>84.527777777776635</v>
      </c>
      <c r="R182" s="45">
        <f t="shared" si="38"/>
        <v>89.5</v>
      </c>
      <c r="S182" s="45">
        <f t="shared" si="38"/>
        <v>94.472222222223365</v>
      </c>
      <c r="T182" s="46">
        <f t="shared" si="38"/>
        <v>79.555555555554832</v>
      </c>
      <c r="U182" s="46">
        <f t="shared" si="40"/>
        <v>84.527777777776635</v>
      </c>
      <c r="V182" s="46">
        <f t="shared" si="40"/>
        <v>89.5</v>
      </c>
      <c r="W182" s="47">
        <f t="shared" si="40"/>
        <v>74.583333333333215</v>
      </c>
      <c r="X182" s="47">
        <f t="shared" si="40"/>
        <v>79.555555555554832</v>
      </c>
      <c r="Y182" s="47">
        <f t="shared" si="40"/>
        <v>84.527777777776635</v>
      </c>
      <c r="Z182" s="48">
        <f t="shared" si="40"/>
        <v>69.611111111111683</v>
      </c>
      <c r="AA182" s="48">
        <f t="shared" si="40"/>
        <v>74.583333333333215</v>
      </c>
      <c r="AB182" s="48">
        <f t="shared" si="40"/>
        <v>79.555555555554832</v>
      </c>
      <c r="AC182" s="49">
        <f t="shared" si="40"/>
        <v>64.638888888888317</v>
      </c>
      <c r="AD182" s="49">
        <f t="shared" si="40"/>
        <v>69.611111111111683</v>
      </c>
      <c r="AE182" s="49">
        <f t="shared" si="40"/>
        <v>74.583333333333215</v>
      </c>
      <c r="AF182" s="50">
        <f t="shared" si="35"/>
        <v>59.666666666667432</v>
      </c>
      <c r="AG182" s="50">
        <f t="shared" si="35"/>
        <v>64.638888888888317</v>
      </c>
      <c r="AH182" s="50">
        <f t="shared" si="35"/>
        <v>69.611111111111683</v>
      </c>
      <c r="AI182" s="51">
        <f t="shared" si="35"/>
        <v>54.694444444444159</v>
      </c>
      <c r="AJ182" s="51">
        <f t="shared" si="35"/>
        <v>59.666666666667432</v>
      </c>
      <c r="AK182" s="51">
        <f t="shared" si="35"/>
        <v>64.638888888888317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133.00000000000159</v>
      </c>
      <c r="F183" s="41">
        <f t="shared" si="38"/>
        <v>137.99999999999835</v>
      </c>
      <c r="G183" s="41">
        <f t="shared" si="38"/>
        <v>142.9999999999998</v>
      </c>
      <c r="H183" s="42">
        <f t="shared" si="38"/>
        <v>122.99999999999932</v>
      </c>
      <c r="I183" s="42">
        <f t="shared" si="38"/>
        <v>128.00000000000045</v>
      </c>
      <c r="J183" s="42">
        <f t="shared" si="38"/>
        <v>133.00000000000159</v>
      </c>
      <c r="K183" s="43">
        <f t="shared" si="38"/>
        <v>113.00000000000182</v>
      </c>
      <c r="L183" s="43">
        <f t="shared" si="38"/>
        <v>117.99999999999841</v>
      </c>
      <c r="M183" s="43">
        <f t="shared" si="38"/>
        <v>122.99999999999932</v>
      </c>
      <c r="N183" s="44">
        <f t="shared" si="38"/>
        <v>90</v>
      </c>
      <c r="O183" s="44">
        <f t="shared" si="38"/>
        <v>95.000000000001137</v>
      </c>
      <c r="P183" s="44">
        <f t="shared" si="38"/>
        <v>100.00000000000155</v>
      </c>
      <c r="Q183" s="45">
        <f t="shared" si="38"/>
        <v>84.999999999998863</v>
      </c>
      <c r="R183" s="45">
        <f t="shared" si="38"/>
        <v>90</v>
      </c>
      <c r="S183" s="45">
        <f t="shared" si="38"/>
        <v>95.000000000001137</v>
      </c>
      <c r="T183" s="46">
        <f t="shared" si="38"/>
        <v>79.999999999999275</v>
      </c>
      <c r="U183" s="46">
        <f t="shared" si="40"/>
        <v>84.999999999998863</v>
      </c>
      <c r="V183" s="46">
        <f t="shared" si="40"/>
        <v>90</v>
      </c>
      <c r="W183" s="47">
        <f t="shared" si="40"/>
        <v>74.999999999999886</v>
      </c>
      <c r="X183" s="47">
        <f t="shared" si="40"/>
        <v>79.999999999999275</v>
      </c>
      <c r="Y183" s="47">
        <f t="shared" si="40"/>
        <v>84.999999999998863</v>
      </c>
      <c r="Z183" s="48">
        <f t="shared" si="40"/>
        <v>70.000000000000568</v>
      </c>
      <c r="AA183" s="48">
        <f t="shared" si="40"/>
        <v>74.999999999999886</v>
      </c>
      <c r="AB183" s="48">
        <f t="shared" si="40"/>
        <v>79.999999999999275</v>
      </c>
      <c r="AC183" s="49">
        <f t="shared" si="40"/>
        <v>64.999999999999432</v>
      </c>
      <c r="AD183" s="49">
        <f t="shared" si="40"/>
        <v>70.000000000000568</v>
      </c>
      <c r="AE183" s="49">
        <f t="shared" si="40"/>
        <v>74.999999999999886</v>
      </c>
      <c r="AF183" s="50">
        <f t="shared" si="35"/>
        <v>60.000000000000767</v>
      </c>
      <c r="AG183" s="50">
        <f t="shared" si="35"/>
        <v>64.999999999999432</v>
      </c>
      <c r="AH183" s="50">
        <f t="shared" si="35"/>
        <v>70.000000000000568</v>
      </c>
      <c r="AI183" s="51">
        <f t="shared" si="35"/>
        <v>54.999999999999716</v>
      </c>
      <c r="AJ183" s="51">
        <f t="shared" si="35"/>
        <v>60.000000000000767</v>
      </c>
      <c r="AK183" s="51">
        <f t="shared" si="35"/>
        <v>64.999999999999432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133.73888888889047</v>
      </c>
      <c r="F184" s="41">
        <f t="shared" si="38"/>
        <v>138.76666666666503</v>
      </c>
      <c r="G184" s="41">
        <f t="shared" si="38"/>
        <v>143.79444444444425</v>
      </c>
      <c r="H184" s="42">
        <f t="shared" si="38"/>
        <v>123.68333333333266</v>
      </c>
      <c r="I184" s="42">
        <f t="shared" si="38"/>
        <v>128.71111111111156</v>
      </c>
      <c r="J184" s="42">
        <f t="shared" si="38"/>
        <v>133.73888888889047</v>
      </c>
      <c r="K184" s="43">
        <f t="shared" si="38"/>
        <v>113.6277777777796</v>
      </c>
      <c r="L184" s="43">
        <f t="shared" si="38"/>
        <v>118.65555555555396</v>
      </c>
      <c r="M184" s="43">
        <f t="shared" si="38"/>
        <v>123.68333333333266</v>
      </c>
      <c r="N184" s="44">
        <f t="shared" si="38"/>
        <v>90.5</v>
      </c>
      <c r="O184" s="44">
        <f t="shared" si="38"/>
        <v>95.527777777778908</v>
      </c>
      <c r="P184" s="44">
        <f t="shared" si="38"/>
        <v>100.55555555555711</v>
      </c>
      <c r="Q184" s="45">
        <f t="shared" si="38"/>
        <v>85.472222222221092</v>
      </c>
      <c r="R184" s="45">
        <f t="shared" si="38"/>
        <v>90.5</v>
      </c>
      <c r="S184" s="45">
        <f t="shared" si="38"/>
        <v>95.527777777778908</v>
      </c>
      <c r="T184" s="46">
        <f t="shared" si="38"/>
        <v>80.444444444443718</v>
      </c>
      <c r="U184" s="46">
        <f t="shared" si="40"/>
        <v>85.472222222221092</v>
      </c>
      <c r="V184" s="46">
        <f t="shared" si="40"/>
        <v>90.5</v>
      </c>
      <c r="W184" s="47">
        <f t="shared" si="40"/>
        <v>75.416666666666558</v>
      </c>
      <c r="X184" s="47">
        <f t="shared" si="40"/>
        <v>80.444444444443718</v>
      </c>
      <c r="Y184" s="47">
        <f t="shared" si="40"/>
        <v>85.472222222221092</v>
      </c>
      <c r="Z184" s="48">
        <f t="shared" si="40"/>
        <v>70.388888888889454</v>
      </c>
      <c r="AA184" s="48">
        <f t="shared" si="40"/>
        <v>75.416666666666558</v>
      </c>
      <c r="AB184" s="48">
        <f t="shared" si="40"/>
        <v>80.444444444443718</v>
      </c>
      <c r="AC184" s="49">
        <f t="shared" si="40"/>
        <v>65.361111111110546</v>
      </c>
      <c r="AD184" s="49">
        <f t="shared" si="40"/>
        <v>70.388888888889454</v>
      </c>
      <c r="AE184" s="49">
        <f t="shared" si="40"/>
        <v>75.416666666666558</v>
      </c>
      <c r="AF184" s="50">
        <f t="shared" si="35"/>
        <v>60.333333333334103</v>
      </c>
      <c r="AG184" s="50">
        <f t="shared" si="35"/>
        <v>65.361111111110546</v>
      </c>
      <c r="AH184" s="50">
        <f t="shared" si="35"/>
        <v>70.388888888889454</v>
      </c>
      <c r="AI184" s="51">
        <f t="shared" si="35"/>
        <v>55.305555555555273</v>
      </c>
      <c r="AJ184" s="51">
        <f t="shared" si="35"/>
        <v>60.333333333334103</v>
      </c>
      <c r="AK184" s="51">
        <f t="shared" si="35"/>
        <v>65.361111111110546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134.47777777777935</v>
      </c>
      <c r="F185" s="41">
        <f t="shared" si="38"/>
        <v>139.53333333333171</v>
      </c>
      <c r="G185" s="41">
        <f t="shared" si="38"/>
        <v>144.5888888888887</v>
      </c>
      <c r="H185" s="42">
        <f t="shared" si="38"/>
        <v>124.36666666666599</v>
      </c>
      <c r="I185" s="42">
        <f t="shared" si="38"/>
        <v>129.42222222222267</v>
      </c>
      <c r="J185" s="42">
        <f t="shared" si="38"/>
        <v>134.47777777777935</v>
      </c>
      <c r="K185" s="43">
        <f t="shared" si="38"/>
        <v>114.25555555555738</v>
      </c>
      <c r="L185" s="43">
        <f t="shared" si="38"/>
        <v>119.31111111110951</v>
      </c>
      <c r="M185" s="43">
        <f t="shared" si="38"/>
        <v>124.36666666666599</v>
      </c>
      <c r="N185" s="44">
        <f t="shared" si="38"/>
        <v>91</v>
      </c>
      <c r="O185" s="44">
        <f t="shared" si="38"/>
        <v>96.05555555555668</v>
      </c>
      <c r="P185" s="44">
        <f t="shared" si="38"/>
        <v>101.11111111111266</v>
      </c>
      <c r="Q185" s="45">
        <f t="shared" si="38"/>
        <v>85.94444444444332</v>
      </c>
      <c r="R185" s="45">
        <f t="shared" si="38"/>
        <v>91</v>
      </c>
      <c r="S185" s="45">
        <f t="shared" si="38"/>
        <v>96.05555555555668</v>
      </c>
      <c r="T185" s="46">
        <f t="shared" si="38"/>
        <v>80.888888888888161</v>
      </c>
      <c r="U185" s="46">
        <f t="shared" si="40"/>
        <v>85.94444444444332</v>
      </c>
      <c r="V185" s="46">
        <f t="shared" si="40"/>
        <v>91</v>
      </c>
      <c r="W185" s="47">
        <f t="shared" si="40"/>
        <v>75.833333333333229</v>
      </c>
      <c r="X185" s="47">
        <f t="shared" si="40"/>
        <v>80.888888888888161</v>
      </c>
      <c r="Y185" s="47">
        <f t="shared" si="40"/>
        <v>85.94444444444332</v>
      </c>
      <c r="Z185" s="48">
        <f t="shared" si="40"/>
        <v>70.77777777777834</v>
      </c>
      <c r="AA185" s="48">
        <f t="shared" si="40"/>
        <v>75.833333333333229</v>
      </c>
      <c r="AB185" s="48">
        <f t="shared" si="40"/>
        <v>80.888888888888161</v>
      </c>
      <c r="AC185" s="49">
        <f t="shared" si="40"/>
        <v>65.72222222222166</v>
      </c>
      <c r="AD185" s="49">
        <f t="shared" si="40"/>
        <v>70.77777777777834</v>
      </c>
      <c r="AE185" s="49">
        <f t="shared" si="40"/>
        <v>75.833333333333229</v>
      </c>
      <c r="AF185" s="50">
        <f t="shared" si="35"/>
        <v>60.666666666667439</v>
      </c>
      <c r="AG185" s="50">
        <f t="shared" si="35"/>
        <v>65.72222222222166</v>
      </c>
      <c r="AH185" s="50">
        <f t="shared" si="35"/>
        <v>70.77777777777834</v>
      </c>
      <c r="AI185" s="51">
        <f t="shared" si="35"/>
        <v>55.61111111111083</v>
      </c>
      <c r="AJ185" s="51">
        <f t="shared" si="35"/>
        <v>60.666666666667439</v>
      </c>
      <c r="AK185" s="51">
        <f t="shared" si="35"/>
        <v>65.72222222222166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135.21666666666823</v>
      </c>
      <c r="F186" s="41">
        <f t="shared" si="38"/>
        <v>140.29999999999839</v>
      </c>
      <c r="G186" s="41">
        <f t="shared" si="38"/>
        <v>145.38333333333316</v>
      </c>
      <c r="H186" s="42">
        <f t="shared" si="38"/>
        <v>125.04999999999933</v>
      </c>
      <c r="I186" s="42">
        <f t="shared" si="38"/>
        <v>130.13333333333378</v>
      </c>
      <c r="J186" s="42">
        <f t="shared" si="38"/>
        <v>135.21666666666823</v>
      </c>
      <c r="K186" s="43">
        <f t="shared" si="38"/>
        <v>114.88333333333516</v>
      </c>
      <c r="L186" s="43">
        <f t="shared" si="38"/>
        <v>119.96666666666506</v>
      </c>
      <c r="M186" s="43">
        <f t="shared" si="38"/>
        <v>125.04999999999933</v>
      </c>
      <c r="N186" s="44">
        <f t="shared" si="38"/>
        <v>91.5</v>
      </c>
      <c r="O186" s="44">
        <f t="shared" si="38"/>
        <v>96.583333333334451</v>
      </c>
      <c r="P186" s="44">
        <f t="shared" si="38"/>
        <v>101.66666666666822</v>
      </c>
      <c r="Q186" s="45">
        <f t="shared" si="38"/>
        <v>86.416666666665549</v>
      </c>
      <c r="R186" s="45">
        <f t="shared" si="38"/>
        <v>91.5</v>
      </c>
      <c r="S186" s="45">
        <f t="shared" si="38"/>
        <v>96.583333333334451</v>
      </c>
      <c r="T186" s="46">
        <f t="shared" si="38"/>
        <v>81.333333333332604</v>
      </c>
      <c r="U186" s="46">
        <f t="shared" si="40"/>
        <v>86.416666666665549</v>
      </c>
      <c r="V186" s="46">
        <f t="shared" si="40"/>
        <v>91.5</v>
      </c>
      <c r="W186" s="47">
        <f t="shared" si="40"/>
        <v>76.249999999999901</v>
      </c>
      <c r="X186" s="47">
        <f t="shared" si="40"/>
        <v>81.333333333332604</v>
      </c>
      <c r="Y186" s="47">
        <f t="shared" si="40"/>
        <v>86.416666666665549</v>
      </c>
      <c r="Z186" s="48">
        <f t="shared" si="40"/>
        <v>71.166666666667226</v>
      </c>
      <c r="AA186" s="48">
        <f t="shared" si="40"/>
        <v>76.249999999999901</v>
      </c>
      <c r="AB186" s="48">
        <f t="shared" si="40"/>
        <v>81.333333333332604</v>
      </c>
      <c r="AC186" s="49">
        <f t="shared" si="40"/>
        <v>66.083333333332774</v>
      </c>
      <c r="AD186" s="49">
        <f t="shared" si="40"/>
        <v>71.166666666667226</v>
      </c>
      <c r="AE186" s="49">
        <f t="shared" si="40"/>
        <v>76.249999999999901</v>
      </c>
      <c r="AF186" s="50">
        <f t="shared" si="35"/>
        <v>61.000000000000774</v>
      </c>
      <c r="AG186" s="50">
        <f t="shared" si="35"/>
        <v>66.083333333332774</v>
      </c>
      <c r="AH186" s="50">
        <f t="shared" si="35"/>
        <v>71.166666666667226</v>
      </c>
      <c r="AI186" s="51">
        <f t="shared" si="35"/>
        <v>55.916666666666387</v>
      </c>
      <c r="AJ186" s="51">
        <f t="shared" si="35"/>
        <v>61.000000000000774</v>
      </c>
      <c r="AK186" s="51">
        <f t="shared" si="35"/>
        <v>66.083333333332774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135.95555555555711</v>
      </c>
      <c r="F187" s="41">
        <f t="shared" si="38"/>
        <v>141.06666666666507</v>
      </c>
      <c r="G187" s="41">
        <f t="shared" si="38"/>
        <v>146.17777777777761</v>
      </c>
      <c r="H187" s="42">
        <f t="shared" si="38"/>
        <v>125.73333333333267</v>
      </c>
      <c r="I187" s="42">
        <f t="shared" si="38"/>
        <v>130.84444444444489</v>
      </c>
      <c r="J187" s="42">
        <f t="shared" si="38"/>
        <v>135.95555555555711</v>
      </c>
      <c r="K187" s="43">
        <f t="shared" si="38"/>
        <v>115.51111111111294</v>
      </c>
      <c r="L187" s="43">
        <f t="shared" si="38"/>
        <v>120.62222222222061</v>
      </c>
      <c r="M187" s="43">
        <f t="shared" si="38"/>
        <v>125.73333333333267</v>
      </c>
      <c r="N187" s="44">
        <f t="shared" si="38"/>
        <v>92</v>
      </c>
      <c r="O187" s="44">
        <f t="shared" si="38"/>
        <v>97.111111111112223</v>
      </c>
      <c r="P187" s="44">
        <f t="shared" si="38"/>
        <v>102.22222222222378</v>
      </c>
      <c r="Q187" s="45">
        <f t="shared" si="38"/>
        <v>86.888888888887777</v>
      </c>
      <c r="R187" s="45">
        <f t="shared" si="38"/>
        <v>92</v>
      </c>
      <c r="S187" s="45">
        <f t="shared" si="38"/>
        <v>97.111111111112223</v>
      </c>
      <c r="T187" s="46">
        <f t="shared" si="38"/>
        <v>81.777777777777047</v>
      </c>
      <c r="U187" s="46">
        <f t="shared" si="40"/>
        <v>86.888888888887777</v>
      </c>
      <c r="V187" s="46">
        <f t="shared" si="40"/>
        <v>92</v>
      </c>
      <c r="W187" s="47">
        <f t="shared" si="40"/>
        <v>76.666666666666572</v>
      </c>
      <c r="X187" s="47">
        <f t="shared" si="40"/>
        <v>81.777777777777047</v>
      </c>
      <c r="Y187" s="47">
        <f t="shared" si="40"/>
        <v>86.888888888887777</v>
      </c>
      <c r="Z187" s="48">
        <f t="shared" si="40"/>
        <v>71.555555555556111</v>
      </c>
      <c r="AA187" s="48">
        <f t="shared" si="40"/>
        <v>76.666666666666572</v>
      </c>
      <c r="AB187" s="48">
        <f t="shared" si="40"/>
        <v>81.777777777777047</v>
      </c>
      <c r="AC187" s="49">
        <f t="shared" si="40"/>
        <v>66.444444444443889</v>
      </c>
      <c r="AD187" s="49">
        <f t="shared" si="40"/>
        <v>71.555555555556111</v>
      </c>
      <c r="AE187" s="49">
        <f t="shared" si="40"/>
        <v>76.666666666666572</v>
      </c>
      <c r="AF187" s="50">
        <f t="shared" si="35"/>
        <v>61.33333333333411</v>
      </c>
      <c r="AG187" s="50">
        <f t="shared" si="35"/>
        <v>66.444444444443889</v>
      </c>
      <c r="AH187" s="50">
        <f t="shared" si="35"/>
        <v>71.555555555556111</v>
      </c>
      <c r="AI187" s="51">
        <f t="shared" si="35"/>
        <v>56.222222222221944</v>
      </c>
      <c r="AJ187" s="51">
        <f t="shared" si="35"/>
        <v>61.33333333333411</v>
      </c>
      <c r="AK187" s="51">
        <f t="shared" si="35"/>
        <v>66.444444444443889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136.69444444444599</v>
      </c>
      <c r="F188" s="41">
        <f t="shared" si="38"/>
        <v>141.83333333333175</v>
      </c>
      <c r="G188" s="41">
        <f t="shared" si="38"/>
        <v>146.97222222222206</v>
      </c>
      <c r="H188" s="42">
        <f t="shared" si="38"/>
        <v>126.416666666666</v>
      </c>
      <c r="I188" s="42">
        <f t="shared" si="38"/>
        <v>131.555555555556</v>
      </c>
      <c r="J188" s="42">
        <f t="shared" si="38"/>
        <v>136.69444444444599</v>
      </c>
      <c r="K188" s="43">
        <f t="shared" si="38"/>
        <v>116.13888888889072</v>
      </c>
      <c r="L188" s="43">
        <f t="shared" si="38"/>
        <v>121.27777777777617</v>
      </c>
      <c r="M188" s="43">
        <f t="shared" si="38"/>
        <v>126.416666666666</v>
      </c>
      <c r="N188" s="44">
        <f t="shared" si="38"/>
        <v>92.5</v>
      </c>
      <c r="O188" s="44">
        <f t="shared" si="38"/>
        <v>97.638888888889994</v>
      </c>
      <c r="P188" s="44">
        <f t="shared" si="38"/>
        <v>102.77777777777933</v>
      </c>
      <c r="Q188" s="45">
        <f t="shared" si="38"/>
        <v>87.361111111110006</v>
      </c>
      <c r="R188" s="45">
        <f t="shared" si="38"/>
        <v>92.5</v>
      </c>
      <c r="S188" s="45">
        <f t="shared" si="38"/>
        <v>97.638888888889994</v>
      </c>
      <c r="T188" s="46">
        <f t="shared" si="38"/>
        <v>82.22222222222149</v>
      </c>
      <c r="U188" s="46">
        <f t="shared" si="40"/>
        <v>87.361111111110006</v>
      </c>
      <c r="V188" s="46">
        <f t="shared" si="40"/>
        <v>92.5</v>
      </c>
      <c r="W188" s="47">
        <f t="shared" si="40"/>
        <v>77.083333333333243</v>
      </c>
      <c r="X188" s="47">
        <f t="shared" si="40"/>
        <v>82.22222222222149</v>
      </c>
      <c r="Y188" s="47">
        <f t="shared" si="40"/>
        <v>87.361111111110006</v>
      </c>
      <c r="Z188" s="48">
        <f t="shared" si="40"/>
        <v>71.944444444444997</v>
      </c>
      <c r="AA188" s="48">
        <f t="shared" si="40"/>
        <v>77.083333333333243</v>
      </c>
      <c r="AB188" s="48">
        <f t="shared" si="40"/>
        <v>82.22222222222149</v>
      </c>
      <c r="AC188" s="49">
        <f t="shared" si="40"/>
        <v>66.805555555555003</v>
      </c>
      <c r="AD188" s="49">
        <f t="shared" si="40"/>
        <v>71.944444444444997</v>
      </c>
      <c r="AE188" s="49">
        <f t="shared" si="40"/>
        <v>77.083333333333243</v>
      </c>
      <c r="AF188" s="50">
        <f t="shared" si="35"/>
        <v>61.666666666667446</v>
      </c>
      <c r="AG188" s="50">
        <f t="shared" si="35"/>
        <v>66.805555555555003</v>
      </c>
      <c r="AH188" s="50">
        <f t="shared" si="35"/>
        <v>71.944444444444997</v>
      </c>
      <c r="AI188" s="51">
        <f t="shared" si="35"/>
        <v>56.527777777777501</v>
      </c>
      <c r="AJ188" s="51">
        <f t="shared" si="35"/>
        <v>61.666666666667446</v>
      </c>
      <c r="AK188" s="51">
        <f t="shared" si="35"/>
        <v>66.805555555555003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137.43333333333487</v>
      </c>
      <c r="F189" s="41">
        <f t="shared" si="38"/>
        <v>142.59999999999843</v>
      </c>
      <c r="G189" s="41">
        <f t="shared" si="38"/>
        <v>147.76666666666651</v>
      </c>
      <c r="H189" s="42">
        <f t="shared" si="38"/>
        <v>127.09999999999934</v>
      </c>
      <c r="I189" s="42">
        <f t="shared" si="38"/>
        <v>132.26666666666711</v>
      </c>
      <c r="J189" s="42">
        <f t="shared" si="38"/>
        <v>137.43333333333487</v>
      </c>
      <c r="K189" s="43">
        <f t="shared" si="38"/>
        <v>116.7666666666685</v>
      </c>
      <c r="L189" s="43">
        <f t="shared" si="38"/>
        <v>121.93333333333172</v>
      </c>
      <c r="M189" s="43">
        <f t="shared" si="38"/>
        <v>127.09999999999934</v>
      </c>
      <c r="N189" s="44">
        <f t="shared" si="38"/>
        <v>93</v>
      </c>
      <c r="O189" s="44">
        <f t="shared" si="38"/>
        <v>98.166666666667766</v>
      </c>
      <c r="P189" s="44">
        <f t="shared" si="38"/>
        <v>103.33333333333489</v>
      </c>
      <c r="Q189" s="45">
        <f t="shared" si="38"/>
        <v>87.833333333332234</v>
      </c>
      <c r="R189" s="45">
        <f t="shared" si="38"/>
        <v>93</v>
      </c>
      <c r="S189" s="45">
        <f t="shared" si="38"/>
        <v>98.166666666667766</v>
      </c>
      <c r="T189" s="46">
        <f t="shared" si="38"/>
        <v>82.666666666665932</v>
      </c>
      <c r="U189" s="46">
        <f t="shared" si="40"/>
        <v>87.833333333332234</v>
      </c>
      <c r="V189" s="46">
        <f t="shared" si="40"/>
        <v>93</v>
      </c>
      <c r="W189" s="47">
        <f t="shared" si="40"/>
        <v>77.499999999999915</v>
      </c>
      <c r="X189" s="47">
        <f t="shared" si="40"/>
        <v>82.666666666665932</v>
      </c>
      <c r="Y189" s="47">
        <f t="shared" si="40"/>
        <v>87.833333333332234</v>
      </c>
      <c r="Z189" s="48">
        <f t="shared" si="40"/>
        <v>72.333333333333883</v>
      </c>
      <c r="AA189" s="48">
        <f t="shared" si="40"/>
        <v>77.499999999999915</v>
      </c>
      <c r="AB189" s="48">
        <f t="shared" si="40"/>
        <v>82.666666666665932</v>
      </c>
      <c r="AC189" s="49">
        <f t="shared" si="40"/>
        <v>67.166666666666117</v>
      </c>
      <c r="AD189" s="49">
        <f t="shared" si="40"/>
        <v>72.333333333333883</v>
      </c>
      <c r="AE189" s="49">
        <f t="shared" si="40"/>
        <v>77.499999999999915</v>
      </c>
      <c r="AF189" s="50">
        <f t="shared" si="35"/>
        <v>62.000000000000782</v>
      </c>
      <c r="AG189" s="50">
        <f t="shared" si="35"/>
        <v>67.166666666666117</v>
      </c>
      <c r="AH189" s="50">
        <f t="shared" si="35"/>
        <v>72.333333333333883</v>
      </c>
      <c r="AI189" s="51">
        <f t="shared" si="35"/>
        <v>56.833333333333059</v>
      </c>
      <c r="AJ189" s="51">
        <f t="shared" si="35"/>
        <v>62.000000000000782</v>
      </c>
      <c r="AK189" s="51">
        <f t="shared" si="35"/>
        <v>67.166666666666117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138.17222222222375</v>
      </c>
      <c r="F190" s="41">
        <f t="shared" si="38"/>
        <v>143.36666666666511</v>
      </c>
      <c r="G190" s="41">
        <f t="shared" si="38"/>
        <v>148.56111111111096</v>
      </c>
      <c r="H190" s="42">
        <f t="shared" si="38"/>
        <v>127.78333333333268</v>
      </c>
      <c r="I190" s="42">
        <f t="shared" si="38"/>
        <v>132.97777777777821</v>
      </c>
      <c r="J190" s="42">
        <f t="shared" si="38"/>
        <v>138.17222222222375</v>
      </c>
      <c r="K190" s="43">
        <f t="shared" si="38"/>
        <v>117.39444444444628</v>
      </c>
      <c r="L190" s="43">
        <f t="shared" si="38"/>
        <v>122.58888888888727</v>
      </c>
      <c r="M190" s="43">
        <f t="shared" si="38"/>
        <v>127.78333333333268</v>
      </c>
      <c r="N190" s="44">
        <f t="shared" si="38"/>
        <v>93.5</v>
      </c>
      <c r="O190" s="44">
        <f t="shared" si="38"/>
        <v>98.694444444445537</v>
      </c>
      <c r="P190" s="44">
        <f t="shared" si="38"/>
        <v>103.88888888889045</v>
      </c>
      <c r="Q190" s="45">
        <f t="shared" si="38"/>
        <v>88.305555555554463</v>
      </c>
      <c r="R190" s="45">
        <f t="shared" si="38"/>
        <v>93.5</v>
      </c>
      <c r="S190" s="45">
        <f t="shared" si="38"/>
        <v>98.694444444445537</v>
      </c>
      <c r="T190" s="46">
        <f t="shared" si="38"/>
        <v>83.111111111110375</v>
      </c>
      <c r="U190" s="46">
        <f t="shared" si="40"/>
        <v>88.305555555554463</v>
      </c>
      <c r="V190" s="46">
        <f t="shared" si="40"/>
        <v>93.5</v>
      </c>
      <c r="W190" s="47">
        <f t="shared" si="40"/>
        <v>77.916666666666586</v>
      </c>
      <c r="X190" s="47">
        <f t="shared" si="40"/>
        <v>83.111111111110375</v>
      </c>
      <c r="Y190" s="47">
        <f t="shared" si="40"/>
        <v>88.305555555554463</v>
      </c>
      <c r="Z190" s="48">
        <f t="shared" si="40"/>
        <v>72.722222222222769</v>
      </c>
      <c r="AA190" s="48">
        <f t="shared" si="40"/>
        <v>77.916666666666586</v>
      </c>
      <c r="AB190" s="48">
        <f t="shared" si="40"/>
        <v>83.111111111110375</v>
      </c>
      <c r="AC190" s="49">
        <f t="shared" si="40"/>
        <v>67.527777777777231</v>
      </c>
      <c r="AD190" s="49">
        <f t="shared" si="40"/>
        <v>72.722222222222769</v>
      </c>
      <c r="AE190" s="49">
        <f t="shared" si="40"/>
        <v>77.916666666666586</v>
      </c>
      <c r="AF190" s="50">
        <f t="shared" si="35"/>
        <v>62.333333333334117</v>
      </c>
      <c r="AG190" s="50">
        <f t="shared" si="35"/>
        <v>67.527777777777231</v>
      </c>
      <c r="AH190" s="50">
        <f t="shared" si="35"/>
        <v>72.722222222222769</v>
      </c>
      <c r="AI190" s="51">
        <f t="shared" si="35"/>
        <v>57.138888888888616</v>
      </c>
      <c r="AJ190" s="51">
        <f t="shared" si="35"/>
        <v>62.333333333334117</v>
      </c>
      <c r="AK190" s="51">
        <f t="shared" si="35"/>
        <v>67.527777777777231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138.91111111111263</v>
      </c>
      <c r="F191" s="41">
        <f t="shared" si="38"/>
        <v>144.13333333333179</v>
      </c>
      <c r="G191" s="41">
        <f t="shared" si="38"/>
        <v>149.35555555555541</v>
      </c>
      <c r="H191" s="42">
        <f t="shared" si="38"/>
        <v>128.46666666666601</v>
      </c>
      <c r="I191" s="42">
        <f t="shared" si="38"/>
        <v>133.68888888888932</v>
      </c>
      <c r="J191" s="42">
        <f t="shared" si="38"/>
        <v>138.91111111111263</v>
      </c>
      <c r="K191" s="43">
        <f t="shared" si="38"/>
        <v>118.02222222222406</v>
      </c>
      <c r="L191" s="43">
        <f t="shared" si="38"/>
        <v>123.24444444444282</v>
      </c>
      <c r="M191" s="43">
        <f t="shared" si="38"/>
        <v>128.46666666666601</v>
      </c>
      <c r="N191" s="44">
        <f t="shared" si="38"/>
        <v>94</v>
      </c>
      <c r="O191" s="44">
        <f t="shared" si="38"/>
        <v>99.222222222223309</v>
      </c>
      <c r="P191" s="44">
        <f t="shared" si="38"/>
        <v>104.44444444444601</v>
      </c>
      <c r="Q191" s="45">
        <f t="shared" si="38"/>
        <v>88.777777777776691</v>
      </c>
      <c r="R191" s="45">
        <f t="shared" si="38"/>
        <v>94</v>
      </c>
      <c r="S191" s="45">
        <f t="shared" si="38"/>
        <v>99.222222222223309</v>
      </c>
      <c r="T191" s="46">
        <f t="shared" si="38"/>
        <v>83.555555555554818</v>
      </c>
      <c r="U191" s="46">
        <f t="shared" si="40"/>
        <v>88.777777777776691</v>
      </c>
      <c r="V191" s="46">
        <f t="shared" si="40"/>
        <v>94</v>
      </c>
      <c r="W191" s="47">
        <f t="shared" si="40"/>
        <v>78.333333333333258</v>
      </c>
      <c r="X191" s="47">
        <f t="shared" si="40"/>
        <v>83.555555555554818</v>
      </c>
      <c r="Y191" s="47">
        <f t="shared" si="40"/>
        <v>88.777777777776691</v>
      </c>
      <c r="Z191" s="48">
        <f t="shared" si="40"/>
        <v>73.111111111111654</v>
      </c>
      <c r="AA191" s="48">
        <f t="shared" si="40"/>
        <v>78.333333333333258</v>
      </c>
      <c r="AB191" s="48">
        <f t="shared" si="40"/>
        <v>83.555555555554818</v>
      </c>
      <c r="AC191" s="49">
        <f t="shared" si="40"/>
        <v>67.888888888888346</v>
      </c>
      <c r="AD191" s="49">
        <f t="shared" si="40"/>
        <v>73.111111111111654</v>
      </c>
      <c r="AE191" s="49">
        <f t="shared" si="40"/>
        <v>78.333333333333258</v>
      </c>
      <c r="AF191" s="50">
        <f t="shared" si="35"/>
        <v>62.666666666667453</v>
      </c>
      <c r="AG191" s="50">
        <f t="shared" si="35"/>
        <v>67.888888888888346</v>
      </c>
      <c r="AH191" s="50">
        <f t="shared" si="35"/>
        <v>73.111111111111654</v>
      </c>
      <c r="AI191" s="51">
        <f t="shared" si="35"/>
        <v>57.444444444444173</v>
      </c>
      <c r="AJ191" s="51">
        <f t="shared" si="35"/>
        <v>62.666666666667453</v>
      </c>
      <c r="AK191" s="51">
        <f t="shared" si="35"/>
        <v>67.888888888888346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139.65000000000151</v>
      </c>
      <c r="F192" s="41">
        <f t="shared" si="38"/>
        <v>144.89999999999847</v>
      </c>
      <c r="G192" s="41">
        <f t="shared" si="38"/>
        <v>150.14999999999986</v>
      </c>
      <c r="H192" s="42">
        <f t="shared" si="38"/>
        <v>129.14999999999935</v>
      </c>
      <c r="I192" s="42">
        <f t="shared" si="38"/>
        <v>134.40000000000043</v>
      </c>
      <c r="J192" s="42">
        <f t="shared" si="38"/>
        <v>139.65000000000151</v>
      </c>
      <c r="K192" s="43">
        <f t="shared" si="38"/>
        <v>118.65000000000184</v>
      </c>
      <c r="L192" s="43">
        <f t="shared" si="38"/>
        <v>123.89999999999837</v>
      </c>
      <c r="M192" s="43">
        <f t="shared" si="38"/>
        <v>129.14999999999935</v>
      </c>
      <c r="N192" s="44">
        <f t="shared" si="38"/>
        <v>94.5</v>
      </c>
      <c r="O192" s="44">
        <f t="shared" si="38"/>
        <v>99.75000000000108</v>
      </c>
      <c r="P192" s="44">
        <f t="shared" si="38"/>
        <v>105.00000000000156</v>
      </c>
      <c r="Q192" s="45">
        <f t="shared" si="38"/>
        <v>89.24999999999892</v>
      </c>
      <c r="R192" s="45">
        <f t="shared" si="38"/>
        <v>94.5</v>
      </c>
      <c r="S192" s="45">
        <f t="shared" si="38"/>
        <v>99.75000000000108</v>
      </c>
      <c r="T192" s="46">
        <f t="shared" si="38"/>
        <v>83.999999999999261</v>
      </c>
      <c r="U192" s="46">
        <f t="shared" si="40"/>
        <v>89.24999999999892</v>
      </c>
      <c r="V192" s="46">
        <f t="shared" si="40"/>
        <v>94.5</v>
      </c>
      <c r="W192" s="47">
        <f t="shared" si="40"/>
        <v>78.749999999999929</v>
      </c>
      <c r="X192" s="47">
        <f t="shared" si="40"/>
        <v>83.999999999999261</v>
      </c>
      <c r="Y192" s="47">
        <f t="shared" si="40"/>
        <v>89.24999999999892</v>
      </c>
      <c r="Z192" s="48">
        <f t="shared" si="40"/>
        <v>73.50000000000054</v>
      </c>
      <c r="AA192" s="48">
        <f t="shared" si="40"/>
        <v>78.749999999999929</v>
      </c>
      <c r="AB192" s="48">
        <f t="shared" si="40"/>
        <v>83.999999999999261</v>
      </c>
      <c r="AC192" s="49">
        <f t="shared" si="40"/>
        <v>68.24999999999946</v>
      </c>
      <c r="AD192" s="49">
        <f t="shared" si="40"/>
        <v>73.50000000000054</v>
      </c>
      <c r="AE192" s="49">
        <f t="shared" si="40"/>
        <v>78.749999999999929</v>
      </c>
      <c r="AF192" s="50">
        <f t="shared" si="35"/>
        <v>63.000000000000789</v>
      </c>
      <c r="AG192" s="50">
        <f t="shared" si="35"/>
        <v>68.24999999999946</v>
      </c>
      <c r="AH192" s="50">
        <f t="shared" si="35"/>
        <v>73.50000000000054</v>
      </c>
      <c r="AI192" s="51">
        <f t="shared" si="35"/>
        <v>57.74999999999973</v>
      </c>
      <c r="AJ192" s="51">
        <f t="shared" si="35"/>
        <v>63.000000000000789</v>
      </c>
      <c r="AK192" s="51">
        <f t="shared" si="35"/>
        <v>68.24999999999946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140.38888888889039</v>
      </c>
      <c r="F193" s="41">
        <f t="shared" si="38"/>
        <v>145.66666666666515</v>
      </c>
      <c r="G193" s="41">
        <f t="shared" si="38"/>
        <v>150.94444444444431</v>
      </c>
      <c r="H193" s="42">
        <f t="shared" si="38"/>
        <v>129.83333333333269</v>
      </c>
      <c r="I193" s="42">
        <f t="shared" si="38"/>
        <v>135.11111111111154</v>
      </c>
      <c r="J193" s="42">
        <f t="shared" si="38"/>
        <v>140.38888888889039</v>
      </c>
      <c r="K193" s="43">
        <f t="shared" si="38"/>
        <v>119.27777777777962</v>
      </c>
      <c r="L193" s="43">
        <f t="shared" si="38"/>
        <v>124.55555555555392</v>
      </c>
      <c r="M193" s="43">
        <f t="shared" si="38"/>
        <v>129.83333333333269</v>
      </c>
      <c r="N193" s="44">
        <f t="shared" si="38"/>
        <v>95</v>
      </c>
      <c r="O193" s="44">
        <f t="shared" si="38"/>
        <v>100.27777777777885</v>
      </c>
      <c r="P193" s="44">
        <f t="shared" si="38"/>
        <v>105.55555555555712</v>
      </c>
      <c r="Q193" s="45">
        <f t="shared" si="38"/>
        <v>89.722222222221149</v>
      </c>
      <c r="R193" s="45">
        <f t="shared" si="38"/>
        <v>95</v>
      </c>
      <c r="S193" s="45">
        <f t="shared" si="38"/>
        <v>100.27777777777885</v>
      </c>
      <c r="T193" s="46">
        <f t="shared" ref="T193" si="41">T194-(T$363/360)</f>
        <v>84.444444444443704</v>
      </c>
      <c r="U193" s="46">
        <f t="shared" si="40"/>
        <v>89.722222222221149</v>
      </c>
      <c r="V193" s="46">
        <f t="shared" si="40"/>
        <v>95</v>
      </c>
      <c r="W193" s="47">
        <f t="shared" si="40"/>
        <v>79.1666666666666</v>
      </c>
      <c r="X193" s="47">
        <f t="shared" si="40"/>
        <v>84.444444444443704</v>
      </c>
      <c r="Y193" s="47">
        <f t="shared" si="40"/>
        <v>89.722222222221149</v>
      </c>
      <c r="Z193" s="48">
        <f t="shared" si="40"/>
        <v>73.888888888889426</v>
      </c>
      <c r="AA193" s="48">
        <f t="shared" si="40"/>
        <v>79.1666666666666</v>
      </c>
      <c r="AB193" s="48">
        <f t="shared" si="40"/>
        <v>84.444444444443704</v>
      </c>
      <c r="AC193" s="49">
        <f t="shared" si="40"/>
        <v>68.611111111110574</v>
      </c>
      <c r="AD193" s="49">
        <f t="shared" si="40"/>
        <v>73.888888888889426</v>
      </c>
      <c r="AE193" s="49">
        <f t="shared" si="40"/>
        <v>79.1666666666666</v>
      </c>
      <c r="AF193" s="50">
        <f t="shared" si="35"/>
        <v>63.333333333334124</v>
      </c>
      <c r="AG193" s="50">
        <f t="shared" si="35"/>
        <v>68.611111111110574</v>
      </c>
      <c r="AH193" s="50">
        <f t="shared" si="35"/>
        <v>73.888888888889426</v>
      </c>
      <c r="AI193" s="51">
        <f t="shared" si="35"/>
        <v>58.055555555555287</v>
      </c>
      <c r="AJ193" s="51">
        <f t="shared" si="35"/>
        <v>63.333333333334124</v>
      </c>
      <c r="AK193" s="51">
        <f t="shared" si="35"/>
        <v>68.611111111110574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141.12777777777927</v>
      </c>
      <c r="F194" s="41">
        <f t="shared" si="42"/>
        <v>146.43333333333183</v>
      </c>
      <c r="G194" s="41">
        <f t="shared" si="42"/>
        <v>151.73888888888877</v>
      </c>
      <c r="H194" s="42">
        <f t="shared" si="42"/>
        <v>130.51666666666603</v>
      </c>
      <c r="I194" s="42">
        <f t="shared" si="42"/>
        <v>135.82222222222265</v>
      </c>
      <c r="J194" s="42">
        <f t="shared" si="42"/>
        <v>141.12777777777927</v>
      </c>
      <c r="K194" s="43">
        <f t="shared" si="42"/>
        <v>119.9055555555574</v>
      </c>
      <c r="L194" s="43">
        <f t="shared" si="42"/>
        <v>125.21111111110947</v>
      </c>
      <c r="M194" s="43">
        <f t="shared" si="42"/>
        <v>130.51666666666603</v>
      </c>
      <c r="N194" s="44">
        <f t="shared" si="42"/>
        <v>95.5</v>
      </c>
      <c r="O194" s="44">
        <f t="shared" si="42"/>
        <v>100.80555555555662</v>
      </c>
      <c r="P194" s="44">
        <f t="shared" si="42"/>
        <v>106.11111111111268</v>
      </c>
      <c r="Q194" s="45">
        <f t="shared" si="42"/>
        <v>90.194444444443377</v>
      </c>
      <c r="R194" s="45">
        <f t="shared" si="42"/>
        <v>95.5</v>
      </c>
      <c r="S194" s="45">
        <f t="shared" si="42"/>
        <v>100.80555555555662</v>
      </c>
      <c r="T194" s="46">
        <f t="shared" si="42"/>
        <v>84.888888888888147</v>
      </c>
      <c r="U194" s="46">
        <f t="shared" si="40"/>
        <v>90.194444444443377</v>
      </c>
      <c r="V194" s="46">
        <f t="shared" si="40"/>
        <v>95.5</v>
      </c>
      <c r="W194" s="47">
        <f t="shared" si="40"/>
        <v>79.583333333333272</v>
      </c>
      <c r="X194" s="47">
        <f t="shared" si="40"/>
        <v>84.888888888888147</v>
      </c>
      <c r="Y194" s="47">
        <f t="shared" si="40"/>
        <v>90.194444444443377</v>
      </c>
      <c r="Z194" s="48">
        <f t="shared" si="40"/>
        <v>74.277777777778311</v>
      </c>
      <c r="AA194" s="48">
        <f t="shared" si="40"/>
        <v>79.583333333333272</v>
      </c>
      <c r="AB194" s="48">
        <f t="shared" si="40"/>
        <v>84.888888888888147</v>
      </c>
      <c r="AC194" s="49">
        <f t="shared" si="40"/>
        <v>68.972222222221689</v>
      </c>
      <c r="AD194" s="49">
        <f t="shared" si="40"/>
        <v>74.277777777778311</v>
      </c>
      <c r="AE194" s="49">
        <f t="shared" si="40"/>
        <v>79.583333333333272</v>
      </c>
      <c r="AF194" s="50">
        <f t="shared" si="40"/>
        <v>63.66666666666746</v>
      </c>
      <c r="AG194" s="50">
        <f t="shared" si="40"/>
        <v>68.972222222221689</v>
      </c>
      <c r="AH194" s="50">
        <f t="shared" si="40"/>
        <v>74.277777777778311</v>
      </c>
      <c r="AI194" s="51">
        <f t="shared" si="40"/>
        <v>58.361111111110844</v>
      </c>
      <c r="AJ194" s="51">
        <f t="shared" si="40"/>
        <v>63.66666666666746</v>
      </c>
      <c r="AK194" s="51">
        <f t="shared" si="35"/>
        <v>68.972222222221689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141.86666666666815</v>
      </c>
      <c r="F195" s="41">
        <f t="shared" si="42"/>
        <v>147.19999999999851</v>
      </c>
      <c r="G195" s="41">
        <f t="shared" si="42"/>
        <v>152.53333333333322</v>
      </c>
      <c r="H195" s="42">
        <f t="shared" si="42"/>
        <v>131.19999999999936</v>
      </c>
      <c r="I195" s="42">
        <f t="shared" si="42"/>
        <v>136.53333333333376</v>
      </c>
      <c r="J195" s="42">
        <f t="shared" si="42"/>
        <v>141.86666666666815</v>
      </c>
      <c r="K195" s="43">
        <f t="shared" si="42"/>
        <v>120.53333333333518</v>
      </c>
      <c r="L195" s="43">
        <f t="shared" si="42"/>
        <v>125.86666666666503</v>
      </c>
      <c r="M195" s="43">
        <f t="shared" si="42"/>
        <v>131.19999999999936</v>
      </c>
      <c r="N195" s="44">
        <f t="shared" si="42"/>
        <v>96</v>
      </c>
      <c r="O195" s="44">
        <f t="shared" si="42"/>
        <v>101.33333333333439</v>
      </c>
      <c r="P195" s="44">
        <f t="shared" si="42"/>
        <v>106.66666666666823</v>
      </c>
      <c r="Q195" s="45">
        <f t="shared" si="42"/>
        <v>90.666666666665606</v>
      </c>
      <c r="R195" s="45">
        <f t="shared" si="42"/>
        <v>96</v>
      </c>
      <c r="S195" s="45">
        <f t="shared" si="42"/>
        <v>101.33333333333439</v>
      </c>
      <c r="T195" s="46">
        <f t="shared" si="42"/>
        <v>85.33333333333259</v>
      </c>
      <c r="U195" s="46">
        <f t="shared" si="40"/>
        <v>90.666666666665606</v>
      </c>
      <c r="V195" s="46">
        <f t="shared" si="40"/>
        <v>96</v>
      </c>
      <c r="W195" s="47">
        <f t="shared" si="40"/>
        <v>79.999999999999943</v>
      </c>
      <c r="X195" s="47">
        <f t="shared" si="40"/>
        <v>85.33333333333259</v>
      </c>
      <c r="Y195" s="47">
        <f t="shared" si="40"/>
        <v>90.666666666665606</v>
      </c>
      <c r="Z195" s="48">
        <f t="shared" si="40"/>
        <v>74.666666666667197</v>
      </c>
      <c r="AA195" s="48">
        <f t="shared" si="40"/>
        <v>79.999999999999943</v>
      </c>
      <c r="AB195" s="48">
        <f t="shared" si="40"/>
        <v>85.33333333333259</v>
      </c>
      <c r="AC195" s="49">
        <f t="shared" si="40"/>
        <v>69.333333333332803</v>
      </c>
      <c r="AD195" s="49">
        <f t="shared" si="40"/>
        <v>74.666666666667197</v>
      </c>
      <c r="AE195" s="49">
        <f t="shared" si="40"/>
        <v>79.999999999999943</v>
      </c>
      <c r="AF195" s="50">
        <f t="shared" si="35"/>
        <v>64.000000000000796</v>
      </c>
      <c r="AG195" s="50">
        <f t="shared" si="35"/>
        <v>69.333333333332803</v>
      </c>
      <c r="AH195" s="50">
        <f t="shared" si="35"/>
        <v>74.666666666667197</v>
      </c>
      <c r="AI195" s="51">
        <f t="shared" si="35"/>
        <v>58.666666666666401</v>
      </c>
      <c r="AJ195" s="51">
        <f t="shared" si="35"/>
        <v>64.000000000000796</v>
      </c>
      <c r="AK195" s="51">
        <f t="shared" si="35"/>
        <v>69.333333333332803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142.60555555555703</v>
      </c>
      <c r="F196" s="41">
        <f t="shared" si="42"/>
        <v>147.96666666666519</v>
      </c>
      <c r="G196" s="41">
        <f t="shared" si="42"/>
        <v>153.32777777777767</v>
      </c>
      <c r="H196" s="42">
        <f t="shared" si="42"/>
        <v>131.8833333333327</v>
      </c>
      <c r="I196" s="42">
        <f t="shared" si="42"/>
        <v>137.24444444444487</v>
      </c>
      <c r="J196" s="42">
        <f t="shared" si="42"/>
        <v>142.60555555555703</v>
      </c>
      <c r="K196" s="43">
        <f t="shared" si="42"/>
        <v>121.16111111111296</v>
      </c>
      <c r="L196" s="43">
        <f t="shared" si="42"/>
        <v>126.52222222222058</v>
      </c>
      <c r="M196" s="43">
        <f t="shared" si="42"/>
        <v>131.8833333333327</v>
      </c>
      <c r="N196" s="44">
        <f t="shared" si="42"/>
        <v>96.5</v>
      </c>
      <c r="O196" s="44">
        <f t="shared" si="42"/>
        <v>101.86111111111217</v>
      </c>
      <c r="P196" s="44">
        <f t="shared" si="42"/>
        <v>107.22222222222379</v>
      </c>
      <c r="Q196" s="45">
        <f t="shared" si="42"/>
        <v>91.138888888887834</v>
      </c>
      <c r="R196" s="45">
        <f t="shared" si="42"/>
        <v>96.5</v>
      </c>
      <c r="S196" s="45">
        <f t="shared" si="42"/>
        <v>101.86111111111217</v>
      </c>
      <c r="T196" s="46">
        <f t="shared" si="42"/>
        <v>85.777777777777032</v>
      </c>
      <c r="U196" s="46">
        <f t="shared" si="40"/>
        <v>91.138888888887834</v>
      </c>
      <c r="V196" s="46">
        <f t="shared" si="40"/>
        <v>96.5</v>
      </c>
      <c r="W196" s="47">
        <f t="shared" si="40"/>
        <v>80.416666666666615</v>
      </c>
      <c r="X196" s="47">
        <f t="shared" si="40"/>
        <v>85.777777777777032</v>
      </c>
      <c r="Y196" s="47">
        <f t="shared" si="40"/>
        <v>91.138888888887834</v>
      </c>
      <c r="Z196" s="48">
        <f t="shared" si="40"/>
        <v>75.055555555556083</v>
      </c>
      <c r="AA196" s="48">
        <f t="shared" si="40"/>
        <v>80.416666666666615</v>
      </c>
      <c r="AB196" s="48">
        <f t="shared" si="40"/>
        <v>85.777777777777032</v>
      </c>
      <c r="AC196" s="49">
        <f t="shared" si="40"/>
        <v>69.694444444443917</v>
      </c>
      <c r="AD196" s="49">
        <f t="shared" si="40"/>
        <v>75.055555555556083</v>
      </c>
      <c r="AE196" s="49">
        <f t="shared" si="40"/>
        <v>80.416666666666615</v>
      </c>
      <c r="AF196" s="50">
        <f t="shared" si="35"/>
        <v>64.333333333334124</v>
      </c>
      <c r="AG196" s="50">
        <f t="shared" si="35"/>
        <v>69.694444444443917</v>
      </c>
      <c r="AH196" s="50">
        <f t="shared" si="35"/>
        <v>75.055555555556083</v>
      </c>
      <c r="AI196" s="51">
        <f t="shared" si="35"/>
        <v>58.972222222221959</v>
      </c>
      <c r="AJ196" s="51">
        <f t="shared" si="35"/>
        <v>64.333333333334124</v>
      </c>
      <c r="AK196" s="51">
        <f t="shared" si="35"/>
        <v>69.694444444443917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143.34444444444591</v>
      </c>
      <c r="F197" s="41">
        <f t="shared" si="42"/>
        <v>148.73333333333187</v>
      </c>
      <c r="G197" s="41">
        <f t="shared" si="42"/>
        <v>154.12222222222212</v>
      </c>
      <c r="H197" s="42">
        <f t="shared" si="42"/>
        <v>132.56666666666604</v>
      </c>
      <c r="I197" s="42">
        <f t="shared" si="42"/>
        <v>137.95555555555597</v>
      </c>
      <c r="J197" s="42">
        <f t="shared" si="42"/>
        <v>143.34444444444591</v>
      </c>
      <c r="K197" s="43">
        <f t="shared" si="42"/>
        <v>121.78888888889074</v>
      </c>
      <c r="L197" s="43">
        <f t="shared" si="42"/>
        <v>127.17777777777613</v>
      </c>
      <c r="M197" s="43">
        <f t="shared" si="42"/>
        <v>132.56666666666604</v>
      </c>
      <c r="N197" s="44">
        <f t="shared" si="42"/>
        <v>97</v>
      </c>
      <c r="O197" s="44">
        <f t="shared" si="42"/>
        <v>102.38888888888994</v>
      </c>
      <c r="P197" s="44">
        <f t="shared" si="42"/>
        <v>107.77777777777935</v>
      </c>
      <c r="Q197" s="45">
        <f t="shared" si="42"/>
        <v>91.611111111110063</v>
      </c>
      <c r="R197" s="45">
        <f t="shared" si="42"/>
        <v>97</v>
      </c>
      <c r="S197" s="45">
        <f t="shared" si="42"/>
        <v>102.38888888888994</v>
      </c>
      <c r="T197" s="46">
        <f t="shared" si="42"/>
        <v>86.222222222221475</v>
      </c>
      <c r="U197" s="46">
        <f t="shared" si="40"/>
        <v>91.611111111110063</v>
      </c>
      <c r="V197" s="46">
        <f t="shared" si="40"/>
        <v>97</v>
      </c>
      <c r="W197" s="47">
        <f t="shared" si="40"/>
        <v>80.833333333333286</v>
      </c>
      <c r="X197" s="47">
        <f t="shared" si="40"/>
        <v>86.222222222221475</v>
      </c>
      <c r="Y197" s="47">
        <f t="shared" si="40"/>
        <v>91.611111111110063</v>
      </c>
      <c r="Z197" s="48">
        <f t="shared" si="40"/>
        <v>75.444444444444969</v>
      </c>
      <c r="AA197" s="48">
        <f t="shared" si="40"/>
        <v>80.833333333333286</v>
      </c>
      <c r="AB197" s="48">
        <f t="shared" si="40"/>
        <v>86.222222222221475</v>
      </c>
      <c r="AC197" s="49">
        <f t="shared" si="40"/>
        <v>70.055555555555031</v>
      </c>
      <c r="AD197" s="49">
        <f t="shared" si="40"/>
        <v>75.444444444444969</v>
      </c>
      <c r="AE197" s="49">
        <f t="shared" si="40"/>
        <v>80.833333333333286</v>
      </c>
      <c r="AF197" s="50">
        <f t="shared" si="35"/>
        <v>64.666666666667453</v>
      </c>
      <c r="AG197" s="50">
        <f t="shared" si="35"/>
        <v>70.055555555555031</v>
      </c>
      <c r="AH197" s="50">
        <f t="shared" si="35"/>
        <v>75.444444444444969</v>
      </c>
      <c r="AI197" s="51">
        <f t="shared" si="35"/>
        <v>59.277777777777516</v>
      </c>
      <c r="AJ197" s="51">
        <f t="shared" si="35"/>
        <v>64.666666666667453</v>
      </c>
      <c r="AK197" s="51">
        <f t="shared" si="35"/>
        <v>70.055555555555031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144.08333333333479</v>
      </c>
      <c r="F198" s="41">
        <f t="shared" si="42"/>
        <v>149.49999999999855</v>
      </c>
      <c r="G198" s="41">
        <f t="shared" si="42"/>
        <v>154.91666666666657</v>
      </c>
      <c r="H198" s="42">
        <f t="shared" si="42"/>
        <v>133.24999999999937</v>
      </c>
      <c r="I198" s="42">
        <f t="shared" si="42"/>
        <v>138.66666666666708</v>
      </c>
      <c r="J198" s="42">
        <f t="shared" si="42"/>
        <v>144.08333333333479</v>
      </c>
      <c r="K198" s="43">
        <f t="shared" si="42"/>
        <v>122.41666666666852</v>
      </c>
      <c r="L198" s="43">
        <f t="shared" si="42"/>
        <v>127.83333333333168</v>
      </c>
      <c r="M198" s="43">
        <f t="shared" si="42"/>
        <v>133.24999999999937</v>
      </c>
      <c r="N198" s="44">
        <f t="shared" si="42"/>
        <v>97.5</v>
      </c>
      <c r="O198" s="44">
        <f t="shared" si="42"/>
        <v>102.91666666666771</v>
      </c>
      <c r="P198" s="44">
        <f t="shared" si="42"/>
        <v>108.33333333333491</v>
      </c>
      <c r="Q198" s="45">
        <f t="shared" si="42"/>
        <v>92.083333333332291</v>
      </c>
      <c r="R198" s="45">
        <f t="shared" si="42"/>
        <v>97.5</v>
      </c>
      <c r="S198" s="45">
        <f t="shared" si="42"/>
        <v>102.91666666666771</v>
      </c>
      <c r="T198" s="46">
        <f t="shared" si="42"/>
        <v>86.666666666665918</v>
      </c>
      <c r="U198" s="46">
        <f t="shared" si="40"/>
        <v>92.083333333332291</v>
      </c>
      <c r="V198" s="46">
        <f t="shared" si="40"/>
        <v>97.5</v>
      </c>
      <c r="W198" s="47">
        <f t="shared" si="40"/>
        <v>81.249999999999957</v>
      </c>
      <c r="X198" s="47">
        <f t="shared" si="40"/>
        <v>86.666666666665918</v>
      </c>
      <c r="Y198" s="47">
        <f t="shared" si="40"/>
        <v>92.083333333332291</v>
      </c>
      <c r="Z198" s="48">
        <f t="shared" si="40"/>
        <v>75.833333333333854</v>
      </c>
      <c r="AA198" s="48">
        <f t="shared" si="40"/>
        <v>81.249999999999957</v>
      </c>
      <c r="AB198" s="48">
        <f t="shared" si="40"/>
        <v>86.666666666665918</v>
      </c>
      <c r="AC198" s="49">
        <f t="shared" si="40"/>
        <v>70.416666666666146</v>
      </c>
      <c r="AD198" s="49">
        <f t="shared" si="40"/>
        <v>75.833333333333854</v>
      </c>
      <c r="AE198" s="49">
        <f t="shared" si="40"/>
        <v>81.249999999999957</v>
      </c>
      <c r="AF198" s="50">
        <f t="shared" si="35"/>
        <v>65.000000000000782</v>
      </c>
      <c r="AG198" s="50">
        <f t="shared" si="35"/>
        <v>70.416666666666146</v>
      </c>
      <c r="AH198" s="50">
        <f t="shared" si="35"/>
        <v>75.833333333333854</v>
      </c>
      <c r="AI198" s="51">
        <f t="shared" si="35"/>
        <v>59.583333333333073</v>
      </c>
      <c r="AJ198" s="51">
        <f t="shared" si="35"/>
        <v>65.000000000000782</v>
      </c>
      <c r="AK198" s="51">
        <f t="shared" si="35"/>
        <v>70.416666666666146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144.82222222222367</v>
      </c>
      <c r="F199" s="41">
        <f t="shared" si="42"/>
        <v>150.26666666666523</v>
      </c>
      <c r="G199" s="41">
        <f t="shared" si="42"/>
        <v>155.71111111111102</v>
      </c>
      <c r="H199" s="42">
        <f t="shared" si="42"/>
        <v>133.93333333333271</v>
      </c>
      <c r="I199" s="42">
        <f t="shared" si="42"/>
        <v>139.37777777777819</v>
      </c>
      <c r="J199" s="42">
        <f t="shared" si="42"/>
        <v>144.82222222222367</v>
      </c>
      <c r="K199" s="43">
        <f t="shared" si="42"/>
        <v>123.0444444444463</v>
      </c>
      <c r="L199" s="43">
        <f t="shared" si="42"/>
        <v>128.48888888888723</v>
      </c>
      <c r="M199" s="43">
        <f t="shared" si="42"/>
        <v>133.93333333333271</v>
      </c>
      <c r="N199" s="44">
        <f t="shared" si="42"/>
        <v>98</v>
      </c>
      <c r="O199" s="44">
        <f t="shared" si="42"/>
        <v>103.44444444444548</v>
      </c>
      <c r="P199" s="44">
        <f t="shared" si="42"/>
        <v>108.88888888889046</v>
      </c>
      <c r="Q199" s="45">
        <f t="shared" si="42"/>
        <v>92.55555555555452</v>
      </c>
      <c r="R199" s="45">
        <f t="shared" si="42"/>
        <v>98</v>
      </c>
      <c r="S199" s="45">
        <f t="shared" si="42"/>
        <v>103.44444444444548</v>
      </c>
      <c r="T199" s="46">
        <f t="shared" si="42"/>
        <v>87.111111111110361</v>
      </c>
      <c r="U199" s="46">
        <f t="shared" si="40"/>
        <v>92.55555555555452</v>
      </c>
      <c r="V199" s="46">
        <f t="shared" si="40"/>
        <v>98</v>
      </c>
      <c r="W199" s="47">
        <f t="shared" si="40"/>
        <v>81.666666666666629</v>
      </c>
      <c r="X199" s="47">
        <f t="shared" si="40"/>
        <v>87.111111111110361</v>
      </c>
      <c r="Y199" s="47">
        <f t="shared" si="40"/>
        <v>92.55555555555452</v>
      </c>
      <c r="Z199" s="48">
        <f t="shared" si="40"/>
        <v>76.22222222222274</v>
      </c>
      <c r="AA199" s="48">
        <f t="shared" si="40"/>
        <v>81.666666666666629</v>
      </c>
      <c r="AB199" s="48">
        <f t="shared" si="40"/>
        <v>87.111111111110361</v>
      </c>
      <c r="AC199" s="49">
        <f t="shared" si="40"/>
        <v>70.77777777777726</v>
      </c>
      <c r="AD199" s="49">
        <f t="shared" si="40"/>
        <v>76.22222222222274</v>
      </c>
      <c r="AE199" s="49">
        <f t="shared" si="40"/>
        <v>81.666666666666629</v>
      </c>
      <c r="AF199" s="50">
        <f t="shared" si="40"/>
        <v>65.33333333333411</v>
      </c>
      <c r="AG199" s="50">
        <f t="shared" si="40"/>
        <v>70.77777777777726</v>
      </c>
      <c r="AH199" s="50">
        <f t="shared" si="40"/>
        <v>76.22222222222274</v>
      </c>
      <c r="AI199" s="51">
        <f t="shared" si="40"/>
        <v>59.88888888888863</v>
      </c>
      <c r="AJ199" s="51">
        <f t="shared" si="40"/>
        <v>65.33333333333411</v>
      </c>
      <c r="AK199" s="51">
        <f t="shared" ref="AK199:AK201" si="44">AK200-(AK$363/360)</f>
        <v>70.77777777777726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145.56111111111255</v>
      </c>
      <c r="F200" s="41">
        <f t="shared" si="42"/>
        <v>151.03333333333191</v>
      </c>
      <c r="G200" s="41">
        <f t="shared" si="42"/>
        <v>156.50555555555547</v>
      </c>
      <c r="H200" s="42">
        <f t="shared" si="42"/>
        <v>134.61666666666605</v>
      </c>
      <c r="I200" s="42">
        <f t="shared" si="42"/>
        <v>140.0888888888893</v>
      </c>
      <c r="J200" s="42">
        <f t="shared" si="42"/>
        <v>145.56111111111255</v>
      </c>
      <c r="K200" s="43">
        <f t="shared" si="42"/>
        <v>123.67222222222408</v>
      </c>
      <c r="L200" s="43">
        <f t="shared" si="42"/>
        <v>129.1444444444428</v>
      </c>
      <c r="M200" s="43">
        <f t="shared" si="42"/>
        <v>134.61666666666605</v>
      </c>
      <c r="N200" s="44">
        <f t="shared" si="42"/>
        <v>98.5</v>
      </c>
      <c r="O200" s="44">
        <f t="shared" si="42"/>
        <v>103.97222222222325</v>
      </c>
      <c r="P200" s="44">
        <f t="shared" si="42"/>
        <v>109.44444444444602</v>
      </c>
      <c r="Q200" s="45">
        <f t="shared" si="42"/>
        <v>93.027777777776748</v>
      </c>
      <c r="R200" s="45">
        <f t="shared" si="42"/>
        <v>98.5</v>
      </c>
      <c r="S200" s="45">
        <f t="shared" si="42"/>
        <v>103.97222222222325</v>
      </c>
      <c r="T200" s="46">
        <f t="shared" si="42"/>
        <v>87.555555555554804</v>
      </c>
      <c r="U200" s="46">
        <f t="shared" si="40"/>
        <v>93.027777777776748</v>
      </c>
      <c r="V200" s="46">
        <f t="shared" si="40"/>
        <v>98.5</v>
      </c>
      <c r="W200" s="47">
        <f t="shared" si="40"/>
        <v>82.0833333333333</v>
      </c>
      <c r="X200" s="47">
        <f t="shared" si="40"/>
        <v>87.555555555554804</v>
      </c>
      <c r="Y200" s="47">
        <f t="shared" si="40"/>
        <v>93.027777777776748</v>
      </c>
      <c r="Z200" s="48">
        <f t="shared" si="40"/>
        <v>76.611111111111626</v>
      </c>
      <c r="AA200" s="48">
        <f t="shared" si="40"/>
        <v>82.0833333333333</v>
      </c>
      <c r="AB200" s="48">
        <f t="shared" si="40"/>
        <v>87.555555555554804</v>
      </c>
      <c r="AC200" s="49">
        <f t="shared" si="40"/>
        <v>71.138888888888374</v>
      </c>
      <c r="AD200" s="49">
        <f t="shared" si="40"/>
        <v>76.611111111111626</v>
      </c>
      <c r="AE200" s="49">
        <f t="shared" si="40"/>
        <v>82.0833333333333</v>
      </c>
      <c r="AF200" s="50">
        <f t="shared" si="40"/>
        <v>65.666666666667439</v>
      </c>
      <c r="AG200" s="50">
        <f t="shared" si="40"/>
        <v>71.138888888888374</v>
      </c>
      <c r="AH200" s="50">
        <f t="shared" si="40"/>
        <v>76.611111111111626</v>
      </c>
      <c r="AI200" s="51">
        <f t="shared" si="40"/>
        <v>60.194444444444187</v>
      </c>
      <c r="AJ200" s="51">
        <f t="shared" si="40"/>
        <v>65.666666666667439</v>
      </c>
      <c r="AK200" s="51">
        <f t="shared" si="44"/>
        <v>71.138888888888374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146.30000000000143</v>
      </c>
      <c r="F201" s="41">
        <f t="shared" si="42"/>
        <v>151.79999999999859</v>
      </c>
      <c r="G201" s="41">
        <f t="shared" si="42"/>
        <v>157.29999999999993</v>
      </c>
      <c r="H201" s="42">
        <f t="shared" si="42"/>
        <v>135.29999999999939</v>
      </c>
      <c r="I201" s="42">
        <f t="shared" si="42"/>
        <v>140.80000000000041</v>
      </c>
      <c r="J201" s="42">
        <f t="shared" si="42"/>
        <v>146.30000000000143</v>
      </c>
      <c r="K201" s="43">
        <f t="shared" si="42"/>
        <v>124.30000000000186</v>
      </c>
      <c r="L201" s="43">
        <f t="shared" si="42"/>
        <v>129.79999999999836</v>
      </c>
      <c r="M201" s="43">
        <f t="shared" si="42"/>
        <v>135.29999999999939</v>
      </c>
      <c r="N201" s="44">
        <f t="shared" si="42"/>
        <v>99</v>
      </c>
      <c r="O201" s="44">
        <f t="shared" si="42"/>
        <v>104.50000000000102</v>
      </c>
      <c r="P201" s="44">
        <f t="shared" si="42"/>
        <v>110.00000000000158</v>
      </c>
      <c r="Q201" s="45">
        <f t="shared" si="42"/>
        <v>93.499999999998977</v>
      </c>
      <c r="R201" s="45">
        <f t="shared" si="42"/>
        <v>99</v>
      </c>
      <c r="S201" s="45">
        <f t="shared" si="42"/>
        <v>104.50000000000102</v>
      </c>
      <c r="T201" s="46">
        <f t="shared" si="42"/>
        <v>87.999999999999247</v>
      </c>
      <c r="U201" s="46">
        <f t="shared" si="40"/>
        <v>93.499999999998977</v>
      </c>
      <c r="V201" s="46">
        <f t="shared" si="40"/>
        <v>99</v>
      </c>
      <c r="W201" s="47">
        <f t="shared" si="40"/>
        <v>82.499999999999972</v>
      </c>
      <c r="X201" s="47">
        <f t="shared" si="40"/>
        <v>87.999999999999247</v>
      </c>
      <c r="Y201" s="47">
        <f t="shared" si="40"/>
        <v>93.499999999998977</v>
      </c>
      <c r="Z201" s="48">
        <f t="shared" si="40"/>
        <v>77.000000000000512</v>
      </c>
      <c r="AA201" s="48">
        <f t="shared" si="40"/>
        <v>82.499999999999972</v>
      </c>
      <c r="AB201" s="48">
        <f t="shared" si="40"/>
        <v>87.999999999999247</v>
      </c>
      <c r="AC201" s="49">
        <f t="shared" si="40"/>
        <v>71.499999999999488</v>
      </c>
      <c r="AD201" s="49">
        <f t="shared" si="40"/>
        <v>77.000000000000512</v>
      </c>
      <c r="AE201" s="49">
        <f t="shared" si="40"/>
        <v>82.499999999999972</v>
      </c>
      <c r="AF201" s="50">
        <f t="shared" si="40"/>
        <v>66.000000000000767</v>
      </c>
      <c r="AG201" s="50">
        <f t="shared" si="40"/>
        <v>71.499999999999488</v>
      </c>
      <c r="AH201" s="50">
        <f t="shared" si="40"/>
        <v>77.000000000000512</v>
      </c>
      <c r="AI201" s="51">
        <f t="shared" si="40"/>
        <v>60.499999999999744</v>
      </c>
      <c r="AJ201" s="51">
        <f t="shared" si="40"/>
        <v>66.000000000000767</v>
      </c>
      <c r="AK201" s="51">
        <f t="shared" si="44"/>
        <v>71.499999999999488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147.03888888889031</v>
      </c>
      <c r="F202" s="41">
        <f t="shared" si="42"/>
        <v>152.56666666666527</v>
      </c>
      <c r="G202" s="41">
        <f t="shared" si="42"/>
        <v>158.09444444444438</v>
      </c>
      <c r="H202" s="42">
        <f t="shared" si="42"/>
        <v>135.98333333333272</v>
      </c>
      <c r="I202" s="42">
        <f t="shared" si="42"/>
        <v>141.51111111111152</v>
      </c>
      <c r="J202" s="42">
        <f t="shared" si="42"/>
        <v>147.03888888889031</v>
      </c>
      <c r="K202" s="43">
        <f t="shared" si="42"/>
        <v>124.92777777777964</v>
      </c>
      <c r="L202" s="43">
        <f t="shared" si="42"/>
        <v>130.45555555555393</v>
      </c>
      <c r="M202" s="43">
        <f t="shared" si="42"/>
        <v>135.98333333333272</v>
      </c>
      <c r="N202" s="44">
        <f t="shared" si="42"/>
        <v>99.5</v>
      </c>
      <c r="O202" s="44">
        <f t="shared" si="42"/>
        <v>105.02777777777879</v>
      </c>
      <c r="P202" s="44">
        <f t="shared" si="42"/>
        <v>110.55555555555713</v>
      </c>
      <c r="Q202" s="45">
        <f t="shared" si="42"/>
        <v>93.972222222221205</v>
      </c>
      <c r="R202" s="45">
        <f t="shared" si="42"/>
        <v>99.5</v>
      </c>
      <c r="S202" s="45">
        <f t="shared" si="42"/>
        <v>105.02777777777879</v>
      </c>
      <c r="T202" s="46">
        <f t="shared" si="42"/>
        <v>88.44444444444369</v>
      </c>
      <c r="U202" s="46">
        <f t="shared" si="40"/>
        <v>93.972222222221205</v>
      </c>
      <c r="V202" s="46">
        <f t="shared" si="40"/>
        <v>99.5</v>
      </c>
      <c r="W202" s="47">
        <f t="shared" si="40"/>
        <v>82.916666666666643</v>
      </c>
      <c r="X202" s="47">
        <f t="shared" si="40"/>
        <v>88.44444444444369</v>
      </c>
      <c r="Y202" s="47">
        <f t="shared" ref="Y202:AK233" si="45">Y203-(Y$363/360)</f>
        <v>93.972222222221205</v>
      </c>
      <c r="Z202" s="48">
        <f t="shared" si="45"/>
        <v>77.388888888889397</v>
      </c>
      <c r="AA202" s="48">
        <f t="shared" si="45"/>
        <v>82.916666666666643</v>
      </c>
      <c r="AB202" s="48">
        <f t="shared" si="45"/>
        <v>88.44444444444369</v>
      </c>
      <c r="AC202" s="49">
        <f t="shared" si="45"/>
        <v>71.861111111110603</v>
      </c>
      <c r="AD202" s="49">
        <f t="shared" si="45"/>
        <v>77.388888888889397</v>
      </c>
      <c r="AE202" s="49">
        <f t="shared" si="45"/>
        <v>82.916666666666643</v>
      </c>
      <c r="AF202" s="50">
        <f t="shared" si="45"/>
        <v>66.333333333334096</v>
      </c>
      <c r="AG202" s="50">
        <f t="shared" si="45"/>
        <v>71.861111111110603</v>
      </c>
      <c r="AH202" s="50">
        <f t="shared" si="45"/>
        <v>77.388888888889397</v>
      </c>
      <c r="AI202" s="51">
        <f t="shared" si="45"/>
        <v>60.805555555555301</v>
      </c>
      <c r="AJ202" s="51">
        <f t="shared" si="45"/>
        <v>66.333333333334096</v>
      </c>
      <c r="AK202" s="51">
        <f t="shared" si="45"/>
        <v>71.861111111110603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147.77777777777919</v>
      </c>
      <c r="F203" s="41">
        <f t="shared" si="42"/>
        <v>153.33333333333195</v>
      </c>
      <c r="G203" s="41">
        <f t="shared" si="42"/>
        <v>158.88888888888883</v>
      </c>
      <c r="H203" s="42">
        <f t="shared" si="42"/>
        <v>136.66666666666606</v>
      </c>
      <c r="I203" s="42">
        <f t="shared" si="42"/>
        <v>142.22222222222263</v>
      </c>
      <c r="J203" s="42">
        <f t="shared" si="42"/>
        <v>147.77777777777919</v>
      </c>
      <c r="K203" s="43">
        <f t="shared" si="42"/>
        <v>125.55555555555742</v>
      </c>
      <c r="L203" s="43">
        <f t="shared" si="42"/>
        <v>131.11111111110949</v>
      </c>
      <c r="M203" s="43">
        <f t="shared" si="42"/>
        <v>136.66666666666606</v>
      </c>
      <c r="N203" s="44">
        <f t="shared" si="42"/>
        <v>100</v>
      </c>
      <c r="O203" s="44">
        <f t="shared" si="42"/>
        <v>105.55555555555657</v>
      </c>
      <c r="P203" s="44">
        <f t="shared" si="42"/>
        <v>111.11111111111269</v>
      </c>
      <c r="Q203" s="45">
        <f t="shared" si="42"/>
        <v>94.444444444443434</v>
      </c>
      <c r="R203" s="45">
        <f t="shared" si="42"/>
        <v>100</v>
      </c>
      <c r="S203" s="45">
        <f t="shared" si="42"/>
        <v>105.55555555555657</v>
      </c>
      <c r="T203" s="46">
        <f t="shared" si="42"/>
        <v>88.888888888888133</v>
      </c>
      <c r="U203" s="46">
        <f t="shared" ref="U203:AI223" si="46">U204-(U$363/360)</f>
        <v>94.444444444443434</v>
      </c>
      <c r="V203" s="46">
        <f t="shared" si="46"/>
        <v>100</v>
      </c>
      <c r="W203" s="47">
        <f t="shared" si="46"/>
        <v>83.333333333333314</v>
      </c>
      <c r="X203" s="47">
        <f t="shared" si="46"/>
        <v>88.888888888888133</v>
      </c>
      <c r="Y203" s="47">
        <f t="shared" si="46"/>
        <v>94.444444444443434</v>
      </c>
      <c r="Z203" s="48">
        <f t="shared" si="46"/>
        <v>77.777777777778283</v>
      </c>
      <c r="AA203" s="48">
        <f t="shared" si="46"/>
        <v>83.333333333333314</v>
      </c>
      <c r="AB203" s="48">
        <f t="shared" si="46"/>
        <v>88.888888888888133</v>
      </c>
      <c r="AC203" s="49">
        <f t="shared" si="46"/>
        <v>72.222222222221717</v>
      </c>
      <c r="AD203" s="49">
        <f t="shared" si="46"/>
        <v>77.777777777778283</v>
      </c>
      <c r="AE203" s="49">
        <f t="shared" si="46"/>
        <v>83.333333333333314</v>
      </c>
      <c r="AF203" s="50">
        <f t="shared" si="45"/>
        <v>66.666666666667425</v>
      </c>
      <c r="AG203" s="50">
        <f t="shared" si="45"/>
        <v>72.222222222221717</v>
      </c>
      <c r="AH203" s="50">
        <f t="shared" si="45"/>
        <v>77.777777777778283</v>
      </c>
      <c r="AI203" s="51">
        <f t="shared" si="45"/>
        <v>61.111111111110858</v>
      </c>
      <c r="AJ203" s="51">
        <f t="shared" si="45"/>
        <v>66.666666666667425</v>
      </c>
      <c r="AK203" s="51">
        <f t="shared" si="45"/>
        <v>72.222222222221717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148.51666666666807</v>
      </c>
      <c r="F204" s="41">
        <f t="shared" si="42"/>
        <v>154.09999999999863</v>
      </c>
      <c r="G204" s="41">
        <f t="shared" si="42"/>
        <v>159.68333333333328</v>
      </c>
      <c r="H204" s="42">
        <f t="shared" si="42"/>
        <v>137.3499999999994</v>
      </c>
      <c r="I204" s="42">
        <f t="shared" si="42"/>
        <v>142.93333333333374</v>
      </c>
      <c r="J204" s="42">
        <f t="shared" si="42"/>
        <v>148.51666666666807</v>
      </c>
      <c r="K204" s="43">
        <f t="shared" si="42"/>
        <v>126.1833333333352</v>
      </c>
      <c r="L204" s="43">
        <f t="shared" si="42"/>
        <v>131.76666666666506</v>
      </c>
      <c r="M204" s="43">
        <f t="shared" si="42"/>
        <v>137.3499999999994</v>
      </c>
      <c r="N204" s="44">
        <f t="shared" si="42"/>
        <v>100.5</v>
      </c>
      <c r="O204" s="44">
        <f t="shared" si="42"/>
        <v>106.08333333333434</v>
      </c>
      <c r="P204" s="44">
        <f t="shared" si="42"/>
        <v>111.66666666666825</v>
      </c>
      <c r="Q204" s="45">
        <f t="shared" si="42"/>
        <v>94.916666666665662</v>
      </c>
      <c r="R204" s="45">
        <f t="shared" si="42"/>
        <v>100.5</v>
      </c>
      <c r="S204" s="45">
        <f t="shared" si="42"/>
        <v>106.08333333333434</v>
      </c>
      <c r="T204" s="46">
        <f t="shared" si="42"/>
        <v>89.333333333332575</v>
      </c>
      <c r="U204" s="46">
        <f t="shared" si="46"/>
        <v>94.916666666665662</v>
      </c>
      <c r="V204" s="46">
        <f t="shared" si="46"/>
        <v>100.5</v>
      </c>
      <c r="W204" s="47">
        <f t="shared" si="46"/>
        <v>83.749999999999986</v>
      </c>
      <c r="X204" s="47">
        <f t="shared" si="46"/>
        <v>89.333333333332575</v>
      </c>
      <c r="Y204" s="47">
        <f t="shared" si="46"/>
        <v>94.916666666665662</v>
      </c>
      <c r="Z204" s="48">
        <f t="shared" si="46"/>
        <v>78.166666666667169</v>
      </c>
      <c r="AA204" s="48">
        <f t="shared" si="46"/>
        <v>83.749999999999986</v>
      </c>
      <c r="AB204" s="48">
        <f t="shared" si="46"/>
        <v>89.333333333332575</v>
      </c>
      <c r="AC204" s="49">
        <f t="shared" si="46"/>
        <v>72.583333333332831</v>
      </c>
      <c r="AD204" s="49">
        <f t="shared" si="46"/>
        <v>78.166666666667169</v>
      </c>
      <c r="AE204" s="49">
        <f t="shared" si="46"/>
        <v>83.749999999999986</v>
      </c>
      <c r="AF204" s="50">
        <f t="shared" si="45"/>
        <v>67.000000000000753</v>
      </c>
      <c r="AG204" s="50">
        <f t="shared" si="45"/>
        <v>72.583333333332831</v>
      </c>
      <c r="AH204" s="50">
        <f t="shared" si="45"/>
        <v>78.166666666667169</v>
      </c>
      <c r="AI204" s="51">
        <f t="shared" si="45"/>
        <v>61.416666666666416</v>
      </c>
      <c r="AJ204" s="51">
        <f t="shared" si="45"/>
        <v>67.000000000000753</v>
      </c>
      <c r="AK204" s="51">
        <f t="shared" si="45"/>
        <v>72.583333333332831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149.25555555555695</v>
      </c>
      <c r="F205" s="41">
        <f t="shared" si="42"/>
        <v>154.86666666666531</v>
      </c>
      <c r="G205" s="41">
        <f t="shared" si="42"/>
        <v>160.47777777777773</v>
      </c>
      <c r="H205" s="42">
        <f t="shared" si="42"/>
        <v>138.03333333333273</v>
      </c>
      <c r="I205" s="42">
        <f t="shared" si="42"/>
        <v>143.64444444444484</v>
      </c>
      <c r="J205" s="42">
        <f t="shared" si="42"/>
        <v>149.25555555555695</v>
      </c>
      <c r="K205" s="43">
        <f t="shared" si="42"/>
        <v>126.81111111111298</v>
      </c>
      <c r="L205" s="43">
        <f t="shared" si="42"/>
        <v>132.42222222222063</v>
      </c>
      <c r="M205" s="43">
        <f t="shared" si="42"/>
        <v>138.03333333333273</v>
      </c>
      <c r="N205" s="44">
        <f t="shared" si="42"/>
        <v>101</v>
      </c>
      <c r="O205" s="44">
        <f t="shared" si="42"/>
        <v>106.61111111111211</v>
      </c>
      <c r="P205" s="44">
        <f t="shared" si="42"/>
        <v>112.22222222222381</v>
      </c>
      <c r="Q205" s="45">
        <f t="shared" si="42"/>
        <v>95.388888888887891</v>
      </c>
      <c r="R205" s="45">
        <f t="shared" si="42"/>
        <v>101</v>
      </c>
      <c r="S205" s="45">
        <f t="shared" si="42"/>
        <v>106.61111111111211</v>
      </c>
      <c r="T205" s="46">
        <f t="shared" si="42"/>
        <v>89.777777777777018</v>
      </c>
      <c r="U205" s="46">
        <f t="shared" si="46"/>
        <v>95.388888888887891</v>
      </c>
      <c r="V205" s="46">
        <f t="shared" si="46"/>
        <v>101</v>
      </c>
      <c r="W205" s="47">
        <f t="shared" si="46"/>
        <v>84.166666666666657</v>
      </c>
      <c r="X205" s="47">
        <f t="shared" si="46"/>
        <v>89.777777777777018</v>
      </c>
      <c r="Y205" s="47">
        <f t="shared" si="46"/>
        <v>95.388888888887891</v>
      </c>
      <c r="Z205" s="48">
        <f t="shared" si="46"/>
        <v>78.555555555556055</v>
      </c>
      <c r="AA205" s="48">
        <f t="shared" si="46"/>
        <v>84.166666666666657</v>
      </c>
      <c r="AB205" s="48">
        <f t="shared" si="46"/>
        <v>89.777777777777018</v>
      </c>
      <c r="AC205" s="49">
        <f t="shared" si="46"/>
        <v>72.944444444443945</v>
      </c>
      <c r="AD205" s="49">
        <f t="shared" si="46"/>
        <v>78.555555555556055</v>
      </c>
      <c r="AE205" s="49">
        <f t="shared" si="46"/>
        <v>84.166666666666657</v>
      </c>
      <c r="AF205" s="50">
        <f t="shared" si="45"/>
        <v>67.333333333334082</v>
      </c>
      <c r="AG205" s="50">
        <f t="shared" si="45"/>
        <v>72.944444444443945</v>
      </c>
      <c r="AH205" s="50">
        <f t="shared" si="45"/>
        <v>78.555555555556055</v>
      </c>
      <c r="AI205" s="51">
        <f t="shared" si="45"/>
        <v>61.722222222221973</v>
      </c>
      <c r="AJ205" s="51">
        <f t="shared" si="45"/>
        <v>67.333333333334082</v>
      </c>
      <c r="AK205" s="51">
        <f t="shared" si="45"/>
        <v>72.944444444443945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149.99444444444583</v>
      </c>
      <c r="F206" s="41">
        <f t="shared" si="42"/>
        <v>155.63333333333199</v>
      </c>
      <c r="G206" s="41">
        <f t="shared" si="42"/>
        <v>161.27222222222218</v>
      </c>
      <c r="H206" s="42">
        <f t="shared" si="42"/>
        <v>138.71666666666607</v>
      </c>
      <c r="I206" s="42">
        <f t="shared" si="42"/>
        <v>144.35555555555595</v>
      </c>
      <c r="J206" s="42">
        <f t="shared" si="42"/>
        <v>149.99444444444583</v>
      </c>
      <c r="K206" s="43">
        <f t="shared" si="42"/>
        <v>127.43888888889076</v>
      </c>
      <c r="L206" s="43">
        <f t="shared" si="42"/>
        <v>133.07777777777619</v>
      </c>
      <c r="M206" s="43">
        <f t="shared" si="42"/>
        <v>138.71666666666607</v>
      </c>
      <c r="N206" s="44">
        <f t="shared" si="42"/>
        <v>101.5</v>
      </c>
      <c r="O206" s="44">
        <f t="shared" si="42"/>
        <v>107.13888888888988</v>
      </c>
      <c r="P206" s="44">
        <f t="shared" si="42"/>
        <v>112.77777777777936</v>
      </c>
      <c r="Q206" s="45">
        <f t="shared" si="42"/>
        <v>95.86111111111012</v>
      </c>
      <c r="R206" s="45">
        <f t="shared" si="42"/>
        <v>101.5</v>
      </c>
      <c r="S206" s="45">
        <f t="shared" si="42"/>
        <v>107.13888888888988</v>
      </c>
      <c r="T206" s="46">
        <f t="shared" si="42"/>
        <v>90.222222222221461</v>
      </c>
      <c r="U206" s="46">
        <f t="shared" si="46"/>
        <v>95.86111111111012</v>
      </c>
      <c r="V206" s="46">
        <f t="shared" si="46"/>
        <v>101.5</v>
      </c>
      <c r="W206" s="47">
        <f t="shared" si="46"/>
        <v>84.583333333333329</v>
      </c>
      <c r="X206" s="47">
        <f t="shared" si="46"/>
        <v>90.222222222221461</v>
      </c>
      <c r="Y206" s="47">
        <f t="shared" si="46"/>
        <v>95.86111111111012</v>
      </c>
      <c r="Z206" s="48">
        <f t="shared" si="46"/>
        <v>78.94444444444494</v>
      </c>
      <c r="AA206" s="48">
        <f t="shared" si="46"/>
        <v>84.583333333333329</v>
      </c>
      <c r="AB206" s="48">
        <f t="shared" si="46"/>
        <v>90.222222222221461</v>
      </c>
      <c r="AC206" s="49">
        <f t="shared" si="46"/>
        <v>73.30555555555506</v>
      </c>
      <c r="AD206" s="49">
        <f t="shared" si="46"/>
        <v>78.94444444444494</v>
      </c>
      <c r="AE206" s="49">
        <f t="shared" si="46"/>
        <v>84.583333333333329</v>
      </c>
      <c r="AF206" s="50">
        <f t="shared" si="45"/>
        <v>67.66666666666741</v>
      </c>
      <c r="AG206" s="50">
        <f t="shared" si="45"/>
        <v>73.30555555555506</v>
      </c>
      <c r="AH206" s="50">
        <f t="shared" si="45"/>
        <v>78.94444444444494</v>
      </c>
      <c r="AI206" s="51">
        <f t="shared" si="45"/>
        <v>62.02777777777753</v>
      </c>
      <c r="AJ206" s="51">
        <f t="shared" si="45"/>
        <v>67.66666666666741</v>
      </c>
      <c r="AK206" s="51">
        <f t="shared" si="45"/>
        <v>73.30555555555506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150.73333333333471</v>
      </c>
      <c r="F207" s="41">
        <f t="shared" si="42"/>
        <v>156.39999999999867</v>
      </c>
      <c r="G207" s="41">
        <f t="shared" si="42"/>
        <v>162.06666666666663</v>
      </c>
      <c r="H207" s="42">
        <f t="shared" si="42"/>
        <v>139.39999999999941</v>
      </c>
      <c r="I207" s="42">
        <f t="shared" si="42"/>
        <v>145.06666666666706</v>
      </c>
      <c r="J207" s="42">
        <f t="shared" si="42"/>
        <v>150.73333333333471</v>
      </c>
      <c r="K207" s="43">
        <f t="shared" si="42"/>
        <v>128.06666666666854</v>
      </c>
      <c r="L207" s="43">
        <f t="shared" si="42"/>
        <v>133.73333333333176</v>
      </c>
      <c r="M207" s="43">
        <f t="shared" si="42"/>
        <v>139.39999999999941</v>
      </c>
      <c r="N207" s="44">
        <f t="shared" si="42"/>
        <v>102</v>
      </c>
      <c r="O207" s="44">
        <f t="shared" si="42"/>
        <v>107.66666666666765</v>
      </c>
      <c r="P207" s="44">
        <f t="shared" si="42"/>
        <v>113.33333333333492</v>
      </c>
      <c r="Q207" s="45">
        <f t="shared" si="42"/>
        <v>96.333333333332348</v>
      </c>
      <c r="R207" s="45">
        <f t="shared" si="42"/>
        <v>102</v>
      </c>
      <c r="S207" s="45">
        <f t="shared" si="42"/>
        <v>107.66666666666765</v>
      </c>
      <c r="T207" s="46">
        <f t="shared" si="42"/>
        <v>90.666666666665904</v>
      </c>
      <c r="U207" s="46">
        <f t="shared" si="46"/>
        <v>96.333333333332348</v>
      </c>
      <c r="V207" s="46">
        <f t="shared" si="46"/>
        <v>102</v>
      </c>
      <c r="W207" s="47">
        <f t="shared" si="46"/>
        <v>85</v>
      </c>
      <c r="X207" s="47">
        <f t="shared" si="46"/>
        <v>90.666666666665904</v>
      </c>
      <c r="Y207" s="47">
        <f t="shared" si="46"/>
        <v>96.333333333332348</v>
      </c>
      <c r="Z207" s="48">
        <f t="shared" si="46"/>
        <v>79.333333333333826</v>
      </c>
      <c r="AA207" s="48">
        <f t="shared" si="46"/>
        <v>85</v>
      </c>
      <c r="AB207" s="48">
        <f t="shared" si="46"/>
        <v>90.666666666665904</v>
      </c>
      <c r="AC207" s="49">
        <f t="shared" si="46"/>
        <v>73.666666666666174</v>
      </c>
      <c r="AD207" s="49">
        <f t="shared" si="46"/>
        <v>79.333333333333826</v>
      </c>
      <c r="AE207" s="49">
        <f t="shared" si="46"/>
        <v>85</v>
      </c>
      <c r="AF207" s="50">
        <f t="shared" si="45"/>
        <v>68.000000000000739</v>
      </c>
      <c r="AG207" s="50">
        <f t="shared" si="45"/>
        <v>73.666666666666174</v>
      </c>
      <c r="AH207" s="50">
        <f t="shared" si="45"/>
        <v>79.333333333333826</v>
      </c>
      <c r="AI207" s="51">
        <f t="shared" si="45"/>
        <v>62.333333333333087</v>
      </c>
      <c r="AJ207" s="51">
        <f t="shared" si="45"/>
        <v>68.000000000000739</v>
      </c>
      <c r="AK207" s="51">
        <f t="shared" si="45"/>
        <v>73.666666666666174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151.47222222222359</v>
      </c>
      <c r="F208" s="41">
        <f t="shared" si="42"/>
        <v>157.16666666666535</v>
      </c>
      <c r="G208" s="41">
        <f t="shared" si="42"/>
        <v>162.86111111111109</v>
      </c>
      <c r="H208" s="42">
        <f t="shared" si="42"/>
        <v>140.08333333333275</v>
      </c>
      <c r="I208" s="42">
        <f t="shared" si="42"/>
        <v>145.77777777777817</v>
      </c>
      <c r="J208" s="42">
        <f t="shared" si="42"/>
        <v>151.47222222222359</v>
      </c>
      <c r="K208" s="43">
        <f t="shared" si="42"/>
        <v>128.6944444444463</v>
      </c>
      <c r="L208" s="43">
        <f t="shared" si="42"/>
        <v>134.38888888888732</v>
      </c>
      <c r="M208" s="43">
        <f t="shared" si="42"/>
        <v>140.08333333333275</v>
      </c>
      <c r="N208" s="44">
        <f t="shared" si="42"/>
        <v>102.5</v>
      </c>
      <c r="O208" s="44">
        <f t="shared" si="42"/>
        <v>108.19444444444542</v>
      </c>
      <c r="P208" s="44">
        <f t="shared" si="42"/>
        <v>113.88888888889048</v>
      </c>
      <c r="Q208" s="45">
        <f t="shared" si="42"/>
        <v>96.805555555554577</v>
      </c>
      <c r="R208" s="45">
        <f t="shared" si="42"/>
        <v>102.5</v>
      </c>
      <c r="S208" s="45">
        <f t="shared" si="42"/>
        <v>108.19444444444542</v>
      </c>
      <c r="T208" s="46">
        <f t="shared" si="42"/>
        <v>91.111111111110347</v>
      </c>
      <c r="U208" s="46">
        <f t="shared" si="46"/>
        <v>96.805555555554577</v>
      </c>
      <c r="V208" s="46">
        <f t="shared" si="46"/>
        <v>102.5</v>
      </c>
      <c r="W208" s="47">
        <f t="shared" si="46"/>
        <v>85.416666666666671</v>
      </c>
      <c r="X208" s="47">
        <f t="shared" si="46"/>
        <v>91.111111111110347</v>
      </c>
      <c r="Y208" s="47">
        <f t="shared" si="46"/>
        <v>96.805555555554577</v>
      </c>
      <c r="Z208" s="48">
        <f t="shared" si="46"/>
        <v>79.722222222222712</v>
      </c>
      <c r="AA208" s="48">
        <f t="shared" si="46"/>
        <v>85.416666666666671</v>
      </c>
      <c r="AB208" s="48">
        <f t="shared" si="46"/>
        <v>91.111111111110347</v>
      </c>
      <c r="AC208" s="49">
        <f t="shared" si="46"/>
        <v>74.027777777777288</v>
      </c>
      <c r="AD208" s="49">
        <f t="shared" si="46"/>
        <v>79.722222222222712</v>
      </c>
      <c r="AE208" s="49">
        <f t="shared" si="46"/>
        <v>85.416666666666671</v>
      </c>
      <c r="AF208" s="50">
        <f t="shared" si="45"/>
        <v>68.333333333334068</v>
      </c>
      <c r="AG208" s="50">
        <f t="shared" si="45"/>
        <v>74.027777777777288</v>
      </c>
      <c r="AH208" s="50">
        <f t="shared" si="45"/>
        <v>79.722222222222712</v>
      </c>
      <c r="AI208" s="51">
        <f t="shared" si="45"/>
        <v>62.638888888888644</v>
      </c>
      <c r="AJ208" s="51">
        <f t="shared" si="45"/>
        <v>68.333333333334068</v>
      </c>
      <c r="AK208" s="51">
        <f t="shared" si="45"/>
        <v>74.027777777777288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152.21111111111247</v>
      </c>
      <c r="F209" s="41">
        <f t="shared" si="42"/>
        <v>157.93333333333203</v>
      </c>
      <c r="G209" s="41">
        <f t="shared" si="42"/>
        <v>163.65555555555554</v>
      </c>
      <c r="H209" s="42">
        <f t="shared" si="42"/>
        <v>140.76666666666608</v>
      </c>
      <c r="I209" s="42">
        <f t="shared" si="42"/>
        <v>146.48888888888928</v>
      </c>
      <c r="J209" s="42">
        <f t="shared" si="42"/>
        <v>152.21111111111247</v>
      </c>
      <c r="K209" s="43">
        <f t="shared" si="42"/>
        <v>129.32222222222407</v>
      </c>
      <c r="L209" s="43">
        <f t="shared" si="42"/>
        <v>135.04444444444289</v>
      </c>
      <c r="M209" s="43">
        <f t="shared" si="42"/>
        <v>140.76666666666608</v>
      </c>
      <c r="N209" s="44">
        <f t="shared" si="42"/>
        <v>103</v>
      </c>
      <c r="O209" s="44">
        <f t="shared" si="42"/>
        <v>108.72222222222319</v>
      </c>
      <c r="P209" s="44">
        <f t="shared" si="42"/>
        <v>114.44444444444603</v>
      </c>
      <c r="Q209" s="45">
        <f t="shared" si="42"/>
        <v>97.277777777776805</v>
      </c>
      <c r="R209" s="45">
        <f t="shared" si="42"/>
        <v>103</v>
      </c>
      <c r="S209" s="45">
        <f t="shared" si="42"/>
        <v>108.72222222222319</v>
      </c>
      <c r="T209" s="46">
        <f t="shared" ref="T209" si="47">T210-(T$363/360)</f>
        <v>91.55555555555479</v>
      </c>
      <c r="U209" s="46">
        <f t="shared" si="46"/>
        <v>97.277777777776805</v>
      </c>
      <c r="V209" s="46">
        <f t="shared" si="46"/>
        <v>103</v>
      </c>
      <c r="W209" s="47">
        <f t="shared" si="46"/>
        <v>85.833333333333343</v>
      </c>
      <c r="X209" s="47">
        <f t="shared" si="46"/>
        <v>91.55555555555479</v>
      </c>
      <c r="Y209" s="47">
        <f t="shared" si="46"/>
        <v>97.277777777776805</v>
      </c>
      <c r="Z209" s="48">
        <f t="shared" si="46"/>
        <v>80.111111111111597</v>
      </c>
      <c r="AA209" s="48">
        <f t="shared" si="46"/>
        <v>85.833333333333343</v>
      </c>
      <c r="AB209" s="48">
        <f t="shared" si="46"/>
        <v>91.55555555555479</v>
      </c>
      <c r="AC209" s="49">
        <f t="shared" si="46"/>
        <v>74.388888888888403</v>
      </c>
      <c r="AD209" s="49">
        <f t="shared" si="46"/>
        <v>80.111111111111597</v>
      </c>
      <c r="AE209" s="49">
        <f t="shared" si="46"/>
        <v>85.833333333333343</v>
      </c>
      <c r="AF209" s="50">
        <f t="shared" si="45"/>
        <v>68.666666666667396</v>
      </c>
      <c r="AG209" s="50">
        <f t="shared" si="45"/>
        <v>74.388888888888403</v>
      </c>
      <c r="AH209" s="50">
        <f t="shared" si="45"/>
        <v>80.111111111111597</v>
      </c>
      <c r="AI209" s="51">
        <f t="shared" si="45"/>
        <v>62.944444444444201</v>
      </c>
      <c r="AJ209" s="51">
        <f t="shared" si="45"/>
        <v>68.666666666667396</v>
      </c>
      <c r="AK209" s="51">
        <f t="shared" si="45"/>
        <v>74.388888888888403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152.95000000000135</v>
      </c>
      <c r="F210" s="41">
        <f t="shared" si="48"/>
        <v>158.69999999999871</v>
      </c>
      <c r="G210" s="41">
        <f t="shared" si="48"/>
        <v>164.45</v>
      </c>
      <c r="H210" s="42">
        <f t="shared" si="48"/>
        <v>141.44999999999942</v>
      </c>
      <c r="I210" s="42">
        <f t="shared" si="48"/>
        <v>147.20000000000039</v>
      </c>
      <c r="J210" s="42">
        <f t="shared" si="48"/>
        <v>152.95000000000135</v>
      </c>
      <c r="K210" s="43">
        <f t="shared" si="48"/>
        <v>129.95000000000184</v>
      </c>
      <c r="L210" s="43">
        <f t="shared" si="48"/>
        <v>135.69999999999845</v>
      </c>
      <c r="M210" s="43">
        <f t="shared" si="48"/>
        <v>141.44999999999942</v>
      </c>
      <c r="N210" s="44">
        <f t="shared" si="48"/>
        <v>103.5</v>
      </c>
      <c r="O210" s="44">
        <f t="shared" si="48"/>
        <v>109.25000000000097</v>
      </c>
      <c r="P210" s="44">
        <f t="shared" si="48"/>
        <v>115.00000000000159</v>
      </c>
      <c r="Q210" s="45">
        <f t="shared" si="48"/>
        <v>97.749999999999034</v>
      </c>
      <c r="R210" s="45">
        <f t="shared" si="48"/>
        <v>103.5</v>
      </c>
      <c r="S210" s="45">
        <f t="shared" si="48"/>
        <v>109.25000000000097</v>
      </c>
      <c r="T210" s="46">
        <f t="shared" si="48"/>
        <v>91.999999999999233</v>
      </c>
      <c r="U210" s="46">
        <f t="shared" si="46"/>
        <v>97.749999999999034</v>
      </c>
      <c r="V210" s="46">
        <f t="shared" si="46"/>
        <v>103.5</v>
      </c>
      <c r="W210" s="47">
        <f t="shared" si="46"/>
        <v>86.250000000000014</v>
      </c>
      <c r="X210" s="47">
        <f t="shared" si="46"/>
        <v>91.999999999999233</v>
      </c>
      <c r="Y210" s="47">
        <f t="shared" si="46"/>
        <v>97.749999999999034</v>
      </c>
      <c r="Z210" s="48">
        <f t="shared" si="46"/>
        <v>80.500000000000483</v>
      </c>
      <c r="AA210" s="48">
        <f t="shared" si="46"/>
        <v>86.250000000000014</v>
      </c>
      <c r="AB210" s="48">
        <f t="shared" si="46"/>
        <v>91.999999999999233</v>
      </c>
      <c r="AC210" s="49">
        <f t="shared" si="46"/>
        <v>74.749999999999517</v>
      </c>
      <c r="AD210" s="49">
        <f t="shared" si="46"/>
        <v>80.500000000000483</v>
      </c>
      <c r="AE210" s="49">
        <f t="shared" si="46"/>
        <v>86.250000000000014</v>
      </c>
      <c r="AF210" s="50">
        <f t="shared" si="45"/>
        <v>69.000000000000725</v>
      </c>
      <c r="AG210" s="50">
        <f t="shared" si="45"/>
        <v>74.749999999999517</v>
      </c>
      <c r="AH210" s="50">
        <f t="shared" si="45"/>
        <v>80.500000000000483</v>
      </c>
      <c r="AI210" s="51">
        <f t="shared" si="45"/>
        <v>63.249999999999758</v>
      </c>
      <c r="AJ210" s="51">
        <f t="shared" si="45"/>
        <v>69.000000000000725</v>
      </c>
      <c r="AK210" s="51">
        <f t="shared" si="45"/>
        <v>74.749999999999517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153.68888888889023</v>
      </c>
      <c r="F211" s="41">
        <f t="shared" si="48"/>
        <v>159.46666666666539</v>
      </c>
      <c r="G211" s="41">
        <f t="shared" si="48"/>
        <v>165.24444444444444</v>
      </c>
      <c r="H211" s="42">
        <f t="shared" si="48"/>
        <v>142.13333333333276</v>
      </c>
      <c r="I211" s="42">
        <f t="shared" si="48"/>
        <v>147.9111111111115</v>
      </c>
      <c r="J211" s="42">
        <f t="shared" si="48"/>
        <v>153.68888888889023</v>
      </c>
      <c r="K211" s="43">
        <f t="shared" si="48"/>
        <v>130.5777777777796</v>
      </c>
      <c r="L211" s="43">
        <f t="shared" si="48"/>
        <v>136.35555555555402</v>
      </c>
      <c r="M211" s="43">
        <f t="shared" si="48"/>
        <v>142.13333333333276</v>
      </c>
      <c r="N211" s="44">
        <f t="shared" si="48"/>
        <v>104</v>
      </c>
      <c r="O211" s="44">
        <f t="shared" si="48"/>
        <v>109.77777777777874</v>
      </c>
      <c r="P211" s="44">
        <f t="shared" si="48"/>
        <v>115.55555555555715</v>
      </c>
      <c r="Q211" s="45">
        <f t="shared" si="48"/>
        <v>98.222222222221262</v>
      </c>
      <c r="R211" s="45">
        <f t="shared" si="48"/>
        <v>104</v>
      </c>
      <c r="S211" s="45">
        <f t="shared" si="48"/>
        <v>109.77777777777874</v>
      </c>
      <c r="T211" s="46">
        <f t="shared" si="48"/>
        <v>92.444444444443675</v>
      </c>
      <c r="U211" s="46">
        <f t="shared" si="46"/>
        <v>98.222222222221262</v>
      </c>
      <c r="V211" s="46">
        <f t="shared" si="46"/>
        <v>104</v>
      </c>
      <c r="W211" s="47">
        <f t="shared" si="46"/>
        <v>86.666666666666686</v>
      </c>
      <c r="X211" s="47">
        <f t="shared" si="46"/>
        <v>92.444444444443675</v>
      </c>
      <c r="Y211" s="47">
        <f t="shared" si="46"/>
        <v>98.222222222221262</v>
      </c>
      <c r="Z211" s="48">
        <f t="shared" si="46"/>
        <v>80.888888888889369</v>
      </c>
      <c r="AA211" s="48">
        <f t="shared" si="46"/>
        <v>86.666666666666686</v>
      </c>
      <c r="AB211" s="48">
        <f t="shared" si="46"/>
        <v>92.444444444443675</v>
      </c>
      <c r="AC211" s="49">
        <f t="shared" si="46"/>
        <v>75.111111111110631</v>
      </c>
      <c r="AD211" s="49">
        <f t="shared" si="46"/>
        <v>80.888888888889369</v>
      </c>
      <c r="AE211" s="49">
        <f t="shared" si="46"/>
        <v>86.666666666666686</v>
      </c>
      <c r="AF211" s="50">
        <f t="shared" si="45"/>
        <v>69.333333333334053</v>
      </c>
      <c r="AG211" s="50">
        <f t="shared" si="45"/>
        <v>75.111111111110631</v>
      </c>
      <c r="AH211" s="50">
        <f t="shared" si="45"/>
        <v>80.888888888889369</v>
      </c>
      <c r="AI211" s="51">
        <f t="shared" si="45"/>
        <v>63.555555555555316</v>
      </c>
      <c r="AJ211" s="51">
        <f t="shared" si="45"/>
        <v>69.333333333334053</v>
      </c>
      <c r="AK211" s="51">
        <f t="shared" si="45"/>
        <v>75.111111111110631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154.42777777777911</v>
      </c>
      <c r="F212" s="41">
        <f t="shared" si="48"/>
        <v>160.23333333333207</v>
      </c>
      <c r="G212" s="41">
        <f t="shared" si="48"/>
        <v>166.03888888888889</v>
      </c>
      <c r="H212" s="42">
        <f t="shared" si="48"/>
        <v>142.81666666666609</v>
      </c>
      <c r="I212" s="42">
        <f t="shared" si="48"/>
        <v>148.6222222222226</v>
      </c>
      <c r="J212" s="42">
        <f t="shared" si="48"/>
        <v>154.42777777777911</v>
      </c>
      <c r="K212" s="43">
        <f t="shared" si="48"/>
        <v>131.20555555555737</v>
      </c>
      <c r="L212" s="43">
        <f t="shared" si="48"/>
        <v>137.01111111110959</v>
      </c>
      <c r="M212" s="43">
        <f t="shared" si="48"/>
        <v>142.81666666666609</v>
      </c>
      <c r="N212" s="44">
        <f t="shared" si="48"/>
        <v>104.5</v>
      </c>
      <c r="O212" s="44">
        <f t="shared" si="48"/>
        <v>110.30555555555651</v>
      </c>
      <c r="P212" s="44">
        <f t="shared" si="48"/>
        <v>116.11111111111271</v>
      </c>
      <c r="Q212" s="45">
        <f t="shared" si="48"/>
        <v>98.694444444443491</v>
      </c>
      <c r="R212" s="45">
        <f t="shared" si="48"/>
        <v>104.5</v>
      </c>
      <c r="S212" s="45">
        <f t="shared" si="48"/>
        <v>110.30555555555651</v>
      </c>
      <c r="T212" s="46">
        <f t="shared" si="48"/>
        <v>92.888888888888118</v>
      </c>
      <c r="U212" s="46">
        <f t="shared" si="46"/>
        <v>98.694444444443491</v>
      </c>
      <c r="V212" s="46">
        <f t="shared" si="46"/>
        <v>104.5</v>
      </c>
      <c r="W212" s="47">
        <f t="shared" si="46"/>
        <v>87.083333333333357</v>
      </c>
      <c r="X212" s="47">
        <f t="shared" si="46"/>
        <v>92.888888888888118</v>
      </c>
      <c r="Y212" s="47">
        <f t="shared" si="46"/>
        <v>98.694444444443491</v>
      </c>
      <c r="Z212" s="48">
        <f t="shared" si="46"/>
        <v>81.277777777778255</v>
      </c>
      <c r="AA212" s="48">
        <f t="shared" si="46"/>
        <v>87.083333333333357</v>
      </c>
      <c r="AB212" s="48">
        <f t="shared" si="46"/>
        <v>92.888888888888118</v>
      </c>
      <c r="AC212" s="49">
        <f t="shared" si="46"/>
        <v>75.472222222221745</v>
      </c>
      <c r="AD212" s="49">
        <f t="shared" si="46"/>
        <v>81.277777777778255</v>
      </c>
      <c r="AE212" s="49">
        <f t="shared" si="46"/>
        <v>87.083333333333357</v>
      </c>
      <c r="AF212" s="50">
        <f t="shared" si="45"/>
        <v>69.666666666667382</v>
      </c>
      <c r="AG212" s="50">
        <f t="shared" si="45"/>
        <v>75.472222222221745</v>
      </c>
      <c r="AH212" s="50">
        <f t="shared" si="45"/>
        <v>81.277777777778255</v>
      </c>
      <c r="AI212" s="51">
        <f t="shared" si="45"/>
        <v>63.861111111110873</v>
      </c>
      <c r="AJ212" s="51">
        <f t="shared" si="45"/>
        <v>69.666666666667382</v>
      </c>
      <c r="AK212" s="51">
        <f t="shared" si="45"/>
        <v>75.472222222221745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155.16666666666799</v>
      </c>
      <c r="F213" s="41">
        <f t="shared" si="48"/>
        <v>160.99999999999875</v>
      </c>
      <c r="G213" s="41">
        <f t="shared" si="48"/>
        <v>166.83333333333334</v>
      </c>
      <c r="H213" s="42">
        <f t="shared" si="48"/>
        <v>143.49999999999943</v>
      </c>
      <c r="I213" s="42">
        <f t="shared" si="48"/>
        <v>149.33333333333371</v>
      </c>
      <c r="J213" s="42">
        <f t="shared" si="48"/>
        <v>155.16666666666799</v>
      </c>
      <c r="K213" s="43">
        <f t="shared" si="48"/>
        <v>131.83333333333513</v>
      </c>
      <c r="L213" s="43">
        <f t="shared" si="48"/>
        <v>137.66666666666515</v>
      </c>
      <c r="M213" s="43">
        <f t="shared" si="48"/>
        <v>143.49999999999943</v>
      </c>
      <c r="N213" s="44">
        <f t="shared" si="48"/>
        <v>105</v>
      </c>
      <c r="O213" s="44">
        <f t="shared" si="48"/>
        <v>110.83333333333428</v>
      </c>
      <c r="P213" s="44">
        <f t="shared" si="48"/>
        <v>116.66666666666826</v>
      </c>
      <c r="Q213" s="45">
        <f t="shared" si="48"/>
        <v>99.166666666665719</v>
      </c>
      <c r="R213" s="45">
        <f t="shared" si="48"/>
        <v>105</v>
      </c>
      <c r="S213" s="45">
        <f t="shared" si="48"/>
        <v>110.83333333333428</v>
      </c>
      <c r="T213" s="46">
        <f t="shared" si="48"/>
        <v>93.333333333332561</v>
      </c>
      <c r="U213" s="46">
        <f t="shared" si="46"/>
        <v>99.166666666665719</v>
      </c>
      <c r="V213" s="46">
        <f t="shared" si="46"/>
        <v>105</v>
      </c>
      <c r="W213" s="47">
        <f t="shared" si="46"/>
        <v>87.500000000000028</v>
      </c>
      <c r="X213" s="47">
        <f t="shared" si="46"/>
        <v>93.333333333332561</v>
      </c>
      <c r="Y213" s="47">
        <f t="shared" si="46"/>
        <v>99.166666666665719</v>
      </c>
      <c r="Z213" s="48">
        <f t="shared" si="46"/>
        <v>81.66666666666714</v>
      </c>
      <c r="AA213" s="48">
        <f t="shared" si="46"/>
        <v>87.500000000000028</v>
      </c>
      <c r="AB213" s="48">
        <f t="shared" si="46"/>
        <v>93.333333333332561</v>
      </c>
      <c r="AC213" s="49">
        <f t="shared" si="46"/>
        <v>75.83333333333286</v>
      </c>
      <c r="AD213" s="49">
        <f t="shared" si="46"/>
        <v>81.66666666666714</v>
      </c>
      <c r="AE213" s="49">
        <f t="shared" si="46"/>
        <v>87.500000000000028</v>
      </c>
      <c r="AF213" s="50">
        <f t="shared" si="45"/>
        <v>70.000000000000711</v>
      </c>
      <c r="AG213" s="50">
        <f t="shared" si="45"/>
        <v>75.83333333333286</v>
      </c>
      <c r="AH213" s="50">
        <f t="shared" si="45"/>
        <v>81.66666666666714</v>
      </c>
      <c r="AI213" s="51">
        <f t="shared" si="45"/>
        <v>64.16666666666643</v>
      </c>
      <c r="AJ213" s="51">
        <f t="shared" si="45"/>
        <v>70.000000000000711</v>
      </c>
      <c r="AK213" s="51">
        <f t="shared" si="45"/>
        <v>75.83333333333286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155.90555555555687</v>
      </c>
      <c r="F214" s="41">
        <f t="shared" si="48"/>
        <v>161.76666666666543</v>
      </c>
      <c r="G214" s="41">
        <f t="shared" si="48"/>
        <v>167.62777777777779</v>
      </c>
      <c r="H214" s="42">
        <f t="shared" si="48"/>
        <v>144.18333333333277</v>
      </c>
      <c r="I214" s="42">
        <f t="shared" si="48"/>
        <v>150.04444444444482</v>
      </c>
      <c r="J214" s="42">
        <f t="shared" si="48"/>
        <v>155.90555555555687</v>
      </c>
      <c r="K214" s="43">
        <f t="shared" si="48"/>
        <v>132.4611111111129</v>
      </c>
      <c r="L214" s="43">
        <f t="shared" si="48"/>
        <v>138.32222222222072</v>
      </c>
      <c r="M214" s="43">
        <f t="shared" si="48"/>
        <v>144.18333333333277</v>
      </c>
      <c r="N214" s="44">
        <f t="shared" si="48"/>
        <v>105.5</v>
      </c>
      <c r="O214" s="44">
        <f t="shared" si="48"/>
        <v>111.36111111111205</v>
      </c>
      <c r="P214" s="44">
        <f t="shared" si="48"/>
        <v>117.22222222222382</v>
      </c>
      <c r="Q214" s="45">
        <f t="shared" si="48"/>
        <v>99.638888888887948</v>
      </c>
      <c r="R214" s="45">
        <f t="shared" si="48"/>
        <v>105.5</v>
      </c>
      <c r="S214" s="45">
        <f t="shared" si="48"/>
        <v>111.36111111111205</v>
      </c>
      <c r="T214" s="46">
        <f t="shared" si="48"/>
        <v>93.777777777777004</v>
      </c>
      <c r="U214" s="46">
        <f t="shared" si="46"/>
        <v>99.638888888887948</v>
      </c>
      <c r="V214" s="46">
        <f t="shared" si="46"/>
        <v>105.5</v>
      </c>
      <c r="W214" s="47">
        <f t="shared" si="46"/>
        <v>87.9166666666667</v>
      </c>
      <c r="X214" s="47">
        <f t="shared" si="46"/>
        <v>93.777777777777004</v>
      </c>
      <c r="Y214" s="47">
        <f t="shared" si="46"/>
        <v>99.638888888887948</v>
      </c>
      <c r="Z214" s="48">
        <f t="shared" si="46"/>
        <v>82.055555555556026</v>
      </c>
      <c r="AA214" s="48">
        <f t="shared" si="46"/>
        <v>87.9166666666667</v>
      </c>
      <c r="AB214" s="48">
        <f t="shared" si="46"/>
        <v>93.777777777777004</v>
      </c>
      <c r="AC214" s="49">
        <f t="shared" si="46"/>
        <v>76.194444444443974</v>
      </c>
      <c r="AD214" s="49">
        <f t="shared" si="46"/>
        <v>82.055555555556026</v>
      </c>
      <c r="AE214" s="49">
        <f t="shared" si="46"/>
        <v>87.9166666666667</v>
      </c>
      <c r="AF214" s="50">
        <f t="shared" si="45"/>
        <v>70.333333333334039</v>
      </c>
      <c r="AG214" s="50">
        <f t="shared" si="45"/>
        <v>76.194444444443974</v>
      </c>
      <c r="AH214" s="50">
        <f t="shared" si="45"/>
        <v>82.055555555556026</v>
      </c>
      <c r="AI214" s="51">
        <f t="shared" si="45"/>
        <v>64.472222222221987</v>
      </c>
      <c r="AJ214" s="51">
        <f t="shared" si="45"/>
        <v>70.333333333334039</v>
      </c>
      <c r="AK214" s="51">
        <f t="shared" si="45"/>
        <v>76.194444444443974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156.64444444444575</v>
      </c>
      <c r="F215" s="41">
        <f t="shared" si="48"/>
        <v>162.53333333333211</v>
      </c>
      <c r="G215" s="41">
        <f t="shared" si="48"/>
        <v>168.42222222222225</v>
      </c>
      <c r="H215" s="42">
        <f t="shared" si="48"/>
        <v>144.86666666666611</v>
      </c>
      <c r="I215" s="42">
        <f t="shared" si="48"/>
        <v>150.75555555555593</v>
      </c>
      <c r="J215" s="42">
        <f t="shared" si="48"/>
        <v>156.64444444444575</v>
      </c>
      <c r="K215" s="43">
        <f t="shared" si="48"/>
        <v>133.08888888889066</v>
      </c>
      <c r="L215" s="43">
        <f t="shared" si="48"/>
        <v>138.97777777777628</v>
      </c>
      <c r="M215" s="43">
        <f t="shared" si="48"/>
        <v>144.86666666666611</v>
      </c>
      <c r="N215" s="44">
        <f t="shared" si="48"/>
        <v>106</v>
      </c>
      <c r="O215" s="44">
        <f t="shared" si="48"/>
        <v>111.88888888888982</v>
      </c>
      <c r="P215" s="44">
        <f t="shared" si="48"/>
        <v>117.77777777777938</v>
      </c>
      <c r="Q215" s="45">
        <f t="shared" si="48"/>
        <v>100.11111111111018</v>
      </c>
      <c r="R215" s="45">
        <f t="shared" si="48"/>
        <v>106</v>
      </c>
      <c r="S215" s="45">
        <f t="shared" si="48"/>
        <v>111.88888888888982</v>
      </c>
      <c r="T215" s="46">
        <f t="shared" si="48"/>
        <v>94.222222222221447</v>
      </c>
      <c r="U215" s="46">
        <f t="shared" si="46"/>
        <v>100.11111111111018</v>
      </c>
      <c r="V215" s="46">
        <f t="shared" si="46"/>
        <v>106</v>
      </c>
      <c r="W215" s="47">
        <f t="shared" si="46"/>
        <v>88.333333333333371</v>
      </c>
      <c r="X215" s="47">
        <f t="shared" si="46"/>
        <v>94.222222222221447</v>
      </c>
      <c r="Y215" s="47">
        <f t="shared" si="46"/>
        <v>100.11111111111018</v>
      </c>
      <c r="Z215" s="48">
        <f t="shared" si="46"/>
        <v>82.444444444444912</v>
      </c>
      <c r="AA215" s="48">
        <f t="shared" si="46"/>
        <v>88.333333333333371</v>
      </c>
      <c r="AB215" s="48">
        <f t="shared" si="46"/>
        <v>94.222222222221447</v>
      </c>
      <c r="AC215" s="49">
        <f t="shared" si="46"/>
        <v>76.555555555555088</v>
      </c>
      <c r="AD215" s="49">
        <f t="shared" si="46"/>
        <v>82.444444444444912</v>
      </c>
      <c r="AE215" s="49">
        <f t="shared" si="46"/>
        <v>88.333333333333371</v>
      </c>
      <c r="AF215" s="50">
        <f t="shared" si="46"/>
        <v>70.666666666667368</v>
      </c>
      <c r="AG215" s="50">
        <f t="shared" si="46"/>
        <v>76.555555555555088</v>
      </c>
      <c r="AH215" s="50">
        <f t="shared" si="45"/>
        <v>82.444444444444912</v>
      </c>
      <c r="AI215" s="51">
        <f t="shared" si="45"/>
        <v>64.777777777777544</v>
      </c>
      <c r="AJ215" s="51">
        <f t="shared" si="45"/>
        <v>70.666666666667368</v>
      </c>
      <c r="AK215" s="51">
        <f t="shared" si="45"/>
        <v>76.555555555555088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157.38333333333463</v>
      </c>
      <c r="F216" s="41">
        <f t="shared" si="48"/>
        <v>163.29999999999879</v>
      </c>
      <c r="G216" s="41">
        <f t="shared" si="48"/>
        <v>169.2166666666667</v>
      </c>
      <c r="H216" s="42">
        <f t="shared" si="48"/>
        <v>145.54999999999944</v>
      </c>
      <c r="I216" s="42">
        <f t="shared" si="48"/>
        <v>151.46666666666704</v>
      </c>
      <c r="J216" s="42">
        <f t="shared" si="48"/>
        <v>157.38333333333463</v>
      </c>
      <c r="K216" s="43">
        <f t="shared" si="48"/>
        <v>133.71666666666843</v>
      </c>
      <c r="L216" s="43">
        <f t="shared" si="48"/>
        <v>139.63333333333185</v>
      </c>
      <c r="M216" s="43">
        <f t="shared" si="48"/>
        <v>145.54999999999944</v>
      </c>
      <c r="N216" s="44">
        <f t="shared" si="48"/>
        <v>106.5</v>
      </c>
      <c r="O216" s="44">
        <f t="shared" si="48"/>
        <v>112.4166666666676</v>
      </c>
      <c r="P216" s="44">
        <f t="shared" si="48"/>
        <v>118.33333333333493</v>
      </c>
      <c r="Q216" s="45">
        <f t="shared" si="48"/>
        <v>100.5833333333324</v>
      </c>
      <c r="R216" s="45">
        <f t="shared" si="48"/>
        <v>106.5</v>
      </c>
      <c r="S216" s="45">
        <f t="shared" si="48"/>
        <v>112.4166666666676</v>
      </c>
      <c r="T216" s="46">
        <f t="shared" si="48"/>
        <v>94.66666666666589</v>
      </c>
      <c r="U216" s="46">
        <f t="shared" si="46"/>
        <v>100.5833333333324</v>
      </c>
      <c r="V216" s="46">
        <f t="shared" si="46"/>
        <v>106.5</v>
      </c>
      <c r="W216" s="47">
        <f t="shared" si="46"/>
        <v>88.750000000000043</v>
      </c>
      <c r="X216" s="47">
        <f t="shared" si="46"/>
        <v>94.66666666666589</v>
      </c>
      <c r="Y216" s="47">
        <f t="shared" si="46"/>
        <v>100.5833333333324</v>
      </c>
      <c r="Z216" s="48">
        <f t="shared" si="46"/>
        <v>82.833333333333798</v>
      </c>
      <c r="AA216" s="48">
        <f t="shared" si="46"/>
        <v>88.750000000000043</v>
      </c>
      <c r="AB216" s="48">
        <f t="shared" si="46"/>
        <v>94.66666666666589</v>
      </c>
      <c r="AC216" s="49">
        <f t="shared" si="46"/>
        <v>76.916666666666202</v>
      </c>
      <c r="AD216" s="49">
        <f t="shared" si="46"/>
        <v>82.833333333333798</v>
      </c>
      <c r="AE216" s="49">
        <f t="shared" si="46"/>
        <v>88.750000000000043</v>
      </c>
      <c r="AF216" s="50">
        <f t="shared" si="46"/>
        <v>71.000000000000696</v>
      </c>
      <c r="AG216" s="50">
        <f t="shared" si="46"/>
        <v>76.916666666666202</v>
      </c>
      <c r="AH216" s="50">
        <f t="shared" si="45"/>
        <v>82.833333333333798</v>
      </c>
      <c r="AI216" s="51">
        <f t="shared" si="45"/>
        <v>65.083333333333101</v>
      </c>
      <c r="AJ216" s="51">
        <f t="shared" si="45"/>
        <v>71.000000000000696</v>
      </c>
      <c r="AK216" s="51">
        <f t="shared" si="45"/>
        <v>76.916666666666202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158.12222222222351</v>
      </c>
      <c r="F217" s="41">
        <f t="shared" si="48"/>
        <v>164.06666666666547</v>
      </c>
      <c r="G217" s="41">
        <f t="shared" si="48"/>
        <v>170.01111111111115</v>
      </c>
      <c r="H217" s="42">
        <f t="shared" si="48"/>
        <v>146.23333333333278</v>
      </c>
      <c r="I217" s="42">
        <f t="shared" si="48"/>
        <v>152.17777777777815</v>
      </c>
      <c r="J217" s="42">
        <f t="shared" si="48"/>
        <v>158.12222222222351</v>
      </c>
      <c r="K217" s="43">
        <f t="shared" si="48"/>
        <v>134.3444444444462</v>
      </c>
      <c r="L217" s="43">
        <f t="shared" si="48"/>
        <v>140.28888888888741</v>
      </c>
      <c r="M217" s="43">
        <f t="shared" si="48"/>
        <v>146.23333333333278</v>
      </c>
      <c r="N217" s="44">
        <f t="shared" si="48"/>
        <v>107</v>
      </c>
      <c r="O217" s="44">
        <f t="shared" si="48"/>
        <v>112.94444444444537</v>
      </c>
      <c r="P217" s="44">
        <f t="shared" si="48"/>
        <v>118.88888888889049</v>
      </c>
      <c r="Q217" s="45">
        <f t="shared" si="48"/>
        <v>101.05555555555463</v>
      </c>
      <c r="R217" s="45">
        <f t="shared" si="48"/>
        <v>107</v>
      </c>
      <c r="S217" s="45">
        <f t="shared" si="48"/>
        <v>112.94444444444537</v>
      </c>
      <c r="T217" s="46">
        <f t="shared" si="48"/>
        <v>95.111111111110333</v>
      </c>
      <c r="U217" s="46">
        <f t="shared" si="46"/>
        <v>101.05555555555463</v>
      </c>
      <c r="V217" s="46">
        <f t="shared" si="46"/>
        <v>107</v>
      </c>
      <c r="W217" s="47">
        <f t="shared" si="46"/>
        <v>89.166666666666714</v>
      </c>
      <c r="X217" s="47">
        <f t="shared" si="46"/>
        <v>95.111111111110333</v>
      </c>
      <c r="Y217" s="47">
        <f t="shared" si="46"/>
        <v>101.05555555555463</v>
      </c>
      <c r="Z217" s="48">
        <f t="shared" si="46"/>
        <v>83.222222222222683</v>
      </c>
      <c r="AA217" s="48">
        <f t="shared" si="46"/>
        <v>89.166666666666714</v>
      </c>
      <c r="AB217" s="48">
        <f t="shared" si="46"/>
        <v>95.111111111110333</v>
      </c>
      <c r="AC217" s="49">
        <f t="shared" si="46"/>
        <v>77.277777777777317</v>
      </c>
      <c r="AD217" s="49">
        <f t="shared" si="46"/>
        <v>83.222222222222683</v>
      </c>
      <c r="AE217" s="49">
        <f t="shared" si="46"/>
        <v>89.166666666666714</v>
      </c>
      <c r="AF217" s="50">
        <f t="shared" si="46"/>
        <v>71.333333333334025</v>
      </c>
      <c r="AG217" s="50">
        <f t="shared" si="46"/>
        <v>77.277777777777317</v>
      </c>
      <c r="AH217" s="50">
        <f t="shared" si="46"/>
        <v>83.222222222222683</v>
      </c>
      <c r="AI217" s="51">
        <f t="shared" si="46"/>
        <v>65.388888888888658</v>
      </c>
      <c r="AJ217" s="51">
        <f t="shared" si="45"/>
        <v>71.333333333334025</v>
      </c>
      <c r="AK217" s="51">
        <f t="shared" si="45"/>
        <v>77.277777777777317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158.86111111111239</v>
      </c>
      <c r="F218" s="41">
        <f t="shared" si="48"/>
        <v>164.83333333333215</v>
      </c>
      <c r="G218" s="41">
        <f t="shared" si="48"/>
        <v>170.8055555555556</v>
      </c>
      <c r="H218" s="42">
        <f t="shared" si="48"/>
        <v>146.91666666666612</v>
      </c>
      <c r="I218" s="42">
        <f t="shared" si="48"/>
        <v>152.88888888888926</v>
      </c>
      <c r="J218" s="42">
        <f t="shared" si="48"/>
        <v>158.86111111111239</v>
      </c>
      <c r="K218" s="43">
        <f t="shared" si="48"/>
        <v>134.97222222222396</v>
      </c>
      <c r="L218" s="43">
        <f t="shared" si="48"/>
        <v>140.94444444444298</v>
      </c>
      <c r="M218" s="43">
        <f t="shared" si="48"/>
        <v>146.91666666666612</v>
      </c>
      <c r="N218" s="44">
        <f t="shared" si="48"/>
        <v>107.5</v>
      </c>
      <c r="O218" s="44">
        <f t="shared" si="48"/>
        <v>113.47222222222314</v>
      </c>
      <c r="P218" s="44">
        <f t="shared" si="48"/>
        <v>119.44444444444605</v>
      </c>
      <c r="Q218" s="45">
        <f t="shared" si="48"/>
        <v>101.52777777777686</v>
      </c>
      <c r="R218" s="45">
        <f t="shared" si="48"/>
        <v>107.5</v>
      </c>
      <c r="S218" s="45">
        <f t="shared" si="48"/>
        <v>113.47222222222314</v>
      </c>
      <c r="T218" s="46">
        <f t="shared" si="48"/>
        <v>95.555555555554776</v>
      </c>
      <c r="U218" s="46">
        <f t="shared" si="46"/>
        <v>101.52777777777686</v>
      </c>
      <c r="V218" s="46">
        <f t="shared" si="46"/>
        <v>107.5</v>
      </c>
      <c r="W218" s="47">
        <f t="shared" si="46"/>
        <v>89.583333333333385</v>
      </c>
      <c r="X218" s="47">
        <f t="shared" si="46"/>
        <v>95.555555555554776</v>
      </c>
      <c r="Y218" s="47">
        <f t="shared" si="46"/>
        <v>101.52777777777686</v>
      </c>
      <c r="Z218" s="48">
        <f t="shared" si="46"/>
        <v>83.611111111111569</v>
      </c>
      <c r="AA218" s="48">
        <f t="shared" si="46"/>
        <v>89.583333333333385</v>
      </c>
      <c r="AB218" s="48">
        <f t="shared" si="46"/>
        <v>95.555555555554776</v>
      </c>
      <c r="AC218" s="49">
        <f t="shared" si="46"/>
        <v>77.638888888888431</v>
      </c>
      <c r="AD218" s="49">
        <f t="shared" si="46"/>
        <v>83.611111111111569</v>
      </c>
      <c r="AE218" s="49">
        <f t="shared" si="46"/>
        <v>89.583333333333385</v>
      </c>
      <c r="AF218" s="50">
        <f t="shared" si="46"/>
        <v>71.666666666667354</v>
      </c>
      <c r="AG218" s="50">
        <f t="shared" si="46"/>
        <v>77.638888888888431</v>
      </c>
      <c r="AH218" s="50">
        <f t="shared" si="46"/>
        <v>83.611111111111569</v>
      </c>
      <c r="AI218" s="51">
        <f t="shared" si="46"/>
        <v>65.694444444444215</v>
      </c>
      <c r="AJ218" s="51">
        <f t="shared" si="45"/>
        <v>71.666666666667354</v>
      </c>
      <c r="AK218" s="51">
        <f t="shared" si="45"/>
        <v>77.638888888888431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159.60000000000127</v>
      </c>
      <c r="F219" s="41">
        <f t="shared" si="48"/>
        <v>165.59999999999883</v>
      </c>
      <c r="G219" s="41">
        <f t="shared" si="48"/>
        <v>171.60000000000005</v>
      </c>
      <c r="H219" s="42">
        <f t="shared" si="48"/>
        <v>147.59999999999945</v>
      </c>
      <c r="I219" s="42">
        <f t="shared" si="48"/>
        <v>153.60000000000036</v>
      </c>
      <c r="J219" s="42">
        <f t="shared" si="48"/>
        <v>159.60000000000127</v>
      </c>
      <c r="K219" s="43">
        <f t="shared" si="48"/>
        <v>135.60000000000173</v>
      </c>
      <c r="L219" s="43">
        <f t="shared" si="48"/>
        <v>141.59999999999854</v>
      </c>
      <c r="M219" s="43">
        <f t="shared" si="48"/>
        <v>147.59999999999945</v>
      </c>
      <c r="N219" s="44">
        <f t="shared" si="48"/>
        <v>108</v>
      </c>
      <c r="O219" s="44">
        <f t="shared" si="48"/>
        <v>114.00000000000091</v>
      </c>
      <c r="P219" s="44">
        <f t="shared" si="48"/>
        <v>120.00000000000161</v>
      </c>
      <c r="Q219" s="45">
        <f t="shared" si="48"/>
        <v>101.99999999999909</v>
      </c>
      <c r="R219" s="45">
        <f t="shared" si="48"/>
        <v>108</v>
      </c>
      <c r="S219" s="45">
        <f t="shared" si="48"/>
        <v>114.00000000000091</v>
      </c>
      <c r="T219" s="46">
        <f t="shared" si="48"/>
        <v>95.999999999999218</v>
      </c>
      <c r="U219" s="46">
        <f t="shared" si="46"/>
        <v>101.99999999999909</v>
      </c>
      <c r="V219" s="46">
        <f t="shared" si="46"/>
        <v>108</v>
      </c>
      <c r="W219" s="47">
        <f t="shared" si="46"/>
        <v>90.000000000000057</v>
      </c>
      <c r="X219" s="47">
        <f t="shared" si="46"/>
        <v>95.999999999999218</v>
      </c>
      <c r="Y219" s="47">
        <f t="shared" si="46"/>
        <v>101.99999999999909</v>
      </c>
      <c r="Z219" s="48">
        <f t="shared" si="46"/>
        <v>84.000000000000455</v>
      </c>
      <c r="AA219" s="48">
        <f t="shared" si="46"/>
        <v>90.000000000000057</v>
      </c>
      <c r="AB219" s="48">
        <f t="shared" si="46"/>
        <v>95.999999999999218</v>
      </c>
      <c r="AC219" s="49">
        <f t="shared" si="46"/>
        <v>77.999999999999545</v>
      </c>
      <c r="AD219" s="49">
        <f t="shared" si="46"/>
        <v>84.000000000000455</v>
      </c>
      <c r="AE219" s="49">
        <f t="shared" si="46"/>
        <v>90.000000000000057</v>
      </c>
      <c r="AF219" s="50">
        <f t="shared" si="46"/>
        <v>72.000000000000682</v>
      </c>
      <c r="AG219" s="50">
        <f t="shared" si="46"/>
        <v>77.999999999999545</v>
      </c>
      <c r="AH219" s="50">
        <f t="shared" si="46"/>
        <v>84.000000000000455</v>
      </c>
      <c r="AI219" s="51">
        <f t="shared" si="46"/>
        <v>65.999999999999773</v>
      </c>
      <c r="AJ219" s="51">
        <f t="shared" si="45"/>
        <v>72.000000000000682</v>
      </c>
      <c r="AK219" s="51">
        <f t="shared" si="45"/>
        <v>77.999999999999545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160.33888888889015</v>
      </c>
      <c r="F220" s="41">
        <f t="shared" si="48"/>
        <v>166.36666666666551</v>
      </c>
      <c r="G220" s="41">
        <f t="shared" si="48"/>
        <v>172.3944444444445</v>
      </c>
      <c r="H220" s="42">
        <f t="shared" si="48"/>
        <v>148.28333333333279</v>
      </c>
      <c r="I220" s="42">
        <f t="shared" si="48"/>
        <v>154.31111111111147</v>
      </c>
      <c r="J220" s="42">
        <f t="shared" si="48"/>
        <v>160.33888888889015</v>
      </c>
      <c r="K220" s="43">
        <f t="shared" si="48"/>
        <v>136.22777777777949</v>
      </c>
      <c r="L220" s="43">
        <f t="shared" si="48"/>
        <v>142.25555555555411</v>
      </c>
      <c r="M220" s="43">
        <f t="shared" si="48"/>
        <v>148.28333333333279</v>
      </c>
      <c r="N220" s="44">
        <f t="shared" si="48"/>
        <v>108.5</v>
      </c>
      <c r="O220" s="44">
        <f t="shared" si="48"/>
        <v>114.52777777777868</v>
      </c>
      <c r="P220" s="44">
        <f t="shared" si="48"/>
        <v>120.55555555555716</v>
      </c>
      <c r="Q220" s="45">
        <f t="shared" si="48"/>
        <v>102.47222222222132</v>
      </c>
      <c r="R220" s="45">
        <f t="shared" si="48"/>
        <v>108.5</v>
      </c>
      <c r="S220" s="45">
        <f t="shared" si="48"/>
        <v>114.52777777777868</v>
      </c>
      <c r="T220" s="46">
        <f t="shared" si="48"/>
        <v>96.444444444443661</v>
      </c>
      <c r="U220" s="46">
        <f t="shared" si="46"/>
        <v>102.47222222222132</v>
      </c>
      <c r="V220" s="46">
        <f t="shared" si="46"/>
        <v>108.5</v>
      </c>
      <c r="W220" s="47">
        <f t="shared" si="46"/>
        <v>90.416666666666728</v>
      </c>
      <c r="X220" s="47">
        <f t="shared" si="46"/>
        <v>96.444444444443661</v>
      </c>
      <c r="Y220" s="47">
        <f t="shared" si="46"/>
        <v>102.47222222222132</v>
      </c>
      <c r="Z220" s="48">
        <f t="shared" si="46"/>
        <v>84.38888888888934</v>
      </c>
      <c r="AA220" s="48">
        <f t="shared" si="46"/>
        <v>90.416666666666728</v>
      </c>
      <c r="AB220" s="48">
        <f t="shared" si="46"/>
        <v>96.444444444443661</v>
      </c>
      <c r="AC220" s="49">
        <f t="shared" si="46"/>
        <v>78.36111111111066</v>
      </c>
      <c r="AD220" s="49">
        <f t="shared" si="46"/>
        <v>84.38888888888934</v>
      </c>
      <c r="AE220" s="49">
        <f t="shared" si="46"/>
        <v>90.416666666666728</v>
      </c>
      <c r="AF220" s="50">
        <f t="shared" si="46"/>
        <v>72.333333333334011</v>
      </c>
      <c r="AG220" s="50">
        <f t="shared" si="46"/>
        <v>78.36111111111066</v>
      </c>
      <c r="AH220" s="50">
        <f t="shared" si="46"/>
        <v>84.38888888888934</v>
      </c>
      <c r="AI220" s="51">
        <f t="shared" si="46"/>
        <v>66.30555555555533</v>
      </c>
      <c r="AJ220" s="51">
        <f t="shared" si="45"/>
        <v>72.333333333334011</v>
      </c>
      <c r="AK220" s="51">
        <f t="shared" si="45"/>
        <v>78.36111111111066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161.07777777777903</v>
      </c>
      <c r="F221" s="41">
        <f t="shared" si="48"/>
        <v>167.13333333333219</v>
      </c>
      <c r="G221" s="41">
        <f t="shared" si="48"/>
        <v>173.18888888888895</v>
      </c>
      <c r="H221" s="42">
        <f t="shared" si="48"/>
        <v>148.96666666666613</v>
      </c>
      <c r="I221" s="42">
        <f t="shared" si="48"/>
        <v>155.02222222222258</v>
      </c>
      <c r="J221" s="42">
        <f t="shared" si="48"/>
        <v>161.07777777777903</v>
      </c>
      <c r="K221" s="43">
        <f t="shared" si="48"/>
        <v>136.85555555555726</v>
      </c>
      <c r="L221" s="43">
        <f t="shared" si="48"/>
        <v>142.91111111110968</v>
      </c>
      <c r="M221" s="43">
        <f t="shared" si="48"/>
        <v>148.96666666666613</v>
      </c>
      <c r="N221" s="44">
        <f t="shared" si="48"/>
        <v>109</v>
      </c>
      <c r="O221" s="44">
        <f t="shared" si="48"/>
        <v>115.05555555555645</v>
      </c>
      <c r="P221" s="44">
        <f t="shared" si="48"/>
        <v>121.11111111111272</v>
      </c>
      <c r="Q221" s="45">
        <f t="shared" si="48"/>
        <v>102.94444444444355</v>
      </c>
      <c r="R221" s="45">
        <f t="shared" si="48"/>
        <v>109</v>
      </c>
      <c r="S221" s="45">
        <f t="shared" si="48"/>
        <v>115.05555555555645</v>
      </c>
      <c r="T221" s="46">
        <f t="shared" si="48"/>
        <v>96.888888888888104</v>
      </c>
      <c r="U221" s="46">
        <f t="shared" si="46"/>
        <v>102.94444444444355</v>
      </c>
      <c r="V221" s="46">
        <f t="shared" si="46"/>
        <v>109</v>
      </c>
      <c r="W221" s="47">
        <f t="shared" si="46"/>
        <v>90.8333333333334</v>
      </c>
      <c r="X221" s="47">
        <f t="shared" si="46"/>
        <v>96.888888888888104</v>
      </c>
      <c r="Y221" s="47">
        <f t="shared" si="46"/>
        <v>102.94444444444355</v>
      </c>
      <c r="Z221" s="48">
        <f t="shared" si="46"/>
        <v>84.777777777778226</v>
      </c>
      <c r="AA221" s="48">
        <f t="shared" si="46"/>
        <v>90.8333333333334</v>
      </c>
      <c r="AB221" s="48">
        <f t="shared" si="46"/>
        <v>96.888888888888104</v>
      </c>
      <c r="AC221" s="49">
        <f t="shared" si="46"/>
        <v>78.722222222221774</v>
      </c>
      <c r="AD221" s="49">
        <f t="shared" si="46"/>
        <v>84.777777777778226</v>
      </c>
      <c r="AE221" s="49">
        <f t="shared" si="46"/>
        <v>90.8333333333334</v>
      </c>
      <c r="AF221" s="50">
        <f t="shared" si="46"/>
        <v>72.666666666667339</v>
      </c>
      <c r="AG221" s="50">
        <f t="shared" si="46"/>
        <v>78.722222222221774</v>
      </c>
      <c r="AH221" s="50">
        <f t="shared" si="46"/>
        <v>84.777777777778226</v>
      </c>
      <c r="AI221" s="51">
        <f t="shared" si="46"/>
        <v>66.611111111110887</v>
      </c>
      <c r="AJ221" s="51">
        <f t="shared" si="45"/>
        <v>72.666666666667339</v>
      </c>
      <c r="AK221" s="51">
        <f t="shared" si="45"/>
        <v>78.722222222221774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161.81666666666791</v>
      </c>
      <c r="F222" s="41">
        <f t="shared" si="48"/>
        <v>167.89999999999887</v>
      </c>
      <c r="G222" s="41">
        <f t="shared" si="48"/>
        <v>173.98333333333341</v>
      </c>
      <c r="H222" s="42">
        <f t="shared" si="48"/>
        <v>149.64999999999947</v>
      </c>
      <c r="I222" s="42">
        <f t="shared" si="48"/>
        <v>155.73333333333369</v>
      </c>
      <c r="J222" s="42">
        <f t="shared" si="48"/>
        <v>161.81666666666791</v>
      </c>
      <c r="K222" s="43">
        <f t="shared" si="48"/>
        <v>137.48333333333503</v>
      </c>
      <c r="L222" s="43">
        <f t="shared" si="48"/>
        <v>143.56666666666524</v>
      </c>
      <c r="M222" s="43">
        <f t="shared" si="48"/>
        <v>149.64999999999947</v>
      </c>
      <c r="N222" s="44">
        <f t="shared" si="48"/>
        <v>109.5</v>
      </c>
      <c r="O222" s="44">
        <f t="shared" si="48"/>
        <v>115.58333333333422</v>
      </c>
      <c r="P222" s="44">
        <f t="shared" si="48"/>
        <v>121.66666666666828</v>
      </c>
      <c r="Q222" s="45">
        <f t="shared" si="48"/>
        <v>103.41666666666578</v>
      </c>
      <c r="R222" s="45">
        <f t="shared" si="48"/>
        <v>109.5</v>
      </c>
      <c r="S222" s="45">
        <f t="shared" si="48"/>
        <v>115.58333333333422</v>
      </c>
      <c r="T222" s="46">
        <f t="shared" si="48"/>
        <v>97.333333333332547</v>
      </c>
      <c r="U222" s="46">
        <f t="shared" si="46"/>
        <v>103.41666666666578</v>
      </c>
      <c r="V222" s="46">
        <f t="shared" si="46"/>
        <v>109.5</v>
      </c>
      <c r="W222" s="47">
        <f t="shared" si="46"/>
        <v>91.250000000000071</v>
      </c>
      <c r="X222" s="47">
        <f t="shared" si="46"/>
        <v>97.333333333332547</v>
      </c>
      <c r="Y222" s="47">
        <f t="shared" si="46"/>
        <v>103.41666666666578</v>
      </c>
      <c r="Z222" s="48">
        <f t="shared" si="46"/>
        <v>85.166666666667112</v>
      </c>
      <c r="AA222" s="48">
        <f t="shared" si="46"/>
        <v>91.250000000000071</v>
      </c>
      <c r="AB222" s="48">
        <f t="shared" si="46"/>
        <v>97.333333333332547</v>
      </c>
      <c r="AC222" s="49">
        <f t="shared" si="46"/>
        <v>79.083333333332888</v>
      </c>
      <c r="AD222" s="49">
        <f t="shared" si="46"/>
        <v>85.166666666667112</v>
      </c>
      <c r="AE222" s="49">
        <f t="shared" si="46"/>
        <v>91.250000000000071</v>
      </c>
      <c r="AF222" s="50">
        <f t="shared" si="46"/>
        <v>73.000000000000668</v>
      </c>
      <c r="AG222" s="50">
        <f t="shared" si="46"/>
        <v>79.083333333332888</v>
      </c>
      <c r="AH222" s="50">
        <f t="shared" si="46"/>
        <v>85.166666666667112</v>
      </c>
      <c r="AI222" s="51">
        <f t="shared" si="46"/>
        <v>66.916666666666444</v>
      </c>
      <c r="AJ222" s="51">
        <f t="shared" si="45"/>
        <v>73.000000000000668</v>
      </c>
      <c r="AK222" s="51">
        <f t="shared" si="45"/>
        <v>79.083333333332888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162.55555555555679</v>
      </c>
      <c r="F223" s="41">
        <f t="shared" si="48"/>
        <v>168.66666666666555</v>
      </c>
      <c r="G223" s="41">
        <f t="shared" si="48"/>
        <v>174.77777777777786</v>
      </c>
      <c r="H223" s="42">
        <f t="shared" si="48"/>
        <v>150.3333333333328</v>
      </c>
      <c r="I223" s="42">
        <f t="shared" si="48"/>
        <v>156.4444444444448</v>
      </c>
      <c r="J223" s="42">
        <f t="shared" si="48"/>
        <v>162.55555555555679</v>
      </c>
      <c r="K223" s="43">
        <f t="shared" si="48"/>
        <v>138.11111111111279</v>
      </c>
      <c r="L223" s="43">
        <f t="shared" si="48"/>
        <v>144.22222222222081</v>
      </c>
      <c r="M223" s="43">
        <f t="shared" si="48"/>
        <v>150.3333333333328</v>
      </c>
      <c r="N223" s="44">
        <f t="shared" si="48"/>
        <v>110</v>
      </c>
      <c r="O223" s="44">
        <f t="shared" si="48"/>
        <v>116.111111111112</v>
      </c>
      <c r="P223" s="44">
        <f t="shared" si="48"/>
        <v>122.22222222222383</v>
      </c>
      <c r="Q223" s="45">
        <f t="shared" si="48"/>
        <v>103.888888888888</v>
      </c>
      <c r="R223" s="45">
        <f t="shared" si="48"/>
        <v>110</v>
      </c>
      <c r="S223" s="45">
        <f t="shared" si="48"/>
        <v>116.111111111112</v>
      </c>
      <c r="T223" s="46">
        <f t="shared" si="48"/>
        <v>97.77777777777699</v>
      </c>
      <c r="U223" s="46">
        <f t="shared" si="46"/>
        <v>103.888888888888</v>
      </c>
      <c r="V223" s="46">
        <f t="shared" si="46"/>
        <v>110</v>
      </c>
      <c r="W223" s="47">
        <f t="shared" si="46"/>
        <v>91.666666666666742</v>
      </c>
      <c r="X223" s="47">
        <f t="shared" si="46"/>
        <v>97.77777777777699</v>
      </c>
      <c r="Y223" s="47">
        <f t="shared" si="46"/>
        <v>103.888888888888</v>
      </c>
      <c r="Z223" s="48">
        <f t="shared" si="46"/>
        <v>85.555555555555998</v>
      </c>
      <c r="AA223" s="48">
        <f t="shared" si="46"/>
        <v>91.666666666666742</v>
      </c>
      <c r="AB223" s="48">
        <f t="shared" ref="AB223:AI223" si="49">AB224-(AB$363/360)</f>
        <v>97.77777777777699</v>
      </c>
      <c r="AC223" s="49">
        <f t="shared" si="49"/>
        <v>79.444444444444002</v>
      </c>
      <c r="AD223" s="49">
        <f t="shared" si="49"/>
        <v>85.555555555555998</v>
      </c>
      <c r="AE223" s="49">
        <f t="shared" si="49"/>
        <v>91.666666666666742</v>
      </c>
      <c r="AF223" s="50">
        <f t="shared" si="49"/>
        <v>73.333333333333997</v>
      </c>
      <c r="AG223" s="50">
        <f t="shared" si="49"/>
        <v>79.444444444444002</v>
      </c>
      <c r="AH223" s="50">
        <f t="shared" si="49"/>
        <v>85.555555555555998</v>
      </c>
      <c r="AI223" s="51">
        <f t="shared" si="49"/>
        <v>67.222222222222001</v>
      </c>
      <c r="AJ223" s="51">
        <f t="shared" si="45"/>
        <v>73.333333333333997</v>
      </c>
      <c r="AK223" s="51">
        <f t="shared" si="45"/>
        <v>79.444444444444002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163.29444444444567</v>
      </c>
      <c r="F224" s="41">
        <f t="shared" si="48"/>
        <v>169.43333333333223</v>
      </c>
      <c r="G224" s="41">
        <f t="shared" si="48"/>
        <v>175.57222222222231</v>
      </c>
      <c r="H224" s="42">
        <f t="shared" si="48"/>
        <v>151.01666666666614</v>
      </c>
      <c r="I224" s="42">
        <f t="shared" si="48"/>
        <v>157.15555555555591</v>
      </c>
      <c r="J224" s="42">
        <f t="shared" si="48"/>
        <v>163.29444444444567</v>
      </c>
      <c r="K224" s="43">
        <f t="shared" si="48"/>
        <v>138.73888888889056</v>
      </c>
      <c r="L224" s="43">
        <f t="shared" si="48"/>
        <v>144.87777777777637</v>
      </c>
      <c r="M224" s="43">
        <f t="shared" si="48"/>
        <v>151.01666666666614</v>
      </c>
      <c r="N224" s="44">
        <f t="shared" si="48"/>
        <v>110.5</v>
      </c>
      <c r="O224" s="44">
        <f t="shared" si="48"/>
        <v>116.63888888888977</v>
      </c>
      <c r="P224" s="44">
        <f t="shared" si="48"/>
        <v>122.77777777777939</v>
      </c>
      <c r="Q224" s="45">
        <f t="shared" si="48"/>
        <v>104.36111111111023</v>
      </c>
      <c r="R224" s="45">
        <f t="shared" si="48"/>
        <v>110.5</v>
      </c>
      <c r="S224" s="45">
        <f t="shared" si="48"/>
        <v>116.63888888888977</v>
      </c>
      <c r="T224" s="46">
        <f t="shared" si="48"/>
        <v>98.222222222221433</v>
      </c>
      <c r="U224" s="46">
        <f t="shared" ref="U224:AI224" si="50">U225-(U$363/360)</f>
        <v>104.36111111111023</v>
      </c>
      <c r="V224" s="46">
        <f t="shared" si="50"/>
        <v>110.5</v>
      </c>
      <c r="W224" s="47">
        <f t="shared" si="50"/>
        <v>92.083333333333414</v>
      </c>
      <c r="X224" s="47">
        <f t="shared" si="50"/>
        <v>98.222222222221433</v>
      </c>
      <c r="Y224" s="47">
        <f t="shared" si="50"/>
        <v>104.36111111111023</v>
      </c>
      <c r="Z224" s="48">
        <f t="shared" si="50"/>
        <v>85.944444444444883</v>
      </c>
      <c r="AA224" s="48">
        <f t="shared" si="50"/>
        <v>92.083333333333414</v>
      </c>
      <c r="AB224" s="48">
        <f t="shared" si="50"/>
        <v>98.222222222221433</v>
      </c>
      <c r="AC224" s="49">
        <f t="shared" si="50"/>
        <v>79.805555555555117</v>
      </c>
      <c r="AD224" s="49">
        <f t="shared" si="50"/>
        <v>85.944444444444883</v>
      </c>
      <c r="AE224" s="49">
        <f t="shared" si="50"/>
        <v>92.083333333333414</v>
      </c>
      <c r="AF224" s="50">
        <f t="shared" si="50"/>
        <v>73.666666666667325</v>
      </c>
      <c r="AG224" s="50">
        <f t="shared" si="50"/>
        <v>79.805555555555117</v>
      </c>
      <c r="AH224" s="50">
        <f t="shared" si="50"/>
        <v>85.944444444444883</v>
      </c>
      <c r="AI224" s="51">
        <f t="shared" si="50"/>
        <v>67.527777777777558</v>
      </c>
      <c r="AJ224" s="51">
        <f t="shared" si="45"/>
        <v>73.666666666667325</v>
      </c>
      <c r="AK224" s="51">
        <f t="shared" si="45"/>
        <v>79.805555555555117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164.03333333333455</v>
      </c>
      <c r="F225" s="41">
        <f t="shared" si="48"/>
        <v>170.19999999999891</v>
      </c>
      <c r="G225" s="41">
        <f t="shared" si="48"/>
        <v>176.36666666666676</v>
      </c>
      <c r="H225" s="42">
        <f t="shared" si="48"/>
        <v>151.69999999999948</v>
      </c>
      <c r="I225" s="42">
        <f t="shared" si="48"/>
        <v>157.86666666666702</v>
      </c>
      <c r="J225" s="42">
        <f t="shared" si="48"/>
        <v>164.03333333333455</v>
      </c>
      <c r="K225" s="43">
        <f t="shared" si="48"/>
        <v>139.36666666666832</v>
      </c>
      <c r="L225" s="43">
        <f t="shared" si="48"/>
        <v>145.53333333333194</v>
      </c>
      <c r="M225" s="43">
        <f t="shared" si="48"/>
        <v>151.69999999999948</v>
      </c>
      <c r="N225" s="44">
        <f t="shared" si="48"/>
        <v>111</v>
      </c>
      <c r="O225" s="44">
        <f t="shared" si="48"/>
        <v>117.16666666666754</v>
      </c>
      <c r="P225" s="44">
        <f t="shared" si="48"/>
        <v>123.33333333333495</v>
      </c>
      <c r="Q225" s="45">
        <f t="shared" si="48"/>
        <v>104.83333333333246</v>
      </c>
      <c r="R225" s="45">
        <f t="shared" si="48"/>
        <v>111</v>
      </c>
      <c r="S225" s="45">
        <f t="shared" si="48"/>
        <v>117.16666666666754</v>
      </c>
      <c r="T225" s="46">
        <f t="shared" ref="T225:AI240" si="51">T226-(T$363/360)</f>
        <v>98.666666666665876</v>
      </c>
      <c r="U225" s="46">
        <f t="shared" si="51"/>
        <v>104.83333333333246</v>
      </c>
      <c r="V225" s="46">
        <f t="shared" si="51"/>
        <v>111</v>
      </c>
      <c r="W225" s="47">
        <f t="shared" si="51"/>
        <v>92.500000000000085</v>
      </c>
      <c r="X225" s="47">
        <f t="shared" si="51"/>
        <v>98.666666666665876</v>
      </c>
      <c r="Y225" s="47">
        <f t="shared" si="51"/>
        <v>104.83333333333246</v>
      </c>
      <c r="Z225" s="48">
        <f t="shared" si="51"/>
        <v>86.333333333333769</v>
      </c>
      <c r="AA225" s="48">
        <f t="shared" si="51"/>
        <v>92.500000000000085</v>
      </c>
      <c r="AB225" s="48">
        <f t="shared" si="51"/>
        <v>98.666666666665876</v>
      </c>
      <c r="AC225" s="49">
        <f t="shared" si="51"/>
        <v>80.166666666666231</v>
      </c>
      <c r="AD225" s="49">
        <f t="shared" si="51"/>
        <v>86.333333333333769</v>
      </c>
      <c r="AE225" s="49">
        <f t="shared" si="51"/>
        <v>92.500000000000085</v>
      </c>
      <c r="AF225" s="50">
        <f t="shared" si="51"/>
        <v>74.000000000000654</v>
      </c>
      <c r="AG225" s="50">
        <f t="shared" si="51"/>
        <v>80.166666666666231</v>
      </c>
      <c r="AH225" s="50">
        <f t="shared" si="51"/>
        <v>86.333333333333769</v>
      </c>
      <c r="AI225" s="51">
        <f t="shared" si="51"/>
        <v>67.833333333333115</v>
      </c>
      <c r="AJ225" s="51">
        <f t="shared" si="45"/>
        <v>74.000000000000654</v>
      </c>
      <c r="AK225" s="51">
        <f t="shared" si="45"/>
        <v>80.166666666666231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164.77222222222343</v>
      </c>
      <c r="F226" s="41">
        <f t="shared" si="52"/>
        <v>170.96666666666559</v>
      </c>
      <c r="G226" s="41">
        <f t="shared" si="52"/>
        <v>177.16111111111121</v>
      </c>
      <c r="H226" s="42">
        <f t="shared" si="52"/>
        <v>152.38333333333281</v>
      </c>
      <c r="I226" s="42">
        <f t="shared" si="52"/>
        <v>158.57777777777812</v>
      </c>
      <c r="J226" s="42">
        <f t="shared" si="52"/>
        <v>164.77222222222343</v>
      </c>
      <c r="K226" s="43">
        <f t="shared" si="52"/>
        <v>139.99444444444609</v>
      </c>
      <c r="L226" s="43">
        <f t="shared" si="52"/>
        <v>146.1888888888875</v>
      </c>
      <c r="M226" s="43">
        <f t="shared" si="52"/>
        <v>152.38333333333281</v>
      </c>
      <c r="N226" s="44">
        <f t="shared" si="52"/>
        <v>111.5</v>
      </c>
      <c r="O226" s="44">
        <f t="shared" si="52"/>
        <v>117.69444444444531</v>
      </c>
      <c r="P226" s="44">
        <f t="shared" si="52"/>
        <v>123.88888888889051</v>
      </c>
      <c r="Q226" s="45">
        <f t="shared" si="52"/>
        <v>105.30555555555469</v>
      </c>
      <c r="R226" s="45">
        <f t="shared" si="52"/>
        <v>111.5</v>
      </c>
      <c r="S226" s="45">
        <f t="shared" si="52"/>
        <v>117.69444444444531</v>
      </c>
      <c r="T226" s="46">
        <f t="shared" si="51"/>
        <v>99.111111111110318</v>
      </c>
      <c r="U226" s="46">
        <f t="shared" si="51"/>
        <v>105.30555555555469</v>
      </c>
      <c r="V226" s="46">
        <f t="shared" si="51"/>
        <v>111.5</v>
      </c>
      <c r="W226" s="47">
        <f t="shared" si="51"/>
        <v>92.916666666666757</v>
      </c>
      <c r="X226" s="47">
        <f t="shared" si="51"/>
        <v>99.111111111110318</v>
      </c>
      <c r="Y226" s="47">
        <f t="shared" si="51"/>
        <v>105.30555555555469</v>
      </c>
      <c r="Z226" s="48">
        <f t="shared" si="51"/>
        <v>86.722222222222655</v>
      </c>
      <c r="AA226" s="48">
        <f t="shared" si="51"/>
        <v>92.916666666666757</v>
      </c>
      <c r="AB226" s="48">
        <f t="shared" si="51"/>
        <v>99.111111111110318</v>
      </c>
      <c r="AC226" s="49">
        <f t="shared" si="51"/>
        <v>80.527777777777345</v>
      </c>
      <c r="AD226" s="49">
        <f t="shared" si="51"/>
        <v>86.722222222222655</v>
      </c>
      <c r="AE226" s="49">
        <f t="shared" si="51"/>
        <v>92.916666666666757</v>
      </c>
      <c r="AF226" s="50">
        <f t="shared" si="51"/>
        <v>74.333333333333982</v>
      </c>
      <c r="AG226" s="50">
        <f t="shared" si="51"/>
        <v>80.527777777777345</v>
      </c>
      <c r="AH226" s="50">
        <f t="shared" si="51"/>
        <v>86.722222222222655</v>
      </c>
      <c r="AI226" s="51">
        <f t="shared" si="51"/>
        <v>68.138888888888673</v>
      </c>
      <c r="AJ226" s="51">
        <f t="shared" si="45"/>
        <v>74.333333333333982</v>
      </c>
      <c r="AK226" s="51">
        <f t="shared" si="45"/>
        <v>80.527777777777345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165.51111111111231</v>
      </c>
      <c r="F227" s="41">
        <f t="shared" si="52"/>
        <v>171.73333333333227</v>
      </c>
      <c r="G227" s="41">
        <f t="shared" si="52"/>
        <v>177.95555555555566</v>
      </c>
      <c r="H227" s="42">
        <f t="shared" si="52"/>
        <v>153.06666666666615</v>
      </c>
      <c r="I227" s="42">
        <f t="shared" si="52"/>
        <v>159.28888888888923</v>
      </c>
      <c r="J227" s="42">
        <f t="shared" si="52"/>
        <v>165.51111111111231</v>
      </c>
      <c r="K227" s="43">
        <f t="shared" si="52"/>
        <v>140.62222222222385</v>
      </c>
      <c r="L227" s="43">
        <f t="shared" si="52"/>
        <v>146.84444444444307</v>
      </c>
      <c r="M227" s="43">
        <f t="shared" si="52"/>
        <v>153.06666666666615</v>
      </c>
      <c r="N227" s="44">
        <f t="shared" si="52"/>
        <v>112</v>
      </c>
      <c r="O227" s="44">
        <f t="shared" si="52"/>
        <v>118.22222222222308</v>
      </c>
      <c r="P227" s="44">
        <f t="shared" si="52"/>
        <v>124.44444444444606</v>
      </c>
      <c r="Q227" s="45">
        <f t="shared" si="52"/>
        <v>105.77777777777692</v>
      </c>
      <c r="R227" s="45">
        <f t="shared" si="52"/>
        <v>112</v>
      </c>
      <c r="S227" s="45">
        <f t="shared" si="52"/>
        <v>118.22222222222308</v>
      </c>
      <c r="T227" s="46">
        <f t="shared" si="51"/>
        <v>99.555555555554761</v>
      </c>
      <c r="U227" s="46">
        <f t="shared" si="51"/>
        <v>105.77777777777692</v>
      </c>
      <c r="V227" s="46">
        <f t="shared" si="51"/>
        <v>112</v>
      </c>
      <c r="W227" s="47">
        <f t="shared" si="51"/>
        <v>93.333333333333428</v>
      </c>
      <c r="X227" s="47">
        <f t="shared" si="51"/>
        <v>99.555555555554761</v>
      </c>
      <c r="Y227" s="47">
        <f t="shared" si="51"/>
        <v>105.77777777777692</v>
      </c>
      <c r="Z227" s="48">
        <f t="shared" si="51"/>
        <v>87.111111111111541</v>
      </c>
      <c r="AA227" s="48">
        <f t="shared" si="51"/>
        <v>93.333333333333428</v>
      </c>
      <c r="AB227" s="48">
        <f t="shared" si="51"/>
        <v>99.555555555554761</v>
      </c>
      <c r="AC227" s="49">
        <f t="shared" si="51"/>
        <v>80.888888888888459</v>
      </c>
      <c r="AD227" s="49">
        <f t="shared" si="51"/>
        <v>87.111111111111541</v>
      </c>
      <c r="AE227" s="49">
        <f t="shared" si="51"/>
        <v>93.333333333333428</v>
      </c>
      <c r="AF227" s="50">
        <f t="shared" si="51"/>
        <v>74.666666666667311</v>
      </c>
      <c r="AG227" s="50">
        <f t="shared" si="51"/>
        <v>80.888888888888459</v>
      </c>
      <c r="AH227" s="50">
        <f t="shared" si="51"/>
        <v>87.111111111111541</v>
      </c>
      <c r="AI227" s="51">
        <f t="shared" si="51"/>
        <v>68.44444444444423</v>
      </c>
      <c r="AJ227" s="51">
        <f t="shared" si="45"/>
        <v>74.666666666667311</v>
      </c>
      <c r="AK227" s="51">
        <f t="shared" si="45"/>
        <v>80.888888888888459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166.25000000000119</v>
      </c>
      <c r="F228" s="41">
        <f t="shared" si="52"/>
        <v>172.49999999999895</v>
      </c>
      <c r="G228" s="41">
        <f t="shared" si="52"/>
        <v>178.75000000000011</v>
      </c>
      <c r="H228" s="42">
        <f t="shared" si="52"/>
        <v>153.74999999999949</v>
      </c>
      <c r="I228" s="42">
        <f t="shared" si="52"/>
        <v>160.00000000000034</v>
      </c>
      <c r="J228" s="42">
        <f t="shared" si="52"/>
        <v>166.25000000000119</v>
      </c>
      <c r="K228" s="43">
        <f t="shared" si="52"/>
        <v>141.25000000000162</v>
      </c>
      <c r="L228" s="43">
        <f t="shared" si="52"/>
        <v>147.49999999999864</v>
      </c>
      <c r="M228" s="43">
        <f t="shared" si="52"/>
        <v>153.74999999999949</v>
      </c>
      <c r="N228" s="44">
        <f t="shared" si="52"/>
        <v>112.5</v>
      </c>
      <c r="O228" s="44">
        <f t="shared" si="52"/>
        <v>118.75000000000085</v>
      </c>
      <c r="P228" s="44">
        <f t="shared" si="52"/>
        <v>125.00000000000162</v>
      </c>
      <c r="Q228" s="45">
        <f t="shared" si="52"/>
        <v>106.24999999999915</v>
      </c>
      <c r="R228" s="45">
        <f t="shared" si="52"/>
        <v>112.5</v>
      </c>
      <c r="S228" s="45">
        <f t="shared" si="52"/>
        <v>118.75000000000085</v>
      </c>
      <c r="T228" s="46">
        <f t="shared" si="51"/>
        <v>99.999999999999204</v>
      </c>
      <c r="U228" s="46">
        <f t="shared" si="51"/>
        <v>106.24999999999915</v>
      </c>
      <c r="V228" s="46">
        <f t="shared" si="51"/>
        <v>112.5</v>
      </c>
      <c r="W228" s="47">
        <f t="shared" si="51"/>
        <v>93.750000000000099</v>
      </c>
      <c r="X228" s="47">
        <f t="shared" si="51"/>
        <v>99.999999999999204</v>
      </c>
      <c r="Y228" s="47">
        <f t="shared" si="51"/>
        <v>106.24999999999915</v>
      </c>
      <c r="Z228" s="48">
        <f t="shared" si="51"/>
        <v>87.500000000000426</v>
      </c>
      <c r="AA228" s="48">
        <f t="shared" si="51"/>
        <v>93.750000000000099</v>
      </c>
      <c r="AB228" s="48">
        <f t="shared" si="51"/>
        <v>99.999999999999204</v>
      </c>
      <c r="AC228" s="49">
        <f t="shared" si="51"/>
        <v>81.249999999999574</v>
      </c>
      <c r="AD228" s="49">
        <f t="shared" si="51"/>
        <v>87.500000000000426</v>
      </c>
      <c r="AE228" s="49">
        <f t="shared" si="51"/>
        <v>93.750000000000099</v>
      </c>
      <c r="AF228" s="50">
        <f t="shared" si="51"/>
        <v>75.000000000000639</v>
      </c>
      <c r="AG228" s="50">
        <f t="shared" si="51"/>
        <v>81.249999999999574</v>
      </c>
      <c r="AH228" s="50">
        <f t="shared" si="51"/>
        <v>87.500000000000426</v>
      </c>
      <c r="AI228" s="51">
        <f t="shared" si="51"/>
        <v>68.749999999999787</v>
      </c>
      <c r="AJ228" s="51">
        <f t="shared" si="45"/>
        <v>75.000000000000639</v>
      </c>
      <c r="AK228" s="51">
        <f t="shared" si="45"/>
        <v>81.249999999999574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166.98888888889007</v>
      </c>
      <c r="F229" s="41">
        <f t="shared" si="52"/>
        <v>173.26666666666563</v>
      </c>
      <c r="G229" s="41">
        <f t="shared" si="52"/>
        <v>179.54444444444457</v>
      </c>
      <c r="H229" s="42">
        <f t="shared" si="52"/>
        <v>154.43333333333283</v>
      </c>
      <c r="I229" s="42">
        <f t="shared" si="52"/>
        <v>160.71111111111145</v>
      </c>
      <c r="J229" s="42">
        <f t="shared" si="52"/>
        <v>166.98888888889007</v>
      </c>
      <c r="K229" s="43">
        <f t="shared" si="52"/>
        <v>141.87777777777939</v>
      </c>
      <c r="L229" s="43">
        <f t="shared" si="52"/>
        <v>148.1555555555542</v>
      </c>
      <c r="M229" s="43">
        <f t="shared" si="52"/>
        <v>154.43333333333283</v>
      </c>
      <c r="N229" s="44">
        <f t="shared" si="52"/>
        <v>113</v>
      </c>
      <c r="O229" s="44">
        <f t="shared" si="52"/>
        <v>119.27777777777862</v>
      </c>
      <c r="P229" s="44">
        <f t="shared" si="52"/>
        <v>125.55555555555718</v>
      </c>
      <c r="Q229" s="45">
        <f t="shared" si="52"/>
        <v>106.72222222222138</v>
      </c>
      <c r="R229" s="45">
        <f t="shared" si="52"/>
        <v>113</v>
      </c>
      <c r="S229" s="45">
        <f t="shared" si="52"/>
        <v>119.27777777777862</v>
      </c>
      <c r="T229" s="46">
        <f t="shared" si="52"/>
        <v>100.44444444444365</v>
      </c>
      <c r="U229" s="46">
        <f t="shared" si="51"/>
        <v>106.72222222222138</v>
      </c>
      <c r="V229" s="46">
        <f t="shared" si="51"/>
        <v>113</v>
      </c>
      <c r="W229" s="47">
        <f t="shared" si="51"/>
        <v>94.166666666666771</v>
      </c>
      <c r="X229" s="47">
        <f t="shared" si="51"/>
        <v>100.44444444444365</v>
      </c>
      <c r="Y229" s="47">
        <f t="shared" si="51"/>
        <v>106.72222222222138</v>
      </c>
      <c r="Z229" s="48">
        <f t="shared" si="51"/>
        <v>87.888888888889312</v>
      </c>
      <c r="AA229" s="48">
        <f t="shared" si="51"/>
        <v>94.166666666666771</v>
      </c>
      <c r="AB229" s="48">
        <f t="shared" si="51"/>
        <v>100.44444444444365</v>
      </c>
      <c r="AC229" s="49">
        <f t="shared" si="51"/>
        <v>81.611111111110688</v>
      </c>
      <c r="AD229" s="49">
        <f t="shared" si="51"/>
        <v>87.888888888889312</v>
      </c>
      <c r="AE229" s="49">
        <f t="shared" si="51"/>
        <v>94.166666666666771</v>
      </c>
      <c r="AF229" s="50">
        <f t="shared" si="51"/>
        <v>75.333333333333968</v>
      </c>
      <c r="AG229" s="50">
        <f t="shared" si="51"/>
        <v>81.611111111110688</v>
      </c>
      <c r="AH229" s="50">
        <f t="shared" si="51"/>
        <v>87.888888888889312</v>
      </c>
      <c r="AI229" s="51">
        <f t="shared" si="51"/>
        <v>69.055555555555344</v>
      </c>
      <c r="AJ229" s="51">
        <f t="shared" si="45"/>
        <v>75.333333333333968</v>
      </c>
      <c r="AK229" s="51">
        <f t="shared" si="45"/>
        <v>81.611111111110688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167.72777777777895</v>
      </c>
      <c r="F230" s="41">
        <f t="shared" si="52"/>
        <v>174.03333333333231</v>
      </c>
      <c r="G230" s="41">
        <f t="shared" si="52"/>
        <v>180.33888888888902</v>
      </c>
      <c r="H230" s="42">
        <f t="shared" si="52"/>
        <v>155.11666666666616</v>
      </c>
      <c r="I230" s="42">
        <f t="shared" si="52"/>
        <v>161.42222222222256</v>
      </c>
      <c r="J230" s="42">
        <f t="shared" si="52"/>
        <v>167.72777777777895</v>
      </c>
      <c r="K230" s="43">
        <f t="shared" si="52"/>
        <v>142.50555555555715</v>
      </c>
      <c r="L230" s="43">
        <f t="shared" si="52"/>
        <v>148.81111111110977</v>
      </c>
      <c r="M230" s="43">
        <f t="shared" si="52"/>
        <v>155.11666666666616</v>
      </c>
      <c r="N230" s="44">
        <f t="shared" si="52"/>
        <v>113.5</v>
      </c>
      <c r="O230" s="44">
        <f t="shared" si="52"/>
        <v>119.8055555555564</v>
      </c>
      <c r="P230" s="44">
        <f t="shared" si="52"/>
        <v>126.11111111111273</v>
      </c>
      <c r="Q230" s="45">
        <f t="shared" si="52"/>
        <v>107.1944444444436</v>
      </c>
      <c r="R230" s="45">
        <f t="shared" si="52"/>
        <v>113.5</v>
      </c>
      <c r="S230" s="45">
        <f t="shared" si="52"/>
        <v>119.8055555555564</v>
      </c>
      <c r="T230" s="46">
        <f t="shared" si="52"/>
        <v>100.88888888888809</v>
      </c>
      <c r="U230" s="46">
        <f t="shared" si="51"/>
        <v>107.1944444444436</v>
      </c>
      <c r="V230" s="46">
        <f t="shared" si="51"/>
        <v>113.5</v>
      </c>
      <c r="W230" s="47">
        <f t="shared" si="51"/>
        <v>94.583333333333442</v>
      </c>
      <c r="X230" s="47">
        <f t="shared" si="51"/>
        <v>100.88888888888809</v>
      </c>
      <c r="Y230" s="47">
        <f t="shared" si="51"/>
        <v>107.1944444444436</v>
      </c>
      <c r="Z230" s="48">
        <f t="shared" si="51"/>
        <v>88.277777777778198</v>
      </c>
      <c r="AA230" s="48">
        <f t="shared" si="51"/>
        <v>94.583333333333442</v>
      </c>
      <c r="AB230" s="48">
        <f t="shared" si="51"/>
        <v>100.88888888888809</v>
      </c>
      <c r="AC230" s="49">
        <f t="shared" si="51"/>
        <v>81.972222222221802</v>
      </c>
      <c r="AD230" s="49">
        <f t="shared" si="51"/>
        <v>88.277777777778198</v>
      </c>
      <c r="AE230" s="49">
        <f t="shared" si="51"/>
        <v>94.583333333333442</v>
      </c>
      <c r="AF230" s="50">
        <f t="shared" si="51"/>
        <v>75.666666666667297</v>
      </c>
      <c r="AG230" s="50">
        <f t="shared" si="51"/>
        <v>81.972222222221802</v>
      </c>
      <c r="AH230" s="50">
        <f t="shared" si="45"/>
        <v>88.277777777778198</v>
      </c>
      <c r="AI230" s="51">
        <f t="shared" si="45"/>
        <v>69.361111111110901</v>
      </c>
      <c r="AJ230" s="51">
        <f t="shared" si="45"/>
        <v>75.666666666667297</v>
      </c>
      <c r="AK230" s="51">
        <f t="shared" si="45"/>
        <v>81.972222222221802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168.46666666666783</v>
      </c>
      <c r="F231" s="41">
        <f t="shared" si="52"/>
        <v>174.79999999999899</v>
      </c>
      <c r="G231" s="41">
        <f t="shared" si="52"/>
        <v>181.13333333333347</v>
      </c>
      <c r="H231" s="42">
        <f t="shared" si="52"/>
        <v>155.7999999999995</v>
      </c>
      <c r="I231" s="42">
        <f t="shared" si="52"/>
        <v>162.13333333333367</v>
      </c>
      <c r="J231" s="42">
        <f t="shared" si="52"/>
        <v>168.46666666666783</v>
      </c>
      <c r="K231" s="43">
        <f t="shared" si="52"/>
        <v>143.13333333333492</v>
      </c>
      <c r="L231" s="43">
        <f t="shared" si="52"/>
        <v>149.46666666666533</v>
      </c>
      <c r="M231" s="43">
        <f t="shared" si="52"/>
        <v>155.7999999999995</v>
      </c>
      <c r="N231" s="44">
        <f t="shared" si="52"/>
        <v>114</v>
      </c>
      <c r="O231" s="44">
        <f t="shared" si="52"/>
        <v>120.33333333333417</v>
      </c>
      <c r="P231" s="44">
        <f t="shared" si="52"/>
        <v>126.66666666666829</v>
      </c>
      <c r="Q231" s="45">
        <f t="shared" si="52"/>
        <v>107.66666666666583</v>
      </c>
      <c r="R231" s="45">
        <f t="shared" si="52"/>
        <v>114</v>
      </c>
      <c r="S231" s="45">
        <f t="shared" si="52"/>
        <v>120.33333333333417</v>
      </c>
      <c r="T231" s="46">
        <f t="shared" si="51"/>
        <v>101.33333333333253</v>
      </c>
      <c r="U231" s="46">
        <f t="shared" si="51"/>
        <v>107.66666666666583</v>
      </c>
      <c r="V231" s="46">
        <f t="shared" si="51"/>
        <v>114</v>
      </c>
      <c r="W231" s="47">
        <f t="shared" si="51"/>
        <v>95.000000000000114</v>
      </c>
      <c r="X231" s="47">
        <f t="shared" si="51"/>
        <v>101.33333333333253</v>
      </c>
      <c r="Y231" s="47">
        <f t="shared" si="51"/>
        <v>107.66666666666583</v>
      </c>
      <c r="Z231" s="48">
        <f t="shared" si="51"/>
        <v>88.666666666667084</v>
      </c>
      <c r="AA231" s="48">
        <f t="shared" si="51"/>
        <v>95.000000000000114</v>
      </c>
      <c r="AB231" s="48">
        <f t="shared" si="51"/>
        <v>101.33333333333253</v>
      </c>
      <c r="AC231" s="49">
        <f t="shared" si="51"/>
        <v>82.333333333332916</v>
      </c>
      <c r="AD231" s="49">
        <f t="shared" si="51"/>
        <v>88.666666666667084</v>
      </c>
      <c r="AE231" s="49">
        <f t="shared" si="51"/>
        <v>95.000000000000114</v>
      </c>
      <c r="AF231" s="50">
        <f t="shared" si="51"/>
        <v>76.000000000000625</v>
      </c>
      <c r="AG231" s="50">
        <f t="shared" si="51"/>
        <v>82.333333333332916</v>
      </c>
      <c r="AH231" s="50">
        <f t="shared" si="45"/>
        <v>88.666666666667084</v>
      </c>
      <c r="AI231" s="51">
        <f t="shared" si="45"/>
        <v>69.666666666666458</v>
      </c>
      <c r="AJ231" s="51">
        <f t="shared" si="45"/>
        <v>76.000000000000625</v>
      </c>
      <c r="AK231" s="51">
        <f t="shared" si="45"/>
        <v>82.333333333332916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169.20555555555671</v>
      </c>
      <c r="F232" s="41">
        <f t="shared" si="52"/>
        <v>175.56666666666567</v>
      </c>
      <c r="G232" s="41">
        <f t="shared" si="52"/>
        <v>181.92777777777792</v>
      </c>
      <c r="H232" s="42">
        <f t="shared" si="52"/>
        <v>156.48333333333284</v>
      </c>
      <c r="I232" s="42">
        <f t="shared" si="52"/>
        <v>162.84444444444478</v>
      </c>
      <c r="J232" s="42">
        <f t="shared" si="52"/>
        <v>169.20555555555671</v>
      </c>
      <c r="K232" s="43">
        <f t="shared" si="52"/>
        <v>143.76111111111268</v>
      </c>
      <c r="L232" s="43">
        <f t="shared" si="52"/>
        <v>150.1222222222209</v>
      </c>
      <c r="M232" s="43">
        <f t="shared" si="52"/>
        <v>156.48333333333284</v>
      </c>
      <c r="N232" s="44">
        <f t="shared" si="52"/>
        <v>114.5</v>
      </c>
      <c r="O232" s="44">
        <f t="shared" si="52"/>
        <v>120.86111111111194</v>
      </c>
      <c r="P232" s="44">
        <f t="shared" si="52"/>
        <v>127.22222222222385</v>
      </c>
      <c r="Q232" s="45">
        <f t="shared" si="52"/>
        <v>108.13888888888806</v>
      </c>
      <c r="R232" s="45">
        <f t="shared" si="52"/>
        <v>114.5</v>
      </c>
      <c r="S232" s="45">
        <f t="shared" si="52"/>
        <v>120.86111111111194</v>
      </c>
      <c r="T232" s="46">
        <f t="shared" si="51"/>
        <v>101.77777777777698</v>
      </c>
      <c r="U232" s="46">
        <f t="shared" si="51"/>
        <v>108.13888888888806</v>
      </c>
      <c r="V232" s="46">
        <f t="shared" si="51"/>
        <v>114.5</v>
      </c>
      <c r="W232" s="47">
        <f t="shared" si="51"/>
        <v>95.416666666666785</v>
      </c>
      <c r="X232" s="47">
        <f t="shared" si="51"/>
        <v>101.77777777777698</v>
      </c>
      <c r="Y232" s="47">
        <f t="shared" si="51"/>
        <v>108.13888888888806</v>
      </c>
      <c r="Z232" s="48">
        <f t="shared" si="51"/>
        <v>89.055555555555969</v>
      </c>
      <c r="AA232" s="48">
        <f t="shared" si="51"/>
        <v>95.416666666666785</v>
      </c>
      <c r="AB232" s="48">
        <f t="shared" si="51"/>
        <v>101.77777777777698</v>
      </c>
      <c r="AC232" s="49">
        <f t="shared" si="51"/>
        <v>82.694444444444031</v>
      </c>
      <c r="AD232" s="49">
        <f t="shared" si="51"/>
        <v>89.055555555555969</v>
      </c>
      <c r="AE232" s="49">
        <f t="shared" si="51"/>
        <v>95.416666666666785</v>
      </c>
      <c r="AF232" s="50">
        <f t="shared" si="51"/>
        <v>76.333333333333954</v>
      </c>
      <c r="AG232" s="50">
        <f t="shared" si="51"/>
        <v>82.694444444444031</v>
      </c>
      <c r="AH232" s="50">
        <f t="shared" si="45"/>
        <v>89.055555555555969</v>
      </c>
      <c r="AI232" s="51">
        <f t="shared" si="45"/>
        <v>69.972222222222015</v>
      </c>
      <c r="AJ232" s="51">
        <f t="shared" si="45"/>
        <v>76.333333333333954</v>
      </c>
      <c r="AK232" s="51">
        <f t="shared" si="45"/>
        <v>82.694444444444031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169.94444444444559</v>
      </c>
      <c r="F233" s="41">
        <f t="shared" si="52"/>
        <v>176.33333333333235</v>
      </c>
      <c r="G233" s="41">
        <f t="shared" si="52"/>
        <v>182.72222222222237</v>
      </c>
      <c r="H233" s="42">
        <f t="shared" si="52"/>
        <v>157.16666666666617</v>
      </c>
      <c r="I233" s="42">
        <f t="shared" si="52"/>
        <v>163.55555555555588</v>
      </c>
      <c r="J233" s="42">
        <f t="shared" si="52"/>
        <v>169.94444444444559</v>
      </c>
      <c r="K233" s="43">
        <f t="shared" si="52"/>
        <v>144.38888888889045</v>
      </c>
      <c r="L233" s="43">
        <f t="shared" si="52"/>
        <v>150.77777777777646</v>
      </c>
      <c r="M233" s="43">
        <f t="shared" si="52"/>
        <v>157.16666666666617</v>
      </c>
      <c r="N233" s="44">
        <f t="shared" si="52"/>
        <v>115</v>
      </c>
      <c r="O233" s="44">
        <f t="shared" si="52"/>
        <v>121.38888888888971</v>
      </c>
      <c r="P233" s="44">
        <f t="shared" si="52"/>
        <v>127.77777777777941</v>
      </c>
      <c r="Q233" s="45">
        <f t="shared" si="52"/>
        <v>108.61111111111029</v>
      </c>
      <c r="R233" s="45">
        <f t="shared" si="52"/>
        <v>115</v>
      </c>
      <c r="S233" s="45">
        <f t="shared" si="52"/>
        <v>121.38888888888971</v>
      </c>
      <c r="T233" s="46">
        <f t="shared" si="51"/>
        <v>102.22222222222142</v>
      </c>
      <c r="U233" s="46">
        <f t="shared" si="51"/>
        <v>108.61111111111029</v>
      </c>
      <c r="V233" s="46">
        <f t="shared" si="51"/>
        <v>115</v>
      </c>
      <c r="W233" s="47">
        <f t="shared" si="51"/>
        <v>95.833333333333456</v>
      </c>
      <c r="X233" s="47">
        <f t="shared" si="51"/>
        <v>102.22222222222142</v>
      </c>
      <c r="Y233" s="47">
        <f t="shared" si="51"/>
        <v>108.61111111111029</v>
      </c>
      <c r="Z233" s="48">
        <f t="shared" si="51"/>
        <v>89.444444444444855</v>
      </c>
      <c r="AA233" s="48">
        <f t="shared" si="51"/>
        <v>95.833333333333456</v>
      </c>
      <c r="AB233" s="48">
        <f t="shared" si="51"/>
        <v>102.22222222222142</v>
      </c>
      <c r="AC233" s="49">
        <f t="shared" si="51"/>
        <v>83.055555555555145</v>
      </c>
      <c r="AD233" s="49">
        <f t="shared" si="51"/>
        <v>89.444444444444855</v>
      </c>
      <c r="AE233" s="49">
        <f t="shared" si="51"/>
        <v>95.833333333333456</v>
      </c>
      <c r="AF233" s="50">
        <f t="shared" si="51"/>
        <v>76.666666666667282</v>
      </c>
      <c r="AG233" s="50">
        <f t="shared" si="51"/>
        <v>83.055555555555145</v>
      </c>
      <c r="AH233" s="50">
        <f t="shared" si="45"/>
        <v>89.444444444444855</v>
      </c>
      <c r="AI233" s="51">
        <f t="shared" si="45"/>
        <v>70.277777777777573</v>
      </c>
      <c r="AJ233" s="51">
        <f t="shared" si="45"/>
        <v>76.666666666667282</v>
      </c>
      <c r="AK233" s="51">
        <f t="shared" si="45"/>
        <v>83.055555555555145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170.68333333333447</v>
      </c>
      <c r="F234" s="41">
        <f t="shared" si="52"/>
        <v>177.09999999999903</v>
      </c>
      <c r="G234" s="41">
        <f t="shared" si="52"/>
        <v>183.51666666666682</v>
      </c>
      <c r="H234" s="42">
        <f t="shared" si="52"/>
        <v>157.84999999999951</v>
      </c>
      <c r="I234" s="42">
        <f t="shared" si="52"/>
        <v>164.26666666666699</v>
      </c>
      <c r="J234" s="42">
        <f t="shared" si="52"/>
        <v>170.68333333333447</v>
      </c>
      <c r="K234" s="43">
        <f t="shared" si="52"/>
        <v>145.01666666666821</v>
      </c>
      <c r="L234" s="43">
        <f t="shared" si="52"/>
        <v>151.43333333333203</v>
      </c>
      <c r="M234" s="43">
        <f t="shared" si="52"/>
        <v>157.84999999999951</v>
      </c>
      <c r="N234" s="44">
        <f t="shared" si="52"/>
        <v>115.5</v>
      </c>
      <c r="O234" s="44">
        <f t="shared" si="52"/>
        <v>121.91666666666748</v>
      </c>
      <c r="P234" s="44">
        <f t="shared" si="52"/>
        <v>128.33333333333496</v>
      </c>
      <c r="Q234" s="45">
        <f t="shared" si="52"/>
        <v>109.08333333333252</v>
      </c>
      <c r="R234" s="45">
        <f t="shared" si="52"/>
        <v>115.5</v>
      </c>
      <c r="S234" s="45">
        <f t="shared" si="52"/>
        <v>121.91666666666748</v>
      </c>
      <c r="T234" s="46">
        <f t="shared" si="51"/>
        <v>102.66666666666586</v>
      </c>
      <c r="U234" s="46">
        <f t="shared" si="51"/>
        <v>109.08333333333252</v>
      </c>
      <c r="V234" s="46">
        <f t="shared" si="51"/>
        <v>115.5</v>
      </c>
      <c r="W234" s="47">
        <f t="shared" si="51"/>
        <v>96.250000000000128</v>
      </c>
      <c r="X234" s="47">
        <f t="shared" si="51"/>
        <v>102.66666666666586</v>
      </c>
      <c r="Y234" s="47">
        <f t="shared" si="51"/>
        <v>109.08333333333252</v>
      </c>
      <c r="Z234" s="48">
        <f t="shared" si="51"/>
        <v>89.833333333333741</v>
      </c>
      <c r="AA234" s="48">
        <f t="shared" si="51"/>
        <v>96.250000000000128</v>
      </c>
      <c r="AB234" s="48">
        <f t="shared" si="51"/>
        <v>102.66666666666586</v>
      </c>
      <c r="AC234" s="49">
        <f t="shared" si="51"/>
        <v>83.416666666666259</v>
      </c>
      <c r="AD234" s="49">
        <f t="shared" si="51"/>
        <v>89.833333333333741</v>
      </c>
      <c r="AE234" s="49">
        <f t="shared" si="51"/>
        <v>96.250000000000128</v>
      </c>
      <c r="AF234" s="50">
        <f t="shared" si="51"/>
        <v>77.000000000000611</v>
      </c>
      <c r="AG234" s="50">
        <f t="shared" si="51"/>
        <v>83.416666666666259</v>
      </c>
      <c r="AH234" s="50">
        <f t="shared" si="51"/>
        <v>89.833333333333741</v>
      </c>
      <c r="AI234" s="51">
        <f t="shared" si="51"/>
        <v>70.58333333333313</v>
      </c>
      <c r="AJ234" s="51">
        <f t="shared" ref="AJ234:AK276" si="53">AJ235-(AJ$363/360)</f>
        <v>77.000000000000611</v>
      </c>
      <c r="AK234" s="51">
        <f t="shared" si="53"/>
        <v>83.416666666666259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171.42222222222335</v>
      </c>
      <c r="F235" s="41">
        <f t="shared" si="52"/>
        <v>177.86666666666571</v>
      </c>
      <c r="G235" s="41">
        <f t="shared" si="52"/>
        <v>184.31111111111127</v>
      </c>
      <c r="H235" s="42">
        <f t="shared" si="52"/>
        <v>158.53333333333285</v>
      </c>
      <c r="I235" s="42">
        <f t="shared" si="52"/>
        <v>164.9777777777781</v>
      </c>
      <c r="J235" s="42">
        <f t="shared" si="52"/>
        <v>171.42222222222335</v>
      </c>
      <c r="K235" s="43">
        <f t="shared" si="52"/>
        <v>145.64444444444598</v>
      </c>
      <c r="L235" s="43">
        <f t="shared" si="52"/>
        <v>152.0888888888876</v>
      </c>
      <c r="M235" s="43">
        <f t="shared" si="52"/>
        <v>158.53333333333285</v>
      </c>
      <c r="N235" s="44">
        <f t="shared" si="52"/>
        <v>116</v>
      </c>
      <c r="O235" s="44">
        <f t="shared" si="52"/>
        <v>122.44444444444525</v>
      </c>
      <c r="P235" s="44">
        <f t="shared" si="52"/>
        <v>128.88888888889051</v>
      </c>
      <c r="Q235" s="45">
        <f t="shared" si="52"/>
        <v>109.55555555555475</v>
      </c>
      <c r="R235" s="45">
        <f t="shared" si="52"/>
        <v>116</v>
      </c>
      <c r="S235" s="45">
        <f t="shared" si="52"/>
        <v>122.44444444444525</v>
      </c>
      <c r="T235" s="46">
        <f t="shared" si="51"/>
        <v>103.1111111111103</v>
      </c>
      <c r="U235" s="46">
        <f t="shared" si="51"/>
        <v>109.55555555555475</v>
      </c>
      <c r="V235" s="46">
        <f t="shared" si="51"/>
        <v>116</v>
      </c>
      <c r="W235" s="47">
        <f t="shared" si="51"/>
        <v>96.666666666666799</v>
      </c>
      <c r="X235" s="47">
        <f t="shared" si="51"/>
        <v>103.1111111111103</v>
      </c>
      <c r="Y235" s="47">
        <f t="shared" si="51"/>
        <v>109.55555555555475</v>
      </c>
      <c r="Z235" s="48">
        <f t="shared" si="51"/>
        <v>90.222222222222626</v>
      </c>
      <c r="AA235" s="48">
        <f t="shared" si="51"/>
        <v>96.666666666666799</v>
      </c>
      <c r="AB235" s="48">
        <f t="shared" si="51"/>
        <v>103.1111111111103</v>
      </c>
      <c r="AC235" s="49">
        <f t="shared" si="51"/>
        <v>83.777777777777374</v>
      </c>
      <c r="AD235" s="49">
        <f t="shared" si="51"/>
        <v>90.222222222222626</v>
      </c>
      <c r="AE235" s="49">
        <f t="shared" si="51"/>
        <v>96.666666666666799</v>
      </c>
      <c r="AF235" s="50">
        <f t="shared" si="51"/>
        <v>77.33333333333394</v>
      </c>
      <c r="AG235" s="50">
        <f t="shared" si="51"/>
        <v>83.777777777777374</v>
      </c>
      <c r="AH235" s="50">
        <f t="shared" si="51"/>
        <v>90.222222222222626</v>
      </c>
      <c r="AI235" s="51">
        <f t="shared" si="51"/>
        <v>70.888888888888687</v>
      </c>
      <c r="AJ235" s="51">
        <f t="shared" si="53"/>
        <v>77.33333333333394</v>
      </c>
      <c r="AK235" s="51">
        <f t="shared" si="53"/>
        <v>83.777777777777374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172.16111111111223</v>
      </c>
      <c r="F236" s="41">
        <f t="shared" si="52"/>
        <v>178.63333333333239</v>
      </c>
      <c r="G236" s="41">
        <f t="shared" si="52"/>
        <v>185.10555555555572</v>
      </c>
      <c r="H236" s="42">
        <f t="shared" si="52"/>
        <v>159.21666666666619</v>
      </c>
      <c r="I236" s="42">
        <f t="shared" si="52"/>
        <v>165.68888888888921</v>
      </c>
      <c r="J236" s="42">
        <f t="shared" si="52"/>
        <v>172.16111111111223</v>
      </c>
      <c r="K236" s="43">
        <f t="shared" si="52"/>
        <v>146.27222222222375</v>
      </c>
      <c r="L236" s="43">
        <f t="shared" si="52"/>
        <v>152.74444444444316</v>
      </c>
      <c r="M236" s="43">
        <f t="shared" si="52"/>
        <v>159.21666666666619</v>
      </c>
      <c r="N236" s="44">
        <f t="shared" si="52"/>
        <v>116.5</v>
      </c>
      <c r="O236" s="44">
        <f t="shared" si="52"/>
        <v>122.97222222222302</v>
      </c>
      <c r="P236" s="44">
        <f t="shared" si="52"/>
        <v>129.44444444444605</v>
      </c>
      <c r="Q236" s="45">
        <f t="shared" si="52"/>
        <v>110.02777777777698</v>
      </c>
      <c r="R236" s="45">
        <f t="shared" si="52"/>
        <v>116.5</v>
      </c>
      <c r="S236" s="45">
        <f t="shared" si="52"/>
        <v>122.97222222222302</v>
      </c>
      <c r="T236" s="46">
        <f t="shared" si="51"/>
        <v>103.55555555555475</v>
      </c>
      <c r="U236" s="46">
        <f t="shared" si="51"/>
        <v>110.02777777777698</v>
      </c>
      <c r="V236" s="46">
        <f t="shared" si="51"/>
        <v>116.5</v>
      </c>
      <c r="W236" s="47">
        <f t="shared" si="51"/>
        <v>97.083333333333471</v>
      </c>
      <c r="X236" s="47">
        <f t="shared" si="51"/>
        <v>103.55555555555475</v>
      </c>
      <c r="Y236" s="47">
        <f t="shared" si="51"/>
        <v>110.02777777777698</v>
      </c>
      <c r="Z236" s="48">
        <f t="shared" si="51"/>
        <v>90.611111111111512</v>
      </c>
      <c r="AA236" s="48">
        <f t="shared" si="51"/>
        <v>97.083333333333471</v>
      </c>
      <c r="AB236" s="48">
        <f t="shared" si="51"/>
        <v>103.55555555555475</v>
      </c>
      <c r="AC236" s="49">
        <f t="shared" si="51"/>
        <v>84.138888888888488</v>
      </c>
      <c r="AD236" s="49">
        <f t="shared" si="51"/>
        <v>90.611111111111512</v>
      </c>
      <c r="AE236" s="49">
        <f t="shared" si="51"/>
        <v>97.083333333333471</v>
      </c>
      <c r="AF236" s="50">
        <f t="shared" si="51"/>
        <v>77.666666666667268</v>
      </c>
      <c r="AG236" s="50">
        <f t="shared" si="51"/>
        <v>84.138888888888488</v>
      </c>
      <c r="AH236" s="50">
        <f t="shared" si="51"/>
        <v>90.611111111111512</v>
      </c>
      <c r="AI236" s="51">
        <f t="shared" si="51"/>
        <v>71.194444444444244</v>
      </c>
      <c r="AJ236" s="51">
        <f t="shared" si="53"/>
        <v>77.666666666667268</v>
      </c>
      <c r="AK236" s="51">
        <f t="shared" si="53"/>
        <v>84.138888888888488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172.90000000000111</v>
      </c>
      <c r="F237" s="41">
        <f t="shared" si="52"/>
        <v>179.39999999999907</v>
      </c>
      <c r="G237" s="41">
        <f t="shared" si="52"/>
        <v>185.90000000000018</v>
      </c>
      <c r="H237" s="42">
        <f t="shared" si="52"/>
        <v>159.89999999999952</v>
      </c>
      <c r="I237" s="42">
        <f t="shared" si="52"/>
        <v>166.40000000000032</v>
      </c>
      <c r="J237" s="42">
        <f t="shared" si="52"/>
        <v>172.90000000000111</v>
      </c>
      <c r="K237" s="43">
        <f t="shared" si="52"/>
        <v>146.90000000000151</v>
      </c>
      <c r="L237" s="43">
        <f t="shared" si="52"/>
        <v>153.39999999999873</v>
      </c>
      <c r="M237" s="43">
        <f t="shared" si="52"/>
        <v>159.89999999999952</v>
      </c>
      <c r="N237" s="44">
        <f t="shared" si="52"/>
        <v>117</v>
      </c>
      <c r="O237" s="44">
        <f t="shared" si="52"/>
        <v>123.5000000000008</v>
      </c>
      <c r="P237" s="44">
        <f t="shared" si="52"/>
        <v>130.00000000000159</v>
      </c>
      <c r="Q237" s="45">
        <f t="shared" si="52"/>
        <v>110.4999999999992</v>
      </c>
      <c r="R237" s="45">
        <f t="shared" si="52"/>
        <v>117</v>
      </c>
      <c r="S237" s="45">
        <f t="shared" si="52"/>
        <v>123.5000000000008</v>
      </c>
      <c r="T237" s="46">
        <f t="shared" si="51"/>
        <v>103.99999999999919</v>
      </c>
      <c r="U237" s="46">
        <f t="shared" si="51"/>
        <v>110.4999999999992</v>
      </c>
      <c r="V237" s="46">
        <f t="shared" si="51"/>
        <v>117</v>
      </c>
      <c r="W237" s="47">
        <f t="shared" si="51"/>
        <v>97.500000000000142</v>
      </c>
      <c r="X237" s="47">
        <f t="shared" si="51"/>
        <v>103.99999999999919</v>
      </c>
      <c r="Y237" s="47">
        <f t="shared" si="51"/>
        <v>110.4999999999992</v>
      </c>
      <c r="Z237" s="48">
        <f t="shared" si="51"/>
        <v>91.000000000000398</v>
      </c>
      <c r="AA237" s="48">
        <f t="shared" si="51"/>
        <v>97.500000000000142</v>
      </c>
      <c r="AB237" s="48">
        <f t="shared" si="51"/>
        <v>103.99999999999919</v>
      </c>
      <c r="AC237" s="49">
        <f t="shared" si="51"/>
        <v>84.499999999999602</v>
      </c>
      <c r="AD237" s="49">
        <f t="shared" si="51"/>
        <v>91.000000000000398</v>
      </c>
      <c r="AE237" s="49">
        <f t="shared" si="51"/>
        <v>97.500000000000142</v>
      </c>
      <c r="AF237" s="50">
        <f t="shared" si="51"/>
        <v>78.000000000000597</v>
      </c>
      <c r="AG237" s="50">
        <f t="shared" si="51"/>
        <v>84.499999999999602</v>
      </c>
      <c r="AH237" s="50">
        <f t="shared" si="51"/>
        <v>91.000000000000398</v>
      </c>
      <c r="AI237" s="51">
        <f t="shared" si="51"/>
        <v>71.499999999999801</v>
      </c>
      <c r="AJ237" s="51">
        <f t="shared" si="53"/>
        <v>78.000000000000597</v>
      </c>
      <c r="AK237" s="51">
        <f t="shared" si="53"/>
        <v>84.499999999999602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173.63888888888999</v>
      </c>
      <c r="F238" s="41">
        <f t="shared" si="52"/>
        <v>180.16666666666575</v>
      </c>
      <c r="G238" s="41">
        <f t="shared" si="52"/>
        <v>186.69444444444463</v>
      </c>
      <c r="H238" s="42">
        <f t="shared" si="52"/>
        <v>160.58333333333286</v>
      </c>
      <c r="I238" s="42">
        <f t="shared" si="52"/>
        <v>167.11111111111143</v>
      </c>
      <c r="J238" s="42">
        <f t="shared" si="52"/>
        <v>173.63888888888999</v>
      </c>
      <c r="K238" s="43">
        <f t="shared" si="52"/>
        <v>147.52777777777928</v>
      </c>
      <c r="L238" s="43">
        <f t="shared" si="52"/>
        <v>154.05555555555429</v>
      </c>
      <c r="M238" s="43">
        <f t="shared" si="52"/>
        <v>160.58333333333286</v>
      </c>
      <c r="N238" s="44">
        <f t="shared" si="52"/>
        <v>117.5</v>
      </c>
      <c r="O238" s="44">
        <f t="shared" si="52"/>
        <v>124.02777777777857</v>
      </c>
      <c r="P238" s="44">
        <f t="shared" si="52"/>
        <v>130.55555555555713</v>
      </c>
      <c r="Q238" s="45">
        <f t="shared" si="52"/>
        <v>110.97222222222143</v>
      </c>
      <c r="R238" s="45">
        <f t="shared" si="52"/>
        <v>117.5</v>
      </c>
      <c r="S238" s="45">
        <f t="shared" si="52"/>
        <v>124.02777777777857</v>
      </c>
      <c r="T238" s="46">
        <f t="shared" si="51"/>
        <v>104.44444444444363</v>
      </c>
      <c r="U238" s="46">
        <f t="shared" si="51"/>
        <v>110.97222222222143</v>
      </c>
      <c r="V238" s="46">
        <f t="shared" si="51"/>
        <v>117.5</v>
      </c>
      <c r="W238" s="47">
        <f t="shared" si="51"/>
        <v>97.916666666666814</v>
      </c>
      <c r="X238" s="47">
        <f t="shared" si="51"/>
        <v>104.44444444444363</v>
      </c>
      <c r="Y238" s="47">
        <f t="shared" si="51"/>
        <v>110.97222222222143</v>
      </c>
      <c r="Z238" s="48">
        <f t="shared" si="51"/>
        <v>91.388888888889284</v>
      </c>
      <c r="AA238" s="48">
        <f t="shared" si="51"/>
        <v>97.916666666666814</v>
      </c>
      <c r="AB238" s="48">
        <f t="shared" si="51"/>
        <v>104.44444444444363</v>
      </c>
      <c r="AC238" s="49">
        <f t="shared" si="51"/>
        <v>84.861111111110716</v>
      </c>
      <c r="AD238" s="49">
        <f t="shared" si="51"/>
        <v>91.388888888889284</v>
      </c>
      <c r="AE238" s="49">
        <f t="shared" si="51"/>
        <v>97.916666666666814</v>
      </c>
      <c r="AF238" s="50">
        <f t="shared" si="51"/>
        <v>78.333333333333925</v>
      </c>
      <c r="AG238" s="50">
        <f t="shared" si="51"/>
        <v>84.861111111110716</v>
      </c>
      <c r="AH238" s="50">
        <f t="shared" si="51"/>
        <v>91.388888888889284</v>
      </c>
      <c r="AI238" s="51">
        <f t="shared" si="51"/>
        <v>71.805555555555358</v>
      </c>
      <c r="AJ238" s="51">
        <f t="shared" si="53"/>
        <v>78.333333333333925</v>
      </c>
      <c r="AK238" s="51">
        <f t="shared" si="53"/>
        <v>84.861111111110716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174.37777777777887</v>
      </c>
      <c r="F239" s="41">
        <f t="shared" si="52"/>
        <v>180.93333333333243</v>
      </c>
      <c r="G239" s="41">
        <f t="shared" si="52"/>
        <v>187.48888888888908</v>
      </c>
      <c r="H239" s="42">
        <f t="shared" si="52"/>
        <v>161.2666666666662</v>
      </c>
      <c r="I239" s="42">
        <f t="shared" si="52"/>
        <v>167.82222222222254</v>
      </c>
      <c r="J239" s="42">
        <f t="shared" si="52"/>
        <v>174.37777777777887</v>
      </c>
      <c r="K239" s="43">
        <f t="shared" si="52"/>
        <v>148.15555555555704</v>
      </c>
      <c r="L239" s="43">
        <f t="shared" si="52"/>
        <v>154.71111111110986</v>
      </c>
      <c r="M239" s="43">
        <f t="shared" si="52"/>
        <v>161.2666666666662</v>
      </c>
      <c r="N239" s="44">
        <f t="shared" si="52"/>
        <v>118</v>
      </c>
      <c r="O239" s="44">
        <f t="shared" si="52"/>
        <v>124.55555555555634</v>
      </c>
      <c r="P239" s="44">
        <f t="shared" si="52"/>
        <v>131.11111111111268</v>
      </c>
      <c r="Q239" s="45">
        <f t="shared" si="52"/>
        <v>111.44444444444366</v>
      </c>
      <c r="R239" s="45">
        <f t="shared" si="52"/>
        <v>118</v>
      </c>
      <c r="S239" s="45">
        <f t="shared" si="52"/>
        <v>124.55555555555634</v>
      </c>
      <c r="T239" s="46">
        <f t="shared" si="51"/>
        <v>104.88888888888808</v>
      </c>
      <c r="U239" s="46">
        <f t="shared" si="51"/>
        <v>111.44444444444366</v>
      </c>
      <c r="V239" s="46">
        <f t="shared" si="51"/>
        <v>118</v>
      </c>
      <c r="W239" s="47">
        <f t="shared" si="51"/>
        <v>98.333333333333485</v>
      </c>
      <c r="X239" s="47">
        <f t="shared" si="51"/>
        <v>104.88888888888808</v>
      </c>
      <c r="Y239" s="47">
        <f t="shared" si="51"/>
        <v>111.44444444444366</v>
      </c>
      <c r="Z239" s="48">
        <f t="shared" si="51"/>
        <v>91.777777777778169</v>
      </c>
      <c r="AA239" s="48">
        <f t="shared" si="51"/>
        <v>98.333333333333485</v>
      </c>
      <c r="AB239" s="48">
        <f t="shared" si="51"/>
        <v>104.88888888888808</v>
      </c>
      <c r="AC239" s="49">
        <f t="shared" si="51"/>
        <v>85.222222222221831</v>
      </c>
      <c r="AD239" s="49">
        <f t="shared" si="51"/>
        <v>91.777777777778169</v>
      </c>
      <c r="AE239" s="49">
        <f t="shared" si="51"/>
        <v>98.333333333333485</v>
      </c>
      <c r="AF239" s="50">
        <f t="shared" si="51"/>
        <v>78.666666666667254</v>
      </c>
      <c r="AG239" s="50">
        <f t="shared" si="51"/>
        <v>85.222222222221831</v>
      </c>
      <c r="AH239" s="50">
        <f t="shared" si="51"/>
        <v>91.777777777778169</v>
      </c>
      <c r="AI239" s="51">
        <f t="shared" si="51"/>
        <v>72.111111111110915</v>
      </c>
      <c r="AJ239" s="51">
        <f t="shared" si="53"/>
        <v>78.666666666667254</v>
      </c>
      <c r="AK239" s="51">
        <f t="shared" si="53"/>
        <v>85.222222222221831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175.11666666666775</v>
      </c>
      <c r="F240" s="41">
        <f t="shared" si="52"/>
        <v>181.69999999999911</v>
      </c>
      <c r="G240" s="41">
        <f t="shared" si="52"/>
        <v>188.28333333333353</v>
      </c>
      <c r="H240" s="42">
        <f t="shared" si="52"/>
        <v>161.94999999999953</v>
      </c>
      <c r="I240" s="42">
        <f t="shared" si="52"/>
        <v>168.53333333333364</v>
      </c>
      <c r="J240" s="42">
        <f t="shared" si="52"/>
        <v>175.11666666666775</v>
      </c>
      <c r="K240" s="43">
        <f t="shared" si="52"/>
        <v>148.78333333333481</v>
      </c>
      <c r="L240" s="43">
        <f t="shared" si="52"/>
        <v>155.36666666666542</v>
      </c>
      <c r="M240" s="43">
        <f t="shared" si="52"/>
        <v>161.94999999999953</v>
      </c>
      <c r="N240" s="44">
        <f t="shared" si="52"/>
        <v>118.5</v>
      </c>
      <c r="O240" s="44">
        <f t="shared" si="52"/>
        <v>125.08333333333411</v>
      </c>
      <c r="P240" s="44">
        <f t="shared" si="52"/>
        <v>131.66666666666822</v>
      </c>
      <c r="Q240" s="45">
        <f t="shared" si="52"/>
        <v>111.91666666666589</v>
      </c>
      <c r="R240" s="45">
        <f t="shared" si="52"/>
        <v>118.5</v>
      </c>
      <c r="S240" s="45">
        <f t="shared" si="52"/>
        <v>125.08333333333411</v>
      </c>
      <c r="T240" s="46">
        <f t="shared" si="51"/>
        <v>105.33333333333252</v>
      </c>
      <c r="U240" s="46">
        <f t="shared" si="51"/>
        <v>111.91666666666589</v>
      </c>
      <c r="V240" s="46">
        <f t="shared" si="51"/>
        <v>118.5</v>
      </c>
      <c r="W240" s="47">
        <f t="shared" si="51"/>
        <v>98.750000000000156</v>
      </c>
      <c r="X240" s="47">
        <f t="shared" si="51"/>
        <v>105.33333333333252</v>
      </c>
      <c r="Y240" s="47">
        <f t="shared" si="51"/>
        <v>111.91666666666589</v>
      </c>
      <c r="Z240" s="48">
        <f t="shared" si="51"/>
        <v>92.166666666667055</v>
      </c>
      <c r="AA240" s="48">
        <f t="shared" si="51"/>
        <v>98.750000000000156</v>
      </c>
      <c r="AB240" s="48">
        <f t="shared" si="51"/>
        <v>105.33333333333252</v>
      </c>
      <c r="AC240" s="49">
        <f t="shared" si="51"/>
        <v>85.583333333332945</v>
      </c>
      <c r="AD240" s="49">
        <f t="shared" si="51"/>
        <v>92.166666666667055</v>
      </c>
      <c r="AE240" s="49">
        <f t="shared" si="51"/>
        <v>98.750000000000156</v>
      </c>
      <c r="AF240" s="50">
        <f t="shared" si="51"/>
        <v>79.000000000000583</v>
      </c>
      <c r="AG240" s="50">
        <f t="shared" si="51"/>
        <v>85.583333333332945</v>
      </c>
      <c r="AH240" s="50">
        <f t="shared" si="51"/>
        <v>92.166666666667055</v>
      </c>
      <c r="AI240" s="51">
        <f t="shared" si="51"/>
        <v>72.416666666666472</v>
      </c>
      <c r="AJ240" s="51">
        <f t="shared" si="53"/>
        <v>79.000000000000583</v>
      </c>
      <c r="AK240" s="51">
        <f t="shared" si="53"/>
        <v>85.583333333332945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175.85555555555663</v>
      </c>
      <c r="F241" s="41">
        <f t="shared" si="52"/>
        <v>182.46666666666579</v>
      </c>
      <c r="G241" s="41">
        <f t="shared" si="52"/>
        <v>189.07777777777798</v>
      </c>
      <c r="H241" s="42">
        <f t="shared" si="52"/>
        <v>162.63333333333287</v>
      </c>
      <c r="I241" s="42">
        <f t="shared" si="52"/>
        <v>169.24444444444475</v>
      </c>
      <c r="J241" s="42">
        <f t="shared" si="52"/>
        <v>175.85555555555663</v>
      </c>
      <c r="K241" s="43">
        <f t="shared" si="52"/>
        <v>149.41111111111258</v>
      </c>
      <c r="L241" s="43">
        <f t="shared" si="52"/>
        <v>156.02222222222099</v>
      </c>
      <c r="M241" s="43">
        <f t="shared" si="52"/>
        <v>162.63333333333287</v>
      </c>
      <c r="N241" s="44">
        <f t="shared" si="52"/>
        <v>119</v>
      </c>
      <c r="O241" s="44">
        <f t="shared" si="52"/>
        <v>125.61111111111188</v>
      </c>
      <c r="P241" s="44">
        <f t="shared" si="52"/>
        <v>132.22222222222376</v>
      </c>
      <c r="Q241" s="45">
        <f t="shared" si="52"/>
        <v>112.38888888888812</v>
      </c>
      <c r="R241" s="45">
        <f t="shared" si="52"/>
        <v>119</v>
      </c>
      <c r="S241" s="45">
        <f t="shared" si="52"/>
        <v>125.61111111111188</v>
      </c>
      <c r="T241" s="46">
        <f t="shared" si="52"/>
        <v>105.77777777777696</v>
      </c>
      <c r="U241" s="46">
        <f t="shared" ref="U241:AJ257" si="54">U242-(U$363/360)</f>
        <v>112.38888888888812</v>
      </c>
      <c r="V241" s="46">
        <f t="shared" si="54"/>
        <v>119</v>
      </c>
      <c r="W241" s="47">
        <f t="shared" si="54"/>
        <v>99.166666666666828</v>
      </c>
      <c r="X241" s="47">
        <f t="shared" si="54"/>
        <v>105.77777777777696</v>
      </c>
      <c r="Y241" s="47">
        <f t="shared" si="54"/>
        <v>112.38888888888812</v>
      </c>
      <c r="Z241" s="48">
        <f t="shared" si="54"/>
        <v>92.555555555555941</v>
      </c>
      <c r="AA241" s="48">
        <f t="shared" si="54"/>
        <v>99.166666666666828</v>
      </c>
      <c r="AB241" s="48">
        <f t="shared" si="54"/>
        <v>105.77777777777696</v>
      </c>
      <c r="AC241" s="49">
        <f t="shared" si="54"/>
        <v>85.944444444444059</v>
      </c>
      <c r="AD241" s="49">
        <f t="shared" si="54"/>
        <v>92.555555555555941</v>
      </c>
      <c r="AE241" s="49">
        <f t="shared" si="54"/>
        <v>99.166666666666828</v>
      </c>
      <c r="AF241" s="50">
        <f t="shared" si="54"/>
        <v>79.333333333333911</v>
      </c>
      <c r="AG241" s="50">
        <f t="shared" si="54"/>
        <v>85.944444444444059</v>
      </c>
      <c r="AH241" s="50">
        <f t="shared" si="54"/>
        <v>92.555555555555941</v>
      </c>
      <c r="AI241" s="51">
        <f t="shared" si="54"/>
        <v>72.72222222222203</v>
      </c>
      <c r="AJ241" s="51">
        <f t="shared" si="54"/>
        <v>79.333333333333911</v>
      </c>
      <c r="AK241" s="51">
        <f t="shared" si="53"/>
        <v>85.944444444444059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176.59444444444551</v>
      </c>
      <c r="F242" s="41">
        <f t="shared" si="52"/>
        <v>183.23333333333247</v>
      </c>
      <c r="G242" s="41">
        <f t="shared" si="52"/>
        <v>189.87222222222243</v>
      </c>
      <c r="H242" s="42">
        <f t="shared" si="52"/>
        <v>163.31666666666621</v>
      </c>
      <c r="I242" s="42">
        <f t="shared" si="52"/>
        <v>169.95555555555586</v>
      </c>
      <c r="J242" s="42">
        <f t="shared" si="52"/>
        <v>176.59444444444551</v>
      </c>
      <c r="K242" s="43">
        <f t="shared" si="52"/>
        <v>150.03888888889034</v>
      </c>
      <c r="L242" s="43">
        <f t="shared" si="52"/>
        <v>156.67777777777656</v>
      </c>
      <c r="M242" s="43">
        <f t="shared" si="52"/>
        <v>163.31666666666621</v>
      </c>
      <c r="N242" s="44">
        <f t="shared" si="52"/>
        <v>119.5</v>
      </c>
      <c r="O242" s="44">
        <f t="shared" si="52"/>
        <v>126.13888888888965</v>
      </c>
      <c r="P242" s="44">
        <f t="shared" si="52"/>
        <v>132.77777777777931</v>
      </c>
      <c r="Q242" s="45">
        <f t="shared" ref="Q242:AF244" si="55">Q243-(Q$363/360)</f>
        <v>112.86111111111035</v>
      </c>
      <c r="R242" s="45">
        <f t="shared" si="55"/>
        <v>119.5</v>
      </c>
      <c r="S242" s="45">
        <f t="shared" si="55"/>
        <v>126.13888888888965</v>
      </c>
      <c r="T242" s="46">
        <f t="shared" si="55"/>
        <v>106.2222222222214</v>
      </c>
      <c r="U242" s="46">
        <f t="shared" si="55"/>
        <v>112.86111111111035</v>
      </c>
      <c r="V242" s="46">
        <f t="shared" si="55"/>
        <v>119.5</v>
      </c>
      <c r="W242" s="47">
        <f t="shared" si="55"/>
        <v>99.583333333333499</v>
      </c>
      <c r="X242" s="47">
        <f t="shared" si="55"/>
        <v>106.2222222222214</v>
      </c>
      <c r="Y242" s="47">
        <f t="shared" si="55"/>
        <v>112.86111111111035</v>
      </c>
      <c r="Z242" s="48">
        <f t="shared" si="55"/>
        <v>92.944444444444827</v>
      </c>
      <c r="AA242" s="48">
        <f t="shared" si="55"/>
        <v>99.583333333333499</v>
      </c>
      <c r="AB242" s="48">
        <f t="shared" si="55"/>
        <v>106.2222222222214</v>
      </c>
      <c r="AC242" s="49">
        <f t="shared" si="55"/>
        <v>86.305555555555173</v>
      </c>
      <c r="AD242" s="49">
        <f t="shared" si="55"/>
        <v>92.944444444444827</v>
      </c>
      <c r="AE242" s="49">
        <f t="shared" si="55"/>
        <v>99.583333333333499</v>
      </c>
      <c r="AF242" s="50">
        <f t="shared" si="55"/>
        <v>79.66666666666724</v>
      </c>
      <c r="AG242" s="50">
        <f t="shared" si="54"/>
        <v>86.305555555555173</v>
      </c>
      <c r="AH242" s="50">
        <f t="shared" si="54"/>
        <v>92.944444444444827</v>
      </c>
      <c r="AI242" s="51">
        <f t="shared" si="54"/>
        <v>73.027777777777587</v>
      </c>
      <c r="AJ242" s="51">
        <f t="shared" si="54"/>
        <v>79.66666666666724</v>
      </c>
      <c r="AK242" s="51">
        <f t="shared" si="53"/>
        <v>86.305555555555173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177.33333333333439</v>
      </c>
      <c r="F243" s="41">
        <f t="shared" si="56"/>
        <v>183.99999999999915</v>
      </c>
      <c r="G243" s="41">
        <f t="shared" si="56"/>
        <v>190.66666666666688</v>
      </c>
      <c r="H243" s="42">
        <f t="shared" si="56"/>
        <v>163.99999999999955</v>
      </c>
      <c r="I243" s="42">
        <f t="shared" si="56"/>
        <v>170.66666666666697</v>
      </c>
      <c r="J243" s="42">
        <f t="shared" si="56"/>
        <v>177.33333333333439</v>
      </c>
      <c r="K243" s="43">
        <f t="shared" si="56"/>
        <v>150.66666666666811</v>
      </c>
      <c r="L243" s="43">
        <f t="shared" si="56"/>
        <v>157.33333333333212</v>
      </c>
      <c r="M243" s="43">
        <f t="shared" si="56"/>
        <v>163.99999999999955</v>
      </c>
      <c r="N243" s="44">
        <f t="shared" si="56"/>
        <v>120</v>
      </c>
      <c r="O243" s="44">
        <f t="shared" si="56"/>
        <v>126.66666666666742</v>
      </c>
      <c r="P243" s="44">
        <f t="shared" si="56"/>
        <v>133.33333333333485</v>
      </c>
      <c r="Q243" s="45">
        <f t="shared" si="56"/>
        <v>113.33333333333258</v>
      </c>
      <c r="R243" s="45">
        <f t="shared" si="56"/>
        <v>120</v>
      </c>
      <c r="S243" s="45">
        <f t="shared" si="56"/>
        <v>126.66666666666742</v>
      </c>
      <c r="T243" s="46">
        <f t="shared" si="55"/>
        <v>106.66666666666585</v>
      </c>
      <c r="U243" s="46">
        <f t="shared" si="55"/>
        <v>113.33333333333258</v>
      </c>
      <c r="V243" s="46">
        <f t="shared" si="55"/>
        <v>120</v>
      </c>
      <c r="W243" s="47">
        <f t="shared" si="55"/>
        <v>100.00000000000017</v>
      </c>
      <c r="X243" s="47">
        <f t="shared" si="55"/>
        <v>106.66666666666585</v>
      </c>
      <c r="Y243" s="47">
        <f t="shared" si="55"/>
        <v>113.33333333333258</v>
      </c>
      <c r="Z243" s="48">
        <f t="shared" si="55"/>
        <v>93.333333333333712</v>
      </c>
      <c r="AA243" s="48">
        <f t="shared" si="55"/>
        <v>100.00000000000017</v>
      </c>
      <c r="AB243" s="48">
        <f t="shared" si="55"/>
        <v>106.66666666666585</v>
      </c>
      <c r="AC243" s="49">
        <f t="shared" si="55"/>
        <v>86.666666666666288</v>
      </c>
      <c r="AD243" s="49">
        <f t="shared" si="55"/>
        <v>93.333333333333712</v>
      </c>
      <c r="AE243" s="49">
        <f t="shared" si="55"/>
        <v>100.00000000000017</v>
      </c>
      <c r="AF243" s="50">
        <f t="shared" si="55"/>
        <v>80.000000000000568</v>
      </c>
      <c r="AG243" s="50">
        <f t="shared" si="54"/>
        <v>86.666666666666288</v>
      </c>
      <c r="AH243" s="50">
        <f t="shared" si="54"/>
        <v>93.333333333333712</v>
      </c>
      <c r="AI243" s="51">
        <f t="shared" si="54"/>
        <v>73.333333333333144</v>
      </c>
      <c r="AJ243" s="51">
        <f t="shared" si="54"/>
        <v>80.000000000000568</v>
      </c>
      <c r="AK243" s="51">
        <f t="shared" si="53"/>
        <v>86.666666666666288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178.07222222222327</v>
      </c>
      <c r="F244" s="41">
        <f t="shared" si="56"/>
        <v>184.76666666666583</v>
      </c>
      <c r="G244" s="41">
        <f t="shared" si="56"/>
        <v>191.46111111111134</v>
      </c>
      <c r="H244" s="42">
        <f t="shared" si="56"/>
        <v>164.68333333333288</v>
      </c>
      <c r="I244" s="42">
        <f t="shared" si="56"/>
        <v>171.37777777777808</v>
      </c>
      <c r="J244" s="42">
        <f t="shared" si="56"/>
        <v>178.07222222222327</v>
      </c>
      <c r="K244" s="43">
        <f t="shared" si="56"/>
        <v>151.29444444444587</v>
      </c>
      <c r="L244" s="43">
        <f t="shared" si="56"/>
        <v>157.98888888888769</v>
      </c>
      <c r="M244" s="43">
        <f t="shared" si="56"/>
        <v>164.68333333333288</v>
      </c>
      <c r="N244" s="44">
        <f t="shared" si="56"/>
        <v>120.5</v>
      </c>
      <c r="O244" s="44">
        <f t="shared" si="56"/>
        <v>127.1944444444452</v>
      </c>
      <c r="P244" s="44">
        <f t="shared" si="56"/>
        <v>133.88888888889039</v>
      </c>
      <c r="Q244" s="45">
        <f t="shared" si="56"/>
        <v>113.8055555555548</v>
      </c>
      <c r="R244" s="45">
        <f t="shared" si="56"/>
        <v>120.5</v>
      </c>
      <c r="S244" s="45">
        <f t="shared" si="56"/>
        <v>127.1944444444452</v>
      </c>
      <c r="T244" s="46">
        <f t="shared" si="55"/>
        <v>107.11111111111029</v>
      </c>
      <c r="U244" s="46">
        <f t="shared" si="55"/>
        <v>113.8055555555548</v>
      </c>
      <c r="V244" s="46">
        <f t="shared" si="55"/>
        <v>120.5</v>
      </c>
      <c r="W244" s="47">
        <f t="shared" si="55"/>
        <v>100.41666666666684</v>
      </c>
      <c r="X244" s="47">
        <f t="shared" si="55"/>
        <v>107.11111111111029</v>
      </c>
      <c r="Y244" s="47">
        <f t="shared" si="55"/>
        <v>113.8055555555548</v>
      </c>
      <c r="Z244" s="48">
        <f t="shared" si="55"/>
        <v>93.722222222222598</v>
      </c>
      <c r="AA244" s="48">
        <f t="shared" si="55"/>
        <v>100.41666666666684</v>
      </c>
      <c r="AB244" s="48">
        <f t="shared" si="55"/>
        <v>107.11111111111029</v>
      </c>
      <c r="AC244" s="49">
        <f t="shared" si="55"/>
        <v>87.027777777777402</v>
      </c>
      <c r="AD244" s="49">
        <f t="shared" si="55"/>
        <v>93.722222222222598</v>
      </c>
      <c r="AE244" s="49">
        <f t="shared" si="55"/>
        <v>100.41666666666684</v>
      </c>
      <c r="AF244" s="50">
        <f t="shared" si="55"/>
        <v>80.333333333333897</v>
      </c>
      <c r="AG244" s="50">
        <f t="shared" si="54"/>
        <v>87.027777777777402</v>
      </c>
      <c r="AH244" s="50">
        <f t="shared" si="54"/>
        <v>93.722222222222598</v>
      </c>
      <c r="AI244" s="51">
        <f t="shared" si="54"/>
        <v>73.638888888888701</v>
      </c>
      <c r="AJ244" s="51">
        <f t="shared" si="54"/>
        <v>80.333333333333897</v>
      </c>
      <c r="AK244" s="51">
        <f t="shared" si="53"/>
        <v>87.027777777777402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178.81111111111215</v>
      </c>
      <c r="F245" s="41">
        <f t="shared" si="56"/>
        <v>185.53333333333251</v>
      </c>
      <c r="G245" s="41">
        <f t="shared" si="56"/>
        <v>192.25555555555579</v>
      </c>
      <c r="H245" s="42">
        <f t="shared" si="56"/>
        <v>165.36666666666622</v>
      </c>
      <c r="I245" s="42">
        <f t="shared" si="56"/>
        <v>172.08888888888919</v>
      </c>
      <c r="J245" s="42">
        <f t="shared" si="56"/>
        <v>178.81111111111215</v>
      </c>
      <c r="K245" s="43">
        <f t="shared" si="56"/>
        <v>151.92222222222364</v>
      </c>
      <c r="L245" s="43">
        <f t="shared" si="56"/>
        <v>158.64444444444325</v>
      </c>
      <c r="M245" s="43">
        <f t="shared" si="56"/>
        <v>165.36666666666622</v>
      </c>
      <c r="N245" s="44">
        <f t="shared" si="56"/>
        <v>121</v>
      </c>
      <c r="O245" s="44">
        <f t="shared" si="56"/>
        <v>127.72222222222297</v>
      </c>
      <c r="P245" s="44">
        <f t="shared" si="56"/>
        <v>134.44444444444594</v>
      </c>
      <c r="Q245" s="45">
        <f t="shared" si="56"/>
        <v>114.27777777777703</v>
      </c>
      <c r="R245" s="45">
        <f t="shared" si="56"/>
        <v>121</v>
      </c>
      <c r="S245" s="45">
        <f t="shared" si="56"/>
        <v>127.72222222222297</v>
      </c>
      <c r="T245" s="46">
        <f t="shared" si="56"/>
        <v>107.55555555555473</v>
      </c>
      <c r="U245" s="46">
        <f t="shared" si="54"/>
        <v>114.27777777777703</v>
      </c>
      <c r="V245" s="46">
        <f t="shared" si="54"/>
        <v>121</v>
      </c>
      <c r="W245" s="47">
        <f t="shared" si="54"/>
        <v>100.83333333333351</v>
      </c>
      <c r="X245" s="47">
        <f t="shared" si="54"/>
        <v>107.55555555555473</v>
      </c>
      <c r="Y245" s="47">
        <f t="shared" si="54"/>
        <v>114.27777777777703</v>
      </c>
      <c r="Z245" s="48">
        <f t="shared" si="54"/>
        <v>94.111111111111484</v>
      </c>
      <c r="AA245" s="48">
        <f t="shared" si="54"/>
        <v>100.83333333333351</v>
      </c>
      <c r="AB245" s="48">
        <f t="shared" si="54"/>
        <v>107.55555555555473</v>
      </c>
      <c r="AC245" s="49">
        <f t="shared" si="54"/>
        <v>87.388888888888516</v>
      </c>
      <c r="AD245" s="49">
        <f t="shared" si="54"/>
        <v>94.111111111111484</v>
      </c>
      <c r="AE245" s="49">
        <f t="shared" si="54"/>
        <v>100.83333333333351</v>
      </c>
      <c r="AF245" s="50">
        <f t="shared" si="54"/>
        <v>80.666666666667226</v>
      </c>
      <c r="AG245" s="50">
        <f t="shared" si="54"/>
        <v>87.388888888888516</v>
      </c>
      <c r="AH245" s="50">
        <f t="shared" si="54"/>
        <v>94.111111111111484</v>
      </c>
      <c r="AI245" s="51">
        <f t="shared" si="54"/>
        <v>73.944444444444258</v>
      </c>
      <c r="AJ245" s="51">
        <f t="shared" si="54"/>
        <v>80.666666666667226</v>
      </c>
      <c r="AK245" s="51">
        <f t="shared" si="53"/>
        <v>87.388888888888516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179.55000000000103</v>
      </c>
      <c r="F246" s="41">
        <f t="shared" si="56"/>
        <v>186.29999999999919</v>
      </c>
      <c r="G246" s="41">
        <f t="shared" si="56"/>
        <v>193.05000000000024</v>
      </c>
      <c r="H246" s="42">
        <f t="shared" si="56"/>
        <v>166.04999999999956</v>
      </c>
      <c r="I246" s="42">
        <f t="shared" si="56"/>
        <v>172.8000000000003</v>
      </c>
      <c r="J246" s="42">
        <f t="shared" si="56"/>
        <v>179.55000000000103</v>
      </c>
      <c r="K246" s="43">
        <f t="shared" si="56"/>
        <v>152.5500000000014</v>
      </c>
      <c r="L246" s="43">
        <f t="shared" si="56"/>
        <v>159.29999999999882</v>
      </c>
      <c r="M246" s="43">
        <f t="shared" si="56"/>
        <v>166.04999999999956</v>
      </c>
      <c r="N246" s="44">
        <f t="shared" si="56"/>
        <v>121.5</v>
      </c>
      <c r="O246" s="44">
        <f t="shared" si="56"/>
        <v>128.25000000000074</v>
      </c>
      <c r="P246" s="44">
        <f t="shared" si="56"/>
        <v>135.00000000000148</v>
      </c>
      <c r="Q246" s="45">
        <f t="shared" si="56"/>
        <v>114.74999999999926</v>
      </c>
      <c r="R246" s="45">
        <f t="shared" si="56"/>
        <v>121.5</v>
      </c>
      <c r="S246" s="45">
        <f t="shared" si="56"/>
        <v>128.25000000000074</v>
      </c>
      <c r="T246" s="46">
        <f t="shared" si="56"/>
        <v>107.99999999999918</v>
      </c>
      <c r="U246" s="46">
        <f t="shared" si="54"/>
        <v>114.74999999999926</v>
      </c>
      <c r="V246" s="46">
        <f t="shared" si="54"/>
        <v>121.5</v>
      </c>
      <c r="W246" s="47">
        <f t="shared" si="54"/>
        <v>101.25000000000018</v>
      </c>
      <c r="X246" s="47">
        <f t="shared" si="54"/>
        <v>107.99999999999918</v>
      </c>
      <c r="Y246" s="47">
        <f t="shared" si="54"/>
        <v>114.74999999999926</v>
      </c>
      <c r="Z246" s="48">
        <f t="shared" si="54"/>
        <v>94.500000000000369</v>
      </c>
      <c r="AA246" s="48">
        <f t="shared" si="54"/>
        <v>101.25000000000018</v>
      </c>
      <c r="AB246" s="48">
        <f t="shared" si="54"/>
        <v>107.99999999999918</v>
      </c>
      <c r="AC246" s="49">
        <f t="shared" si="54"/>
        <v>87.749999999999631</v>
      </c>
      <c r="AD246" s="49">
        <f t="shared" si="54"/>
        <v>94.500000000000369</v>
      </c>
      <c r="AE246" s="49">
        <f t="shared" si="54"/>
        <v>101.25000000000018</v>
      </c>
      <c r="AF246" s="50">
        <f t="shared" si="54"/>
        <v>81.000000000000554</v>
      </c>
      <c r="AG246" s="50">
        <f t="shared" si="54"/>
        <v>87.749999999999631</v>
      </c>
      <c r="AH246" s="50">
        <f t="shared" si="54"/>
        <v>94.500000000000369</v>
      </c>
      <c r="AI246" s="51">
        <f t="shared" si="54"/>
        <v>74.249999999999815</v>
      </c>
      <c r="AJ246" s="51">
        <f t="shared" si="54"/>
        <v>81.000000000000554</v>
      </c>
      <c r="AK246" s="51">
        <f t="shared" si="53"/>
        <v>87.749999999999631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180.28888888888991</v>
      </c>
      <c r="F247" s="41">
        <f t="shared" si="56"/>
        <v>187.06666666666587</v>
      </c>
      <c r="G247" s="41">
        <f t="shared" si="56"/>
        <v>193.84444444444469</v>
      </c>
      <c r="H247" s="42">
        <f t="shared" si="56"/>
        <v>166.73333333333289</v>
      </c>
      <c r="I247" s="42">
        <f t="shared" si="56"/>
        <v>173.5111111111114</v>
      </c>
      <c r="J247" s="42">
        <f t="shared" si="56"/>
        <v>180.28888888888991</v>
      </c>
      <c r="K247" s="43">
        <f t="shared" si="56"/>
        <v>153.17777777777917</v>
      </c>
      <c r="L247" s="43">
        <f t="shared" si="56"/>
        <v>159.95555555555438</v>
      </c>
      <c r="M247" s="43">
        <f t="shared" si="56"/>
        <v>166.73333333333289</v>
      </c>
      <c r="N247" s="44">
        <f t="shared" si="56"/>
        <v>122</v>
      </c>
      <c r="O247" s="44">
        <f t="shared" si="56"/>
        <v>128.77777777777851</v>
      </c>
      <c r="P247" s="44">
        <f t="shared" si="56"/>
        <v>135.55555555555702</v>
      </c>
      <c r="Q247" s="45">
        <f t="shared" si="56"/>
        <v>115.22222222222149</v>
      </c>
      <c r="R247" s="45">
        <f t="shared" si="56"/>
        <v>122</v>
      </c>
      <c r="S247" s="45">
        <f t="shared" si="56"/>
        <v>128.77777777777851</v>
      </c>
      <c r="T247" s="46">
        <f t="shared" si="56"/>
        <v>108.44444444444362</v>
      </c>
      <c r="U247" s="46">
        <f t="shared" si="54"/>
        <v>115.22222222222149</v>
      </c>
      <c r="V247" s="46">
        <f t="shared" si="54"/>
        <v>122</v>
      </c>
      <c r="W247" s="47">
        <f t="shared" si="54"/>
        <v>101.66666666666686</v>
      </c>
      <c r="X247" s="47">
        <f t="shared" si="54"/>
        <v>108.44444444444362</v>
      </c>
      <c r="Y247" s="47">
        <f t="shared" si="54"/>
        <v>115.22222222222149</v>
      </c>
      <c r="Z247" s="48">
        <f t="shared" si="54"/>
        <v>94.888888888889255</v>
      </c>
      <c r="AA247" s="48">
        <f t="shared" si="54"/>
        <v>101.66666666666686</v>
      </c>
      <c r="AB247" s="48">
        <f t="shared" si="54"/>
        <v>108.44444444444362</v>
      </c>
      <c r="AC247" s="49">
        <f t="shared" si="54"/>
        <v>88.111111111110745</v>
      </c>
      <c r="AD247" s="49">
        <f t="shared" si="54"/>
        <v>94.888888888889255</v>
      </c>
      <c r="AE247" s="49">
        <f t="shared" si="54"/>
        <v>101.66666666666686</v>
      </c>
      <c r="AF247" s="50">
        <f t="shared" si="54"/>
        <v>81.333333333333883</v>
      </c>
      <c r="AG247" s="50">
        <f t="shared" si="54"/>
        <v>88.111111111110745</v>
      </c>
      <c r="AH247" s="50">
        <f t="shared" si="54"/>
        <v>94.888888888889255</v>
      </c>
      <c r="AI247" s="51">
        <f t="shared" si="54"/>
        <v>74.555555555555372</v>
      </c>
      <c r="AJ247" s="51">
        <f t="shared" si="54"/>
        <v>81.333333333333883</v>
      </c>
      <c r="AK247" s="51">
        <f t="shared" si="53"/>
        <v>88.111111111110745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181.02777777777879</v>
      </c>
      <c r="F248" s="41">
        <f t="shared" si="56"/>
        <v>187.83333333333255</v>
      </c>
      <c r="G248" s="41">
        <f t="shared" si="56"/>
        <v>194.63888888888914</v>
      </c>
      <c r="H248" s="42">
        <f t="shared" si="56"/>
        <v>167.41666666666623</v>
      </c>
      <c r="I248" s="42">
        <f t="shared" si="56"/>
        <v>174.22222222222251</v>
      </c>
      <c r="J248" s="42">
        <f t="shared" si="56"/>
        <v>181.02777777777879</v>
      </c>
      <c r="K248" s="43">
        <f t="shared" si="56"/>
        <v>153.80555555555694</v>
      </c>
      <c r="L248" s="43">
        <f t="shared" si="56"/>
        <v>160.61111111110995</v>
      </c>
      <c r="M248" s="43">
        <f t="shared" si="56"/>
        <v>167.41666666666623</v>
      </c>
      <c r="N248" s="44">
        <f t="shared" si="56"/>
        <v>122.5</v>
      </c>
      <c r="O248" s="44">
        <f t="shared" si="56"/>
        <v>129.30555555555628</v>
      </c>
      <c r="P248" s="44">
        <f t="shared" si="56"/>
        <v>136.11111111111256</v>
      </c>
      <c r="Q248" s="45">
        <f t="shared" si="56"/>
        <v>115.69444444444372</v>
      </c>
      <c r="R248" s="45">
        <f t="shared" si="56"/>
        <v>122.5</v>
      </c>
      <c r="S248" s="45">
        <f t="shared" si="56"/>
        <v>129.30555555555628</v>
      </c>
      <c r="T248" s="46">
        <f t="shared" si="56"/>
        <v>108.88888888888806</v>
      </c>
      <c r="U248" s="46">
        <f t="shared" si="54"/>
        <v>115.69444444444372</v>
      </c>
      <c r="V248" s="46">
        <f t="shared" si="54"/>
        <v>122.5</v>
      </c>
      <c r="W248" s="47">
        <f t="shared" si="54"/>
        <v>102.08333333333353</v>
      </c>
      <c r="X248" s="47">
        <f t="shared" si="54"/>
        <v>108.88888888888806</v>
      </c>
      <c r="Y248" s="47">
        <f t="shared" si="54"/>
        <v>115.69444444444372</v>
      </c>
      <c r="Z248" s="48">
        <f t="shared" si="54"/>
        <v>95.277777777778141</v>
      </c>
      <c r="AA248" s="48">
        <f t="shared" si="54"/>
        <v>102.08333333333353</v>
      </c>
      <c r="AB248" s="48">
        <f t="shared" si="54"/>
        <v>108.88888888888806</v>
      </c>
      <c r="AC248" s="49">
        <f t="shared" si="54"/>
        <v>88.472222222221859</v>
      </c>
      <c r="AD248" s="49">
        <f t="shared" si="54"/>
        <v>95.277777777778141</v>
      </c>
      <c r="AE248" s="49">
        <f t="shared" si="54"/>
        <v>102.08333333333353</v>
      </c>
      <c r="AF248" s="50">
        <f t="shared" si="54"/>
        <v>81.666666666667211</v>
      </c>
      <c r="AG248" s="50">
        <f t="shared" si="54"/>
        <v>88.472222222221859</v>
      </c>
      <c r="AH248" s="50">
        <f t="shared" si="54"/>
        <v>95.277777777778141</v>
      </c>
      <c r="AI248" s="51">
        <f t="shared" si="54"/>
        <v>74.86111111111093</v>
      </c>
      <c r="AJ248" s="51">
        <f t="shared" si="54"/>
        <v>81.666666666667211</v>
      </c>
      <c r="AK248" s="51">
        <f t="shared" si="53"/>
        <v>88.472222222221859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181.76666666666767</v>
      </c>
      <c r="F249" s="41">
        <f t="shared" si="56"/>
        <v>188.59999999999923</v>
      </c>
      <c r="G249" s="41">
        <f t="shared" si="56"/>
        <v>195.43333333333359</v>
      </c>
      <c r="H249" s="42">
        <f t="shared" si="56"/>
        <v>168.09999999999957</v>
      </c>
      <c r="I249" s="42">
        <f t="shared" si="56"/>
        <v>174.93333333333362</v>
      </c>
      <c r="J249" s="42">
        <f t="shared" si="56"/>
        <v>181.76666666666767</v>
      </c>
      <c r="K249" s="43">
        <f t="shared" si="56"/>
        <v>154.4333333333347</v>
      </c>
      <c r="L249" s="43">
        <f t="shared" si="56"/>
        <v>161.26666666666551</v>
      </c>
      <c r="M249" s="43">
        <f t="shared" si="56"/>
        <v>168.09999999999957</v>
      </c>
      <c r="N249" s="44">
        <f t="shared" si="56"/>
        <v>123</v>
      </c>
      <c r="O249" s="44">
        <f t="shared" si="56"/>
        <v>129.83333333333405</v>
      </c>
      <c r="P249" s="44">
        <f t="shared" si="56"/>
        <v>136.66666666666811</v>
      </c>
      <c r="Q249" s="45">
        <f t="shared" si="56"/>
        <v>116.16666666666595</v>
      </c>
      <c r="R249" s="45">
        <f t="shared" si="56"/>
        <v>123</v>
      </c>
      <c r="S249" s="45">
        <f t="shared" si="56"/>
        <v>129.83333333333405</v>
      </c>
      <c r="T249" s="46">
        <f t="shared" si="56"/>
        <v>109.3333333333325</v>
      </c>
      <c r="U249" s="46">
        <f t="shared" si="54"/>
        <v>116.16666666666595</v>
      </c>
      <c r="V249" s="46">
        <f t="shared" si="54"/>
        <v>123</v>
      </c>
      <c r="W249" s="47">
        <f t="shared" si="54"/>
        <v>102.5000000000002</v>
      </c>
      <c r="X249" s="47">
        <f t="shared" si="54"/>
        <v>109.3333333333325</v>
      </c>
      <c r="Y249" s="47">
        <f t="shared" si="54"/>
        <v>116.16666666666595</v>
      </c>
      <c r="Z249" s="48">
        <f t="shared" si="54"/>
        <v>95.666666666667027</v>
      </c>
      <c r="AA249" s="48">
        <f t="shared" si="54"/>
        <v>102.5000000000002</v>
      </c>
      <c r="AB249" s="48">
        <f t="shared" si="54"/>
        <v>109.3333333333325</v>
      </c>
      <c r="AC249" s="49">
        <f t="shared" si="54"/>
        <v>88.833333333332973</v>
      </c>
      <c r="AD249" s="49">
        <f t="shared" si="54"/>
        <v>95.666666666667027</v>
      </c>
      <c r="AE249" s="49">
        <f t="shared" si="54"/>
        <v>102.5000000000002</v>
      </c>
      <c r="AF249" s="50">
        <f t="shared" si="54"/>
        <v>82.00000000000054</v>
      </c>
      <c r="AG249" s="50">
        <f t="shared" si="54"/>
        <v>88.833333333332973</v>
      </c>
      <c r="AH249" s="50">
        <f t="shared" si="54"/>
        <v>95.666666666667027</v>
      </c>
      <c r="AI249" s="51">
        <f t="shared" si="54"/>
        <v>75.166666666666487</v>
      </c>
      <c r="AJ249" s="51">
        <f t="shared" si="54"/>
        <v>82.00000000000054</v>
      </c>
      <c r="AK249" s="51">
        <f t="shared" si="53"/>
        <v>88.833333333332973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182.50555555555655</v>
      </c>
      <c r="F250" s="41">
        <f t="shared" si="56"/>
        <v>189.36666666666591</v>
      </c>
      <c r="G250" s="41">
        <f t="shared" si="56"/>
        <v>196.22777777777804</v>
      </c>
      <c r="H250" s="42">
        <f t="shared" si="56"/>
        <v>168.78333333333291</v>
      </c>
      <c r="I250" s="42">
        <f t="shared" si="56"/>
        <v>175.64444444444473</v>
      </c>
      <c r="J250" s="42">
        <f t="shared" si="56"/>
        <v>182.50555555555655</v>
      </c>
      <c r="K250" s="43">
        <f t="shared" si="56"/>
        <v>155.06111111111247</v>
      </c>
      <c r="L250" s="43">
        <f t="shared" si="56"/>
        <v>161.92222222222108</v>
      </c>
      <c r="M250" s="43">
        <f t="shared" si="56"/>
        <v>168.78333333333291</v>
      </c>
      <c r="N250" s="44">
        <f t="shared" si="56"/>
        <v>123.5</v>
      </c>
      <c r="O250" s="44">
        <f t="shared" si="56"/>
        <v>130.36111111111182</v>
      </c>
      <c r="P250" s="44">
        <f t="shared" si="56"/>
        <v>137.22222222222365</v>
      </c>
      <c r="Q250" s="45">
        <f t="shared" si="56"/>
        <v>116.63888888888818</v>
      </c>
      <c r="R250" s="45">
        <f t="shared" si="56"/>
        <v>123.5</v>
      </c>
      <c r="S250" s="45">
        <f t="shared" si="56"/>
        <v>130.36111111111182</v>
      </c>
      <c r="T250" s="46">
        <f t="shared" si="56"/>
        <v>109.77777777777695</v>
      </c>
      <c r="U250" s="46">
        <f t="shared" si="54"/>
        <v>116.63888888888818</v>
      </c>
      <c r="V250" s="46">
        <f t="shared" si="54"/>
        <v>123.5</v>
      </c>
      <c r="W250" s="47">
        <f t="shared" si="54"/>
        <v>102.91666666666687</v>
      </c>
      <c r="X250" s="47">
        <f t="shared" si="54"/>
        <v>109.77777777777695</v>
      </c>
      <c r="Y250" s="47">
        <f t="shared" si="54"/>
        <v>116.63888888888818</v>
      </c>
      <c r="Z250" s="48">
        <f t="shared" si="54"/>
        <v>96.055555555555912</v>
      </c>
      <c r="AA250" s="48">
        <f t="shared" si="54"/>
        <v>102.91666666666687</v>
      </c>
      <c r="AB250" s="48">
        <f t="shared" si="54"/>
        <v>109.77777777777695</v>
      </c>
      <c r="AC250" s="49">
        <f t="shared" si="54"/>
        <v>89.194444444444088</v>
      </c>
      <c r="AD250" s="49">
        <f t="shared" si="54"/>
        <v>96.055555555555912</v>
      </c>
      <c r="AE250" s="49">
        <f t="shared" si="54"/>
        <v>102.91666666666687</v>
      </c>
      <c r="AF250" s="50">
        <f t="shared" si="54"/>
        <v>82.333333333333869</v>
      </c>
      <c r="AG250" s="50">
        <f t="shared" si="54"/>
        <v>89.194444444444088</v>
      </c>
      <c r="AH250" s="50">
        <f t="shared" si="54"/>
        <v>96.055555555555912</v>
      </c>
      <c r="AI250" s="51">
        <f t="shared" si="54"/>
        <v>75.472222222222044</v>
      </c>
      <c r="AJ250" s="51">
        <f t="shared" si="54"/>
        <v>82.333333333333869</v>
      </c>
      <c r="AK250" s="51">
        <f t="shared" si="53"/>
        <v>89.194444444444088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183.24444444444543</v>
      </c>
      <c r="F251" s="41">
        <f t="shared" si="56"/>
        <v>190.13333333333259</v>
      </c>
      <c r="G251" s="41">
        <f t="shared" si="56"/>
        <v>197.0222222222225</v>
      </c>
      <c r="H251" s="42">
        <f t="shared" si="56"/>
        <v>169.46666666666624</v>
      </c>
      <c r="I251" s="42">
        <f t="shared" si="56"/>
        <v>176.35555555555584</v>
      </c>
      <c r="J251" s="42">
        <f t="shared" si="56"/>
        <v>183.24444444444543</v>
      </c>
      <c r="K251" s="43">
        <f t="shared" si="56"/>
        <v>155.68888888889023</v>
      </c>
      <c r="L251" s="43">
        <f t="shared" si="56"/>
        <v>162.57777777777665</v>
      </c>
      <c r="M251" s="43">
        <f t="shared" si="56"/>
        <v>169.46666666666624</v>
      </c>
      <c r="N251" s="44">
        <f t="shared" si="56"/>
        <v>124</v>
      </c>
      <c r="O251" s="44">
        <f t="shared" si="56"/>
        <v>130.8888888888896</v>
      </c>
      <c r="P251" s="44">
        <f t="shared" si="56"/>
        <v>137.77777777777919</v>
      </c>
      <c r="Q251" s="45">
        <f t="shared" si="56"/>
        <v>117.1111111111104</v>
      </c>
      <c r="R251" s="45">
        <f t="shared" si="56"/>
        <v>124</v>
      </c>
      <c r="S251" s="45">
        <f t="shared" si="56"/>
        <v>130.8888888888896</v>
      </c>
      <c r="T251" s="46">
        <f t="shared" si="56"/>
        <v>110.22222222222139</v>
      </c>
      <c r="U251" s="46">
        <f t="shared" si="54"/>
        <v>117.1111111111104</v>
      </c>
      <c r="V251" s="46">
        <f t="shared" si="54"/>
        <v>124</v>
      </c>
      <c r="W251" s="47">
        <f t="shared" si="54"/>
        <v>103.33333333333354</v>
      </c>
      <c r="X251" s="47">
        <f t="shared" si="54"/>
        <v>110.22222222222139</v>
      </c>
      <c r="Y251" s="47">
        <f t="shared" si="54"/>
        <v>117.1111111111104</v>
      </c>
      <c r="Z251" s="48">
        <f t="shared" si="54"/>
        <v>96.444444444444798</v>
      </c>
      <c r="AA251" s="48">
        <f t="shared" si="54"/>
        <v>103.33333333333354</v>
      </c>
      <c r="AB251" s="48">
        <f t="shared" si="54"/>
        <v>110.22222222222139</v>
      </c>
      <c r="AC251" s="49">
        <f t="shared" si="54"/>
        <v>89.555555555555202</v>
      </c>
      <c r="AD251" s="49">
        <f t="shared" si="54"/>
        <v>96.444444444444798</v>
      </c>
      <c r="AE251" s="49">
        <f t="shared" si="54"/>
        <v>103.33333333333354</v>
      </c>
      <c r="AF251" s="50">
        <f t="shared" si="54"/>
        <v>82.666666666667197</v>
      </c>
      <c r="AG251" s="50">
        <f t="shared" si="54"/>
        <v>89.555555555555202</v>
      </c>
      <c r="AH251" s="50">
        <f t="shared" si="54"/>
        <v>96.444444444444798</v>
      </c>
      <c r="AI251" s="51">
        <f t="shared" si="54"/>
        <v>75.777777777777601</v>
      </c>
      <c r="AJ251" s="51">
        <f t="shared" si="54"/>
        <v>82.666666666667197</v>
      </c>
      <c r="AK251" s="51">
        <f t="shared" si="53"/>
        <v>89.555555555555202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183.98333333333431</v>
      </c>
      <c r="F252" s="41">
        <f t="shared" si="56"/>
        <v>190.89999999999927</v>
      </c>
      <c r="G252" s="41">
        <f t="shared" si="56"/>
        <v>197.81666666666695</v>
      </c>
      <c r="H252" s="42">
        <f t="shared" si="56"/>
        <v>170.14999999999958</v>
      </c>
      <c r="I252" s="42">
        <f t="shared" si="56"/>
        <v>177.06666666666695</v>
      </c>
      <c r="J252" s="42">
        <f t="shared" si="56"/>
        <v>183.98333333333431</v>
      </c>
      <c r="K252" s="43">
        <f t="shared" si="56"/>
        <v>156.316666666668</v>
      </c>
      <c r="L252" s="43">
        <f t="shared" si="56"/>
        <v>163.23333333333221</v>
      </c>
      <c r="M252" s="43">
        <f t="shared" si="56"/>
        <v>170.14999999999958</v>
      </c>
      <c r="N252" s="44">
        <f t="shared" si="56"/>
        <v>124.5</v>
      </c>
      <c r="O252" s="44">
        <f t="shared" si="56"/>
        <v>131.41666666666737</v>
      </c>
      <c r="P252" s="44">
        <f t="shared" si="56"/>
        <v>138.33333333333474</v>
      </c>
      <c r="Q252" s="45">
        <f t="shared" si="56"/>
        <v>117.58333333333263</v>
      </c>
      <c r="R252" s="45">
        <f t="shared" si="56"/>
        <v>124.5</v>
      </c>
      <c r="S252" s="45">
        <f t="shared" si="56"/>
        <v>131.41666666666737</v>
      </c>
      <c r="T252" s="46">
        <f t="shared" si="56"/>
        <v>110.66666666666583</v>
      </c>
      <c r="U252" s="46">
        <f t="shared" si="54"/>
        <v>117.58333333333263</v>
      </c>
      <c r="V252" s="46">
        <f t="shared" si="54"/>
        <v>124.5</v>
      </c>
      <c r="W252" s="47">
        <f t="shared" si="54"/>
        <v>103.75000000000021</v>
      </c>
      <c r="X252" s="47">
        <f t="shared" si="54"/>
        <v>110.66666666666583</v>
      </c>
      <c r="Y252" s="47">
        <f t="shared" si="54"/>
        <v>117.58333333333263</v>
      </c>
      <c r="Z252" s="48">
        <f t="shared" si="54"/>
        <v>96.833333333333684</v>
      </c>
      <c r="AA252" s="48">
        <f t="shared" si="54"/>
        <v>103.75000000000021</v>
      </c>
      <c r="AB252" s="48">
        <f t="shared" si="54"/>
        <v>110.66666666666583</v>
      </c>
      <c r="AC252" s="49">
        <f t="shared" si="54"/>
        <v>89.916666666666316</v>
      </c>
      <c r="AD252" s="49">
        <f t="shared" si="54"/>
        <v>96.833333333333684</v>
      </c>
      <c r="AE252" s="49">
        <f t="shared" si="54"/>
        <v>103.75000000000021</v>
      </c>
      <c r="AF252" s="50">
        <f t="shared" si="54"/>
        <v>83.000000000000526</v>
      </c>
      <c r="AG252" s="50">
        <f t="shared" si="54"/>
        <v>89.916666666666316</v>
      </c>
      <c r="AH252" s="50">
        <f t="shared" si="54"/>
        <v>96.833333333333684</v>
      </c>
      <c r="AI252" s="51">
        <f t="shared" si="54"/>
        <v>76.083333333333158</v>
      </c>
      <c r="AJ252" s="51">
        <f t="shared" si="54"/>
        <v>83.000000000000526</v>
      </c>
      <c r="AK252" s="51">
        <f t="shared" si="53"/>
        <v>89.916666666666316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184.72222222222319</v>
      </c>
      <c r="F253" s="41">
        <f t="shared" si="56"/>
        <v>191.66666666666595</v>
      </c>
      <c r="G253" s="41">
        <f t="shared" si="56"/>
        <v>198.6111111111114</v>
      </c>
      <c r="H253" s="42">
        <f t="shared" si="56"/>
        <v>170.83333333333292</v>
      </c>
      <c r="I253" s="42">
        <f t="shared" si="56"/>
        <v>177.77777777777806</v>
      </c>
      <c r="J253" s="42">
        <f t="shared" si="56"/>
        <v>184.72222222222319</v>
      </c>
      <c r="K253" s="43">
        <f t="shared" si="56"/>
        <v>156.94444444444576</v>
      </c>
      <c r="L253" s="43">
        <f t="shared" si="56"/>
        <v>163.88888888888778</v>
      </c>
      <c r="M253" s="43">
        <f t="shared" si="56"/>
        <v>170.83333333333292</v>
      </c>
      <c r="N253" s="44">
        <f t="shared" si="56"/>
        <v>125</v>
      </c>
      <c r="O253" s="44">
        <f t="shared" si="56"/>
        <v>131.94444444444514</v>
      </c>
      <c r="P253" s="44">
        <f t="shared" si="56"/>
        <v>138.88888888889028</v>
      </c>
      <c r="Q253" s="45">
        <f t="shared" si="56"/>
        <v>118.05555555555486</v>
      </c>
      <c r="R253" s="45">
        <f t="shared" si="56"/>
        <v>125</v>
      </c>
      <c r="S253" s="45">
        <f t="shared" si="56"/>
        <v>131.94444444444514</v>
      </c>
      <c r="T253" s="46">
        <f t="shared" si="56"/>
        <v>111.11111111111028</v>
      </c>
      <c r="U253" s="46">
        <f t="shared" si="54"/>
        <v>118.05555555555486</v>
      </c>
      <c r="V253" s="46">
        <f t="shared" si="54"/>
        <v>125</v>
      </c>
      <c r="W253" s="47">
        <f t="shared" si="54"/>
        <v>104.16666666666688</v>
      </c>
      <c r="X253" s="47">
        <f t="shared" si="54"/>
        <v>111.11111111111028</v>
      </c>
      <c r="Y253" s="47">
        <f t="shared" si="54"/>
        <v>118.05555555555486</v>
      </c>
      <c r="Z253" s="48">
        <f t="shared" si="54"/>
        <v>97.22222222222257</v>
      </c>
      <c r="AA253" s="48">
        <f t="shared" si="54"/>
        <v>104.16666666666688</v>
      </c>
      <c r="AB253" s="48">
        <f t="shared" si="54"/>
        <v>111.11111111111028</v>
      </c>
      <c r="AC253" s="49">
        <f t="shared" si="54"/>
        <v>90.27777777777743</v>
      </c>
      <c r="AD253" s="49">
        <f t="shared" si="54"/>
        <v>97.22222222222257</v>
      </c>
      <c r="AE253" s="49">
        <f t="shared" si="54"/>
        <v>104.16666666666688</v>
      </c>
      <c r="AF253" s="50">
        <f t="shared" si="54"/>
        <v>83.333333333333854</v>
      </c>
      <c r="AG253" s="50">
        <f t="shared" si="54"/>
        <v>90.27777777777743</v>
      </c>
      <c r="AH253" s="50">
        <f t="shared" si="54"/>
        <v>97.22222222222257</v>
      </c>
      <c r="AI253" s="51">
        <f t="shared" si="54"/>
        <v>76.388888888888715</v>
      </c>
      <c r="AJ253" s="51">
        <f t="shared" si="54"/>
        <v>83.333333333333854</v>
      </c>
      <c r="AK253" s="51">
        <f t="shared" si="53"/>
        <v>90.27777777777743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185.46111111111207</v>
      </c>
      <c r="F254" s="41">
        <f t="shared" si="56"/>
        <v>192.43333333333263</v>
      </c>
      <c r="G254" s="41">
        <f t="shared" si="56"/>
        <v>199.40555555555585</v>
      </c>
      <c r="H254" s="42">
        <f t="shared" si="56"/>
        <v>171.51666666666625</v>
      </c>
      <c r="I254" s="42">
        <f t="shared" si="56"/>
        <v>178.48888888888916</v>
      </c>
      <c r="J254" s="42">
        <f t="shared" si="56"/>
        <v>185.46111111111207</v>
      </c>
      <c r="K254" s="43">
        <f t="shared" si="56"/>
        <v>157.57222222222353</v>
      </c>
      <c r="L254" s="43">
        <f t="shared" si="56"/>
        <v>164.54444444444334</v>
      </c>
      <c r="M254" s="43">
        <f t="shared" si="56"/>
        <v>171.51666666666625</v>
      </c>
      <c r="N254" s="44">
        <f t="shared" si="56"/>
        <v>125.5</v>
      </c>
      <c r="O254" s="44">
        <f t="shared" si="56"/>
        <v>132.47222222222291</v>
      </c>
      <c r="P254" s="44">
        <f t="shared" si="56"/>
        <v>139.44444444444582</v>
      </c>
      <c r="Q254" s="45">
        <f t="shared" si="56"/>
        <v>118.52777777777709</v>
      </c>
      <c r="R254" s="45">
        <f t="shared" si="56"/>
        <v>125.5</v>
      </c>
      <c r="S254" s="45">
        <f t="shared" si="56"/>
        <v>132.47222222222291</v>
      </c>
      <c r="T254" s="46">
        <f t="shared" si="56"/>
        <v>111.55555555555472</v>
      </c>
      <c r="U254" s="46">
        <f t="shared" si="54"/>
        <v>118.52777777777709</v>
      </c>
      <c r="V254" s="46">
        <f t="shared" si="54"/>
        <v>125.5</v>
      </c>
      <c r="W254" s="47">
        <f t="shared" si="54"/>
        <v>104.58333333333356</v>
      </c>
      <c r="X254" s="47">
        <f t="shared" si="54"/>
        <v>111.55555555555472</v>
      </c>
      <c r="Y254" s="47">
        <f t="shared" si="54"/>
        <v>118.52777777777709</v>
      </c>
      <c r="Z254" s="48">
        <f t="shared" si="54"/>
        <v>97.611111111111455</v>
      </c>
      <c r="AA254" s="48">
        <f t="shared" si="54"/>
        <v>104.58333333333356</v>
      </c>
      <c r="AB254" s="48">
        <f t="shared" si="54"/>
        <v>111.55555555555472</v>
      </c>
      <c r="AC254" s="49">
        <f t="shared" si="54"/>
        <v>90.638888888888545</v>
      </c>
      <c r="AD254" s="49">
        <f t="shared" si="54"/>
        <v>97.611111111111455</v>
      </c>
      <c r="AE254" s="49">
        <f t="shared" si="54"/>
        <v>104.58333333333356</v>
      </c>
      <c r="AF254" s="50">
        <f t="shared" si="54"/>
        <v>83.666666666667183</v>
      </c>
      <c r="AG254" s="50">
        <f t="shared" si="54"/>
        <v>90.638888888888545</v>
      </c>
      <c r="AH254" s="50">
        <f t="shared" si="54"/>
        <v>97.611111111111455</v>
      </c>
      <c r="AI254" s="51">
        <f t="shared" si="54"/>
        <v>76.694444444444272</v>
      </c>
      <c r="AJ254" s="51">
        <f t="shared" si="54"/>
        <v>83.666666666667183</v>
      </c>
      <c r="AK254" s="51">
        <f t="shared" si="53"/>
        <v>90.638888888888545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186.20000000000095</v>
      </c>
      <c r="F255" s="41">
        <f t="shared" si="56"/>
        <v>193.19999999999931</v>
      </c>
      <c r="G255" s="41">
        <f t="shared" si="56"/>
        <v>200.2000000000003</v>
      </c>
      <c r="H255" s="42">
        <f t="shared" si="56"/>
        <v>172.19999999999959</v>
      </c>
      <c r="I255" s="42">
        <f t="shared" si="56"/>
        <v>179.20000000000027</v>
      </c>
      <c r="J255" s="42">
        <f t="shared" si="56"/>
        <v>186.20000000000095</v>
      </c>
      <c r="K255" s="43">
        <f t="shared" si="56"/>
        <v>158.2000000000013</v>
      </c>
      <c r="L255" s="43">
        <f t="shared" si="56"/>
        <v>165.19999999999891</v>
      </c>
      <c r="M255" s="43">
        <f t="shared" si="56"/>
        <v>172.19999999999959</v>
      </c>
      <c r="N255" s="44">
        <f t="shared" si="56"/>
        <v>126</v>
      </c>
      <c r="O255" s="44">
        <f t="shared" si="56"/>
        <v>133.00000000000068</v>
      </c>
      <c r="P255" s="44">
        <f t="shared" si="56"/>
        <v>140.00000000000136</v>
      </c>
      <c r="Q255" s="45">
        <f t="shared" si="56"/>
        <v>118.99999999999932</v>
      </c>
      <c r="R255" s="45">
        <f t="shared" si="56"/>
        <v>126</v>
      </c>
      <c r="S255" s="45">
        <f t="shared" si="56"/>
        <v>133.00000000000068</v>
      </c>
      <c r="T255" s="46">
        <f t="shared" si="56"/>
        <v>111.99999999999916</v>
      </c>
      <c r="U255" s="46">
        <f t="shared" si="54"/>
        <v>118.99999999999932</v>
      </c>
      <c r="V255" s="46">
        <f t="shared" si="54"/>
        <v>126</v>
      </c>
      <c r="W255" s="47">
        <f t="shared" si="54"/>
        <v>105.00000000000023</v>
      </c>
      <c r="X255" s="47">
        <f t="shared" si="54"/>
        <v>111.99999999999916</v>
      </c>
      <c r="Y255" s="47">
        <f t="shared" si="54"/>
        <v>118.99999999999932</v>
      </c>
      <c r="Z255" s="48">
        <f t="shared" si="54"/>
        <v>98.000000000000341</v>
      </c>
      <c r="AA255" s="48">
        <f t="shared" si="54"/>
        <v>105.00000000000023</v>
      </c>
      <c r="AB255" s="48">
        <f t="shared" si="54"/>
        <v>111.99999999999916</v>
      </c>
      <c r="AC255" s="49">
        <f t="shared" si="54"/>
        <v>90.999999999999659</v>
      </c>
      <c r="AD255" s="49">
        <f t="shared" si="54"/>
        <v>98.000000000000341</v>
      </c>
      <c r="AE255" s="49">
        <f t="shared" si="54"/>
        <v>105.00000000000023</v>
      </c>
      <c r="AF255" s="50">
        <f t="shared" si="54"/>
        <v>84.000000000000512</v>
      </c>
      <c r="AG255" s="50">
        <f t="shared" si="54"/>
        <v>90.999999999999659</v>
      </c>
      <c r="AH255" s="50">
        <f t="shared" si="54"/>
        <v>98.000000000000341</v>
      </c>
      <c r="AI255" s="51">
        <f t="shared" si="54"/>
        <v>76.999999999999829</v>
      </c>
      <c r="AJ255" s="51">
        <f t="shared" si="54"/>
        <v>84.000000000000512</v>
      </c>
      <c r="AK255" s="51">
        <f t="shared" si="53"/>
        <v>90.999999999999659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186.93888888888984</v>
      </c>
      <c r="F256" s="41">
        <f t="shared" si="56"/>
        <v>193.96666666666599</v>
      </c>
      <c r="G256" s="41">
        <f t="shared" si="56"/>
        <v>200.99444444444475</v>
      </c>
      <c r="H256" s="42">
        <f t="shared" si="56"/>
        <v>172.88333333333293</v>
      </c>
      <c r="I256" s="42">
        <f t="shared" si="56"/>
        <v>179.91111111111138</v>
      </c>
      <c r="J256" s="42">
        <f t="shared" si="56"/>
        <v>186.93888888888984</v>
      </c>
      <c r="K256" s="43">
        <f t="shared" si="56"/>
        <v>158.82777777777906</v>
      </c>
      <c r="L256" s="43">
        <f t="shared" si="56"/>
        <v>165.85555555555447</v>
      </c>
      <c r="M256" s="43">
        <f t="shared" si="56"/>
        <v>172.88333333333293</v>
      </c>
      <c r="N256" s="44">
        <f t="shared" si="56"/>
        <v>126.5</v>
      </c>
      <c r="O256" s="44">
        <f t="shared" si="56"/>
        <v>133.52777777777845</v>
      </c>
      <c r="P256" s="44">
        <f t="shared" si="56"/>
        <v>140.55555555555691</v>
      </c>
      <c r="Q256" s="45">
        <f t="shared" si="56"/>
        <v>119.47222222222155</v>
      </c>
      <c r="R256" s="45">
        <f t="shared" si="56"/>
        <v>126.5</v>
      </c>
      <c r="S256" s="45">
        <f t="shared" si="56"/>
        <v>133.52777777777845</v>
      </c>
      <c r="T256" s="46">
        <f t="shared" si="56"/>
        <v>112.4444444444436</v>
      </c>
      <c r="U256" s="46">
        <f t="shared" si="54"/>
        <v>119.47222222222155</v>
      </c>
      <c r="V256" s="46">
        <f t="shared" si="54"/>
        <v>126.5</v>
      </c>
      <c r="W256" s="47">
        <f t="shared" si="54"/>
        <v>105.4166666666669</v>
      </c>
      <c r="X256" s="47">
        <f t="shared" si="54"/>
        <v>112.4444444444436</v>
      </c>
      <c r="Y256" s="47">
        <f t="shared" si="54"/>
        <v>119.47222222222155</v>
      </c>
      <c r="Z256" s="48">
        <f t="shared" si="54"/>
        <v>98.388888888889227</v>
      </c>
      <c r="AA256" s="48">
        <f t="shared" si="54"/>
        <v>105.4166666666669</v>
      </c>
      <c r="AB256" s="48">
        <f t="shared" si="54"/>
        <v>112.4444444444436</v>
      </c>
      <c r="AC256" s="49">
        <f t="shared" si="54"/>
        <v>91.361111111110773</v>
      </c>
      <c r="AD256" s="49">
        <f t="shared" si="54"/>
        <v>98.388888888889227</v>
      </c>
      <c r="AE256" s="49">
        <f t="shared" si="54"/>
        <v>105.4166666666669</v>
      </c>
      <c r="AF256" s="50">
        <f t="shared" si="54"/>
        <v>84.33333333333384</v>
      </c>
      <c r="AG256" s="50">
        <f t="shared" si="54"/>
        <v>91.361111111110773</v>
      </c>
      <c r="AH256" s="50">
        <f t="shared" si="54"/>
        <v>98.388888888889227</v>
      </c>
      <c r="AI256" s="51">
        <f t="shared" si="54"/>
        <v>77.305555555555387</v>
      </c>
      <c r="AJ256" s="51">
        <f t="shared" si="54"/>
        <v>84.33333333333384</v>
      </c>
      <c r="AK256" s="51">
        <f t="shared" si="53"/>
        <v>91.361111111110773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187.67777777777872</v>
      </c>
      <c r="F257" s="41">
        <f t="shared" si="56"/>
        <v>194.73333333333267</v>
      </c>
      <c r="G257" s="41">
        <f t="shared" si="56"/>
        <v>201.7888888888892</v>
      </c>
      <c r="H257" s="42">
        <f t="shared" si="56"/>
        <v>173.56666666666626</v>
      </c>
      <c r="I257" s="42">
        <f t="shared" si="56"/>
        <v>180.62222222222249</v>
      </c>
      <c r="J257" s="42">
        <f t="shared" si="56"/>
        <v>187.67777777777872</v>
      </c>
      <c r="K257" s="43">
        <f t="shared" si="56"/>
        <v>159.45555555555683</v>
      </c>
      <c r="L257" s="43">
        <f t="shared" si="56"/>
        <v>166.51111111111004</v>
      </c>
      <c r="M257" s="43">
        <f t="shared" si="56"/>
        <v>173.56666666666626</v>
      </c>
      <c r="N257" s="44">
        <f t="shared" si="56"/>
        <v>127</v>
      </c>
      <c r="O257" s="44">
        <f t="shared" si="56"/>
        <v>134.05555555555623</v>
      </c>
      <c r="P257" s="44">
        <f t="shared" si="56"/>
        <v>141.11111111111245</v>
      </c>
      <c r="Q257" s="45">
        <f t="shared" si="56"/>
        <v>119.94444444444377</v>
      </c>
      <c r="R257" s="45">
        <f t="shared" si="56"/>
        <v>127</v>
      </c>
      <c r="S257" s="45">
        <f t="shared" si="56"/>
        <v>134.05555555555623</v>
      </c>
      <c r="T257" s="46">
        <f t="shared" si="56"/>
        <v>112.88888888888805</v>
      </c>
      <c r="U257" s="46">
        <f t="shared" si="54"/>
        <v>119.94444444444377</v>
      </c>
      <c r="V257" s="46">
        <f t="shared" si="54"/>
        <v>127</v>
      </c>
      <c r="W257" s="47">
        <f t="shared" si="54"/>
        <v>105.83333333333357</v>
      </c>
      <c r="X257" s="47">
        <f t="shared" si="54"/>
        <v>112.88888888888805</v>
      </c>
      <c r="Y257" s="47">
        <f t="shared" si="54"/>
        <v>119.94444444444377</v>
      </c>
      <c r="Z257" s="48">
        <f t="shared" si="54"/>
        <v>98.777777777778113</v>
      </c>
      <c r="AA257" s="48">
        <f t="shared" si="54"/>
        <v>105.83333333333357</v>
      </c>
      <c r="AB257" s="48">
        <f t="shared" si="54"/>
        <v>112.88888888888805</v>
      </c>
      <c r="AC257" s="49">
        <f t="shared" si="54"/>
        <v>91.722222222221887</v>
      </c>
      <c r="AD257" s="49">
        <f t="shared" si="54"/>
        <v>98.777777777778113</v>
      </c>
      <c r="AE257" s="49">
        <f t="shared" si="54"/>
        <v>105.83333333333357</v>
      </c>
      <c r="AF257" s="50">
        <f t="shared" si="54"/>
        <v>84.666666666667169</v>
      </c>
      <c r="AG257" s="50">
        <f t="shared" si="54"/>
        <v>91.722222222221887</v>
      </c>
      <c r="AH257" s="50">
        <f t="shared" si="54"/>
        <v>98.777777777778113</v>
      </c>
      <c r="AI257" s="51">
        <f t="shared" si="54"/>
        <v>77.611111111110944</v>
      </c>
      <c r="AJ257" s="51">
        <f t="shared" si="54"/>
        <v>84.666666666667169</v>
      </c>
      <c r="AK257" s="51">
        <f t="shared" si="53"/>
        <v>91.722222222221887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188.4166666666676</v>
      </c>
      <c r="F258" s="41">
        <f t="shared" si="56"/>
        <v>195.49999999999935</v>
      </c>
      <c r="G258" s="41">
        <f t="shared" si="56"/>
        <v>202.58333333333366</v>
      </c>
      <c r="H258" s="42">
        <f t="shared" si="56"/>
        <v>174.2499999999996</v>
      </c>
      <c r="I258" s="42">
        <f t="shared" si="56"/>
        <v>181.3333333333336</v>
      </c>
      <c r="J258" s="42">
        <f t="shared" si="56"/>
        <v>188.4166666666676</v>
      </c>
      <c r="K258" s="43">
        <f t="shared" si="56"/>
        <v>160.08333333333459</v>
      </c>
      <c r="L258" s="43">
        <f t="shared" si="56"/>
        <v>167.16666666666561</v>
      </c>
      <c r="M258" s="43">
        <f t="shared" si="56"/>
        <v>174.2499999999996</v>
      </c>
      <c r="N258" s="44">
        <f t="shared" si="56"/>
        <v>127.5</v>
      </c>
      <c r="O258" s="44">
        <f t="shared" si="56"/>
        <v>134.583333333334</v>
      </c>
      <c r="P258" s="44">
        <f t="shared" si="56"/>
        <v>141.66666666666799</v>
      </c>
      <c r="Q258" s="45">
        <f t="shared" si="56"/>
        <v>120.416666666666</v>
      </c>
      <c r="R258" s="45">
        <f t="shared" si="56"/>
        <v>127.5</v>
      </c>
      <c r="S258" s="45">
        <f t="shared" si="56"/>
        <v>134.583333333334</v>
      </c>
      <c r="T258" s="46">
        <f t="shared" si="56"/>
        <v>113.33333333333249</v>
      </c>
      <c r="U258" s="46">
        <f t="shared" ref="U258:AJ273" si="57">U259-(U$363/360)</f>
        <v>120.416666666666</v>
      </c>
      <c r="V258" s="46">
        <f t="shared" si="57"/>
        <v>127.5</v>
      </c>
      <c r="W258" s="47">
        <f t="shared" si="57"/>
        <v>106.25000000000024</v>
      </c>
      <c r="X258" s="47">
        <f t="shared" si="57"/>
        <v>113.33333333333249</v>
      </c>
      <c r="Y258" s="47">
        <f t="shared" si="57"/>
        <v>120.416666666666</v>
      </c>
      <c r="Z258" s="48">
        <f t="shared" si="57"/>
        <v>99.166666666666998</v>
      </c>
      <c r="AA258" s="48">
        <f t="shared" si="57"/>
        <v>106.25000000000024</v>
      </c>
      <c r="AB258" s="48">
        <f t="shared" si="57"/>
        <v>113.33333333333249</v>
      </c>
      <c r="AC258" s="49">
        <f t="shared" si="57"/>
        <v>92.083333333333002</v>
      </c>
      <c r="AD258" s="49">
        <f t="shared" si="57"/>
        <v>99.166666666666998</v>
      </c>
      <c r="AE258" s="49">
        <f t="shared" si="57"/>
        <v>106.25000000000024</v>
      </c>
      <c r="AF258" s="50">
        <f t="shared" si="57"/>
        <v>85.000000000000497</v>
      </c>
      <c r="AG258" s="50">
        <f t="shared" si="57"/>
        <v>92.083333333333002</v>
      </c>
      <c r="AH258" s="50">
        <f t="shared" si="57"/>
        <v>99.166666666666998</v>
      </c>
      <c r="AI258" s="51">
        <f t="shared" si="57"/>
        <v>77.916666666666501</v>
      </c>
      <c r="AJ258" s="51">
        <f t="shared" si="57"/>
        <v>85.000000000000497</v>
      </c>
      <c r="AK258" s="51">
        <f t="shared" si="53"/>
        <v>92.083333333333002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189.15555555555648</v>
      </c>
      <c r="F259" s="41">
        <f t="shared" ref="F259:T259" si="58">F260-(F$363/360)</f>
        <v>196.26666666666603</v>
      </c>
      <c r="G259" s="41">
        <f t="shared" si="58"/>
        <v>203.37777777777811</v>
      </c>
      <c r="H259" s="42">
        <f t="shared" si="58"/>
        <v>174.93333333333294</v>
      </c>
      <c r="I259" s="42">
        <f t="shared" si="58"/>
        <v>182.04444444444471</v>
      </c>
      <c r="J259" s="42">
        <f t="shared" si="58"/>
        <v>189.15555555555648</v>
      </c>
      <c r="K259" s="43">
        <f t="shared" si="58"/>
        <v>160.71111111111236</v>
      </c>
      <c r="L259" s="43">
        <f t="shared" si="58"/>
        <v>167.82222222222117</v>
      </c>
      <c r="M259" s="43">
        <f t="shared" si="58"/>
        <v>174.93333333333294</v>
      </c>
      <c r="N259" s="44">
        <f t="shared" si="58"/>
        <v>128</v>
      </c>
      <c r="O259" s="44">
        <f t="shared" si="58"/>
        <v>135.11111111111177</v>
      </c>
      <c r="P259" s="44">
        <f t="shared" si="58"/>
        <v>142.22222222222354</v>
      </c>
      <c r="Q259" s="45">
        <f t="shared" si="58"/>
        <v>120.88888888888823</v>
      </c>
      <c r="R259" s="45">
        <f t="shared" si="58"/>
        <v>128</v>
      </c>
      <c r="S259" s="45">
        <f t="shared" si="58"/>
        <v>135.11111111111177</v>
      </c>
      <c r="T259" s="46">
        <f t="shared" si="58"/>
        <v>113.77777777777693</v>
      </c>
      <c r="U259" s="46">
        <f t="shared" si="57"/>
        <v>120.88888888888823</v>
      </c>
      <c r="V259" s="46">
        <f t="shared" si="57"/>
        <v>128</v>
      </c>
      <c r="W259" s="47">
        <f t="shared" si="57"/>
        <v>106.66666666666691</v>
      </c>
      <c r="X259" s="47">
        <f t="shared" si="57"/>
        <v>113.77777777777693</v>
      </c>
      <c r="Y259" s="47">
        <f t="shared" si="57"/>
        <v>120.88888888888823</v>
      </c>
      <c r="Z259" s="48">
        <f t="shared" si="57"/>
        <v>99.555555555555884</v>
      </c>
      <c r="AA259" s="48">
        <f t="shared" si="57"/>
        <v>106.66666666666691</v>
      </c>
      <c r="AB259" s="48">
        <f t="shared" si="57"/>
        <v>113.77777777777693</v>
      </c>
      <c r="AC259" s="49">
        <f t="shared" si="57"/>
        <v>92.444444444444116</v>
      </c>
      <c r="AD259" s="49">
        <f t="shared" si="57"/>
        <v>99.555555555555884</v>
      </c>
      <c r="AE259" s="49">
        <f t="shared" si="57"/>
        <v>106.66666666666691</v>
      </c>
      <c r="AF259" s="50">
        <f t="shared" si="57"/>
        <v>85.333333333333826</v>
      </c>
      <c r="AG259" s="50">
        <f t="shared" si="57"/>
        <v>92.444444444444116</v>
      </c>
      <c r="AH259" s="50">
        <f t="shared" si="57"/>
        <v>99.555555555555884</v>
      </c>
      <c r="AI259" s="51">
        <f t="shared" si="57"/>
        <v>78.222222222222058</v>
      </c>
      <c r="AJ259" s="51">
        <f t="shared" si="57"/>
        <v>85.333333333333826</v>
      </c>
      <c r="AK259" s="51">
        <f t="shared" si="53"/>
        <v>92.444444444444116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189.89444444444536</v>
      </c>
      <c r="F260" s="41">
        <f t="shared" si="59"/>
        <v>197.03333333333271</v>
      </c>
      <c r="G260" s="41">
        <f t="shared" si="59"/>
        <v>204.17222222222256</v>
      </c>
      <c r="H260" s="42">
        <f t="shared" si="59"/>
        <v>175.61666666666628</v>
      </c>
      <c r="I260" s="42">
        <f t="shared" si="59"/>
        <v>182.75555555555582</v>
      </c>
      <c r="J260" s="42">
        <f t="shared" si="59"/>
        <v>189.89444444444536</v>
      </c>
      <c r="K260" s="43">
        <f t="shared" si="59"/>
        <v>161.33888888889012</v>
      </c>
      <c r="L260" s="43">
        <f t="shared" si="59"/>
        <v>168.47777777777674</v>
      </c>
      <c r="M260" s="43">
        <f t="shared" si="59"/>
        <v>175.61666666666628</v>
      </c>
      <c r="N260" s="44">
        <f t="shared" si="59"/>
        <v>128.5</v>
      </c>
      <c r="O260" s="44">
        <f t="shared" si="59"/>
        <v>135.63888888888954</v>
      </c>
      <c r="P260" s="44">
        <f t="shared" si="59"/>
        <v>142.77777777777908</v>
      </c>
      <c r="Q260" s="45">
        <f t="shared" si="59"/>
        <v>121.36111111111046</v>
      </c>
      <c r="R260" s="45">
        <f t="shared" si="59"/>
        <v>128.5</v>
      </c>
      <c r="S260" s="45">
        <f t="shared" si="59"/>
        <v>135.63888888888954</v>
      </c>
      <c r="T260" s="46">
        <f t="shared" si="59"/>
        <v>114.22222222222138</v>
      </c>
      <c r="U260" s="46">
        <f t="shared" si="57"/>
        <v>121.36111111111046</v>
      </c>
      <c r="V260" s="46">
        <f t="shared" si="57"/>
        <v>128.5</v>
      </c>
      <c r="W260" s="47">
        <f t="shared" si="57"/>
        <v>107.08333333333358</v>
      </c>
      <c r="X260" s="47">
        <f t="shared" si="57"/>
        <v>114.22222222222138</v>
      </c>
      <c r="Y260" s="47">
        <f t="shared" si="57"/>
        <v>121.36111111111046</v>
      </c>
      <c r="Z260" s="48">
        <f t="shared" si="57"/>
        <v>99.94444444444477</v>
      </c>
      <c r="AA260" s="48">
        <f t="shared" si="57"/>
        <v>107.08333333333358</v>
      </c>
      <c r="AB260" s="48">
        <f t="shared" si="57"/>
        <v>114.22222222222138</v>
      </c>
      <c r="AC260" s="49">
        <f t="shared" si="57"/>
        <v>92.80555555555523</v>
      </c>
      <c r="AD260" s="49">
        <f t="shared" si="57"/>
        <v>99.94444444444477</v>
      </c>
      <c r="AE260" s="49">
        <f t="shared" si="57"/>
        <v>107.08333333333358</v>
      </c>
      <c r="AF260" s="50">
        <f t="shared" si="57"/>
        <v>85.666666666667155</v>
      </c>
      <c r="AG260" s="50">
        <f t="shared" si="57"/>
        <v>92.80555555555523</v>
      </c>
      <c r="AH260" s="50">
        <f t="shared" si="57"/>
        <v>99.94444444444477</v>
      </c>
      <c r="AI260" s="51">
        <f t="shared" si="57"/>
        <v>78.527777777777615</v>
      </c>
      <c r="AJ260" s="51">
        <f t="shared" si="57"/>
        <v>85.666666666667155</v>
      </c>
      <c r="AK260" s="51">
        <f t="shared" si="53"/>
        <v>92.80555555555523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190.63333333333424</v>
      </c>
      <c r="F261" s="41">
        <f t="shared" si="59"/>
        <v>197.79999999999939</v>
      </c>
      <c r="G261" s="41">
        <f t="shared" si="59"/>
        <v>204.96666666666701</v>
      </c>
      <c r="H261" s="42">
        <f t="shared" si="59"/>
        <v>176.29999999999961</v>
      </c>
      <c r="I261" s="42">
        <f t="shared" si="59"/>
        <v>183.46666666666692</v>
      </c>
      <c r="J261" s="42">
        <f t="shared" si="59"/>
        <v>190.63333333333424</v>
      </c>
      <c r="K261" s="43">
        <f t="shared" si="59"/>
        <v>161.96666666666789</v>
      </c>
      <c r="L261" s="43">
        <f t="shared" si="59"/>
        <v>169.1333333333323</v>
      </c>
      <c r="M261" s="43">
        <f t="shared" si="59"/>
        <v>176.29999999999961</v>
      </c>
      <c r="N261" s="44">
        <f t="shared" si="59"/>
        <v>129</v>
      </c>
      <c r="O261" s="44">
        <f t="shared" si="59"/>
        <v>136.16666666666731</v>
      </c>
      <c r="P261" s="44">
        <f t="shared" si="59"/>
        <v>143.33333333333462</v>
      </c>
      <c r="Q261" s="45">
        <f t="shared" si="59"/>
        <v>121.83333333333269</v>
      </c>
      <c r="R261" s="45">
        <f t="shared" si="59"/>
        <v>129</v>
      </c>
      <c r="S261" s="45">
        <f t="shared" si="59"/>
        <v>136.16666666666731</v>
      </c>
      <c r="T261" s="46">
        <f t="shared" si="59"/>
        <v>114.66666666666582</v>
      </c>
      <c r="U261" s="46">
        <f t="shared" si="57"/>
        <v>121.83333333333269</v>
      </c>
      <c r="V261" s="46">
        <f t="shared" si="57"/>
        <v>129</v>
      </c>
      <c r="W261" s="47">
        <f t="shared" si="57"/>
        <v>107.50000000000026</v>
      </c>
      <c r="X261" s="47">
        <f t="shared" si="57"/>
        <v>114.66666666666582</v>
      </c>
      <c r="Y261" s="47">
        <f t="shared" si="57"/>
        <v>121.83333333333269</v>
      </c>
      <c r="Z261" s="48">
        <f t="shared" si="57"/>
        <v>100.33333333333366</v>
      </c>
      <c r="AA261" s="48">
        <f t="shared" si="57"/>
        <v>107.50000000000026</v>
      </c>
      <c r="AB261" s="48">
        <f t="shared" si="57"/>
        <v>114.66666666666582</v>
      </c>
      <c r="AC261" s="49">
        <f t="shared" si="57"/>
        <v>93.166666666666345</v>
      </c>
      <c r="AD261" s="49">
        <f t="shared" si="57"/>
        <v>100.33333333333366</v>
      </c>
      <c r="AE261" s="49">
        <f t="shared" si="57"/>
        <v>107.50000000000026</v>
      </c>
      <c r="AF261" s="50">
        <f t="shared" si="57"/>
        <v>86.000000000000483</v>
      </c>
      <c r="AG261" s="50">
        <f t="shared" si="57"/>
        <v>93.166666666666345</v>
      </c>
      <c r="AH261" s="50">
        <f t="shared" si="57"/>
        <v>100.33333333333366</v>
      </c>
      <c r="AI261" s="51">
        <f t="shared" si="57"/>
        <v>78.833333333333172</v>
      </c>
      <c r="AJ261" s="51">
        <f t="shared" si="57"/>
        <v>86.000000000000483</v>
      </c>
      <c r="AK261" s="51">
        <f t="shared" si="53"/>
        <v>93.166666666666345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191.37222222222312</v>
      </c>
      <c r="F262" s="41">
        <f t="shared" si="59"/>
        <v>198.56666666666607</v>
      </c>
      <c r="G262" s="41">
        <f t="shared" si="59"/>
        <v>205.76111111111146</v>
      </c>
      <c r="H262" s="42">
        <f t="shared" si="59"/>
        <v>176.98333333333295</v>
      </c>
      <c r="I262" s="42">
        <f t="shared" si="59"/>
        <v>184.17777777777803</v>
      </c>
      <c r="J262" s="42">
        <f t="shared" si="59"/>
        <v>191.37222222222312</v>
      </c>
      <c r="K262" s="43">
        <f t="shared" si="59"/>
        <v>162.59444444444566</v>
      </c>
      <c r="L262" s="43">
        <f t="shared" si="59"/>
        <v>169.78888888888787</v>
      </c>
      <c r="M262" s="43">
        <f t="shared" si="59"/>
        <v>176.98333333333295</v>
      </c>
      <c r="N262" s="44">
        <f t="shared" si="59"/>
        <v>129.5</v>
      </c>
      <c r="O262" s="44">
        <f t="shared" si="59"/>
        <v>136.69444444444508</v>
      </c>
      <c r="P262" s="44">
        <f t="shared" si="59"/>
        <v>143.88888888889016</v>
      </c>
      <c r="Q262" s="45">
        <f t="shared" si="59"/>
        <v>122.30555555555492</v>
      </c>
      <c r="R262" s="45">
        <f t="shared" si="59"/>
        <v>129.5</v>
      </c>
      <c r="S262" s="45">
        <f t="shared" si="59"/>
        <v>136.69444444444508</v>
      </c>
      <c r="T262" s="46">
        <f t="shared" si="59"/>
        <v>115.11111111111026</v>
      </c>
      <c r="U262" s="46">
        <f t="shared" si="57"/>
        <v>122.30555555555492</v>
      </c>
      <c r="V262" s="46">
        <f t="shared" si="57"/>
        <v>129.5</v>
      </c>
      <c r="W262" s="47">
        <f t="shared" si="57"/>
        <v>107.91666666666693</v>
      </c>
      <c r="X262" s="47">
        <f t="shared" si="57"/>
        <v>115.11111111111026</v>
      </c>
      <c r="Y262" s="47">
        <f t="shared" si="57"/>
        <v>122.30555555555492</v>
      </c>
      <c r="Z262" s="48">
        <f t="shared" si="57"/>
        <v>100.72222222222254</v>
      </c>
      <c r="AA262" s="48">
        <f t="shared" si="57"/>
        <v>107.91666666666693</v>
      </c>
      <c r="AB262" s="48">
        <f t="shared" si="57"/>
        <v>115.11111111111026</v>
      </c>
      <c r="AC262" s="49">
        <f t="shared" si="57"/>
        <v>93.527777777777459</v>
      </c>
      <c r="AD262" s="49">
        <f t="shared" si="57"/>
        <v>100.72222222222254</v>
      </c>
      <c r="AE262" s="49">
        <f t="shared" si="57"/>
        <v>107.91666666666693</v>
      </c>
      <c r="AF262" s="50">
        <f t="shared" si="57"/>
        <v>86.333333333333812</v>
      </c>
      <c r="AG262" s="50">
        <f t="shared" si="57"/>
        <v>93.527777777777459</v>
      </c>
      <c r="AH262" s="50">
        <f t="shared" si="57"/>
        <v>100.72222222222254</v>
      </c>
      <c r="AI262" s="51">
        <f t="shared" si="57"/>
        <v>79.138888888888729</v>
      </c>
      <c r="AJ262" s="51">
        <f t="shared" si="57"/>
        <v>86.333333333333812</v>
      </c>
      <c r="AK262" s="51">
        <f t="shared" si="53"/>
        <v>93.527777777777459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192.111111111112</v>
      </c>
      <c r="F263" s="41">
        <f t="shared" si="59"/>
        <v>199.33333333333275</v>
      </c>
      <c r="G263" s="41">
        <f t="shared" si="59"/>
        <v>206.55555555555591</v>
      </c>
      <c r="H263" s="42">
        <f t="shared" si="59"/>
        <v>177.66666666666629</v>
      </c>
      <c r="I263" s="42">
        <f t="shared" si="59"/>
        <v>184.88888888888914</v>
      </c>
      <c r="J263" s="42">
        <f t="shared" si="59"/>
        <v>192.111111111112</v>
      </c>
      <c r="K263" s="43">
        <f t="shared" si="59"/>
        <v>163.22222222222342</v>
      </c>
      <c r="L263" s="43">
        <f t="shared" si="59"/>
        <v>170.44444444444343</v>
      </c>
      <c r="M263" s="43">
        <f t="shared" si="59"/>
        <v>177.66666666666629</v>
      </c>
      <c r="N263" s="44">
        <f t="shared" si="59"/>
        <v>130</v>
      </c>
      <c r="O263" s="44">
        <f t="shared" si="59"/>
        <v>137.22222222222285</v>
      </c>
      <c r="P263" s="44">
        <f t="shared" si="59"/>
        <v>144.44444444444571</v>
      </c>
      <c r="Q263" s="45">
        <f t="shared" si="59"/>
        <v>122.77777777777715</v>
      </c>
      <c r="R263" s="45">
        <f t="shared" si="59"/>
        <v>130</v>
      </c>
      <c r="S263" s="45">
        <f t="shared" si="59"/>
        <v>137.22222222222285</v>
      </c>
      <c r="T263" s="46">
        <f t="shared" si="59"/>
        <v>115.5555555555547</v>
      </c>
      <c r="U263" s="46">
        <f t="shared" si="57"/>
        <v>122.77777777777715</v>
      </c>
      <c r="V263" s="46">
        <f t="shared" si="57"/>
        <v>130</v>
      </c>
      <c r="W263" s="47">
        <f t="shared" si="57"/>
        <v>108.3333333333336</v>
      </c>
      <c r="X263" s="47">
        <f t="shared" si="57"/>
        <v>115.5555555555547</v>
      </c>
      <c r="Y263" s="47">
        <f t="shared" si="57"/>
        <v>122.77777777777715</v>
      </c>
      <c r="Z263" s="48">
        <f t="shared" si="57"/>
        <v>101.11111111111143</v>
      </c>
      <c r="AA263" s="48">
        <f t="shared" si="57"/>
        <v>108.3333333333336</v>
      </c>
      <c r="AB263" s="48">
        <f t="shared" si="57"/>
        <v>115.5555555555547</v>
      </c>
      <c r="AC263" s="49">
        <f t="shared" si="57"/>
        <v>93.888888888888573</v>
      </c>
      <c r="AD263" s="49">
        <f t="shared" si="57"/>
        <v>101.11111111111143</v>
      </c>
      <c r="AE263" s="49">
        <f t="shared" si="57"/>
        <v>108.3333333333336</v>
      </c>
      <c r="AF263" s="50">
        <f t="shared" si="57"/>
        <v>86.66666666666714</v>
      </c>
      <c r="AG263" s="50">
        <f t="shared" si="57"/>
        <v>93.888888888888573</v>
      </c>
      <c r="AH263" s="50">
        <f t="shared" si="57"/>
        <v>101.11111111111143</v>
      </c>
      <c r="AI263" s="51">
        <f t="shared" si="57"/>
        <v>79.444444444444287</v>
      </c>
      <c r="AJ263" s="51">
        <f t="shared" si="57"/>
        <v>86.66666666666714</v>
      </c>
      <c r="AK263" s="51">
        <f t="shared" si="53"/>
        <v>93.888888888888573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192.85000000000088</v>
      </c>
      <c r="F264" s="41">
        <f t="shared" si="59"/>
        <v>200.09999999999943</v>
      </c>
      <c r="G264" s="41">
        <f t="shared" si="59"/>
        <v>207.35000000000036</v>
      </c>
      <c r="H264" s="42">
        <f t="shared" si="59"/>
        <v>178.34999999999962</v>
      </c>
      <c r="I264" s="42">
        <f t="shared" si="59"/>
        <v>185.60000000000025</v>
      </c>
      <c r="J264" s="42">
        <f t="shared" si="59"/>
        <v>192.85000000000088</v>
      </c>
      <c r="K264" s="43">
        <f t="shared" si="59"/>
        <v>163.85000000000119</v>
      </c>
      <c r="L264" s="43">
        <f t="shared" si="59"/>
        <v>171.099999999999</v>
      </c>
      <c r="M264" s="43">
        <f t="shared" si="59"/>
        <v>178.34999999999962</v>
      </c>
      <c r="N264" s="44">
        <f t="shared" si="59"/>
        <v>130.5</v>
      </c>
      <c r="O264" s="44">
        <f t="shared" si="59"/>
        <v>137.75000000000063</v>
      </c>
      <c r="P264" s="44">
        <f t="shared" si="59"/>
        <v>145.00000000000125</v>
      </c>
      <c r="Q264" s="45">
        <f t="shared" si="59"/>
        <v>123.24999999999937</v>
      </c>
      <c r="R264" s="45">
        <f t="shared" si="59"/>
        <v>130.5</v>
      </c>
      <c r="S264" s="45">
        <f t="shared" si="59"/>
        <v>137.75000000000063</v>
      </c>
      <c r="T264" s="46">
        <f t="shared" si="59"/>
        <v>115.99999999999915</v>
      </c>
      <c r="U264" s="46">
        <f t="shared" si="57"/>
        <v>123.24999999999937</v>
      </c>
      <c r="V264" s="46">
        <f t="shared" si="57"/>
        <v>130.5</v>
      </c>
      <c r="W264" s="47">
        <f t="shared" si="57"/>
        <v>108.75000000000027</v>
      </c>
      <c r="X264" s="47">
        <f t="shared" si="57"/>
        <v>115.99999999999915</v>
      </c>
      <c r="Y264" s="47">
        <f t="shared" si="57"/>
        <v>123.24999999999937</v>
      </c>
      <c r="Z264" s="48">
        <f t="shared" si="57"/>
        <v>101.50000000000031</v>
      </c>
      <c r="AA264" s="48">
        <f t="shared" si="57"/>
        <v>108.75000000000027</v>
      </c>
      <c r="AB264" s="48">
        <f t="shared" si="57"/>
        <v>115.99999999999915</v>
      </c>
      <c r="AC264" s="49">
        <f t="shared" si="57"/>
        <v>94.249999999999687</v>
      </c>
      <c r="AD264" s="49">
        <f t="shared" si="57"/>
        <v>101.50000000000031</v>
      </c>
      <c r="AE264" s="49">
        <f t="shared" si="57"/>
        <v>108.75000000000027</v>
      </c>
      <c r="AF264" s="50">
        <f t="shared" si="57"/>
        <v>87.000000000000469</v>
      </c>
      <c r="AG264" s="50">
        <f t="shared" si="57"/>
        <v>94.249999999999687</v>
      </c>
      <c r="AH264" s="50">
        <f t="shared" si="57"/>
        <v>101.50000000000031</v>
      </c>
      <c r="AI264" s="51">
        <f t="shared" si="57"/>
        <v>79.749999999999844</v>
      </c>
      <c r="AJ264" s="51">
        <f t="shared" si="57"/>
        <v>87.000000000000469</v>
      </c>
      <c r="AK264" s="51">
        <f t="shared" si="53"/>
        <v>94.249999999999687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193.58888888888976</v>
      </c>
      <c r="F265" s="41">
        <f t="shared" si="59"/>
        <v>200.86666666666611</v>
      </c>
      <c r="G265" s="41">
        <f t="shared" si="59"/>
        <v>208.14444444444482</v>
      </c>
      <c r="H265" s="42">
        <f t="shared" si="59"/>
        <v>179.03333333333296</v>
      </c>
      <c r="I265" s="42">
        <f t="shared" si="59"/>
        <v>186.31111111111136</v>
      </c>
      <c r="J265" s="42">
        <f t="shared" si="59"/>
        <v>193.58888888888976</v>
      </c>
      <c r="K265" s="43">
        <f t="shared" si="59"/>
        <v>164.47777777777895</v>
      </c>
      <c r="L265" s="43">
        <f t="shared" si="59"/>
        <v>171.75555555555457</v>
      </c>
      <c r="M265" s="43">
        <f t="shared" si="59"/>
        <v>179.03333333333296</v>
      </c>
      <c r="N265" s="44">
        <f t="shared" si="59"/>
        <v>131</v>
      </c>
      <c r="O265" s="44">
        <f t="shared" si="59"/>
        <v>138.2777777777784</v>
      </c>
      <c r="P265" s="44">
        <f t="shared" si="59"/>
        <v>145.55555555555679</v>
      </c>
      <c r="Q265" s="45">
        <f t="shared" si="59"/>
        <v>123.7222222222216</v>
      </c>
      <c r="R265" s="45">
        <f t="shared" si="59"/>
        <v>131</v>
      </c>
      <c r="S265" s="45">
        <f t="shared" si="59"/>
        <v>138.2777777777784</v>
      </c>
      <c r="T265" s="46">
        <f t="shared" si="59"/>
        <v>116.44444444444359</v>
      </c>
      <c r="U265" s="46">
        <f t="shared" si="57"/>
        <v>123.7222222222216</v>
      </c>
      <c r="V265" s="46">
        <f t="shared" si="57"/>
        <v>131</v>
      </c>
      <c r="W265" s="47">
        <f t="shared" si="57"/>
        <v>109.16666666666694</v>
      </c>
      <c r="X265" s="47">
        <f t="shared" si="57"/>
        <v>116.44444444444359</v>
      </c>
      <c r="Y265" s="47">
        <f t="shared" si="57"/>
        <v>123.7222222222216</v>
      </c>
      <c r="Z265" s="48">
        <f t="shared" si="57"/>
        <v>101.8888888888892</v>
      </c>
      <c r="AA265" s="48">
        <f t="shared" si="57"/>
        <v>109.16666666666694</v>
      </c>
      <c r="AB265" s="48">
        <f t="shared" si="57"/>
        <v>116.44444444444359</v>
      </c>
      <c r="AC265" s="49">
        <f t="shared" si="57"/>
        <v>94.611111111110802</v>
      </c>
      <c r="AD265" s="49">
        <f t="shared" si="57"/>
        <v>101.8888888888892</v>
      </c>
      <c r="AE265" s="49">
        <f t="shared" si="57"/>
        <v>109.16666666666694</v>
      </c>
      <c r="AF265" s="50">
        <f t="shared" si="57"/>
        <v>87.333333333333798</v>
      </c>
      <c r="AG265" s="50">
        <f t="shared" si="57"/>
        <v>94.611111111110802</v>
      </c>
      <c r="AH265" s="50">
        <f t="shared" si="57"/>
        <v>101.8888888888892</v>
      </c>
      <c r="AI265" s="51">
        <f t="shared" si="57"/>
        <v>80.055555555555401</v>
      </c>
      <c r="AJ265" s="51">
        <f t="shared" si="57"/>
        <v>87.333333333333798</v>
      </c>
      <c r="AK265" s="51">
        <f t="shared" si="53"/>
        <v>94.611111111110802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194.32777777777864</v>
      </c>
      <c r="F266" s="41">
        <f t="shared" si="59"/>
        <v>201.63333333333279</v>
      </c>
      <c r="G266" s="41">
        <f t="shared" si="59"/>
        <v>208.93888888888927</v>
      </c>
      <c r="H266" s="42">
        <f t="shared" si="59"/>
        <v>179.7166666666663</v>
      </c>
      <c r="I266" s="42">
        <f t="shared" si="59"/>
        <v>187.02222222222247</v>
      </c>
      <c r="J266" s="42">
        <f t="shared" si="59"/>
        <v>194.32777777777864</v>
      </c>
      <c r="K266" s="43">
        <f t="shared" si="59"/>
        <v>165.10555555555672</v>
      </c>
      <c r="L266" s="43">
        <f t="shared" si="59"/>
        <v>172.41111111111013</v>
      </c>
      <c r="M266" s="43">
        <f t="shared" si="59"/>
        <v>179.7166666666663</v>
      </c>
      <c r="N266" s="44">
        <f t="shared" si="59"/>
        <v>131.5</v>
      </c>
      <c r="O266" s="44">
        <f t="shared" si="59"/>
        <v>138.80555555555617</v>
      </c>
      <c r="P266" s="44">
        <f t="shared" si="59"/>
        <v>146.11111111111234</v>
      </c>
      <c r="Q266" s="45">
        <f t="shared" si="59"/>
        <v>124.19444444444383</v>
      </c>
      <c r="R266" s="45">
        <f t="shared" si="59"/>
        <v>131.5</v>
      </c>
      <c r="S266" s="45">
        <f t="shared" si="59"/>
        <v>138.80555555555617</v>
      </c>
      <c r="T266" s="46">
        <f t="shared" si="59"/>
        <v>116.88888888888803</v>
      </c>
      <c r="U266" s="46">
        <f t="shared" si="57"/>
        <v>124.19444444444383</v>
      </c>
      <c r="V266" s="46">
        <f t="shared" si="57"/>
        <v>131.5</v>
      </c>
      <c r="W266" s="47">
        <f t="shared" si="57"/>
        <v>109.58333333333361</v>
      </c>
      <c r="X266" s="47">
        <f t="shared" si="57"/>
        <v>116.88888888888803</v>
      </c>
      <c r="Y266" s="47">
        <f t="shared" si="57"/>
        <v>124.19444444444383</v>
      </c>
      <c r="Z266" s="48">
        <f t="shared" si="57"/>
        <v>102.27777777777808</v>
      </c>
      <c r="AA266" s="48">
        <f t="shared" si="57"/>
        <v>109.58333333333361</v>
      </c>
      <c r="AB266" s="48">
        <f t="shared" si="57"/>
        <v>116.88888888888803</v>
      </c>
      <c r="AC266" s="49">
        <f t="shared" si="57"/>
        <v>94.972222222221916</v>
      </c>
      <c r="AD266" s="49">
        <f t="shared" si="57"/>
        <v>102.27777777777808</v>
      </c>
      <c r="AE266" s="49">
        <f t="shared" si="57"/>
        <v>109.58333333333361</v>
      </c>
      <c r="AF266" s="50">
        <f t="shared" si="57"/>
        <v>87.666666666667126</v>
      </c>
      <c r="AG266" s="50">
        <f t="shared" si="57"/>
        <v>94.972222222221916</v>
      </c>
      <c r="AH266" s="50">
        <f t="shared" si="57"/>
        <v>102.27777777777808</v>
      </c>
      <c r="AI266" s="51">
        <f t="shared" si="57"/>
        <v>80.361111111110958</v>
      </c>
      <c r="AJ266" s="51">
        <f t="shared" si="57"/>
        <v>87.666666666667126</v>
      </c>
      <c r="AK266" s="51">
        <f t="shared" si="53"/>
        <v>94.972222222221916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195.06666666666752</v>
      </c>
      <c r="F267" s="41">
        <f t="shared" si="59"/>
        <v>202.39999999999947</v>
      </c>
      <c r="G267" s="41">
        <f t="shared" si="59"/>
        <v>209.73333333333372</v>
      </c>
      <c r="H267" s="42">
        <f t="shared" si="59"/>
        <v>180.39999999999964</v>
      </c>
      <c r="I267" s="42">
        <f t="shared" si="59"/>
        <v>187.73333333333358</v>
      </c>
      <c r="J267" s="42">
        <f t="shared" si="59"/>
        <v>195.06666666666752</v>
      </c>
      <c r="K267" s="43">
        <f t="shared" si="59"/>
        <v>165.73333333333449</v>
      </c>
      <c r="L267" s="43">
        <f t="shared" si="59"/>
        <v>173.0666666666657</v>
      </c>
      <c r="M267" s="43">
        <f t="shared" si="59"/>
        <v>180.39999999999964</v>
      </c>
      <c r="N267" s="44">
        <f t="shared" si="59"/>
        <v>132</v>
      </c>
      <c r="O267" s="44">
        <f t="shared" si="59"/>
        <v>139.33333333333394</v>
      </c>
      <c r="P267" s="44">
        <f t="shared" si="59"/>
        <v>146.66666666666788</v>
      </c>
      <c r="Q267" s="45">
        <f t="shared" si="59"/>
        <v>124.66666666666606</v>
      </c>
      <c r="R267" s="45">
        <f t="shared" si="59"/>
        <v>132</v>
      </c>
      <c r="S267" s="45">
        <f t="shared" si="59"/>
        <v>139.33333333333394</v>
      </c>
      <c r="T267" s="46">
        <f t="shared" si="59"/>
        <v>117.33333333333248</v>
      </c>
      <c r="U267" s="46">
        <f t="shared" si="57"/>
        <v>124.66666666666606</v>
      </c>
      <c r="V267" s="46">
        <f t="shared" si="57"/>
        <v>132</v>
      </c>
      <c r="W267" s="47">
        <f t="shared" si="57"/>
        <v>110.00000000000028</v>
      </c>
      <c r="X267" s="47">
        <f t="shared" si="57"/>
        <v>117.33333333333248</v>
      </c>
      <c r="Y267" s="47">
        <f t="shared" si="57"/>
        <v>124.66666666666606</v>
      </c>
      <c r="Z267" s="48">
        <f t="shared" si="57"/>
        <v>102.66666666666697</v>
      </c>
      <c r="AA267" s="48">
        <f t="shared" si="57"/>
        <v>110.00000000000028</v>
      </c>
      <c r="AB267" s="48">
        <f t="shared" si="57"/>
        <v>117.33333333333248</v>
      </c>
      <c r="AC267" s="49">
        <f t="shared" si="57"/>
        <v>95.33333333333303</v>
      </c>
      <c r="AD267" s="49">
        <f t="shared" si="57"/>
        <v>102.66666666666697</v>
      </c>
      <c r="AE267" s="49">
        <f t="shared" si="57"/>
        <v>110.00000000000028</v>
      </c>
      <c r="AF267" s="50">
        <f t="shared" si="57"/>
        <v>88.000000000000455</v>
      </c>
      <c r="AG267" s="50">
        <f t="shared" si="57"/>
        <v>95.33333333333303</v>
      </c>
      <c r="AH267" s="50">
        <f t="shared" si="57"/>
        <v>102.66666666666697</v>
      </c>
      <c r="AI267" s="51">
        <f t="shared" si="57"/>
        <v>80.666666666666515</v>
      </c>
      <c r="AJ267" s="51">
        <f t="shared" si="57"/>
        <v>88.000000000000455</v>
      </c>
      <c r="AK267" s="51">
        <f t="shared" si="53"/>
        <v>95.33333333333303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195.8055555555564</v>
      </c>
      <c r="F268" s="41">
        <f t="shared" si="59"/>
        <v>203.16666666666615</v>
      </c>
      <c r="G268" s="41">
        <f t="shared" si="59"/>
        <v>210.52777777777817</v>
      </c>
      <c r="H268" s="42">
        <f t="shared" si="59"/>
        <v>181.08333333333297</v>
      </c>
      <c r="I268" s="42">
        <f t="shared" si="59"/>
        <v>188.44444444444468</v>
      </c>
      <c r="J268" s="42">
        <f t="shared" si="59"/>
        <v>195.8055555555564</v>
      </c>
      <c r="K268" s="43">
        <f t="shared" si="59"/>
        <v>166.36111111111225</v>
      </c>
      <c r="L268" s="43">
        <f t="shared" si="59"/>
        <v>173.72222222222126</v>
      </c>
      <c r="M268" s="43">
        <f t="shared" si="59"/>
        <v>181.08333333333297</v>
      </c>
      <c r="N268" s="44">
        <f t="shared" si="59"/>
        <v>132.5</v>
      </c>
      <c r="O268" s="44">
        <f t="shared" si="59"/>
        <v>139.86111111111171</v>
      </c>
      <c r="P268" s="44">
        <f t="shared" si="59"/>
        <v>147.22222222222342</v>
      </c>
      <c r="Q268" s="45">
        <f t="shared" si="59"/>
        <v>125.13888888888829</v>
      </c>
      <c r="R268" s="45">
        <f t="shared" si="59"/>
        <v>132.5</v>
      </c>
      <c r="S268" s="45">
        <f t="shared" si="59"/>
        <v>139.86111111111171</v>
      </c>
      <c r="T268" s="46">
        <f t="shared" si="59"/>
        <v>117.77777777777692</v>
      </c>
      <c r="U268" s="46">
        <f t="shared" si="57"/>
        <v>125.13888888888829</v>
      </c>
      <c r="V268" s="46">
        <f t="shared" si="57"/>
        <v>132.5</v>
      </c>
      <c r="W268" s="47">
        <f t="shared" si="57"/>
        <v>110.41666666666696</v>
      </c>
      <c r="X268" s="47">
        <f t="shared" si="57"/>
        <v>117.77777777777692</v>
      </c>
      <c r="Y268" s="47">
        <f t="shared" si="57"/>
        <v>125.13888888888829</v>
      </c>
      <c r="Z268" s="48">
        <f t="shared" si="57"/>
        <v>103.05555555555586</v>
      </c>
      <c r="AA268" s="48">
        <f t="shared" si="57"/>
        <v>110.41666666666696</v>
      </c>
      <c r="AB268" s="48">
        <f t="shared" si="57"/>
        <v>117.77777777777692</v>
      </c>
      <c r="AC268" s="49">
        <f t="shared" si="57"/>
        <v>95.694444444444144</v>
      </c>
      <c r="AD268" s="49">
        <f t="shared" si="57"/>
        <v>103.05555555555586</v>
      </c>
      <c r="AE268" s="49">
        <f t="shared" si="57"/>
        <v>110.41666666666696</v>
      </c>
      <c r="AF268" s="50">
        <f t="shared" si="57"/>
        <v>88.333333333333783</v>
      </c>
      <c r="AG268" s="50">
        <f t="shared" si="57"/>
        <v>95.694444444444144</v>
      </c>
      <c r="AH268" s="50">
        <f t="shared" si="57"/>
        <v>103.05555555555586</v>
      </c>
      <c r="AI268" s="51">
        <f t="shared" si="57"/>
        <v>80.972222222222072</v>
      </c>
      <c r="AJ268" s="51">
        <f t="shared" si="57"/>
        <v>88.333333333333783</v>
      </c>
      <c r="AK268" s="51">
        <f t="shared" si="53"/>
        <v>95.694444444444144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196.54444444444528</v>
      </c>
      <c r="F269" s="41">
        <f t="shared" si="59"/>
        <v>203.93333333333283</v>
      </c>
      <c r="G269" s="41">
        <f t="shared" si="59"/>
        <v>211.32222222222262</v>
      </c>
      <c r="H269" s="42">
        <f t="shared" si="59"/>
        <v>181.76666666666631</v>
      </c>
      <c r="I269" s="42">
        <f t="shared" si="59"/>
        <v>189.15555555555579</v>
      </c>
      <c r="J269" s="42">
        <f t="shared" si="59"/>
        <v>196.54444444444528</v>
      </c>
      <c r="K269" s="43">
        <f t="shared" si="59"/>
        <v>166.98888888889002</v>
      </c>
      <c r="L269" s="43">
        <f t="shared" si="59"/>
        <v>174.37777777777683</v>
      </c>
      <c r="M269" s="43">
        <f t="shared" si="59"/>
        <v>181.76666666666631</v>
      </c>
      <c r="N269" s="44">
        <f t="shared" si="59"/>
        <v>133</v>
      </c>
      <c r="O269" s="44">
        <f t="shared" si="59"/>
        <v>140.38888888888948</v>
      </c>
      <c r="P269" s="44">
        <f t="shared" si="59"/>
        <v>147.77777777777897</v>
      </c>
      <c r="Q269" s="45">
        <f t="shared" si="59"/>
        <v>125.61111111111052</v>
      </c>
      <c r="R269" s="45">
        <f t="shared" si="59"/>
        <v>133</v>
      </c>
      <c r="S269" s="45">
        <f t="shared" si="59"/>
        <v>140.38888888888948</v>
      </c>
      <c r="T269" s="46">
        <f t="shared" si="59"/>
        <v>118.22222222222136</v>
      </c>
      <c r="U269" s="46">
        <f t="shared" si="57"/>
        <v>125.61111111111052</v>
      </c>
      <c r="V269" s="46">
        <f t="shared" si="57"/>
        <v>133</v>
      </c>
      <c r="W269" s="47">
        <f t="shared" si="57"/>
        <v>110.83333333333363</v>
      </c>
      <c r="X269" s="47">
        <f t="shared" si="57"/>
        <v>118.22222222222136</v>
      </c>
      <c r="Y269" s="47">
        <f t="shared" si="57"/>
        <v>125.61111111111052</v>
      </c>
      <c r="Z269" s="48">
        <f t="shared" si="57"/>
        <v>103.44444444444474</v>
      </c>
      <c r="AA269" s="48">
        <f t="shared" si="57"/>
        <v>110.83333333333363</v>
      </c>
      <c r="AB269" s="48">
        <f t="shared" si="57"/>
        <v>118.22222222222136</v>
      </c>
      <c r="AC269" s="49">
        <f t="shared" si="57"/>
        <v>96.055555555555259</v>
      </c>
      <c r="AD269" s="49">
        <f t="shared" si="57"/>
        <v>103.44444444444474</v>
      </c>
      <c r="AE269" s="49">
        <f t="shared" si="57"/>
        <v>110.83333333333363</v>
      </c>
      <c r="AF269" s="50">
        <f t="shared" si="57"/>
        <v>88.666666666667112</v>
      </c>
      <c r="AG269" s="50">
        <f t="shared" si="57"/>
        <v>96.055555555555259</v>
      </c>
      <c r="AH269" s="50">
        <f t="shared" si="57"/>
        <v>103.44444444444474</v>
      </c>
      <c r="AI269" s="51">
        <f t="shared" si="57"/>
        <v>81.277777777777629</v>
      </c>
      <c r="AJ269" s="51">
        <f t="shared" si="57"/>
        <v>88.666666666667112</v>
      </c>
      <c r="AK269" s="51">
        <f t="shared" si="53"/>
        <v>96.055555555555259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197.28333333333416</v>
      </c>
      <c r="F270" s="41">
        <f t="shared" si="59"/>
        <v>204.69999999999951</v>
      </c>
      <c r="G270" s="41">
        <f t="shared" si="59"/>
        <v>212.11666666666707</v>
      </c>
      <c r="H270" s="42">
        <f t="shared" si="59"/>
        <v>182.44999999999965</v>
      </c>
      <c r="I270" s="42">
        <f t="shared" si="59"/>
        <v>189.8666666666669</v>
      </c>
      <c r="J270" s="42">
        <f t="shared" si="59"/>
        <v>197.28333333333416</v>
      </c>
      <c r="K270" s="43">
        <f t="shared" si="59"/>
        <v>167.61666666666778</v>
      </c>
      <c r="L270" s="43">
        <f t="shared" si="59"/>
        <v>175.03333333333239</v>
      </c>
      <c r="M270" s="43">
        <f t="shared" si="59"/>
        <v>182.44999999999965</v>
      </c>
      <c r="N270" s="44">
        <f t="shared" si="59"/>
        <v>133.5</v>
      </c>
      <c r="O270" s="44">
        <f t="shared" si="59"/>
        <v>140.91666666666725</v>
      </c>
      <c r="P270" s="44">
        <f t="shared" si="59"/>
        <v>148.33333333333451</v>
      </c>
      <c r="Q270" s="45">
        <f t="shared" si="59"/>
        <v>126.08333333333275</v>
      </c>
      <c r="R270" s="45">
        <f t="shared" si="59"/>
        <v>133.5</v>
      </c>
      <c r="S270" s="45">
        <f t="shared" si="59"/>
        <v>140.91666666666725</v>
      </c>
      <c r="T270" s="46">
        <f t="shared" si="59"/>
        <v>118.6666666666658</v>
      </c>
      <c r="U270" s="46">
        <f t="shared" si="57"/>
        <v>126.08333333333275</v>
      </c>
      <c r="V270" s="46">
        <f t="shared" si="57"/>
        <v>133.5</v>
      </c>
      <c r="W270" s="47">
        <f t="shared" si="57"/>
        <v>111.2500000000003</v>
      </c>
      <c r="X270" s="47">
        <f t="shared" si="57"/>
        <v>118.6666666666658</v>
      </c>
      <c r="Y270" s="47">
        <f t="shared" si="57"/>
        <v>126.08333333333275</v>
      </c>
      <c r="Z270" s="48">
        <f t="shared" si="57"/>
        <v>103.83333333333363</v>
      </c>
      <c r="AA270" s="48">
        <f t="shared" si="57"/>
        <v>111.2500000000003</v>
      </c>
      <c r="AB270" s="48">
        <f t="shared" si="57"/>
        <v>118.6666666666658</v>
      </c>
      <c r="AC270" s="49">
        <f t="shared" si="57"/>
        <v>96.416666666666373</v>
      </c>
      <c r="AD270" s="49">
        <f t="shared" si="57"/>
        <v>103.83333333333363</v>
      </c>
      <c r="AE270" s="49">
        <f t="shared" si="57"/>
        <v>111.2500000000003</v>
      </c>
      <c r="AF270" s="50">
        <f t="shared" si="57"/>
        <v>89.000000000000441</v>
      </c>
      <c r="AG270" s="50">
        <f t="shared" si="57"/>
        <v>96.416666666666373</v>
      </c>
      <c r="AH270" s="50">
        <f t="shared" si="57"/>
        <v>103.83333333333363</v>
      </c>
      <c r="AI270" s="51">
        <f t="shared" si="57"/>
        <v>81.583333333333186</v>
      </c>
      <c r="AJ270" s="51">
        <f t="shared" si="57"/>
        <v>89.000000000000441</v>
      </c>
      <c r="AK270" s="51">
        <f t="shared" si="53"/>
        <v>96.416666666666373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198.02222222222304</v>
      </c>
      <c r="F271" s="41">
        <f t="shared" si="59"/>
        <v>205.46666666666619</v>
      </c>
      <c r="G271" s="41">
        <f t="shared" si="59"/>
        <v>212.91111111111152</v>
      </c>
      <c r="H271" s="42">
        <f t="shared" si="59"/>
        <v>183.13333333333298</v>
      </c>
      <c r="I271" s="42">
        <f t="shared" si="59"/>
        <v>190.57777777777801</v>
      </c>
      <c r="J271" s="42">
        <f t="shared" si="59"/>
        <v>198.02222222222304</v>
      </c>
      <c r="K271" s="43">
        <f t="shared" si="59"/>
        <v>168.24444444444555</v>
      </c>
      <c r="L271" s="43">
        <f t="shared" si="59"/>
        <v>175.68888888888796</v>
      </c>
      <c r="M271" s="43">
        <f t="shared" si="59"/>
        <v>183.13333333333298</v>
      </c>
      <c r="N271" s="44">
        <f t="shared" si="59"/>
        <v>134</v>
      </c>
      <c r="O271" s="44">
        <f t="shared" si="59"/>
        <v>141.44444444444503</v>
      </c>
      <c r="P271" s="44">
        <f t="shared" si="59"/>
        <v>148.88888888889005</v>
      </c>
      <c r="Q271" s="45">
        <f t="shared" si="59"/>
        <v>126.55555555555497</v>
      </c>
      <c r="R271" s="45">
        <f t="shared" si="59"/>
        <v>134</v>
      </c>
      <c r="S271" s="45">
        <f t="shared" si="59"/>
        <v>141.44444444444503</v>
      </c>
      <c r="T271" s="46">
        <f t="shared" si="59"/>
        <v>119.11111111111025</v>
      </c>
      <c r="U271" s="46">
        <f t="shared" si="57"/>
        <v>126.55555555555497</v>
      </c>
      <c r="V271" s="46">
        <f t="shared" si="57"/>
        <v>134</v>
      </c>
      <c r="W271" s="47">
        <f t="shared" si="57"/>
        <v>111.66666666666697</v>
      </c>
      <c r="X271" s="47">
        <f t="shared" si="57"/>
        <v>119.11111111111025</v>
      </c>
      <c r="Y271" s="47">
        <f t="shared" si="57"/>
        <v>126.55555555555497</v>
      </c>
      <c r="Z271" s="48">
        <f t="shared" si="57"/>
        <v>104.22222222222251</v>
      </c>
      <c r="AA271" s="48">
        <f t="shared" si="57"/>
        <v>111.66666666666697</v>
      </c>
      <c r="AB271" s="48">
        <f t="shared" si="57"/>
        <v>119.11111111111025</v>
      </c>
      <c r="AC271" s="49">
        <f t="shared" si="57"/>
        <v>96.777777777777487</v>
      </c>
      <c r="AD271" s="49">
        <f t="shared" si="57"/>
        <v>104.22222222222251</v>
      </c>
      <c r="AE271" s="49">
        <f t="shared" si="57"/>
        <v>111.66666666666697</v>
      </c>
      <c r="AF271" s="50">
        <f t="shared" si="57"/>
        <v>89.333333333333769</v>
      </c>
      <c r="AG271" s="50">
        <f t="shared" si="57"/>
        <v>96.777777777777487</v>
      </c>
      <c r="AH271" s="50">
        <f t="shared" si="57"/>
        <v>104.22222222222251</v>
      </c>
      <c r="AI271" s="51">
        <f t="shared" si="57"/>
        <v>81.888888888888744</v>
      </c>
      <c r="AJ271" s="51">
        <f t="shared" si="57"/>
        <v>89.333333333333769</v>
      </c>
      <c r="AK271" s="51">
        <f t="shared" si="53"/>
        <v>96.777777777777487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198.76111111111192</v>
      </c>
      <c r="F272" s="41">
        <f t="shared" si="59"/>
        <v>206.23333333333287</v>
      </c>
      <c r="G272" s="41">
        <f t="shared" si="59"/>
        <v>213.70555555555597</v>
      </c>
      <c r="H272" s="42">
        <f t="shared" si="59"/>
        <v>183.81666666666632</v>
      </c>
      <c r="I272" s="42">
        <f t="shared" si="59"/>
        <v>191.28888888888912</v>
      </c>
      <c r="J272" s="42">
        <f t="shared" si="59"/>
        <v>198.76111111111192</v>
      </c>
      <c r="K272" s="43">
        <f t="shared" si="59"/>
        <v>168.87222222222331</v>
      </c>
      <c r="L272" s="43">
        <f t="shared" si="59"/>
        <v>176.34444444444352</v>
      </c>
      <c r="M272" s="43">
        <f t="shared" si="59"/>
        <v>183.81666666666632</v>
      </c>
      <c r="N272" s="44">
        <f t="shared" si="59"/>
        <v>134.5</v>
      </c>
      <c r="O272" s="44">
        <f t="shared" si="59"/>
        <v>141.9722222222228</v>
      </c>
      <c r="P272" s="44">
        <f t="shared" si="59"/>
        <v>149.44444444444559</v>
      </c>
      <c r="Q272" s="45">
        <f t="shared" si="59"/>
        <v>127.0277777777772</v>
      </c>
      <c r="R272" s="45">
        <f t="shared" si="59"/>
        <v>134.5</v>
      </c>
      <c r="S272" s="45">
        <f t="shared" si="59"/>
        <v>141.9722222222228</v>
      </c>
      <c r="T272" s="46">
        <f t="shared" si="59"/>
        <v>119.55555555555469</v>
      </c>
      <c r="U272" s="46">
        <f t="shared" si="57"/>
        <v>127.0277777777772</v>
      </c>
      <c r="V272" s="46">
        <f t="shared" si="57"/>
        <v>134.5</v>
      </c>
      <c r="W272" s="47">
        <f t="shared" si="57"/>
        <v>112.08333333333364</v>
      </c>
      <c r="X272" s="47">
        <f t="shared" si="57"/>
        <v>119.55555555555469</v>
      </c>
      <c r="Y272" s="47">
        <f t="shared" si="57"/>
        <v>127.0277777777772</v>
      </c>
      <c r="Z272" s="48">
        <f t="shared" si="57"/>
        <v>104.6111111111114</v>
      </c>
      <c r="AA272" s="48">
        <f t="shared" si="57"/>
        <v>112.08333333333364</v>
      </c>
      <c r="AB272" s="48">
        <f t="shared" si="57"/>
        <v>119.55555555555469</v>
      </c>
      <c r="AC272" s="49">
        <f t="shared" si="57"/>
        <v>97.138888888888602</v>
      </c>
      <c r="AD272" s="49">
        <f t="shared" si="57"/>
        <v>104.6111111111114</v>
      </c>
      <c r="AE272" s="49">
        <f t="shared" si="57"/>
        <v>112.08333333333364</v>
      </c>
      <c r="AF272" s="50">
        <f t="shared" si="57"/>
        <v>89.666666666667098</v>
      </c>
      <c r="AG272" s="50">
        <f t="shared" si="57"/>
        <v>97.138888888888602</v>
      </c>
      <c r="AH272" s="50">
        <f t="shared" si="57"/>
        <v>104.6111111111114</v>
      </c>
      <c r="AI272" s="51">
        <f t="shared" si="57"/>
        <v>82.194444444444301</v>
      </c>
      <c r="AJ272" s="51">
        <f t="shared" si="57"/>
        <v>89.666666666667098</v>
      </c>
      <c r="AK272" s="51">
        <f t="shared" si="53"/>
        <v>97.138888888888602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199.5000000000008</v>
      </c>
      <c r="F273" s="41">
        <f t="shared" si="59"/>
        <v>206.99999999999955</v>
      </c>
      <c r="G273" s="41">
        <f t="shared" si="59"/>
        <v>214.50000000000043</v>
      </c>
      <c r="H273" s="42">
        <f t="shared" si="59"/>
        <v>184.49999999999966</v>
      </c>
      <c r="I273" s="42">
        <f t="shared" si="59"/>
        <v>192.00000000000023</v>
      </c>
      <c r="J273" s="42">
        <f t="shared" si="59"/>
        <v>199.5000000000008</v>
      </c>
      <c r="K273" s="43">
        <f t="shared" si="59"/>
        <v>169.50000000000108</v>
      </c>
      <c r="L273" s="43">
        <f t="shared" si="59"/>
        <v>176.99999999999909</v>
      </c>
      <c r="M273" s="43">
        <f t="shared" si="59"/>
        <v>184.49999999999966</v>
      </c>
      <c r="N273" s="44">
        <f t="shared" si="59"/>
        <v>135</v>
      </c>
      <c r="O273" s="44">
        <f t="shared" si="59"/>
        <v>142.50000000000057</v>
      </c>
      <c r="P273" s="44">
        <f t="shared" si="59"/>
        <v>150.00000000000114</v>
      </c>
      <c r="Q273" s="45">
        <f t="shared" si="59"/>
        <v>127.49999999999943</v>
      </c>
      <c r="R273" s="45">
        <f t="shared" si="59"/>
        <v>135</v>
      </c>
      <c r="S273" s="45">
        <f t="shared" si="59"/>
        <v>142.50000000000057</v>
      </c>
      <c r="T273" s="46">
        <f t="shared" si="59"/>
        <v>119.99999999999913</v>
      </c>
      <c r="U273" s="46">
        <f t="shared" si="57"/>
        <v>127.49999999999943</v>
      </c>
      <c r="V273" s="46">
        <f t="shared" si="57"/>
        <v>135</v>
      </c>
      <c r="W273" s="47">
        <f t="shared" si="57"/>
        <v>112.50000000000031</v>
      </c>
      <c r="X273" s="47">
        <f t="shared" si="57"/>
        <v>119.99999999999913</v>
      </c>
      <c r="Y273" s="47">
        <f t="shared" si="57"/>
        <v>127.49999999999943</v>
      </c>
      <c r="Z273" s="48">
        <f t="shared" si="57"/>
        <v>105.00000000000028</v>
      </c>
      <c r="AA273" s="48">
        <f t="shared" si="57"/>
        <v>112.50000000000031</v>
      </c>
      <c r="AB273" s="48">
        <f t="shared" si="57"/>
        <v>119.99999999999913</v>
      </c>
      <c r="AC273" s="49">
        <f t="shared" si="57"/>
        <v>97.499999999999716</v>
      </c>
      <c r="AD273" s="49">
        <f t="shared" si="57"/>
        <v>105.00000000000028</v>
      </c>
      <c r="AE273" s="49">
        <f t="shared" si="57"/>
        <v>112.50000000000031</v>
      </c>
      <c r="AF273" s="50">
        <f t="shared" si="57"/>
        <v>90.000000000000426</v>
      </c>
      <c r="AG273" s="50">
        <f t="shared" si="57"/>
        <v>97.499999999999716</v>
      </c>
      <c r="AH273" s="50">
        <f t="shared" si="57"/>
        <v>105.00000000000028</v>
      </c>
      <c r="AI273" s="51">
        <f t="shared" si="57"/>
        <v>82.499999999999858</v>
      </c>
      <c r="AJ273" s="51">
        <f t="shared" ref="AJ273" si="61">AJ274-(AJ$363/360)</f>
        <v>90.000000000000426</v>
      </c>
      <c r="AK273" s="51">
        <f t="shared" si="53"/>
        <v>97.499999999999716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200.23888888888968</v>
      </c>
      <c r="F274" s="41">
        <f t="shared" si="59"/>
        <v>207.76666666666623</v>
      </c>
      <c r="G274" s="41">
        <f t="shared" si="59"/>
        <v>215.29444444444488</v>
      </c>
      <c r="H274" s="42">
        <f t="shared" si="59"/>
        <v>185.183333333333</v>
      </c>
      <c r="I274" s="42">
        <f t="shared" si="59"/>
        <v>192.71111111111134</v>
      </c>
      <c r="J274" s="42">
        <f t="shared" si="59"/>
        <v>200.23888888888968</v>
      </c>
      <c r="K274" s="43">
        <f t="shared" si="59"/>
        <v>170.12777777777885</v>
      </c>
      <c r="L274" s="43">
        <f t="shared" si="59"/>
        <v>177.65555555555466</v>
      </c>
      <c r="M274" s="43">
        <f t="shared" si="59"/>
        <v>185.183333333333</v>
      </c>
      <c r="N274" s="44">
        <f t="shared" si="59"/>
        <v>135.5</v>
      </c>
      <c r="O274" s="44">
        <f t="shared" si="59"/>
        <v>143.02777777777834</v>
      </c>
      <c r="P274" s="44">
        <f t="shared" si="59"/>
        <v>150.55555555555668</v>
      </c>
      <c r="Q274" s="45">
        <f t="shared" si="59"/>
        <v>127.97222222222166</v>
      </c>
      <c r="R274" s="45">
        <f t="shared" si="59"/>
        <v>135.5</v>
      </c>
      <c r="S274" s="45">
        <f t="shared" si="59"/>
        <v>143.02777777777834</v>
      </c>
      <c r="T274" s="46">
        <f t="shared" si="59"/>
        <v>120.44444444444358</v>
      </c>
      <c r="U274" s="46">
        <f t="shared" ref="U274:AJ281" si="62">U275-(U$363/360)</f>
        <v>127.97222222222166</v>
      </c>
      <c r="V274" s="46">
        <f t="shared" si="62"/>
        <v>135.5</v>
      </c>
      <c r="W274" s="47">
        <f t="shared" si="62"/>
        <v>112.91666666666698</v>
      </c>
      <c r="X274" s="47">
        <f t="shared" si="62"/>
        <v>120.44444444444358</v>
      </c>
      <c r="Y274" s="47">
        <f t="shared" si="62"/>
        <v>127.97222222222166</v>
      </c>
      <c r="Z274" s="48">
        <f t="shared" si="62"/>
        <v>105.38888888888917</v>
      </c>
      <c r="AA274" s="48">
        <f t="shared" si="62"/>
        <v>112.91666666666698</v>
      </c>
      <c r="AB274" s="48">
        <f t="shared" si="62"/>
        <v>120.44444444444358</v>
      </c>
      <c r="AC274" s="49">
        <f t="shared" si="62"/>
        <v>97.86111111111083</v>
      </c>
      <c r="AD274" s="49">
        <f t="shared" si="62"/>
        <v>105.38888888888917</v>
      </c>
      <c r="AE274" s="49">
        <f t="shared" si="62"/>
        <v>112.91666666666698</v>
      </c>
      <c r="AF274" s="50">
        <f t="shared" si="62"/>
        <v>90.333333333333755</v>
      </c>
      <c r="AG274" s="50">
        <f t="shared" si="62"/>
        <v>97.86111111111083</v>
      </c>
      <c r="AH274" s="50">
        <f t="shared" si="62"/>
        <v>105.38888888888917</v>
      </c>
      <c r="AI274" s="51">
        <f t="shared" si="62"/>
        <v>82.805555555555415</v>
      </c>
      <c r="AJ274" s="51">
        <f t="shared" si="62"/>
        <v>90.333333333333755</v>
      </c>
      <c r="AK274" s="51">
        <f t="shared" si="53"/>
        <v>97.86111111111083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200.97777777777856</v>
      </c>
      <c r="F275" s="41">
        <f t="shared" si="59"/>
        <v>208.53333333333291</v>
      </c>
      <c r="G275" s="41">
        <f t="shared" si="59"/>
        <v>216.08888888888933</v>
      </c>
      <c r="H275" s="42">
        <f t="shared" si="59"/>
        <v>185.86666666666633</v>
      </c>
      <c r="I275" s="42">
        <f t="shared" si="59"/>
        <v>193.42222222222244</v>
      </c>
      <c r="J275" s="42">
        <f t="shared" si="59"/>
        <v>200.97777777777856</v>
      </c>
      <c r="K275" s="43">
        <f t="shared" si="59"/>
        <v>170.75555555555661</v>
      </c>
      <c r="L275" s="43">
        <f t="shared" si="59"/>
        <v>178.31111111111022</v>
      </c>
      <c r="M275" s="43">
        <f t="shared" si="59"/>
        <v>185.86666666666633</v>
      </c>
      <c r="N275" s="44">
        <f t="shared" si="59"/>
        <v>136</v>
      </c>
      <c r="O275" s="44">
        <f t="shared" si="59"/>
        <v>143.55555555555611</v>
      </c>
      <c r="P275" s="44">
        <f t="shared" si="59"/>
        <v>151.11111111111222</v>
      </c>
      <c r="Q275" s="45">
        <f t="shared" si="59"/>
        <v>128.44444444444389</v>
      </c>
      <c r="R275" s="45">
        <f t="shared" si="59"/>
        <v>136</v>
      </c>
      <c r="S275" s="45">
        <f t="shared" si="59"/>
        <v>143.55555555555611</v>
      </c>
      <c r="T275" s="46">
        <f t="shared" ref="T275:AI290" si="63">T276-(T$363/360)</f>
        <v>120.88888888888802</v>
      </c>
      <c r="U275" s="46">
        <f t="shared" si="63"/>
        <v>128.44444444444389</v>
      </c>
      <c r="V275" s="46">
        <f t="shared" si="63"/>
        <v>136</v>
      </c>
      <c r="W275" s="47">
        <f t="shared" si="63"/>
        <v>113.33333333333366</v>
      </c>
      <c r="X275" s="47">
        <f t="shared" si="63"/>
        <v>120.88888888888802</v>
      </c>
      <c r="Y275" s="47">
        <f t="shared" si="63"/>
        <v>128.44444444444389</v>
      </c>
      <c r="Z275" s="48">
        <f t="shared" si="63"/>
        <v>105.77777777777806</v>
      </c>
      <c r="AA275" s="48">
        <f t="shared" si="63"/>
        <v>113.33333333333366</v>
      </c>
      <c r="AB275" s="48">
        <f t="shared" si="63"/>
        <v>120.88888888888802</v>
      </c>
      <c r="AC275" s="49">
        <f t="shared" si="63"/>
        <v>98.222222222221944</v>
      </c>
      <c r="AD275" s="49">
        <f t="shared" si="63"/>
        <v>105.77777777777806</v>
      </c>
      <c r="AE275" s="49">
        <f t="shared" si="63"/>
        <v>113.33333333333366</v>
      </c>
      <c r="AF275" s="50">
        <f t="shared" si="63"/>
        <v>90.666666666667084</v>
      </c>
      <c r="AG275" s="50">
        <f t="shared" si="63"/>
        <v>98.222222222221944</v>
      </c>
      <c r="AH275" s="50">
        <f t="shared" si="63"/>
        <v>105.77777777777806</v>
      </c>
      <c r="AI275" s="51">
        <f t="shared" si="63"/>
        <v>83.111111111110972</v>
      </c>
      <c r="AJ275" s="51">
        <f t="shared" si="62"/>
        <v>90.666666666667084</v>
      </c>
      <c r="AK275" s="51">
        <f t="shared" si="53"/>
        <v>98.222222222221944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201.71666666666744</v>
      </c>
      <c r="F276" s="41">
        <f t="shared" si="64"/>
        <v>209.29999999999959</v>
      </c>
      <c r="G276" s="41">
        <f t="shared" si="64"/>
        <v>216.88333333333378</v>
      </c>
      <c r="H276" s="42">
        <f t="shared" si="64"/>
        <v>186.54999999999967</v>
      </c>
      <c r="I276" s="42">
        <f t="shared" si="64"/>
        <v>194.13333333333355</v>
      </c>
      <c r="J276" s="42">
        <f t="shared" si="64"/>
        <v>201.71666666666744</v>
      </c>
      <c r="K276" s="43">
        <f t="shared" si="64"/>
        <v>171.38333333333438</v>
      </c>
      <c r="L276" s="43">
        <f t="shared" si="64"/>
        <v>178.96666666666579</v>
      </c>
      <c r="M276" s="43">
        <f t="shared" si="64"/>
        <v>186.54999999999967</v>
      </c>
      <c r="N276" s="44">
        <f t="shared" si="64"/>
        <v>136.5</v>
      </c>
      <c r="O276" s="44">
        <f t="shared" si="64"/>
        <v>144.08333333333388</v>
      </c>
      <c r="P276" s="44">
        <f t="shared" si="64"/>
        <v>151.66666666666777</v>
      </c>
      <c r="Q276" s="45">
        <f t="shared" si="64"/>
        <v>128.91666666666612</v>
      </c>
      <c r="R276" s="45">
        <f t="shared" si="64"/>
        <v>136.5</v>
      </c>
      <c r="S276" s="45">
        <f t="shared" si="64"/>
        <v>144.08333333333388</v>
      </c>
      <c r="T276" s="46">
        <f t="shared" si="64"/>
        <v>121.33333333333246</v>
      </c>
      <c r="U276" s="46">
        <f t="shared" si="63"/>
        <v>128.91666666666612</v>
      </c>
      <c r="V276" s="46">
        <f t="shared" si="63"/>
        <v>136.5</v>
      </c>
      <c r="W276" s="47">
        <f t="shared" si="63"/>
        <v>113.75000000000033</v>
      </c>
      <c r="X276" s="47">
        <f t="shared" si="63"/>
        <v>121.33333333333246</v>
      </c>
      <c r="Y276" s="47">
        <f t="shared" si="63"/>
        <v>128.91666666666612</v>
      </c>
      <c r="Z276" s="48">
        <f t="shared" si="63"/>
        <v>106.16666666666694</v>
      </c>
      <c r="AA276" s="48">
        <f t="shared" si="63"/>
        <v>113.75000000000033</v>
      </c>
      <c r="AB276" s="48">
        <f t="shared" si="63"/>
        <v>121.33333333333246</v>
      </c>
      <c r="AC276" s="49">
        <f t="shared" si="63"/>
        <v>98.583333333333059</v>
      </c>
      <c r="AD276" s="49">
        <f t="shared" si="63"/>
        <v>106.16666666666694</v>
      </c>
      <c r="AE276" s="49">
        <f t="shared" si="63"/>
        <v>113.75000000000033</v>
      </c>
      <c r="AF276" s="50">
        <f t="shared" si="63"/>
        <v>91.000000000000412</v>
      </c>
      <c r="AG276" s="50">
        <f t="shared" si="63"/>
        <v>98.583333333333059</v>
      </c>
      <c r="AH276" s="50">
        <f t="shared" si="63"/>
        <v>106.16666666666694</v>
      </c>
      <c r="AI276" s="51">
        <f t="shared" si="63"/>
        <v>83.416666666666529</v>
      </c>
      <c r="AJ276" s="51">
        <f t="shared" si="62"/>
        <v>91.000000000000412</v>
      </c>
      <c r="AK276" s="51">
        <f t="shared" si="53"/>
        <v>98.583333333333059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202.45555555555632</v>
      </c>
      <c r="F277" s="41">
        <f t="shared" si="64"/>
        <v>210.06666666666626</v>
      </c>
      <c r="G277" s="41">
        <f t="shared" si="64"/>
        <v>217.67777777777823</v>
      </c>
      <c r="H277" s="42">
        <f t="shared" si="64"/>
        <v>187.23333333333301</v>
      </c>
      <c r="I277" s="42">
        <f t="shared" si="64"/>
        <v>194.84444444444466</v>
      </c>
      <c r="J277" s="42">
        <f t="shared" si="64"/>
        <v>202.45555555555632</v>
      </c>
      <c r="K277" s="43">
        <f t="shared" si="64"/>
        <v>172.01111111111214</v>
      </c>
      <c r="L277" s="43">
        <f t="shared" si="64"/>
        <v>179.62222222222135</v>
      </c>
      <c r="M277" s="43">
        <f t="shared" si="64"/>
        <v>187.23333333333301</v>
      </c>
      <c r="N277" s="44">
        <f t="shared" si="64"/>
        <v>137</v>
      </c>
      <c r="O277" s="44">
        <f t="shared" si="64"/>
        <v>144.61111111111165</v>
      </c>
      <c r="P277" s="44">
        <f t="shared" si="64"/>
        <v>152.22222222222331</v>
      </c>
      <c r="Q277" s="45">
        <f t="shared" si="64"/>
        <v>129.38888888888835</v>
      </c>
      <c r="R277" s="45">
        <f t="shared" si="64"/>
        <v>137</v>
      </c>
      <c r="S277" s="45">
        <f t="shared" si="64"/>
        <v>144.61111111111165</v>
      </c>
      <c r="T277" s="46">
        <f t="shared" si="64"/>
        <v>121.7777777777769</v>
      </c>
      <c r="U277" s="46">
        <f t="shared" si="63"/>
        <v>129.38888888888835</v>
      </c>
      <c r="V277" s="46">
        <f t="shared" si="63"/>
        <v>137</v>
      </c>
      <c r="W277" s="47">
        <f t="shared" si="63"/>
        <v>114.166666666667</v>
      </c>
      <c r="X277" s="47">
        <f t="shared" si="63"/>
        <v>121.7777777777769</v>
      </c>
      <c r="Y277" s="47">
        <f t="shared" si="63"/>
        <v>129.38888888888835</v>
      </c>
      <c r="Z277" s="48">
        <f t="shared" si="63"/>
        <v>106.55555555555583</v>
      </c>
      <c r="AA277" s="48">
        <f t="shared" si="63"/>
        <v>114.166666666667</v>
      </c>
      <c r="AB277" s="48">
        <f t="shared" si="63"/>
        <v>121.7777777777769</v>
      </c>
      <c r="AC277" s="49">
        <f t="shared" si="63"/>
        <v>98.944444444444173</v>
      </c>
      <c r="AD277" s="49">
        <f t="shared" si="63"/>
        <v>106.55555555555583</v>
      </c>
      <c r="AE277" s="49">
        <f t="shared" si="63"/>
        <v>114.166666666667</v>
      </c>
      <c r="AF277" s="50">
        <f t="shared" si="63"/>
        <v>91.333333333333741</v>
      </c>
      <c r="AG277" s="50">
        <f t="shared" si="63"/>
        <v>98.944444444444173</v>
      </c>
      <c r="AH277" s="50">
        <f t="shared" si="63"/>
        <v>106.55555555555583</v>
      </c>
      <c r="AI277" s="51">
        <f t="shared" si="63"/>
        <v>83.722222222222086</v>
      </c>
      <c r="AJ277" s="51">
        <f t="shared" si="62"/>
        <v>91.333333333333741</v>
      </c>
      <c r="AK277" s="51">
        <f t="shared" ref="AJ277:AK299" si="65">AK278-(AK$363/360)</f>
        <v>98.944444444444173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203.1944444444452</v>
      </c>
      <c r="F278" s="41">
        <f t="shared" si="64"/>
        <v>210.83333333333294</v>
      </c>
      <c r="G278" s="41">
        <f t="shared" si="64"/>
        <v>218.47222222222268</v>
      </c>
      <c r="H278" s="42">
        <f t="shared" si="64"/>
        <v>187.91666666666634</v>
      </c>
      <c r="I278" s="42">
        <f t="shared" si="64"/>
        <v>195.55555555555577</v>
      </c>
      <c r="J278" s="42">
        <f t="shared" si="64"/>
        <v>203.1944444444452</v>
      </c>
      <c r="K278" s="43">
        <f t="shared" si="64"/>
        <v>172.63888888888991</v>
      </c>
      <c r="L278" s="43">
        <f t="shared" si="64"/>
        <v>180.27777777777692</v>
      </c>
      <c r="M278" s="43">
        <f t="shared" si="64"/>
        <v>187.91666666666634</v>
      </c>
      <c r="N278" s="44">
        <f t="shared" si="64"/>
        <v>137.5</v>
      </c>
      <c r="O278" s="44">
        <f t="shared" si="64"/>
        <v>145.13888888888943</v>
      </c>
      <c r="P278" s="44">
        <f t="shared" si="64"/>
        <v>152.77777777777885</v>
      </c>
      <c r="Q278" s="45">
        <f t="shared" si="64"/>
        <v>129.86111111111057</v>
      </c>
      <c r="R278" s="45">
        <f t="shared" si="64"/>
        <v>137.5</v>
      </c>
      <c r="S278" s="45">
        <f t="shared" si="64"/>
        <v>145.13888888888943</v>
      </c>
      <c r="T278" s="46">
        <f t="shared" si="64"/>
        <v>122.22222222222135</v>
      </c>
      <c r="U278" s="46">
        <f t="shared" si="63"/>
        <v>129.86111111111057</v>
      </c>
      <c r="V278" s="46">
        <f t="shared" si="63"/>
        <v>137.5</v>
      </c>
      <c r="W278" s="47">
        <f t="shared" si="63"/>
        <v>114.58333333333367</v>
      </c>
      <c r="X278" s="47">
        <f t="shared" si="63"/>
        <v>122.22222222222135</v>
      </c>
      <c r="Y278" s="47">
        <f t="shared" si="63"/>
        <v>129.86111111111057</v>
      </c>
      <c r="Z278" s="48">
        <f t="shared" si="63"/>
        <v>106.94444444444471</v>
      </c>
      <c r="AA278" s="48">
        <f t="shared" si="63"/>
        <v>114.58333333333367</v>
      </c>
      <c r="AB278" s="48">
        <f t="shared" si="63"/>
        <v>122.22222222222135</v>
      </c>
      <c r="AC278" s="49">
        <f t="shared" si="63"/>
        <v>99.305555555555287</v>
      </c>
      <c r="AD278" s="49">
        <f t="shared" si="63"/>
        <v>106.94444444444471</v>
      </c>
      <c r="AE278" s="49">
        <f t="shared" si="63"/>
        <v>114.58333333333367</v>
      </c>
      <c r="AF278" s="50">
        <f t="shared" si="63"/>
        <v>91.666666666667069</v>
      </c>
      <c r="AG278" s="50">
        <f t="shared" si="63"/>
        <v>99.305555555555287</v>
      </c>
      <c r="AH278" s="50">
        <f t="shared" si="63"/>
        <v>106.94444444444471</v>
      </c>
      <c r="AI278" s="51">
        <f t="shared" si="63"/>
        <v>84.027777777777644</v>
      </c>
      <c r="AJ278" s="51">
        <f t="shared" si="62"/>
        <v>91.666666666667069</v>
      </c>
      <c r="AK278" s="51">
        <f t="shared" si="65"/>
        <v>99.305555555555287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203.93333333333408</v>
      </c>
      <c r="F279" s="41">
        <f t="shared" si="64"/>
        <v>211.59999999999962</v>
      </c>
      <c r="G279" s="41">
        <f t="shared" si="64"/>
        <v>219.26666666666713</v>
      </c>
      <c r="H279" s="42">
        <f t="shared" si="64"/>
        <v>188.59999999999968</v>
      </c>
      <c r="I279" s="42">
        <f t="shared" si="64"/>
        <v>196.26666666666688</v>
      </c>
      <c r="J279" s="42">
        <f t="shared" si="64"/>
        <v>203.93333333333408</v>
      </c>
      <c r="K279" s="43">
        <f t="shared" si="64"/>
        <v>173.26666666666767</v>
      </c>
      <c r="L279" s="43">
        <f t="shared" si="64"/>
        <v>180.93333333333248</v>
      </c>
      <c r="M279" s="43">
        <f t="shared" si="64"/>
        <v>188.59999999999968</v>
      </c>
      <c r="N279" s="44">
        <f t="shared" si="64"/>
        <v>138</v>
      </c>
      <c r="O279" s="44">
        <f t="shared" si="64"/>
        <v>145.6666666666672</v>
      </c>
      <c r="P279" s="44">
        <f t="shared" si="64"/>
        <v>153.33333333333439</v>
      </c>
      <c r="Q279" s="45">
        <f t="shared" si="64"/>
        <v>130.3333333333328</v>
      </c>
      <c r="R279" s="45">
        <f t="shared" si="64"/>
        <v>138</v>
      </c>
      <c r="S279" s="45">
        <f t="shared" si="64"/>
        <v>145.6666666666672</v>
      </c>
      <c r="T279" s="46">
        <f t="shared" si="64"/>
        <v>122.66666666666579</v>
      </c>
      <c r="U279" s="46">
        <f t="shared" si="63"/>
        <v>130.3333333333328</v>
      </c>
      <c r="V279" s="46">
        <f t="shared" si="63"/>
        <v>138</v>
      </c>
      <c r="W279" s="47">
        <f t="shared" si="63"/>
        <v>115.00000000000034</v>
      </c>
      <c r="X279" s="47">
        <f t="shared" si="63"/>
        <v>122.66666666666579</v>
      </c>
      <c r="Y279" s="47">
        <f t="shared" si="63"/>
        <v>130.3333333333328</v>
      </c>
      <c r="Z279" s="48">
        <f t="shared" si="63"/>
        <v>107.3333333333336</v>
      </c>
      <c r="AA279" s="48">
        <f t="shared" si="63"/>
        <v>115.00000000000034</v>
      </c>
      <c r="AB279" s="48">
        <f t="shared" si="63"/>
        <v>122.66666666666579</v>
      </c>
      <c r="AC279" s="49">
        <f t="shared" si="63"/>
        <v>99.666666666666401</v>
      </c>
      <c r="AD279" s="49">
        <f t="shared" si="63"/>
        <v>107.3333333333336</v>
      </c>
      <c r="AE279" s="49">
        <f t="shared" si="63"/>
        <v>115.00000000000034</v>
      </c>
      <c r="AF279" s="50">
        <f t="shared" si="63"/>
        <v>92.000000000000398</v>
      </c>
      <c r="AG279" s="50">
        <f t="shared" si="63"/>
        <v>99.666666666666401</v>
      </c>
      <c r="AH279" s="50">
        <f t="shared" si="63"/>
        <v>107.3333333333336</v>
      </c>
      <c r="AI279" s="51">
        <f t="shared" si="63"/>
        <v>84.333333333333201</v>
      </c>
      <c r="AJ279" s="51">
        <f t="shared" si="62"/>
        <v>92.000000000000398</v>
      </c>
      <c r="AK279" s="51">
        <f t="shared" si="65"/>
        <v>99.666666666666401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204.67222222222296</v>
      </c>
      <c r="F280" s="41">
        <f t="shared" si="64"/>
        <v>212.3666666666663</v>
      </c>
      <c r="G280" s="41">
        <f t="shared" si="64"/>
        <v>220.06111111111159</v>
      </c>
      <c r="H280" s="42">
        <f t="shared" si="64"/>
        <v>189.28333333333302</v>
      </c>
      <c r="I280" s="42">
        <f t="shared" si="64"/>
        <v>196.97777777777799</v>
      </c>
      <c r="J280" s="42">
        <f t="shared" si="64"/>
        <v>204.67222222222296</v>
      </c>
      <c r="K280" s="43">
        <f t="shared" si="64"/>
        <v>173.89444444444544</v>
      </c>
      <c r="L280" s="43">
        <f t="shared" si="64"/>
        <v>181.58888888888805</v>
      </c>
      <c r="M280" s="43">
        <f t="shared" si="64"/>
        <v>189.28333333333302</v>
      </c>
      <c r="N280" s="44">
        <f t="shared" si="64"/>
        <v>138.5</v>
      </c>
      <c r="O280" s="44">
        <f t="shared" si="64"/>
        <v>146.19444444444497</v>
      </c>
      <c r="P280" s="44">
        <f t="shared" si="64"/>
        <v>153.88888888888994</v>
      </c>
      <c r="Q280" s="45">
        <f t="shared" si="64"/>
        <v>130.80555555555503</v>
      </c>
      <c r="R280" s="45">
        <f t="shared" si="64"/>
        <v>138.5</v>
      </c>
      <c r="S280" s="45">
        <f t="shared" si="64"/>
        <v>146.19444444444497</v>
      </c>
      <c r="T280" s="46">
        <f t="shared" si="64"/>
        <v>123.11111111111023</v>
      </c>
      <c r="U280" s="46">
        <f t="shared" si="63"/>
        <v>130.80555555555503</v>
      </c>
      <c r="V280" s="46">
        <f t="shared" si="63"/>
        <v>138.5</v>
      </c>
      <c r="W280" s="47">
        <f t="shared" si="63"/>
        <v>115.41666666666701</v>
      </c>
      <c r="X280" s="47">
        <f t="shared" si="63"/>
        <v>123.11111111111023</v>
      </c>
      <c r="Y280" s="47">
        <f t="shared" si="63"/>
        <v>130.80555555555503</v>
      </c>
      <c r="Z280" s="48">
        <f t="shared" si="63"/>
        <v>107.72222222222248</v>
      </c>
      <c r="AA280" s="48">
        <f t="shared" si="63"/>
        <v>115.41666666666701</v>
      </c>
      <c r="AB280" s="48">
        <f t="shared" si="63"/>
        <v>123.11111111111023</v>
      </c>
      <c r="AC280" s="49">
        <f t="shared" si="63"/>
        <v>100.02777777777752</v>
      </c>
      <c r="AD280" s="49">
        <f t="shared" si="63"/>
        <v>107.72222222222248</v>
      </c>
      <c r="AE280" s="49">
        <f t="shared" si="63"/>
        <v>115.41666666666701</v>
      </c>
      <c r="AF280" s="50">
        <f t="shared" si="63"/>
        <v>92.333333333333727</v>
      </c>
      <c r="AG280" s="50">
        <f t="shared" si="63"/>
        <v>100.02777777777752</v>
      </c>
      <c r="AH280" s="50">
        <f t="shared" si="63"/>
        <v>107.72222222222248</v>
      </c>
      <c r="AI280" s="51">
        <f t="shared" si="63"/>
        <v>84.638888888888758</v>
      </c>
      <c r="AJ280" s="51">
        <f t="shared" si="62"/>
        <v>92.333333333333727</v>
      </c>
      <c r="AK280" s="51">
        <f t="shared" si="65"/>
        <v>100.02777777777752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205.41111111111184</v>
      </c>
      <c r="F281" s="41">
        <f t="shared" si="64"/>
        <v>213.13333333333298</v>
      </c>
      <c r="G281" s="41">
        <f t="shared" si="64"/>
        <v>220.85555555555604</v>
      </c>
      <c r="H281" s="42">
        <f t="shared" si="64"/>
        <v>189.96666666666636</v>
      </c>
      <c r="I281" s="42">
        <f t="shared" si="64"/>
        <v>197.6888888888891</v>
      </c>
      <c r="J281" s="42">
        <f t="shared" si="64"/>
        <v>205.41111111111184</v>
      </c>
      <c r="K281" s="43">
        <f t="shared" si="64"/>
        <v>174.52222222222321</v>
      </c>
      <c r="L281" s="43">
        <f t="shared" si="64"/>
        <v>182.24444444444362</v>
      </c>
      <c r="M281" s="43">
        <f t="shared" si="64"/>
        <v>189.96666666666636</v>
      </c>
      <c r="N281" s="44">
        <f t="shared" si="64"/>
        <v>139</v>
      </c>
      <c r="O281" s="44">
        <f t="shared" si="64"/>
        <v>146.72222222222274</v>
      </c>
      <c r="P281" s="44">
        <f t="shared" si="64"/>
        <v>154.44444444444548</v>
      </c>
      <c r="Q281" s="45">
        <f t="shared" si="64"/>
        <v>131.27777777777726</v>
      </c>
      <c r="R281" s="45">
        <f t="shared" si="64"/>
        <v>139</v>
      </c>
      <c r="S281" s="45">
        <f t="shared" si="64"/>
        <v>146.72222222222274</v>
      </c>
      <c r="T281" s="46">
        <f t="shared" si="64"/>
        <v>123.55555555555468</v>
      </c>
      <c r="U281" s="46">
        <f t="shared" si="63"/>
        <v>131.27777777777726</v>
      </c>
      <c r="V281" s="46">
        <f t="shared" si="63"/>
        <v>139</v>
      </c>
      <c r="W281" s="47">
        <f t="shared" si="63"/>
        <v>115.83333333333368</v>
      </c>
      <c r="X281" s="47">
        <f t="shared" si="63"/>
        <v>123.55555555555468</v>
      </c>
      <c r="Y281" s="47">
        <f t="shared" si="63"/>
        <v>131.27777777777726</v>
      </c>
      <c r="Z281" s="48">
        <f t="shared" si="63"/>
        <v>108.11111111111137</v>
      </c>
      <c r="AA281" s="48">
        <f t="shared" si="63"/>
        <v>115.83333333333368</v>
      </c>
      <c r="AB281" s="48">
        <f t="shared" si="63"/>
        <v>123.55555555555468</v>
      </c>
      <c r="AC281" s="49">
        <f t="shared" si="63"/>
        <v>100.38888888888863</v>
      </c>
      <c r="AD281" s="49">
        <f t="shared" si="63"/>
        <v>108.11111111111137</v>
      </c>
      <c r="AE281" s="49">
        <f t="shared" si="63"/>
        <v>115.83333333333368</v>
      </c>
      <c r="AF281" s="50">
        <f t="shared" si="63"/>
        <v>92.666666666667055</v>
      </c>
      <c r="AG281" s="50">
        <f t="shared" si="63"/>
        <v>100.38888888888863</v>
      </c>
      <c r="AH281" s="50">
        <f t="shared" si="63"/>
        <v>108.11111111111137</v>
      </c>
      <c r="AI281" s="51">
        <f t="shared" si="63"/>
        <v>84.944444444444315</v>
      </c>
      <c r="AJ281" s="51">
        <f t="shared" si="62"/>
        <v>92.666666666667055</v>
      </c>
      <c r="AK281" s="51">
        <f t="shared" si="65"/>
        <v>100.38888888888863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206.15000000000072</v>
      </c>
      <c r="F282" s="41">
        <f t="shared" si="64"/>
        <v>213.89999999999966</v>
      </c>
      <c r="G282" s="41">
        <f t="shared" si="64"/>
        <v>221.65000000000049</v>
      </c>
      <c r="H282" s="42">
        <f t="shared" si="64"/>
        <v>190.64999999999969</v>
      </c>
      <c r="I282" s="42">
        <f t="shared" si="64"/>
        <v>198.4000000000002</v>
      </c>
      <c r="J282" s="42">
        <f t="shared" si="64"/>
        <v>206.15000000000072</v>
      </c>
      <c r="K282" s="43">
        <f t="shared" si="64"/>
        <v>175.15000000000097</v>
      </c>
      <c r="L282" s="43">
        <f t="shared" si="64"/>
        <v>182.89999999999918</v>
      </c>
      <c r="M282" s="43">
        <f t="shared" si="64"/>
        <v>190.64999999999969</v>
      </c>
      <c r="N282" s="44">
        <f t="shared" si="64"/>
        <v>139.5</v>
      </c>
      <c r="O282" s="44">
        <f t="shared" si="64"/>
        <v>147.25000000000051</v>
      </c>
      <c r="P282" s="44">
        <f t="shared" si="64"/>
        <v>155.00000000000102</v>
      </c>
      <c r="Q282" s="45">
        <f t="shared" si="64"/>
        <v>131.74999999999949</v>
      </c>
      <c r="R282" s="45">
        <f t="shared" si="64"/>
        <v>139.5</v>
      </c>
      <c r="S282" s="45">
        <f t="shared" si="64"/>
        <v>147.25000000000051</v>
      </c>
      <c r="T282" s="46">
        <f t="shared" si="64"/>
        <v>123.99999999999912</v>
      </c>
      <c r="U282" s="46">
        <f t="shared" si="63"/>
        <v>131.74999999999949</v>
      </c>
      <c r="V282" s="46">
        <f t="shared" si="63"/>
        <v>139.5</v>
      </c>
      <c r="W282" s="47">
        <f t="shared" si="63"/>
        <v>116.25000000000036</v>
      </c>
      <c r="X282" s="47">
        <f t="shared" si="63"/>
        <v>123.99999999999912</v>
      </c>
      <c r="Y282" s="47">
        <f t="shared" si="63"/>
        <v>131.74999999999949</v>
      </c>
      <c r="Z282" s="48">
        <f t="shared" si="63"/>
        <v>108.50000000000026</v>
      </c>
      <c r="AA282" s="48">
        <f t="shared" si="63"/>
        <v>116.25000000000036</v>
      </c>
      <c r="AB282" s="48">
        <f t="shared" si="63"/>
        <v>123.99999999999912</v>
      </c>
      <c r="AC282" s="49">
        <f t="shared" si="63"/>
        <v>100.74999999999974</v>
      </c>
      <c r="AD282" s="49">
        <f t="shared" si="63"/>
        <v>108.50000000000026</v>
      </c>
      <c r="AE282" s="49">
        <f t="shared" si="63"/>
        <v>116.25000000000036</v>
      </c>
      <c r="AF282" s="50">
        <f t="shared" si="63"/>
        <v>93.000000000000384</v>
      </c>
      <c r="AG282" s="50">
        <f t="shared" si="63"/>
        <v>100.74999999999974</v>
      </c>
      <c r="AH282" s="50">
        <f t="shared" si="63"/>
        <v>108.50000000000026</v>
      </c>
      <c r="AI282" s="51">
        <f t="shared" si="63"/>
        <v>85.249999999999872</v>
      </c>
      <c r="AJ282" s="51">
        <f t="shared" si="65"/>
        <v>93.000000000000384</v>
      </c>
      <c r="AK282" s="51">
        <f t="shared" si="65"/>
        <v>100.74999999999974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206.8888888888896</v>
      </c>
      <c r="F283" s="41">
        <f t="shared" si="64"/>
        <v>214.66666666666634</v>
      </c>
      <c r="G283" s="41">
        <f t="shared" si="64"/>
        <v>222.44444444444494</v>
      </c>
      <c r="H283" s="42">
        <f t="shared" si="64"/>
        <v>191.33333333333303</v>
      </c>
      <c r="I283" s="42">
        <f t="shared" si="64"/>
        <v>199.11111111111131</v>
      </c>
      <c r="J283" s="42">
        <f t="shared" si="64"/>
        <v>206.8888888888896</v>
      </c>
      <c r="K283" s="43">
        <f t="shared" si="64"/>
        <v>175.77777777777874</v>
      </c>
      <c r="L283" s="43">
        <f t="shared" si="64"/>
        <v>183.55555555555475</v>
      </c>
      <c r="M283" s="43">
        <f t="shared" si="64"/>
        <v>191.33333333333303</v>
      </c>
      <c r="N283" s="44">
        <f t="shared" si="64"/>
        <v>140</v>
      </c>
      <c r="O283" s="44">
        <f t="shared" si="64"/>
        <v>147.77777777777828</v>
      </c>
      <c r="P283" s="44">
        <f t="shared" si="64"/>
        <v>155.55555555555657</v>
      </c>
      <c r="Q283" s="45">
        <f t="shared" si="64"/>
        <v>132.22222222222172</v>
      </c>
      <c r="R283" s="45">
        <f t="shared" si="64"/>
        <v>140</v>
      </c>
      <c r="S283" s="45">
        <f t="shared" si="64"/>
        <v>147.77777777777828</v>
      </c>
      <c r="T283" s="46">
        <f t="shared" si="64"/>
        <v>124.44444444444356</v>
      </c>
      <c r="U283" s="46">
        <f t="shared" si="63"/>
        <v>132.22222222222172</v>
      </c>
      <c r="V283" s="46">
        <f t="shared" si="63"/>
        <v>140</v>
      </c>
      <c r="W283" s="47">
        <f t="shared" si="63"/>
        <v>116.66666666666703</v>
      </c>
      <c r="X283" s="47">
        <f t="shared" si="63"/>
        <v>124.44444444444356</v>
      </c>
      <c r="Y283" s="47">
        <f t="shared" si="63"/>
        <v>132.22222222222172</v>
      </c>
      <c r="Z283" s="48">
        <f t="shared" si="63"/>
        <v>108.88888888888914</v>
      </c>
      <c r="AA283" s="48">
        <f t="shared" si="63"/>
        <v>116.66666666666703</v>
      </c>
      <c r="AB283" s="48">
        <f t="shared" si="63"/>
        <v>124.44444444444356</v>
      </c>
      <c r="AC283" s="49">
        <f t="shared" si="63"/>
        <v>101.11111111111086</v>
      </c>
      <c r="AD283" s="49">
        <f t="shared" si="63"/>
        <v>108.88888888888914</v>
      </c>
      <c r="AE283" s="49">
        <f t="shared" si="63"/>
        <v>116.66666666666703</v>
      </c>
      <c r="AF283" s="50">
        <f t="shared" si="63"/>
        <v>93.333333333333712</v>
      </c>
      <c r="AG283" s="50">
        <f t="shared" si="63"/>
        <v>101.11111111111086</v>
      </c>
      <c r="AH283" s="50">
        <f t="shared" si="63"/>
        <v>108.88888888888914</v>
      </c>
      <c r="AI283" s="51">
        <f t="shared" si="63"/>
        <v>85.555555555555429</v>
      </c>
      <c r="AJ283" s="51">
        <f t="shared" si="65"/>
        <v>93.333333333333712</v>
      </c>
      <c r="AK283" s="51">
        <f t="shared" si="65"/>
        <v>101.11111111111086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207.62777777777848</v>
      </c>
      <c r="F284" s="41">
        <f t="shared" si="64"/>
        <v>215.43333333333302</v>
      </c>
      <c r="G284" s="41">
        <f t="shared" si="64"/>
        <v>223.23888888888939</v>
      </c>
      <c r="H284" s="42">
        <f t="shared" si="64"/>
        <v>192.01666666666637</v>
      </c>
      <c r="I284" s="42">
        <f t="shared" si="64"/>
        <v>199.82222222222242</v>
      </c>
      <c r="J284" s="42">
        <f t="shared" si="64"/>
        <v>207.62777777777848</v>
      </c>
      <c r="K284" s="43">
        <f t="shared" si="64"/>
        <v>176.4055555555565</v>
      </c>
      <c r="L284" s="43">
        <f t="shared" si="64"/>
        <v>184.21111111111031</v>
      </c>
      <c r="M284" s="43">
        <f t="shared" si="64"/>
        <v>192.01666666666637</v>
      </c>
      <c r="N284" s="44">
        <f t="shared" si="64"/>
        <v>140.5</v>
      </c>
      <c r="O284" s="44">
        <f t="shared" si="64"/>
        <v>148.30555555555605</v>
      </c>
      <c r="P284" s="44">
        <f t="shared" si="64"/>
        <v>156.11111111111211</v>
      </c>
      <c r="Q284" s="45">
        <f t="shared" si="64"/>
        <v>132.69444444444395</v>
      </c>
      <c r="R284" s="45">
        <f t="shared" si="64"/>
        <v>140.5</v>
      </c>
      <c r="S284" s="45">
        <f t="shared" si="64"/>
        <v>148.30555555555605</v>
      </c>
      <c r="T284" s="46">
        <f t="shared" si="64"/>
        <v>124.888888888888</v>
      </c>
      <c r="U284" s="46">
        <f t="shared" si="63"/>
        <v>132.69444444444395</v>
      </c>
      <c r="V284" s="46">
        <f t="shared" si="63"/>
        <v>140.5</v>
      </c>
      <c r="W284" s="47">
        <f t="shared" si="63"/>
        <v>117.0833333333337</v>
      </c>
      <c r="X284" s="47">
        <f t="shared" si="63"/>
        <v>124.888888888888</v>
      </c>
      <c r="Y284" s="47">
        <f t="shared" si="63"/>
        <v>132.69444444444395</v>
      </c>
      <c r="Z284" s="48">
        <f t="shared" si="63"/>
        <v>109.27777777777803</v>
      </c>
      <c r="AA284" s="48">
        <f t="shared" si="63"/>
        <v>117.0833333333337</v>
      </c>
      <c r="AB284" s="48">
        <f t="shared" si="63"/>
        <v>124.888888888888</v>
      </c>
      <c r="AC284" s="49">
        <f t="shared" si="63"/>
        <v>101.47222222222197</v>
      </c>
      <c r="AD284" s="49">
        <f t="shared" si="63"/>
        <v>109.27777777777803</v>
      </c>
      <c r="AE284" s="49">
        <f t="shared" si="63"/>
        <v>117.0833333333337</v>
      </c>
      <c r="AF284" s="50">
        <f t="shared" si="63"/>
        <v>93.666666666667041</v>
      </c>
      <c r="AG284" s="50">
        <f t="shared" si="63"/>
        <v>101.47222222222197</v>
      </c>
      <c r="AH284" s="50">
        <f t="shared" si="63"/>
        <v>109.27777777777803</v>
      </c>
      <c r="AI284" s="51">
        <f t="shared" si="63"/>
        <v>85.861111111110986</v>
      </c>
      <c r="AJ284" s="51">
        <f t="shared" si="65"/>
        <v>93.666666666667041</v>
      </c>
      <c r="AK284" s="51">
        <f t="shared" si="65"/>
        <v>101.47222222222197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208.36666666666736</v>
      </c>
      <c r="F285" s="41">
        <f t="shared" si="64"/>
        <v>216.1999999999997</v>
      </c>
      <c r="G285" s="41">
        <f t="shared" si="64"/>
        <v>224.03333333333384</v>
      </c>
      <c r="H285" s="42">
        <f t="shared" si="64"/>
        <v>192.6999999999997</v>
      </c>
      <c r="I285" s="42">
        <f t="shared" si="64"/>
        <v>200.53333333333353</v>
      </c>
      <c r="J285" s="42">
        <f t="shared" si="64"/>
        <v>208.36666666666736</v>
      </c>
      <c r="K285" s="43">
        <f t="shared" si="64"/>
        <v>177.03333333333427</v>
      </c>
      <c r="L285" s="43">
        <f t="shared" si="64"/>
        <v>184.86666666666588</v>
      </c>
      <c r="M285" s="43">
        <f t="shared" si="64"/>
        <v>192.6999999999997</v>
      </c>
      <c r="N285" s="44">
        <f t="shared" si="64"/>
        <v>141</v>
      </c>
      <c r="O285" s="44">
        <f t="shared" si="64"/>
        <v>148.83333333333383</v>
      </c>
      <c r="P285" s="44">
        <f t="shared" si="64"/>
        <v>156.66666666666765</v>
      </c>
      <c r="Q285" s="45">
        <f t="shared" si="64"/>
        <v>133.16666666666617</v>
      </c>
      <c r="R285" s="45">
        <f t="shared" si="64"/>
        <v>141</v>
      </c>
      <c r="S285" s="45">
        <f t="shared" si="64"/>
        <v>148.83333333333383</v>
      </c>
      <c r="T285" s="46">
        <f t="shared" si="64"/>
        <v>125.33333333333245</v>
      </c>
      <c r="U285" s="46">
        <f t="shared" si="63"/>
        <v>133.16666666666617</v>
      </c>
      <c r="V285" s="46">
        <f t="shared" si="63"/>
        <v>141</v>
      </c>
      <c r="W285" s="47">
        <f t="shared" si="63"/>
        <v>117.50000000000037</v>
      </c>
      <c r="X285" s="47">
        <f t="shared" si="63"/>
        <v>125.33333333333245</v>
      </c>
      <c r="Y285" s="47">
        <f t="shared" si="63"/>
        <v>133.16666666666617</v>
      </c>
      <c r="Z285" s="48">
        <f t="shared" si="63"/>
        <v>109.66666666666691</v>
      </c>
      <c r="AA285" s="48">
        <f t="shared" si="63"/>
        <v>117.50000000000037</v>
      </c>
      <c r="AB285" s="48">
        <f t="shared" si="63"/>
        <v>125.33333333333245</v>
      </c>
      <c r="AC285" s="49">
        <f t="shared" si="63"/>
        <v>101.83333333333309</v>
      </c>
      <c r="AD285" s="49">
        <f t="shared" si="63"/>
        <v>109.66666666666691</v>
      </c>
      <c r="AE285" s="49">
        <f t="shared" si="63"/>
        <v>117.50000000000037</v>
      </c>
      <c r="AF285" s="50">
        <f t="shared" si="63"/>
        <v>94.000000000000369</v>
      </c>
      <c r="AG285" s="50">
        <f t="shared" si="63"/>
        <v>101.83333333333309</v>
      </c>
      <c r="AH285" s="50">
        <f t="shared" si="63"/>
        <v>109.66666666666691</v>
      </c>
      <c r="AI285" s="51">
        <f t="shared" si="63"/>
        <v>86.166666666666544</v>
      </c>
      <c r="AJ285" s="51">
        <f t="shared" si="65"/>
        <v>94.000000000000369</v>
      </c>
      <c r="AK285" s="51">
        <f t="shared" si="65"/>
        <v>101.83333333333309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209.10555555555624</v>
      </c>
      <c r="F286" s="41">
        <f t="shared" si="64"/>
        <v>216.96666666666638</v>
      </c>
      <c r="G286" s="41">
        <f t="shared" si="64"/>
        <v>224.82777777777829</v>
      </c>
      <c r="H286" s="42">
        <f t="shared" si="64"/>
        <v>193.38333333333304</v>
      </c>
      <c r="I286" s="42">
        <f t="shared" si="64"/>
        <v>201.24444444444464</v>
      </c>
      <c r="J286" s="42">
        <f t="shared" si="64"/>
        <v>209.10555555555624</v>
      </c>
      <c r="K286" s="43">
        <f t="shared" si="64"/>
        <v>177.66111111111204</v>
      </c>
      <c r="L286" s="43">
        <f t="shared" si="64"/>
        <v>185.52222222222144</v>
      </c>
      <c r="M286" s="43">
        <f t="shared" si="64"/>
        <v>193.38333333333304</v>
      </c>
      <c r="N286" s="44">
        <f t="shared" si="64"/>
        <v>141.5</v>
      </c>
      <c r="O286" s="44">
        <f t="shared" si="64"/>
        <v>149.3611111111116</v>
      </c>
      <c r="P286" s="44">
        <f t="shared" si="64"/>
        <v>157.22222222222319</v>
      </c>
      <c r="Q286" s="45">
        <f t="shared" si="64"/>
        <v>133.6388888888884</v>
      </c>
      <c r="R286" s="45">
        <f t="shared" si="64"/>
        <v>141.5</v>
      </c>
      <c r="S286" s="45">
        <f t="shared" si="64"/>
        <v>149.3611111111116</v>
      </c>
      <c r="T286" s="46">
        <f t="shared" si="64"/>
        <v>125.77777777777689</v>
      </c>
      <c r="U286" s="46">
        <f t="shared" si="63"/>
        <v>133.6388888888884</v>
      </c>
      <c r="V286" s="46">
        <f t="shared" si="63"/>
        <v>141.5</v>
      </c>
      <c r="W286" s="47">
        <f t="shared" si="63"/>
        <v>117.91666666666704</v>
      </c>
      <c r="X286" s="47">
        <f t="shared" si="63"/>
        <v>125.77777777777689</v>
      </c>
      <c r="Y286" s="47">
        <f t="shared" si="63"/>
        <v>133.6388888888884</v>
      </c>
      <c r="Z286" s="48">
        <f t="shared" si="63"/>
        <v>110.0555555555558</v>
      </c>
      <c r="AA286" s="48">
        <f t="shared" si="63"/>
        <v>117.91666666666704</v>
      </c>
      <c r="AB286" s="48">
        <f t="shared" si="63"/>
        <v>125.77777777777689</v>
      </c>
      <c r="AC286" s="49">
        <f t="shared" si="63"/>
        <v>102.1944444444442</v>
      </c>
      <c r="AD286" s="49">
        <f t="shared" si="63"/>
        <v>110.0555555555558</v>
      </c>
      <c r="AE286" s="49">
        <f t="shared" si="63"/>
        <v>117.91666666666704</v>
      </c>
      <c r="AF286" s="50">
        <f t="shared" si="63"/>
        <v>94.333333333333698</v>
      </c>
      <c r="AG286" s="50">
        <f t="shared" si="63"/>
        <v>102.1944444444442</v>
      </c>
      <c r="AH286" s="50">
        <f t="shared" si="63"/>
        <v>110.0555555555558</v>
      </c>
      <c r="AI286" s="51">
        <f t="shared" si="63"/>
        <v>86.472222222222101</v>
      </c>
      <c r="AJ286" s="51">
        <f t="shared" si="65"/>
        <v>94.333333333333698</v>
      </c>
      <c r="AK286" s="51">
        <f t="shared" si="65"/>
        <v>102.1944444444442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209.84444444444512</v>
      </c>
      <c r="F287" s="41">
        <f t="shared" si="64"/>
        <v>217.73333333333306</v>
      </c>
      <c r="G287" s="41">
        <f t="shared" si="64"/>
        <v>225.62222222222275</v>
      </c>
      <c r="H287" s="42">
        <f t="shared" si="64"/>
        <v>194.06666666666638</v>
      </c>
      <c r="I287" s="42">
        <f t="shared" si="64"/>
        <v>201.95555555555575</v>
      </c>
      <c r="J287" s="42">
        <f t="shared" si="64"/>
        <v>209.84444444444512</v>
      </c>
      <c r="K287" s="43">
        <f t="shared" si="64"/>
        <v>178.2888888888898</v>
      </c>
      <c r="L287" s="43">
        <f t="shared" si="64"/>
        <v>186.17777777777701</v>
      </c>
      <c r="M287" s="43">
        <f t="shared" si="64"/>
        <v>194.06666666666638</v>
      </c>
      <c r="N287" s="44">
        <f t="shared" si="64"/>
        <v>142</v>
      </c>
      <c r="O287" s="44">
        <f t="shared" si="64"/>
        <v>149.88888888888937</v>
      </c>
      <c r="P287" s="44">
        <f t="shared" si="64"/>
        <v>157.77777777777874</v>
      </c>
      <c r="Q287" s="45">
        <f t="shared" si="64"/>
        <v>134.11111111111063</v>
      </c>
      <c r="R287" s="45">
        <f t="shared" si="64"/>
        <v>142</v>
      </c>
      <c r="S287" s="45">
        <f t="shared" si="64"/>
        <v>149.88888888888937</v>
      </c>
      <c r="T287" s="46">
        <f t="shared" si="64"/>
        <v>126.22222222222133</v>
      </c>
      <c r="U287" s="46">
        <f t="shared" si="63"/>
        <v>134.11111111111063</v>
      </c>
      <c r="V287" s="46">
        <f t="shared" si="63"/>
        <v>142</v>
      </c>
      <c r="W287" s="47">
        <f t="shared" si="63"/>
        <v>118.33333333333371</v>
      </c>
      <c r="X287" s="47">
        <f t="shared" si="63"/>
        <v>126.22222222222133</v>
      </c>
      <c r="Y287" s="47">
        <f t="shared" si="63"/>
        <v>134.11111111111063</v>
      </c>
      <c r="Z287" s="48">
        <f t="shared" si="63"/>
        <v>110.44444444444468</v>
      </c>
      <c r="AA287" s="48">
        <f t="shared" si="63"/>
        <v>118.33333333333371</v>
      </c>
      <c r="AB287" s="48">
        <f t="shared" si="63"/>
        <v>126.22222222222133</v>
      </c>
      <c r="AC287" s="49">
        <f t="shared" si="63"/>
        <v>102.55555555555532</v>
      </c>
      <c r="AD287" s="49">
        <f t="shared" si="63"/>
        <v>110.44444444444468</v>
      </c>
      <c r="AE287" s="49">
        <f t="shared" si="63"/>
        <v>118.33333333333371</v>
      </c>
      <c r="AF287" s="50">
        <f t="shared" si="63"/>
        <v>94.666666666667027</v>
      </c>
      <c r="AG287" s="50">
        <f t="shared" si="63"/>
        <v>102.55555555555532</v>
      </c>
      <c r="AH287" s="50">
        <f t="shared" si="63"/>
        <v>110.44444444444468</v>
      </c>
      <c r="AI287" s="51">
        <f t="shared" si="63"/>
        <v>86.777777777777658</v>
      </c>
      <c r="AJ287" s="51">
        <f t="shared" si="65"/>
        <v>94.666666666667027</v>
      </c>
      <c r="AK287" s="51">
        <f t="shared" si="65"/>
        <v>102.55555555555532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210.583333333334</v>
      </c>
      <c r="F288" s="41">
        <f t="shared" si="64"/>
        <v>218.49999999999974</v>
      </c>
      <c r="G288" s="41">
        <f t="shared" si="64"/>
        <v>226.4166666666672</v>
      </c>
      <c r="H288" s="42">
        <f t="shared" si="64"/>
        <v>194.74999999999972</v>
      </c>
      <c r="I288" s="42">
        <f t="shared" si="64"/>
        <v>202.66666666666686</v>
      </c>
      <c r="J288" s="42">
        <f t="shared" si="64"/>
        <v>210.583333333334</v>
      </c>
      <c r="K288" s="43">
        <f t="shared" si="64"/>
        <v>178.91666666666757</v>
      </c>
      <c r="L288" s="43">
        <f t="shared" si="64"/>
        <v>186.83333333333258</v>
      </c>
      <c r="M288" s="43">
        <f t="shared" si="64"/>
        <v>194.74999999999972</v>
      </c>
      <c r="N288" s="44">
        <f t="shared" si="64"/>
        <v>142.5</v>
      </c>
      <c r="O288" s="44">
        <f t="shared" si="64"/>
        <v>150.41666666666714</v>
      </c>
      <c r="P288" s="44">
        <f t="shared" si="64"/>
        <v>158.33333333333428</v>
      </c>
      <c r="Q288" s="45">
        <f t="shared" si="64"/>
        <v>134.58333333333286</v>
      </c>
      <c r="R288" s="45">
        <f t="shared" si="64"/>
        <v>142.5</v>
      </c>
      <c r="S288" s="45">
        <f t="shared" si="64"/>
        <v>150.41666666666714</v>
      </c>
      <c r="T288" s="46">
        <f t="shared" si="64"/>
        <v>126.66666666666578</v>
      </c>
      <c r="U288" s="46">
        <f t="shared" si="63"/>
        <v>134.58333333333286</v>
      </c>
      <c r="V288" s="46">
        <f t="shared" si="63"/>
        <v>142.5</v>
      </c>
      <c r="W288" s="47">
        <f t="shared" si="63"/>
        <v>118.75000000000038</v>
      </c>
      <c r="X288" s="47">
        <f t="shared" si="63"/>
        <v>126.66666666666578</v>
      </c>
      <c r="Y288" s="47">
        <f t="shared" si="63"/>
        <v>134.58333333333286</v>
      </c>
      <c r="Z288" s="48">
        <f t="shared" si="63"/>
        <v>110.83333333333357</v>
      </c>
      <c r="AA288" s="48">
        <f t="shared" si="63"/>
        <v>118.75000000000038</v>
      </c>
      <c r="AB288" s="48">
        <f t="shared" si="63"/>
        <v>126.66666666666578</v>
      </c>
      <c r="AC288" s="49">
        <f t="shared" si="63"/>
        <v>102.91666666666643</v>
      </c>
      <c r="AD288" s="49">
        <f t="shared" si="63"/>
        <v>110.83333333333357</v>
      </c>
      <c r="AE288" s="49">
        <f t="shared" si="63"/>
        <v>118.75000000000038</v>
      </c>
      <c r="AF288" s="50">
        <f t="shared" si="63"/>
        <v>95.000000000000355</v>
      </c>
      <c r="AG288" s="50">
        <f t="shared" si="63"/>
        <v>102.91666666666643</v>
      </c>
      <c r="AH288" s="50">
        <f t="shared" si="63"/>
        <v>110.83333333333357</v>
      </c>
      <c r="AI288" s="51">
        <f t="shared" si="63"/>
        <v>87.083333333333215</v>
      </c>
      <c r="AJ288" s="51">
        <f t="shared" si="65"/>
        <v>95.000000000000355</v>
      </c>
      <c r="AK288" s="51">
        <f t="shared" si="65"/>
        <v>102.91666666666643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211.32222222222288</v>
      </c>
      <c r="F289" s="41">
        <f t="shared" si="64"/>
        <v>219.26666666666642</v>
      </c>
      <c r="G289" s="41">
        <f t="shared" si="64"/>
        <v>227.21111111111165</v>
      </c>
      <c r="H289" s="42">
        <f t="shared" si="64"/>
        <v>195.43333333333305</v>
      </c>
      <c r="I289" s="42">
        <f t="shared" si="64"/>
        <v>203.37777777777796</v>
      </c>
      <c r="J289" s="42">
        <f t="shared" si="64"/>
        <v>211.32222222222288</v>
      </c>
      <c r="K289" s="43">
        <f t="shared" si="64"/>
        <v>179.54444444444533</v>
      </c>
      <c r="L289" s="43">
        <f t="shared" si="64"/>
        <v>187.48888888888814</v>
      </c>
      <c r="M289" s="43">
        <f t="shared" si="64"/>
        <v>195.43333333333305</v>
      </c>
      <c r="N289" s="44">
        <f t="shared" si="64"/>
        <v>143</v>
      </c>
      <c r="O289" s="44">
        <f t="shared" si="64"/>
        <v>150.94444444444491</v>
      </c>
      <c r="P289" s="44">
        <f t="shared" si="64"/>
        <v>158.88888888888982</v>
      </c>
      <c r="Q289" s="45">
        <f t="shared" si="64"/>
        <v>135.05555555555509</v>
      </c>
      <c r="R289" s="45">
        <f t="shared" si="64"/>
        <v>143</v>
      </c>
      <c r="S289" s="45">
        <f t="shared" si="64"/>
        <v>150.94444444444491</v>
      </c>
      <c r="T289" s="46">
        <f t="shared" si="64"/>
        <v>127.11111111111022</v>
      </c>
      <c r="U289" s="46">
        <f t="shared" si="63"/>
        <v>135.05555555555509</v>
      </c>
      <c r="V289" s="46">
        <f t="shared" si="63"/>
        <v>143</v>
      </c>
      <c r="W289" s="47">
        <f t="shared" si="63"/>
        <v>119.16666666666706</v>
      </c>
      <c r="X289" s="47">
        <f t="shared" si="63"/>
        <v>127.11111111111022</v>
      </c>
      <c r="Y289" s="47">
        <f t="shared" si="63"/>
        <v>135.05555555555509</v>
      </c>
      <c r="Z289" s="48">
        <f t="shared" si="63"/>
        <v>111.22222222222246</v>
      </c>
      <c r="AA289" s="48">
        <f t="shared" si="63"/>
        <v>119.16666666666706</v>
      </c>
      <c r="AB289" s="48">
        <f t="shared" si="63"/>
        <v>127.11111111111022</v>
      </c>
      <c r="AC289" s="49">
        <f t="shared" si="63"/>
        <v>103.27777777777754</v>
      </c>
      <c r="AD289" s="49">
        <f t="shared" si="63"/>
        <v>111.22222222222246</v>
      </c>
      <c r="AE289" s="49">
        <f t="shared" si="63"/>
        <v>119.16666666666706</v>
      </c>
      <c r="AF289" s="50">
        <f t="shared" si="63"/>
        <v>95.333333333333684</v>
      </c>
      <c r="AG289" s="50">
        <f t="shared" si="63"/>
        <v>103.27777777777754</v>
      </c>
      <c r="AH289" s="50">
        <f t="shared" si="63"/>
        <v>111.22222222222246</v>
      </c>
      <c r="AI289" s="51">
        <f t="shared" si="63"/>
        <v>87.388888888888772</v>
      </c>
      <c r="AJ289" s="51">
        <f t="shared" si="65"/>
        <v>95.333333333333684</v>
      </c>
      <c r="AK289" s="51">
        <f t="shared" si="65"/>
        <v>103.27777777777754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212.06111111111176</v>
      </c>
      <c r="F290" s="41">
        <f t="shared" si="64"/>
        <v>220.0333333333331</v>
      </c>
      <c r="G290" s="41">
        <f t="shared" si="64"/>
        <v>228.0055555555561</v>
      </c>
      <c r="H290" s="42">
        <f t="shared" si="64"/>
        <v>196.11666666666639</v>
      </c>
      <c r="I290" s="42">
        <f t="shared" si="64"/>
        <v>204.08888888888907</v>
      </c>
      <c r="J290" s="42">
        <f t="shared" si="64"/>
        <v>212.06111111111176</v>
      </c>
      <c r="K290" s="43">
        <f t="shared" si="64"/>
        <v>180.1722222222231</v>
      </c>
      <c r="L290" s="43">
        <f t="shared" si="64"/>
        <v>188.14444444444371</v>
      </c>
      <c r="M290" s="43">
        <f t="shared" si="64"/>
        <v>196.11666666666639</v>
      </c>
      <c r="N290" s="44">
        <f t="shared" si="64"/>
        <v>143.5</v>
      </c>
      <c r="O290" s="44">
        <f t="shared" si="64"/>
        <v>151.47222222222268</v>
      </c>
      <c r="P290" s="44">
        <f t="shared" si="64"/>
        <v>159.44444444444537</v>
      </c>
      <c r="Q290" s="45">
        <f t="shared" si="64"/>
        <v>135.52777777777732</v>
      </c>
      <c r="R290" s="45">
        <f t="shared" si="64"/>
        <v>143.5</v>
      </c>
      <c r="S290" s="45">
        <f t="shared" si="64"/>
        <v>151.47222222222268</v>
      </c>
      <c r="T290" s="46">
        <f t="shared" si="64"/>
        <v>127.55555555555466</v>
      </c>
      <c r="U290" s="46">
        <f t="shared" si="63"/>
        <v>135.52777777777732</v>
      </c>
      <c r="V290" s="46">
        <f t="shared" si="63"/>
        <v>143.5</v>
      </c>
      <c r="W290" s="47">
        <f t="shared" si="63"/>
        <v>119.58333333333373</v>
      </c>
      <c r="X290" s="47">
        <f t="shared" si="63"/>
        <v>127.55555555555466</v>
      </c>
      <c r="Y290" s="47">
        <f t="shared" si="63"/>
        <v>135.52777777777732</v>
      </c>
      <c r="Z290" s="48">
        <f t="shared" si="63"/>
        <v>111.61111111111134</v>
      </c>
      <c r="AA290" s="48">
        <f t="shared" si="63"/>
        <v>119.58333333333373</v>
      </c>
      <c r="AB290" s="48">
        <f t="shared" si="63"/>
        <v>127.55555555555466</v>
      </c>
      <c r="AC290" s="49">
        <f t="shared" si="63"/>
        <v>103.63888888888866</v>
      </c>
      <c r="AD290" s="49">
        <f t="shared" si="63"/>
        <v>111.61111111111134</v>
      </c>
      <c r="AE290" s="49">
        <f t="shared" si="63"/>
        <v>119.58333333333373</v>
      </c>
      <c r="AF290" s="50">
        <f t="shared" si="63"/>
        <v>95.666666666667012</v>
      </c>
      <c r="AG290" s="50">
        <f t="shared" si="63"/>
        <v>103.63888888888866</v>
      </c>
      <c r="AH290" s="50">
        <f t="shared" si="63"/>
        <v>111.61111111111134</v>
      </c>
      <c r="AI290" s="51">
        <f t="shared" si="63"/>
        <v>87.694444444444329</v>
      </c>
      <c r="AJ290" s="51">
        <f t="shared" si="65"/>
        <v>95.666666666667012</v>
      </c>
      <c r="AK290" s="51">
        <f t="shared" si="65"/>
        <v>103.63888888888866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212.80000000000064</v>
      </c>
      <c r="F291" s="41">
        <f t="shared" si="64"/>
        <v>220.79999999999978</v>
      </c>
      <c r="G291" s="41">
        <f t="shared" si="64"/>
        <v>228.80000000000055</v>
      </c>
      <c r="H291" s="42">
        <f t="shared" si="64"/>
        <v>196.79999999999973</v>
      </c>
      <c r="I291" s="42">
        <f t="shared" si="64"/>
        <v>204.80000000000018</v>
      </c>
      <c r="J291" s="42">
        <f t="shared" si="64"/>
        <v>212.80000000000064</v>
      </c>
      <c r="K291" s="43">
        <f t="shared" si="64"/>
        <v>180.80000000000086</v>
      </c>
      <c r="L291" s="43">
        <f t="shared" si="64"/>
        <v>188.79999999999927</v>
      </c>
      <c r="M291" s="43">
        <f t="shared" si="64"/>
        <v>196.79999999999973</v>
      </c>
      <c r="N291" s="44">
        <f t="shared" si="64"/>
        <v>144</v>
      </c>
      <c r="O291" s="44">
        <f t="shared" si="64"/>
        <v>152.00000000000045</v>
      </c>
      <c r="P291" s="44">
        <f t="shared" si="64"/>
        <v>160.00000000000091</v>
      </c>
      <c r="Q291" s="45">
        <f t="shared" si="64"/>
        <v>135.99999999999955</v>
      </c>
      <c r="R291" s="45">
        <f t="shared" si="64"/>
        <v>144</v>
      </c>
      <c r="S291" s="45">
        <f t="shared" si="64"/>
        <v>152.00000000000045</v>
      </c>
      <c r="T291" s="46">
        <f t="shared" ref="T291:AI306" si="66">T292-(T$363/360)</f>
        <v>127.9999999999991</v>
      </c>
      <c r="U291" s="46">
        <f t="shared" si="66"/>
        <v>135.99999999999955</v>
      </c>
      <c r="V291" s="46">
        <f t="shared" si="66"/>
        <v>144</v>
      </c>
      <c r="W291" s="47">
        <f t="shared" si="66"/>
        <v>120.0000000000004</v>
      </c>
      <c r="X291" s="47">
        <f t="shared" si="66"/>
        <v>127.9999999999991</v>
      </c>
      <c r="Y291" s="47">
        <f t="shared" si="66"/>
        <v>135.99999999999955</v>
      </c>
      <c r="Z291" s="48">
        <f t="shared" si="66"/>
        <v>112.00000000000023</v>
      </c>
      <c r="AA291" s="48">
        <f t="shared" si="66"/>
        <v>120.0000000000004</v>
      </c>
      <c r="AB291" s="48">
        <f t="shared" si="66"/>
        <v>127.9999999999991</v>
      </c>
      <c r="AC291" s="49">
        <f t="shared" si="66"/>
        <v>103.99999999999977</v>
      </c>
      <c r="AD291" s="49">
        <f t="shared" si="66"/>
        <v>112.00000000000023</v>
      </c>
      <c r="AE291" s="49">
        <f t="shared" si="66"/>
        <v>120.0000000000004</v>
      </c>
      <c r="AF291" s="50">
        <f t="shared" si="66"/>
        <v>96.000000000000341</v>
      </c>
      <c r="AG291" s="50">
        <f t="shared" si="66"/>
        <v>103.99999999999977</v>
      </c>
      <c r="AH291" s="50">
        <f t="shared" si="66"/>
        <v>112.00000000000023</v>
      </c>
      <c r="AI291" s="51">
        <f t="shared" si="66"/>
        <v>87.999999999999886</v>
      </c>
      <c r="AJ291" s="51">
        <f t="shared" si="65"/>
        <v>96.000000000000341</v>
      </c>
      <c r="AK291" s="51">
        <f t="shared" si="65"/>
        <v>103.99999999999977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213.53888888888952</v>
      </c>
      <c r="F292" s="41">
        <f t="shared" si="67"/>
        <v>221.56666666666646</v>
      </c>
      <c r="G292" s="41">
        <f t="shared" si="67"/>
        <v>229.594444444445</v>
      </c>
      <c r="H292" s="42">
        <f t="shared" si="67"/>
        <v>197.48333333333306</v>
      </c>
      <c r="I292" s="42">
        <f t="shared" si="67"/>
        <v>205.51111111111129</v>
      </c>
      <c r="J292" s="42">
        <f t="shared" si="67"/>
        <v>213.53888888888952</v>
      </c>
      <c r="K292" s="43">
        <f t="shared" si="67"/>
        <v>181.42777777777863</v>
      </c>
      <c r="L292" s="43">
        <f t="shared" si="67"/>
        <v>189.45555555555484</v>
      </c>
      <c r="M292" s="43">
        <f t="shared" si="67"/>
        <v>197.48333333333306</v>
      </c>
      <c r="N292" s="44">
        <f t="shared" si="67"/>
        <v>144.5</v>
      </c>
      <c r="O292" s="44">
        <f t="shared" si="67"/>
        <v>152.52777777777823</v>
      </c>
      <c r="P292" s="44">
        <f t="shared" si="67"/>
        <v>160.55555555555645</v>
      </c>
      <c r="Q292" s="45">
        <f t="shared" si="67"/>
        <v>136.47222222222177</v>
      </c>
      <c r="R292" s="45">
        <f t="shared" si="67"/>
        <v>144.5</v>
      </c>
      <c r="S292" s="45">
        <f t="shared" si="67"/>
        <v>152.52777777777823</v>
      </c>
      <c r="T292" s="46">
        <f t="shared" si="67"/>
        <v>128.44444444444355</v>
      </c>
      <c r="U292" s="46">
        <f t="shared" si="66"/>
        <v>136.47222222222177</v>
      </c>
      <c r="V292" s="46">
        <f t="shared" si="66"/>
        <v>144.5</v>
      </c>
      <c r="W292" s="47">
        <f t="shared" si="66"/>
        <v>120.41666666666707</v>
      </c>
      <c r="X292" s="47">
        <f t="shared" si="66"/>
        <v>128.44444444444355</v>
      </c>
      <c r="Y292" s="47">
        <f t="shared" si="66"/>
        <v>136.47222222222177</v>
      </c>
      <c r="Z292" s="48">
        <f t="shared" si="66"/>
        <v>112.38888888888911</v>
      </c>
      <c r="AA292" s="48">
        <f t="shared" si="66"/>
        <v>120.41666666666707</v>
      </c>
      <c r="AB292" s="48">
        <f t="shared" si="66"/>
        <v>128.44444444444355</v>
      </c>
      <c r="AC292" s="49">
        <f t="shared" si="66"/>
        <v>104.36111111111089</v>
      </c>
      <c r="AD292" s="49">
        <f t="shared" si="66"/>
        <v>112.38888888888911</v>
      </c>
      <c r="AE292" s="49">
        <f t="shared" si="66"/>
        <v>120.41666666666707</v>
      </c>
      <c r="AF292" s="50">
        <f t="shared" si="66"/>
        <v>96.33333333333367</v>
      </c>
      <c r="AG292" s="50">
        <f t="shared" si="66"/>
        <v>104.36111111111089</v>
      </c>
      <c r="AH292" s="50">
        <f t="shared" si="66"/>
        <v>112.38888888888911</v>
      </c>
      <c r="AI292" s="51">
        <f t="shared" si="66"/>
        <v>88.305555555555443</v>
      </c>
      <c r="AJ292" s="51">
        <f t="shared" si="65"/>
        <v>96.33333333333367</v>
      </c>
      <c r="AK292" s="51">
        <f t="shared" si="65"/>
        <v>104.36111111111089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214.2777777777784</v>
      </c>
      <c r="F293" s="41">
        <f t="shared" si="67"/>
        <v>222.33333333333314</v>
      </c>
      <c r="G293" s="41">
        <f t="shared" si="67"/>
        <v>230.38888888888945</v>
      </c>
      <c r="H293" s="42">
        <f t="shared" si="67"/>
        <v>198.1666666666664</v>
      </c>
      <c r="I293" s="42">
        <f t="shared" si="67"/>
        <v>206.2222222222224</v>
      </c>
      <c r="J293" s="42">
        <f t="shared" si="67"/>
        <v>214.2777777777784</v>
      </c>
      <c r="K293" s="43">
        <f t="shared" si="67"/>
        <v>182.0555555555564</v>
      </c>
      <c r="L293" s="43">
        <f t="shared" si="67"/>
        <v>190.1111111111104</v>
      </c>
      <c r="M293" s="43">
        <f t="shared" si="67"/>
        <v>198.1666666666664</v>
      </c>
      <c r="N293" s="44">
        <f t="shared" si="67"/>
        <v>145</v>
      </c>
      <c r="O293" s="44">
        <f t="shared" si="67"/>
        <v>153.055555555556</v>
      </c>
      <c r="P293" s="44">
        <f t="shared" si="67"/>
        <v>161.111111111112</v>
      </c>
      <c r="Q293" s="45">
        <f t="shared" si="67"/>
        <v>136.944444444444</v>
      </c>
      <c r="R293" s="45">
        <f t="shared" si="67"/>
        <v>145</v>
      </c>
      <c r="S293" s="45">
        <f t="shared" si="67"/>
        <v>153.055555555556</v>
      </c>
      <c r="T293" s="46">
        <f t="shared" si="67"/>
        <v>128.888888888888</v>
      </c>
      <c r="U293" s="46">
        <f t="shared" si="66"/>
        <v>136.944444444444</v>
      </c>
      <c r="V293" s="46">
        <f t="shared" si="66"/>
        <v>145</v>
      </c>
      <c r="W293" s="47">
        <f t="shared" si="66"/>
        <v>120.83333333333374</v>
      </c>
      <c r="X293" s="47">
        <f t="shared" si="66"/>
        <v>128.888888888888</v>
      </c>
      <c r="Y293" s="47">
        <f t="shared" si="66"/>
        <v>136.944444444444</v>
      </c>
      <c r="Z293" s="48">
        <f t="shared" si="66"/>
        <v>112.777777777778</v>
      </c>
      <c r="AA293" s="48">
        <f t="shared" si="66"/>
        <v>120.83333333333374</v>
      </c>
      <c r="AB293" s="48">
        <f t="shared" si="66"/>
        <v>128.888888888888</v>
      </c>
      <c r="AC293" s="49">
        <f t="shared" si="66"/>
        <v>104.722222222222</v>
      </c>
      <c r="AD293" s="49">
        <f t="shared" si="66"/>
        <v>112.777777777778</v>
      </c>
      <c r="AE293" s="49">
        <f t="shared" si="66"/>
        <v>120.83333333333374</v>
      </c>
      <c r="AF293" s="50">
        <f t="shared" si="66"/>
        <v>96.666666666666998</v>
      </c>
      <c r="AG293" s="50">
        <f t="shared" si="66"/>
        <v>104.722222222222</v>
      </c>
      <c r="AH293" s="50">
        <f t="shared" si="66"/>
        <v>112.777777777778</v>
      </c>
      <c r="AI293" s="51">
        <f t="shared" si="66"/>
        <v>88.611111111111001</v>
      </c>
      <c r="AJ293" s="51">
        <f t="shared" si="65"/>
        <v>96.666666666666998</v>
      </c>
      <c r="AK293" s="51">
        <f t="shared" si="65"/>
        <v>104.722222222222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215.01666666666728</v>
      </c>
      <c r="F294" s="41">
        <f t="shared" si="67"/>
        <v>223.09999999999982</v>
      </c>
      <c r="G294" s="41">
        <f t="shared" si="67"/>
        <v>231.18333333333391</v>
      </c>
      <c r="H294" s="42">
        <f t="shared" si="67"/>
        <v>198.84999999999974</v>
      </c>
      <c r="I294" s="42">
        <f t="shared" si="67"/>
        <v>206.93333333333351</v>
      </c>
      <c r="J294" s="42">
        <f t="shared" si="67"/>
        <v>215.01666666666728</v>
      </c>
      <c r="K294" s="43">
        <f t="shared" si="67"/>
        <v>182.68333333333416</v>
      </c>
      <c r="L294" s="43">
        <f t="shared" si="67"/>
        <v>190.76666666666597</v>
      </c>
      <c r="M294" s="43">
        <f t="shared" si="67"/>
        <v>198.84999999999974</v>
      </c>
      <c r="N294" s="44">
        <f t="shared" si="67"/>
        <v>145.5</v>
      </c>
      <c r="O294" s="44">
        <f t="shared" si="67"/>
        <v>153.58333333333377</v>
      </c>
      <c r="P294" s="44">
        <f t="shared" si="67"/>
        <v>161.66666666666754</v>
      </c>
      <c r="Q294" s="45">
        <f t="shared" si="67"/>
        <v>137.41666666666623</v>
      </c>
      <c r="R294" s="45">
        <f t="shared" si="67"/>
        <v>145.5</v>
      </c>
      <c r="S294" s="45">
        <f t="shared" si="67"/>
        <v>153.58333333333377</v>
      </c>
      <c r="T294" s="46">
        <f t="shared" si="67"/>
        <v>129.33333333333246</v>
      </c>
      <c r="U294" s="46">
        <f t="shared" si="66"/>
        <v>137.41666666666623</v>
      </c>
      <c r="V294" s="46">
        <f t="shared" si="66"/>
        <v>145.5</v>
      </c>
      <c r="W294" s="47">
        <f t="shared" si="66"/>
        <v>121.25000000000041</v>
      </c>
      <c r="X294" s="47">
        <f t="shared" si="66"/>
        <v>129.33333333333246</v>
      </c>
      <c r="Y294" s="47">
        <f t="shared" si="66"/>
        <v>137.41666666666623</v>
      </c>
      <c r="Z294" s="48">
        <f t="shared" si="66"/>
        <v>113.16666666666688</v>
      </c>
      <c r="AA294" s="48">
        <f t="shared" si="66"/>
        <v>121.25000000000041</v>
      </c>
      <c r="AB294" s="48">
        <f t="shared" si="66"/>
        <v>129.33333333333246</v>
      </c>
      <c r="AC294" s="49">
        <f t="shared" si="66"/>
        <v>105.08333333333312</v>
      </c>
      <c r="AD294" s="49">
        <f t="shared" si="66"/>
        <v>113.16666666666688</v>
      </c>
      <c r="AE294" s="49">
        <f t="shared" si="66"/>
        <v>121.25000000000041</v>
      </c>
      <c r="AF294" s="50">
        <f t="shared" si="66"/>
        <v>97.000000000000327</v>
      </c>
      <c r="AG294" s="50">
        <f t="shared" si="66"/>
        <v>105.08333333333312</v>
      </c>
      <c r="AH294" s="50">
        <f t="shared" si="66"/>
        <v>113.16666666666688</v>
      </c>
      <c r="AI294" s="51">
        <f t="shared" si="66"/>
        <v>88.916666666666558</v>
      </c>
      <c r="AJ294" s="51">
        <f t="shared" si="65"/>
        <v>97.000000000000327</v>
      </c>
      <c r="AK294" s="51">
        <f t="shared" si="65"/>
        <v>105.08333333333312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215.75555555555616</v>
      </c>
      <c r="F295" s="41">
        <f t="shared" si="67"/>
        <v>223.8666666666665</v>
      </c>
      <c r="G295" s="41">
        <f t="shared" si="67"/>
        <v>231.97777777777836</v>
      </c>
      <c r="H295" s="42">
        <f t="shared" si="67"/>
        <v>199.53333333333308</v>
      </c>
      <c r="I295" s="42">
        <f t="shared" si="67"/>
        <v>207.64444444444462</v>
      </c>
      <c r="J295" s="42">
        <f t="shared" si="67"/>
        <v>215.75555555555616</v>
      </c>
      <c r="K295" s="43">
        <f t="shared" si="67"/>
        <v>183.31111111111193</v>
      </c>
      <c r="L295" s="43">
        <f t="shared" si="67"/>
        <v>191.42222222222154</v>
      </c>
      <c r="M295" s="43">
        <f t="shared" si="67"/>
        <v>199.53333333333308</v>
      </c>
      <c r="N295" s="44">
        <f t="shared" si="67"/>
        <v>146</v>
      </c>
      <c r="O295" s="44">
        <f t="shared" si="67"/>
        <v>154.11111111111154</v>
      </c>
      <c r="P295" s="44">
        <f t="shared" si="67"/>
        <v>162.22222222222308</v>
      </c>
      <c r="Q295" s="45">
        <f t="shared" si="67"/>
        <v>137.88888888888846</v>
      </c>
      <c r="R295" s="45">
        <f t="shared" si="67"/>
        <v>146</v>
      </c>
      <c r="S295" s="45">
        <f t="shared" si="67"/>
        <v>154.11111111111154</v>
      </c>
      <c r="T295" s="46">
        <f t="shared" si="67"/>
        <v>129.77777777777692</v>
      </c>
      <c r="U295" s="46">
        <f t="shared" si="66"/>
        <v>137.88888888888846</v>
      </c>
      <c r="V295" s="46">
        <f t="shared" si="66"/>
        <v>146</v>
      </c>
      <c r="W295" s="47">
        <f t="shared" si="66"/>
        <v>121.66666666666708</v>
      </c>
      <c r="X295" s="47">
        <f t="shared" si="66"/>
        <v>129.77777777777692</v>
      </c>
      <c r="Y295" s="47">
        <f t="shared" si="66"/>
        <v>137.88888888888846</v>
      </c>
      <c r="Z295" s="48">
        <f t="shared" si="66"/>
        <v>113.55555555555577</v>
      </c>
      <c r="AA295" s="48">
        <f t="shared" si="66"/>
        <v>121.66666666666708</v>
      </c>
      <c r="AB295" s="48">
        <f t="shared" si="66"/>
        <v>129.77777777777692</v>
      </c>
      <c r="AC295" s="49">
        <f t="shared" si="66"/>
        <v>105.44444444444423</v>
      </c>
      <c r="AD295" s="49">
        <f t="shared" si="66"/>
        <v>113.55555555555577</v>
      </c>
      <c r="AE295" s="49">
        <f t="shared" si="66"/>
        <v>121.66666666666708</v>
      </c>
      <c r="AF295" s="50">
        <f t="shared" si="66"/>
        <v>97.333333333333655</v>
      </c>
      <c r="AG295" s="50">
        <f t="shared" si="66"/>
        <v>105.44444444444423</v>
      </c>
      <c r="AH295" s="50">
        <f t="shared" si="66"/>
        <v>113.55555555555577</v>
      </c>
      <c r="AI295" s="51">
        <f t="shared" si="66"/>
        <v>89.222222222222115</v>
      </c>
      <c r="AJ295" s="51">
        <f t="shared" si="65"/>
        <v>97.333333333333655</v>
      </c>
      <c r="AK295" s="51">
        <f t="shared" si="65"/>
        <v>105.44444444444423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216.49444444444504</v>
      </c>
      <c r="F296" s="41">
        <f t="shared" si="67"/>
        <v>224.63333333333318</v>
      </c>
      <c r="G296" s="41">
        <f t="shared" si="67"/>
        <v>232.77222222222281</v>
      </c>
      <c r="H296" s="42">
        <f t="shared" si="67"/>
        <v>200.21666666666641</v>
      </c>
      <c r="I296" s="42">
        <f t="shared" si="67"/>
        <v>208.35555555555572</v>
      </c>
      <c r="J296" s="42">
        <f t="shared" si="67"/>
        <v>216.49444444444504</v>
      </c>
      <c r="K296" s="43">
        <f t="shared" si="67"/>
        <v>183.93888888888969</v>
      </c>
      <c r="L296" s="43">
        <f t="shared" si="67"/>
        <v>192.0777777777771</v>
      </c>
      <c r="M296" s="43">
        <f t="shared" si="67"/>
        <v>200.21666666666641</v>
      </c>
      <c r="N296" s="44">
        <f t="shared" si="67"/>
        <v>146.5</v>
      </c>
      <c r="O296" s="44">
        <f t="shared" si="67"/>
        <v>154.63888888888931</v>
      </c>
      <c r="P296" s="44">
        <f t="shared" si="67"/>
        <v>162.77777777777862</v>
      </c>
      <c r="Q296" s="45">
        <f t="shared" si="67"/>
        <v>138.36111111111069</v>
      </c>
      <c r="R296" s="45">
        <f t="shared" si="67"/>
        <v>146.5</v>
      </c>
      <c r="S296" s="45">
        <f t="shared" si="67"/>
        <v>154.63888888888931</v>
      </c>
      <c r="T296" s="46">
        <f t="shared" si="67"/>
        <v>130.22222222222138</v>
      </c>
      <c r="U296" s="46">
        <f t="shared" si="66"/>
        <v>138.36111111111069</v>
      </c>
      <c r="V296" s="46">
        <f t="shared" si="66"/>
        <v>146.5</v>
      </c>
      <c r="W296" s="47">
        <f t="shared" si="66"/>
        <v>122.08333333333375</v>
      </c>
      <c r="X296" s="47">
        <f t="shared" si="66"/>
        <v>130.22222222222138</v>
      </c>
      <c r="Y296" s="47">
        <f t="shared" si="66"/>
        <v>138.36111111111069</v>
      </c>
      <c r="Z296" s="48">
        <f t="shared" si="66"/>
        <v>113.94444444444466</v>
      </c>
      <c r="AA296" s="48">
        <f t="shared" si="66"/>
        <v>122.08333333333375</v>
      </c>
      <c r="AB296" s="48">
        <f t="shared" si="66"/>
        <v>130.22222222222138</v>
      </c>
      <c r="AC296" s="49">
        <f t="shared" si="66"/>
        <v>105.80555555555534</v>
      </c>
      <c r="AD296" s="49">
        <f t="shared" si="66"/>
        <v>113.94444444444466</v>
      </c>
      <c r="AE296" s="49">
        <f t="shared" si="66"/>
        <v>122.08333333333375</v>
      </c>
      <c r="AF296" s="50">
        <f t="shared" si="66"/>
        <v>97.666666666666984</v>
      </c>
      <c r="AG296" s="50">
        <f t="shared" si="66"/>
        <v>105.80555555555534</v>
      </c>
      <c r="AH296" s="50">
        <f t="shared" si="66"/>
        <v>113.94444444444466</v>
      </c>
      <c r="AI296" s="51">
        <f t="shared" si="66"/>
        <v>89.527777777777672</v>
      </c>
      <c r="AJ296" s="51">
        <f t="shared" si="65"/>
        <v>97.666666666666984</v>
      </c>
      <c r="AK296" s="51">
        <f t="shared" si="65"/>
        <v>105.80555555555534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217.23333333333392</v>
      </c>
      <c r="F297" s="41">
        <f t="shared" si="67"/>
        <v>225.39999999999986</v>
      </c>
      <c r="G297" s="41">
        <f t="shared" si="67"/>
        <v>233.56666666666726</v>
      </c>
      <c r="H297" s="42">
        <f t="shared" si="67"/>
        <v>200.89999999999975</v>
      </c>
      <c r="I297" s="42">
        <f t="shared" si="67"/>
        <v>209.06666666666683</v>
      </c>
      <c r="J297" s="42">
        <f t="shared" si="67"/>
        <v>217.23333333333392</v>
      </c>
      <c r="K297" s="43">
        <f t="shared" si="67"/>
        <v>184.56666666666746</v>
      </c>
      <c r="L297" s="43">
        <f t="shared" si="67"/>
        <v>192.73333333333267</v>
      </c>
      <c r="M297" s="43">
        <f t="shared" si="67"/>
        <v>200.89999999999975</v>
      </c>
      <c r="N297" s="44">
        <f t="shared" si="67"/>
        <v>147</v>
      </c>
      <c r="O297" s="44">
        <f t="shared" si="67"/>
        <v>155.16666666666708</v>
      </c>
      <c r="P297" s="44">
        <f t="shared" si="67"/>
        <v>163.33333333333417</v>
      </c>
      <c r="Q297" s="45">
        <f t="shared" si="67"/>
        <v>138.83333333333292</v>
      </c>
      <c r="R297" s="45">
        <f t="shared" si="67"/>
        <v>147</v>
      </c>
      <c r="S297" s="45">
        <f t="shared" si="67"/>
        <v>155.16666666666708</v>
      </c>
      <c r="T297" s="46">
        <f t="shared" si="67"/>
        <v>130.66666666666583</v>
      </c>
      <c r="U297" s="46">
        <f t="shared" si="66"/>
        <v>138.83333333333292</v>
      </c>
      <c r="V297" s="46">
        <f t="shared" si="66"/>
        <v>147</v>
      </c>
      <c r="W297" s="47">
        <f t="shared" si="66"/>
        <v>122.50000000000043</v>
      </c>
      <c r="X297" s="47">
        <f t="shared" si="66"/>
        <v>130.66666666666583</v>
      </c>
      <c r="Y297" s="47">
        <f t="shared" si="66"/>
        <v>138.83333333333292</v>
      </c>
      <c r="Z297" s="48">
        <f t="shared" si="66"/>
        <v>114.33333333333354</v>
      </c>
      <c r="AA297" s="48">
        <f t="shared" si="66"/>
        <v>122.50000000000043</v>
      </c>
      <c r="AB297" s="48">
        <f t="shared" si="66"/>
        <v>130.66666666666583</v>
      </c>
      <c r="AC297" s="49">
        <f t="shared" si="66"/>
        <v>106.16666666666646</v>
      </c>
      <c r="AD297" s="49">
        <f t="shared" si="66"/>
        <v>114.33333333333354</v>
      </c>
      <c r="AE297" s="49">
        <f t="shared" si="66"/>
        <v>122.50000000000043</v>
      </c>
      <c r="AF297" s="50">
        <f t="shared" si="66"/>
        <v>98.000000000000313</v>
      </c>
      <c r="AG297" s="50">
        <f t="shared" si="66"/>
        <v>106.16666666666646</v>
      </c>
      <c r="AH297" s="50">
        <f t="shared" si="66"/>
        <v>114.33333333333354</v>
      </c>
      <c r="AI297" s="51">
        <f t="shared" si="66"/>
        <v>89.833333333333229</v>
      </c>
      <c r="AJ297" s="51">
        <f t="shared" si="65"/>
        <v>98.000000000000313</v>
      </c>
      <c r="AK297" s="51">
        <f t="shared" si="65"/>
        <v>106.16666666666646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217.9722222222228</v>
      </c>
      <c r="F298" s="41">
        <f t="shared" si="67"/>
        <v>226.16666666666654</v>
      </c>
      <c r="G298" s="41">
        <f t="shared" si="67"/>
        <v>234.36111111111171</v>
      </c>
      <c r="H298" s="42">
        <f t="shared" si="67"/>
        <v>201.58333333333309</v>
      </c>
      <c r="I298" s="42">
        <f t="shared" si="67"/>
        <v>209.77777777777794</v>
      </c>
      <c r="J298" s="42">
        <f t="shared" si="67"/>
        <v>217.9722222222228</v>
      </c>
      <c r="K298" s="43">
        <f t="shared" si="67"/>
        <v>185.19444444444522</v>
      </c>
      <c r="L298" s="43">
        <f t="shared" si="67"/>
        <v>193.38888888888823</v>
      </c>
      <c r="M298" s="43">
        <f t="shared" si="67"/>
        <v>201.58333333333309</v>
      </c>
      <c r="N298" s="44">
        <f t="shared" si="67"/>
        <v>147.5</v>
      </c>
      <c r="O298" s="44">
        <f t="shared" si="67"/>
        <v>155.69444444444485</v>
      </c>
      <c r="P298" s="44">
        <f t="shared" si="67"/>
        <v>163.88888888888971</v>
      </c>
      <c r="Q298" s="45">
        <f t="shared" si="67"/>
        <v>139.30555555555515</v>
      </c>
      <c r="R298" s="45">
        <f t="shared" si="67"/>
        <v>147.5</v>
      </c>
      <c r="S298" s="45">
        <f t="shared" si="67"/>
        <v>155.69444444444485</v>
      </c>
      <c r="T298" s="46">
        <f t="shared" si="67"/>
        <v>131.11111111111029</v>
      </c>
      <c r="U298" s="46">
        <f t="shared" si="66"/>
        <v>139.30555555555515</v>
      </c>
      <c r="V298" s="46">
        <f t="shared" si="66"/>
        <v>147.5</v>
      </c>
      <c r="W298" s="47">
        <f t="shared" si="66"/>
        <v>122.9166666666671</v>
      </c>
      <c r="X298" s="47">
        <f t="shared" si="66"/>
        <v>131.11111111111029</v>
      </c>
      <c r="Y298" s="47">
        <f t="shared" si="66"/>
        <v>139.30555555555515</v>
      </c>
      <c r="Z298" s="48">
        <f t="shared" si="66"/>
        <v>114.72222222222243</v>
      </c>
      <c r="AA298" s="48">
        <f t="shared" si="66"/>
        <v>122.9166666666671</v>
      </c>
      <c r="AB298" s="48">
        <f t="shared" si="66"/>
        <v>131.11111111111029</v>
      </c>
      <c r="AC298" s="49">
        <f t="shared" si="66"/>
        <v>106.52777777777757</v>
      </c>
      <c r="AD298" s="49">
        <f t="shared" si="66"/>
        <v>114.72222222222243</v>
      </c>
      <c r="AE298" s="49">
        <f t="shared" si="66"/>
        <v>122.9166666666671</v>
      </c>
      <c r="AF298" s="50">
        <f t="shared" si="66"/>
        <v>98.333333333333641</v>
      </c>
      <c r="AG298" s="50">
        <f t="shared" si="66"/>
        <v>106.52777777777757</v>
      </c>
      <c r="AH298" s="50">
        <f t="shared" si="66"/>
        <v>114.72222222222243</v>
      </c>
      <c r="AI298" s="51">
        <f t="shared" si="66"/>
        <v>90.138888888888786</v>
      </c>
      <c r="AJ298" s="51">
        <f t="shared" si="65"/>
        <v>98.333333333333641</v>
      </c>
      <c r="AK298" s="51">
        <f t="shared" si="65"/>
        <v>106.52777777777757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218.71111111111168</v>
      </c>
      <c r="F299" s="41">
        <f t="shared" si="67"/>
        <v>226.93333333333322</v>
      </c>
      <c r="G299" s="41">
        <f t="shared" si="67"/>
        <v>235.15555555555616</v>
      </c>
      <c r="H299" s="42">
        <f t="shared" si="67"/>
        <v>202.26666666666642</v>
      </c>
      <c r="I299" s="42">
        <f t="shared" si="67"/>
        <v>210.48888888888905</v>
      </c>
      <c r="J299" s="42">
        <f t="shared" si="67"/>
        <v>218.71111111111168</v>
      </c>
      <c r="K299" s="43">
        <f t="shared" si="67"/>
        <v>185.82222222222299</v>
      </c>
      <c r="L299" s="43">
        <f t="shared" si="67"/>
        <v>194.0444444444438</v>
      </c>
      <c r="M299" s="43">
        <f t="shared" si="67"/>
        <v>202.26666666666642</v>
      </c>
      <c r="N299" s="44">
        <f t="shared" si="67"/>
        <v>148</v>
      </c>
      <c r="O299" s="44">
        <f t="shared" si="67"/>
        <v>156.22222222222263</v>
      </c>
      <c r="P299" s="44">
        <f t="shared" si="67"/>
        <v>164.44444444444525</v>
      </c>
      <c r="Q299" s="45">
        <f t="shared" si="67"/>
        <v>139.77777777777737</v>
      </c>
      <c r="R299" s="45">
        <f t="shared" si="67"/>
        <v>148</v>
      </c>
      <c r="S299" s="45">
        <f t="shared" si="67"/>
        <v>156.22222222222263</v>
      </c>
      <c r="T299" s="46">
        <f t="shared" si="67"/>
        <v>131.55555555555475</v>
      </c>
      <c r="U299" s="46">
        <f t="shared" si="66"/>
        <v>139.77777777777737</v>
      </c>
      <c r="V299" s="46">
        <f t="shared" si="66"/>
        <v>148</v>
      </c>
      <c r="W299" s="47">
        <f t="shared" si="66"/>
        <v>123.33333333333377</v>
      </c>
      <c r="X299" s="47">
        <f t="shared" si="66"/>
        <v>131.55555555555475</v>
      </c>
      <c r="Y299" s="47">
        <f t="shared" si="66"/>
        <v>139.77777777777737</v>
      </c>
      <c r="Z299" s="48">
        <f t="shared" si="66"/>
        <v>115.11111111111131</v>
      </c>
      <c r="AA299" s="48">
        <f t="shared" si="66"/>
        <v>123.33333333333377</v>
      </c>
      <c r="AB299" s="48">
        <f t="shared" si="66"/>
        <v>131.55555555555475</v>
      </c>
      <c r="AC299" s="49">
        <f t="shared" si="66"/>
        <v>106.88888888888869</v>
      </c>
      <c r="AD299" s="49">
        <f t="shared" si="66"/>
        <v>115.11111111111131</v>
      </c>
      <c r="AE299" s="49">
        <f t="shared" si="66"/>
        <v>123.33333333333377</v>
      </c>
      <c r="AF299" s="50">
        <f t="shared" si="66"/>
        <v>98.66666666666697</v>
      </c>
      <c r="AG299" s="50">
        <f t="shared" si="66"/>
        <v>106.88888888888869</v>
      </c>
      <c r="AH299" s="50">
        <f t="shared" si="66"/>
        <v>115.11111111111131</v>
      </c>
      <c r="AI299" s="51">
        <f t="shared" si="66"/>
        <v>90.444444444444343</v>
      </c>
      <c r="AJ299" s="51">
        <f t="shared" si="65"/>
        <v>98.66666666666697</v>
      </c>
      <c r="AK299" s="51">
        <f t="shared" si="65"/>
        <v>106.88888888888869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219.45000000000056</v>
      </c>
      <c r="F300" s="41">
        <f t="shared" si="67"/>
        <v>227.6999999999999</v>
      </c>
      <c r="G300" s="41">
        <f t="shared" si="67"/>
        <v>235.95000000000061</v>
      </c>
      <c r="H300" s="42">
        <f t="shared" si="67"/>
        <v>202.94999999999976</v>
      </c>
      <c r="I300" s="42">
        <f t="shared" si="67"/>
        <v>211.20000000000016</v>
      </c>
      <c r="J300" s="42">
        <f t="shared" si="67"/>
        <v>219.45000000000056</v>
      </c>
      <c r="K300" s="43">
        <f t="shared" si="67"/>
        <v>186.45000000000076</v>
      </c>
      <c r="L300" s="43">
        <f t="shared" si="67"/>
        <v>194.69999999999936</v>
      </c>
      <c r="M300" s="43">
        <f t="shared" si="67"/>
        <v>202.94999999999976</v>
      </c>
      <c r="N300" s="44">
        <f t="shared" si="67"/>
        <v>148.5</v>
      </c>
      <c r="O300" s="44">
        <f t="shared" si="67"/>
        <v>156.7500000000004</v>
      </c>
      <c r="P300" s="44">
        <f t="shared" si="67"/>
        <v>165.0000000000008</v>
      </c>
      <c r="Q300" s="45">
        <f t="shared" si="67"/>
        <v>140.2499999999996</v>
      </c>
      <c r="R300" s="45">
        <f t="shared" si="67"/>
        <v>148.5</v>
      </c>
      <c r="S300" s="45">
        <f t="shared" si="67"/>
        <v>156.7500000000004</v>
      </c>
      <c r="T300" s="46">
        <f t="shared" si="67"/>
        <v>131.9999999999992</v>
      </c>
      <c r="U300" s="46">
        <f t="shared" si="66"/>
        <v>140.2499999999996</v>
      </c>
      <c r="V300" s="46">
        <f t="shared" si="66"/>
        <v>148.5</v>
      </c>
      <c r="W300" s="47">
        <f t="shared" si="66"/>
        <v>123.75000000000044</v>
      </c>
      <c r="X300" s="47">
        <f t="shared" si="66"/>
        <v>131.9999999999992</v>
      </c>
      <c r="Y300" s="47">
        <f t="shared" si="66"/>
        <v>140.2499999999996</v>
      </c>
      <c r="Z300" s="48">
        <f t="shared" si="66"/>
        <v>115.5000000000002</v>
      </c>
      <c r="AA300" s="48">
        <f t="shared" si="66"/>
        <v>123.75000000000044</v>
      </c>
      <c r="AB300" s="48">
        <f t="shared" si="66"/>
        <v>131.9999999999992</v>
      </c>
      <c r="AC300" s="49">
        <f t="shared" si="66"/>
        <v>107.2499999999998</v>
      </c>
      <c r="AD300" s="49">
        <f t="shared" si="66"/>
        <v>115.5000000000002</v>
      </c>
      <c r="AE300" s="49">
        <f t="shared" si="66"/>
        <v>123.75000000000044</v>
      </c>
      <c r="AF300" s="50">
        <f t="shared" si="66"/>
        <v>99.000000000000298</v>
      </c>
      <c r="AG300" s="50">
        <f t="shared" si="66"/>
        <v>107.2499999999998</v>
      </c>
      <c r="AH300" s="50">
        <f t="shared" si="66"/>
        <v>115.5000000000002</v>
      </c>
      <c r="AI300" s="51">
        <f t="shared" si="66"/>
        <v>90.749999999999901</v>
      </c>
      <c r="AJ300" s="51">
        <f t="shared" ref="AJ300:AK306" si="68">AJ301-(AJ$363/360)</f>
        <v>99.000000000000298</v>
      </c>
      <c r="AK300" s="51">
        <f t="shared" si="68"/>
        <v>107.2499999999998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220.18888888888944</v>
      </c>
      <c r="F301" s="41">
        <f t="shared" si="67"/>
        <v>228.46666666666658</v>
      </c>
      <c r="G301" s="41">
        <f t="shared" si="67"/>
        <v>236.74444444444507</v>
      </c>
      <c r="H301" s="42">
        <f t="shared" si="67"/>
        <v>203.6333333333331</v>
      </c>
      <c r="I301" s="42">
        <f t="shared" si="67"/>
        <v>211.91111111111127</v>
      </c>
      <c r="J301" s="42">
        <f t="shared" si="67"/>
        <v>220.18888888888944</v>
      </c>
      <c r="K301" s="43">
        <f t="shared" si="67"/>
        <v>187.07777777777852</v>
      </c>
      <c r="L301" s="43">
        <f t="shared" si="67"/>
        <v>195.35555555555493</v>
      </c>
      <c r="M301" s="43">
        <f t="shared" si="67"/>
        <v>203.6333333333331</v>
      </c>
      <c r="N301" s="44">
        <f t="shared" si="67"/>
        <v>149</v>
      </c>
      <c r="O301" s="44">
        <f t="shared" si="67"/>
        <v>157.27777777777817</v>
      </c>
      <c r="P301" s="44">
        <f t="shared" si="67"/>
        <v>165.55555555555634</v>
      </c>
      <c r="Q301" s="45">
        <f t="shared" si="67"/>
        <v>140.72222222222183</v>
      </c>
      <c r="R301" s="45">
        <f t="shared" si="67"/>
        <v>149</v>
      </c>
      <c r="S301" s="45">
        <f t="shared" si="67"/>
        <v>157.27777777777817</v>
      </c>
      <c r="T301" s="46">
        <f t="shared" si="67"/>
        <v>132.44444444444366</v>
      </c>
      <c r="U301" s="46">
        <f t="shared" si="66"/>
        <v>140.72222222222183</v>
      </c>
      <c r="V301" s="46">
        <f t="shared" si="66"/>
        <v>149</v>
      </c>
      <c r="W301" s="47">
        <f t="shared" si="66"/>
        <v>124.16666666666711</v>
      </c>
      <c r="X301" s="47">
        <f t="shared" si="66"/>
        <v>132.44444444444366</v>
      </c>
      <c r="Y301" s="47">
        <f t="shared" si="66"/>
        <v>140.72222222222183</v>
      </c>
      <c r="Z301" s="48">
        <f t="shared" si="66"/>
        <v>115.88888888888908</v>
      </c>
      <c r="AA301" s="48">
        <f t="shared" si="66"/>
        <v>124.16666666666711</v>
      </c>
      <c r="AB301" s="48">
        <f t="shared" si="66"/>
        <v>132.44444444444366</v>
      </c>
      <c r="AC301" s="49">
        <f t="shared" si="66"/>
        <v>107.61111111111092</v>
      </c>
      <c r="AD301" s="49">
        <f t="shared" si="66"/>
        <v>115.88888888888908</v>
      </c>
      <c r="AE301" s="49">
        <f t="shared" si="66"/>
        <v>124.16666666666711</v>
      </c>
      <c r="AF301" s="50">
        <f t="shared" si="66"/>
        <v>99.333333333333627</v>
      </c>
      <c r="AG301" s="50">
        <f t="shared" si="66"/>
        <v>107.61111111111092</v>
      </c>
      <c r="AH301" s="50">
        <f t="shared" si="66"/>
        <v>115.88888888888908</v>
      </c>
      <c r="AI301" s="51">
        <f t="shared" si="66"/>
        <v>91.055555555555458</v>
      </c>
      <c r="AJ301" s="51">
        <f t="shared" si="68"/>
        <v>99.333333333333627</v>
      </c>
      <c r="AK301" s="51">
        <f t="shared" si="68"/>
        <v>107.61111111111092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220.92777777777832</v>
      </c>
      <c r="F302" s="41">
        <f t="shared" si="67"/>
        <v>229.23333333333326</v>
      </c>
      <c r="G302" s="41">
        <f t="shared" si="67"/>
        <v>237.53888888888952</v>
      </c>
      <c r="H302" s="42">
        <f t="shared" si="67"/>
        <v>204.31666666666644</v>
      </c>
      <c r="I302" s="42">
        <f t="shared" si="67"/>
        <v>212.62222222222238</v>
      </c>
      <c r="J302" s="42">
        <f t="shared" si="67"/>
        <v>220.92777777777832</v>
      </c>
      <c r="K302" s="43">
        <f t="shared" si="67"/>
        <v>187.70555555555629</v>
      </c>
      <c r="L302" s="43">
        <f t="shared" si="67"/>
        <v>196.01111111111049</v>
      </c>
      <c r="M302" s="43">
        <f t="shared" si="67"/>
        <v>204.31666666666644</v>
      </c>
      <c r="N302" s="44">
        <f t="shared" si="67"/>
        <v>149.5</v>
      </c>
      <c r="O302" s="44">
        <f t="shared" si="67"/>
        <v>157.80555555555594</v>
      </c>
      <c r="P302" s="44">
        <f t="shared" si="67"/>
        <v>166.11111111111188</v>
      </c>
      <c r="Q302" s="45">
        <f t="shared" si="67"/>
        <v>141.19444444444406</v>
      </c>
      <c r="R302" s="45">
        <f t="shared" si="67"/>
        <v>149.5</v>
      </c>
      <c r="S302" s="45">
        <f t="shared" si="67"/>
        <v>157.80555555555594</v>
      </c>
      <c r="T302" s="46">
        <f t="shared" si="67"/>
        <v>132.88888888888812</v>
      </c>
      <c r="U302" s="46">
        <f t="shared" si="66"/>
        <v>141.19444444444406</v>
      </c>
      <c r="V302" s="46">
        <f t="shared" si="66"/>
        <v>149.5</v>
      </c>
      <c r="W302" s="47">
        <f t="shared" si="66"/>
        <v>124.58333333333378</v>
      </c>
      <c r="X302" s="47">
        <f t="shared" si="66"/>
        <v>132.88888888888812</v>
      </c>
      <c r="Y302" s="47">
        <f t="shared" si="66"/>
        <v>141.19444444444406</v>
      </c>
      <c r="Z302" s="48">
        <f t="shared" si="66"/>
        <v>116.27777777777797</v>
      </c>
      <c r="AA302" s="48">
        <f t="shared" si="66"/>
        <v>124.58333333333378</v>
      </c>
      <c r="AB302" s="48">
        <f t="shared" si="66"/>
        <v>132.88888888888812</v>
      </c>
      <c r="AC302" s="49">
        <f t="shared" si="66"/>
        <v>107.97222222222203</v>
      </c>
      <c r="AD302" s="49">
        <f t="shared" si="66"/>
        <v>116.27777777777797</v>
      </c>
      <c r="AE302" s="49">
        <f t="shared" si="66"/>
        <v>124.58333333333378</v>
      </c>
      <c r="AF302" s="50">
        <f t="shared" si="66"/>
        <v>99.666666666666956</v>
      </c>
      <c r="AG302" s="50">
        <f t="shared" si="66"/>
        <v>107.97222222222203</v>
      </c>
      <c r="AH302" s="50">
        <f t="shared" si="66"/>
        <v>116.27777777777797</v>
      </c>
      <c r="AI302" s="51">
        <f t="shared" si="66"/>
        <v>91.361111111111015</v>
      </c>
      <c r="AJ302" s="51">
        <f t="shared" si="68"/>
        <v>99.666666666666956</v>
      </c>
      <c r="AK302" s="51">
        <f t="shared" si="68"/>
        <v>107.97222222222203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221.6666666666672</v>
      </c>
      <c r="F303" s="41">
        <f t="shared" si="67"/>
        <v>229.99999999999994</v>
      </c>
      <c r="G303" s="41">
        <f t="shared" si="67"/>
        <v>238.33333333333397</v>
      </c>
      <c r="H303" s="42">
        <f t="shared" si="67"/>
        <v>204.99999999999977</v>
      </c>
      <c r="I303" s="42">
        <f t="shared" si="67"/>
        <v>213.33333333333348</v>
      </c>
      <c r="J303" s="42">
        <f t="shared" si="67"/>
        <v>221.6666666666672</v>
      </c>
      <c r="K303" s="43">
        <f t="shared" si="67"/>
        <v>188.33333333333405</v>
      </c>
      <c r="L303" s="43">
        <f t="shared" si="67"/>
        <v>196.66666666666606</v>
      </c>
      <c r="M303" s="43">
        <f t="shared" si="67"/>
        <v>204.99999999999977</v>
      </c>
      <c r="N303" s="44">
        <f t="shared" si="67"/>
        <v>150</v>
      </c>
      <c r="O303" s="44">
        <f t="shared" si="67"/>
        <v>158.33333333333371</v>
      </c>
      <c r="P303" s="44">
        <f t="shared" si="67"/>
        <v>166.66666666666742</v>
      </c>
      <c r="Q303" s="45">
        <f t="shared" si="67"/>
        <v>141.66666666666629</v>
      </c>
      <c r="R303" s="45">
        <f t="shared" si="67"/>
        <v>150</v>
      </c>
      <c r="S303" s="45">
        <f t="shared" si="67"/>
        <v>158.33333333333371</v>
      </c>
      <c r="T303" s="46">
        <f t="shared" si="67"/>
        <v>133.33333333333258</v>
      </c>
      <c r="U303" s="46">
        <f t="shared" si="66"/>
        <v>141.66666666666629</v>
      </c>
      <c r="V303" s="46">
        <f t="shared" si="66"/>
        <v>150</v>
      </c>
      <c r="W303" s="47">
        <f t="shared" si="66"/>
        <v>125.00000000000045</v>
      </c>
      <c r="X303" s="47">
        <f t="shared" si="66"/>
        <v>133.33333333333258</v>
      </c>
      <c r="Y303" s="47">
        <f t="shared" si="66"/>
        <v>141.66666666666629</v>
      </c>
      <c r="Z303" s="48">
        <f t="shared" si="66"/>
        <v>116.66666666666686</v>
      </c>
      <c r="AA303" s="48">
        <f t="shared" si="66"/>
        <v>125.00000000000045</v>
      </c>
      <c r="AB303" s="48">
        <f t="shared" si="66"/>
        <v>133.33333333333258</v>
      </c>
      <c r="AC303" s="49">
        <f t="shared" si="66"/>
        <v>108.33333333333314</v>
      </c>
      <c r="AD303" s="49">
        <f t="shared" si="66"/>
        <v>116.66666666666686</v>
      </c>
      <c r="AE303" s="49">
        <f t="shared" si="66"/>
        <v>125.00000000000045</v>
      </c>
      <c r="AF303" s="50">
        <f t="shared" si="66"/>
        <v>100.00000000000028</v>
      </c>
      <c r="AG303" s="50">
        <f t="shared" si="66"/>
        <v>108.33333333333314</v>
      </c>
      <c r="AH303" s="50">
        <f t="shared" si="66"/>
        <v>116.66666666666686</v>
      </c>
      <c r="AI303" s="51">
        <f t="shared" si="66"/>
        <v>91.666666666666572</v>
      </c>
      <c r="AJ303" s="51">
        <f t="shared" si="68"/>
        <v>100.00000000000028</v>
      </c>
      <c r="AK303" s="51">
        <f t="shared" si="68"/>
        <v>108.33333333333314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222.40555555555608</v>
      </c>
      <c r="F304" s="41">
        <f t="shared" si="67"/>
        <v>230.76666666666662</v>
      </c>
      <c r="G304" s="41">
        <f t="shared" si="67"/>
        <v>239.12777777777842</v>
      </c>
      <c r="H304" s="42">
        <f t="shared" si="67"/>
        <v>205.68333333333311</v>
      </c>
      <c r="I304" s="42">
        <f t="shared" si="67"/>
        <v>214.04444444444459</v>
      </c>
      <c r="J304" s="42">
        <f t="shared" si="67"/>
        <v>222.40555555555608</v>
      </c>
      <c r="K304" s="43">
        <f t="shared" si="67"/>
        <v>188.96111111111182</v>
      </c>
      <c r="L304" s="43">
        <f t="shared" si="67"/>
        <v>197.32222222222163</v>
      </c>
      <c r="M304" s="43">
        <f t="shared" si="67"/>
        <v>205.68333333333311</v>
      </c>
      <c r="N304" s="44">
        <f t="shared" si="67"/>
        <v>150.5</v>
      </c>
      <c r="O304" s="44">
        <f t="shared" si="67"/>
        <v>158.86111111111148</v>
      </c>
      <c r="P304" s="44">
        <f t="shared" si="67"/>
        <v>167.22222222222297</v>
      </c>
      <c r="Q304" s="45">
        <f t="shared" si="67"/>
        <v>142.13888888888852</v>
      </c>
      <c r="R304" s="45">
        <f t="shared" si="67"/>
        <v>150.5</v>
      </c>
      <c r="S304" s="45">
        <f t="shared" si="67"/>
        <v>158.86111111111148</v>
      </c>
      <c r="T304" s="46">
        <f t="shared" si="67"/>
        <v>133.77777777777703</v>
      </c>
      <c r="U304" s="46">
        <f t="shared" si="66"/>
        <v>142.13888888888852</v>
      </c>
      <c r="V304" s="46">
        <f t="shared" si="66"/>
        <v>150.5</v>
      </c>
      <c r="W304" s="47">
        <f t="shared" si="66"/>
        <v>125.41666666666713</v>
      </c>
      <c r="X304" s="47">
        <f t="shared" si="66"/>
        <v>133.77777777777703</v>
      </c>
      <c r="Y304" s="47">
        <f t="shared" si="66"/>
        <v>142.13888888888852</v>
      </c>
      <c r="Z304" s="48">
        <f t="shared" si="66"/>
        <v>117.05555555555574</v>
      </c>
      <c r="AA304" s="48">
        <f t="shared" si="66"/>
        <v>125.41666666666713</v>
      </c>
      <c r="AB304" s="48">
        <f t="shared" si="66"/>
        <v>133.77777777777703</v>
      </c>
      <c r="AC304" s="49">
        <f t="shared" si="66"/>
        <v>108.69444444444426</v>
      </c>
      <c r="AD304" s="49">
        <f t="shared" si="66"/>
        <v>117.05555555555574</v>
      </c>
      <c r="AE304" s="49">
        <f t="shared" si="66"/>
        <v>125.41666666666713</v>
      </c>
      <c r="AF304" s="50">
        <f t="shared" si="66"/>
        <v>100.33333333333361</v>
      </c>
      <c r="AG304" s="50">
        <f t="shared" si="66"/>
        <v>108.69444444444426</v>
      </c>
      <c r="AH304" s="50">
        <f t="shared" si="66"/>
        <v>117.05555555555574</v>
      </c>
      <c r="AI304" s="51">
        <f t="shared" si="66"/>
        <v>91.972222222222129</v>
      </c>
      <c r="AJ304" s="51">
        <f t="shared" si="68"/>
        <v>100.33333333333361</v>
      </c>
      <c r="AK304" s="51">
        <f t="shared" si="68"/>
        <v>108.69444444444426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223.14444444444496</v>
      </c>
      <c r="F305" s="41">
        <f t="shared" si="67"/>
        <v>231.5333333333333</v>
      </c>
      <c r="G305" s="41">
        <f t="shared" si="67"/>
        <v>239.92222222222287</v>
      </c>
      <c r="H305" s="42">
        <f t="shared" si="67"/>
        <v>206.36666666666645</v>
      </c>
      <c r="I305" s="42">
        <f t="shared" si="67"/>
        <v>214.7555555555557</v>
      </c>
      <c r="J305" s="42">
        <f t="shared" si="67"/>
        <v>223.14444444444496</v>
      </c>
      <c r="K305" s="43">
        <f t="shared" si="67"/>
        <v>189.58888888888958</v>
      </c>
      <c r="L305" s="43">
        <f t="shared" si="67"/>
        <v>197.97777777777719</v>
      </c>
      <c r="M305" s="43">
        <f t="shared" si="67"/>
        <v>206.36666666666645</v>
      </c>
      <c r="N305" s="44">
        <f t="shared" si="67"/>
        <v>151</v>
      </c>
      <c r="O305" s="44">
        <f t="shared" si="67"/>
        <v>159.38888888888926</v>
      </c>
      <c r="P305" s="44">
        <f t="shared" si="67"/>
        <v>167.77777777777851</v>
      </c>
      <c r="Q305" s="45">
        <f t="shared" si="67"/>
        <v>142.61111111111074</v>
      </c>
      <c r="R305" s="45">
        <f t="shared" si="67"/>
        <v>151</v>
      </c>
      <c r="S305" s="45">
        <f t="shared" si="67"/>
        <v>159.38888888888926</v>
      </c>
      <c r="T305" s="46">
        <f t="shared" si="67"/>
        <v>134.22222222222149</v>
      </c>
      <c r="U305" s="46">
        <f t="shared" si="66"/>
        <v>142.61111111111074</v>
      </c>
      <c r="V305" s="46">
        <f t="shared" si="66"/>
        <v>151</v>
      </c>
      <c r="W305" s="47">
        <f t="shared" si="66"/>
        <v>125.8333333333338</v>
      </c>
      <c r="X305" s="47">
        <f t="shared" si="66"/>
        <v>134.22222222222149</v>
      </c>
      <c r="Y305" s="47">
        <f t="shared" si="66"/>
        <v>142.61111111111074</v>
      </c>
      <c r="Z305" s="48">
        <f t="shared" si="66"/>
        <v>117.44444444444463</v>
      </c>
      <c r="AA305" s="48">
        <f t="shared" si="66"/>
        <v>125.8333333333338</v>
      </c>
      <c r="AB305" s="48">
        <f t="shared" si="66"/>
        <v>134.22222222222149</v>
      </c>
      <c r="AC305" s="49">
        <f t="shared" si="66"/>
        <v>109.05555555555537</v>
      </c>
      <c r="AD305" s="49">
        <f t="shared" si="66"/>
        <v>117.44444444444463</v>
      </c>
      <c r="AE305" s="49">
        <f t="shared" si="66"/>
        <v>125.8333333333338</v>
      </c>
      <c r="AF305" s="50">
        <f t="shared" si="66"/>
        <v>100.66666666666694</v>
      </c>
      <c r="AG305" s="50">
        <f t="shared" si="66"/>
        <v>109.05555555555537</v>
      </c>
      <c r="AH305" s="50">
        <f t="shared" si="66"/>
        <v>117.44444444444463</v>
      </c>
      <c r="AI305" s="51">
        <f t="shared" si="66"/>
        <v>92.277777777777686</v>
      </c>
      <c r="AJ305" s="51">
        <f t="shared" si="68"/>
        <v>100.66666666666694</v>
      </c>
      <c r="AK305" s="51">
        <f t="shared" si="68"/>
        <v>109.05555555555537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223.88333333333384</v>
      </c>
      <c r="F306" s="41">
        <f t="shared" si="67"/>
        <v>232.29999999999998</v>
      </c>
      <c r="G306" s="41">
        <f t="shared" si="67"/>
        <v>240.71666666666732</v>
      </c>
      <c r="H306" s="42">
        <f t="shared" si="67"/>
        <v>207.04999999999978</v>
      </c>
      <c r="I306" s="42">
        <f t="shared" si="67"/>
        <v>215.46666666666681</v>
      </c>
      <c r="J306" s="42">
        <f t="shared" si="67"/>
        <v>223.88333333333384</v>
      </c>
      <c r="K306" s="43">
        <f t="shared" si="67"/>
        <v>190.21666666666735</v>
      </c>
      <c r="L306" s="43">
        <f t="shared" si="67"/>
        <v>198.63333333333276</v>
      </c>
      <c r="M306" s="43">
        <f t="shared" si="67"/>
        <v>207.04999999999978</v>
      </c>
      <c r="N306" s="44">
        <f t="shared" si="67"/>
        <v>151.5</v>
      </c>
      <c r="O306" s="44">
        <f t="shared" si="67"/>
        <v>159.91666666666703</v>
      </c>
      <c r="P306" s="44">
        <f t="shared" si="67"/>
        <v>168.33333333333405</v>
      </c>
      <c r="Q306" s="45">
        <f t="shared" si="67"/>
        <v>143.08333333333297</v>
      </c>
      <c r="R306" s="45">
        <f t="shared" si="67"/>
        <v>151.5</v>
      </c>
      <c r="S306" s="45">
        <f t="shared" si="67"/>
        <v>159.91666666666703</v>
      </c>
      <c r="T306" s="46">
        <f t="shared" si="67"/>
        <v>134.66666666666595</v>
      </c>
      <c r="U306" s="46">
        <f t="shared" si="66"/>
        <v>143.08333333333297</v>
      </c>
      <c r="V306" s="46">
        <f t="shared" si="66"/>
        <v>151.5</v>
      </c>
      <c r="W306" s="47">
        <f t="shared" si="66"/>
        <v>126.25000000000047</v>
      </c>
      <c r="X306" s="47">
        <f t="shared" si="66"/>
        <v>134.66666666666595</v>
      </c>
      <c r="Y306" s="47">
        <f t="shared" si="66"/>
        <v>143.08333333333297</v>
      </c>
      <c r="Z306" s="48">
        <f t="shared" si="66"/>
        <v>117.83333333333351</v>
      </c>
      <c r="AA306" s="48">
        <f t="shared" si="66"/>
        <v>126.25000000000047</v>
      </c>
      <c r="AB306" s="48">
        <f>AB307-(AB$363/360)</f>
        <v>134.66666666666595</v>
      </c>
      <c r="AC306" s="49">
        <f t="shared" si="66"/>
        <v>109.41666666666649</v>
      </c>
      <c r="AD306" s="49">
        <f t="shared" si="66"/>
        <v>117.83333333333351</v>
      </c>
      <c r="AE306" s="49">
        <f t="shared" si="66"/>
        <v>126.25000000000047</v>
      </c>
      <c r="AF306" s="50">
        <f t="shared" si="66"/>
        <v>101.00000000000027</v>
      </c>
      <c r="AG306" s="50">
        <f t="shared" si="66"/>
        <v>109.41666666666649</v>
      </c>
      <c r="AH306" s="50">
        <f t="shared" si="66"/>
        <v>117.83333333333351</v>
      </c>
      <c r="AI306" s="51">
        <f t="shared" si="66"/>
        <v>92.583333333333243</v>
      </c>
      <c r="AJ306" s="51">
        <f t="shared" si="68"/>
        <v>101.00000000000027</v>
      </c>
      <c r="AK306" s="51">
        <f t="shared" si="68"/>
        <v>109.41666666666649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224.62222222222272</v>
      </c>
      <c r="F307" s="41">
        <f t="shared" si="67"/>
        <v>233.06666666666666</v>
      </c>
      <c r="G307" s="41">
        <f t="shared" si="67"/>
        <v>241.51111111111177</v>
      </c>
      <c r="H307" s="42">
        <f t="shared" si="67"/>
        <v>207.73333333333312</v>
      </c>
      <c r="I307" s="42">
        <f t="shared" si="67"/>
        <v>216.17777777777792</v>
      </c>
      <c r="J307" s="42">
        <f t="shared" si="67"/>
        <v>224.62222222222272</v>
      </c>
      <c r="K307" s="43">
        <f t="shared" si="67"/>
        <v>190.84444444444512</v>
      </c>
      <c r="L307" s="43">
        <f t="shared" si="67"/>
        <v>199.28888888888832</v>
      </c>
      <c r="M307" s="43">
        <f t="shared" si="67"/>
        <v>207.73333333333312</v>
      </c>
      <c r="N307" s="44">
        <f t="shared" si="67"/>
        <v>152</v>
      </c>
      <c r="O307" s="44">
        <f t="shared" si="67"/>
        <v>160.4444444444448</v>
      </c>
      <c r="P307" s="44">
        <f t="shared" si="67"/>
        <v>168.8888888888896</v>
      </c>
      <c r="Q307" s="45">
        <f t="shared" si="67"/>
        <v>143.5555555555552</v>
      </c>
      <c r="R307" s="45">
        <f t="shared" si="67"/>
        <v>152</v>
      </c>
      <c r="S307" s="45">
        <f t="shared" si="67"/>
        <v>160.4444444444448</v>
      </c>
      <c r="T307" s="46">
        <f t="shared" ref="T307:AI323" si="69">T308-(T$363/360)</f>
        <v>135.1111111111104</v>
      </c>
      <c r="U307" s="46">
        <f t="shared" si="69"/>
        <v>143.5555555555552</v>
      </c>
      <c r="V307" s="46">
        <f t="shared" si="69"/>
        <v>152</v>
      </c>
      <c r="W307" s="47">
        <f t="shared" si="69"/>
        <v>126.66666666666714</v>
      </c>
      <c r="X307" s="47">
        <f t="shared" si="69"/>
        <v>135.1111111111104</v>
      </c>
      <c r="Y307" s="47">
        <f t="shared" si="69"/>
        <v>143.5555555555552</v>
      </c>
      <c r="Z307" s="48">
        <f t="shared" si="69"/>
        <v>118.2222222222224</v>
      </c>
      <c r="AA307" s="48">
        <f t="shared" si="69"/>
        <v>126.66666666666714</v>
      </c>
      <c r="AB307" s="48">
        <f>AB308-(AB$363/360)</f>
        <v>135.1111111111104</v>
      </c>
      <c r="AC307" s="49">
        <f>AC308-(AC$363/360)</f>
        <v>109.7777777777776</v>
      </c>
      <c r="AD307" s="49">
        <f>AD308-(AD$363/360)</f>
        <v>118.2222222222224</v>
      </c>
      <c r="AE307" s="49">
        <f t="shared" ref="AE307:AK324" si="70">AE308-(AE$363/360)</f>
        <v>126.66666666666714</v>
      </c>
      <c r="AF307" s="50">
        <f t="shared" si="70"/>
        <v>101.3333333333336</v>
      </c>
      <c r="AG307" s="50">
        <f t="shared" si="70"/>
        <v>109.7777777777776</v>
      </c>
      <c r="AH307" s="50">
        <f t="shared" si="70"/>
        <v>118.2222222222224</v>
      </c>
      <c r="AI307" s="51">
        <f t="shared" si="70"/>
        <v>92.8888888888888</v>
      </c>
      <c r="AJ307" s="51">
        <f t="shared" si="70"/>
        <v>101.3333333333336</v>
      </c>
      <c r="AK307" s="51">
        <f t="shared" si="70"/>
        <v>109.7777777777776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225.3611111111116</v>
      </c>
      <c r="F308" s="41">
        <f t="shared" si="71"/>
        <v>233.83333333333334</v>
      </c>
      <c r="G308" s="41">
        <f t="shared" si="71"/>
        <v>242.30555555555623</v>
      </c>
      <c r="H308" s="42">
        <f t="shared" si="71"/>
        <v>208.41666666666646</v>
      </c>
      <c r="I308" s="42">
        <f t="shared" si="71"/>
        <v>216.88888888888903</v>
      </c>
      <c r="J308" s="42">
        <f t="shared" si="71"/>
        <v>225.3611111111116</v>
      </c>
      <c r="K308" s="43">
        <f t="shared" si="71"/>
        <v>191.47222222222288</v>
      </c>
      <c r="L308" s="43">
        <f t="shared" si="71"/>
        <v>199.94444444444389</v>
      </c>
      <c r="M308" s="43">
        <f t="shared" si="71"/>
        <v>208.41666666666646</v>
      </c>
      <c r="N308" s="44">
        <f t="shared" si="71"/>
        <v>152.5</v>
      </c>
      <c r="O308" s="44">
        <f t="shared" si="71"/>
        <v>160.97222222222257</v>
      </c>
      <c r="P308" s="44">
        <f t="shared" si="71"/>
        <v>169.44444444444514</v>
      </c>
      <c r="Q308" s="45">
        <f t="shared" si="71"/>
        <v>144.02777777777743</v>
      </c>
      <c r="R308" s="45">
        <f t="shared" si="71"/>
        <v>152.5</v>
      </c>
      <c r="S308" s="45">
        <f t="shared" si="71"/>
        <v>160.97222222222257</v>
      </c>
      <c r="T308" s="46">
        <f t="shared" si="71"/>
        <v>135.55555555555486</v>
      </c>
      <c r="U308" s="46">
        <f t="shared" si="69"/>
        <v>144.02777777777743</v>
      </c>
      <c r="V308" s="46">
        <f t="shared" si="69"/>
        <v>152.5</v>
      </c>
      <c r="W308" s="47">
        <f t="shared" si="69"/>
        <v>127.08333333333381</v>
      </c>
      <c r="X308" s="47">
        <f t="shared" si="69"/>
        <v>135.55555555555486</v>
      </c>
      <c r="Y308" s="47">
        <f t="shared" si="69"/>
        <v>144.02777777777743</v>
      </c>
      <c r="Z308" s="48">
        <f t="shared" si="69"/>
        <v>118.61111111111128</v>
      </c>
      <c r="AA308" s="48">
        <f t="shared" si="69"/>
        <v>127.08333333333381</v>
      </c>
      <c r="AB308" s="48">
        <f t="shared" si="69"/>
        <v>135.55555555555486</v>
      </c>
      <c r="AC308" s="49">
        <f t="shared" si="69"/>
        <v>110.13888888888872</v>
      </c>
      <c r="AD308" s="49">
        <f t="shared" si="69"/>
        <v>118.61111111111128</v>
      </c>
      <c r="AE308" s="49">
        <f t="shared" si="69"/>
        <v>127.08333333333381</v>
      </c>
      <c r="AF308" s="50">
        <f t="shared" si="69"/>
        <v>101.66666666666693</v>
      </c>
      <c r="AG308" s="50">
        <f t="shared" si="69"/>
        <v>110.13888888888872</v>
      </c>
      <c r="AH308" s="50">
        <f t="shared" si="69"/>
        <v>118.61111111111128</v>
      </c>
      <c r="AI308" s="51">
        <f t="shared" si="69"/>
        <v>93.194444444444358</v>
      </c>
      <c r="AJ308" s="51">
        <f t="shared" si="70"/>
        <v>101.66666666666693</v>
      </c>
      <c r="AK308" s="51">
        <f t="shared" si="70"/>
        <v>110.13888888888872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226.10000000000048</v>
      </c>
      <c r="F309" s="41">
        <f t="shared" si="71"/>
        <v>234.60000000000002</v>
      </c>
      <c r="G309" s="41">
        <f t="shared" si="71"/>
        <v>243.10000000000068</v>
      </c>
      <c r="H309" s="42">
        <f t="shared" si="71"/>
        <v>209.0999999999998</v>
      </c>
      <c r="I309" s="42">
        <f t="shared" si="71"/>
        <v>217.60000000000014</v>
      </c>
      <c r="J309" s="42">
        <f t="shared" si="71"/>
        <v>226.10000000000048</v>
      </c>
      <c r="K309" s="43">
        <f t="shared" si="71"/>
        <v>192.10000000000065</v>
      </c>
      <c r="L309" s="43">
        <f t="shared" si="71"/>
        <v>200.59999999999945</v>
      </c>
      <c r="M309" s="43">
        <f t="shared" si="71"/>
        <v>209.0999999999998</v>
      </c>
      <c r="N309" s="44">
        <f t="shared" si="71"/>
        <v>153</v>
      </c>
      <c r="O309" s="44">
        <f t="shared" si="71"/>
        <v>161.50000000000034</v>
      </c>
      <c r="P309" s="44">
        <f t="shared" si="71"/>
        <v>170.00000000000068</v>
      </c>
      <c r="Q309" s="45">
        <f t="shared" si="71"/>
        <v>144.49999999999966</v>
      </c>
      <c r="R309" s="45">
        <f t="shared" si="71"/>
        <v>153</v>
      </c>
      <c r="S309" s="45">
        <f t="shared" si="71"/>
        <v>161.50000000000034</v>
      </c>
      <c r="T309" s="46">
        <f t="shared" si="71"/>
        <v>135.99999999999932</v>
      </c>
      <c r="U309" s="46">
        <f t="shared" si="69"/>
        <v>144.49999999999966</v>
      </c>
      <c r="V309" s="46">
        <f t="shared" si="69"/>
        <v>153</v>
      </c>
      <c r="W309" s="47">
        <f t="shared" si="69"/>
        <v>127.50000000000048</v>
      </c>
      <c r="X309" s="47">
        <f t="shared" si="69"/>
        <v>135.99999999999932</v>
      </c>
      <c r="Y309" s="47">
        <f t="shared" si="69"/>
        <v>144.49999999999966</v>
      </c>
      <c r="Z309" s="48">
        <f t="shared" si="69"/>
        <v>119.00000000000017</v>
      </c>
      <c r="AA309" s="48">
        <f t="shared" si="69"/>
        <v>127.50000000000048</v>
      </c>
      <c r="AB309" s="48">
        <f t="shared" si="69"/>
        <v>135.99999999999932</v>
      </c>
      <c r="AC309" s="49">
        <f t="shared" si="69"/>
        <v>110.49999999999983</v>
      </c>
      <c r="AD309" s="49">
        <f t="shared" si="69"/>
        <v>119.00000000000017</v>
      </c>
      <c r="AE309" s="49">
        <f t="shared" si="69"/>
        <v>127.50000000000048</v>
      </c>
      <c r="AF309" s="50">
        <f t="shared" si="69"/>
        <v>102.00000000000026</v>
      </c>
      <c r="AG309" s="50">
        <f t="shared" si="69"/>
        <v>110.49999999999983</v>
      </c>
      <c r="AH309" s="50">
        <f t="shared" si="69"/>
        <v>119.00000000000017</v>
      </c>
      <c r="AI309" s="51">
        <f t="shared" si="69"/>
        <v>93.499999999999915</v>
      </c>
      <c r="AJ309" s="51">
        <f t="shared" si="70"/>
        <v>102.00000000000026</v>
      </c>
      <c r="AK309" s="51">
        <f t="shared" si="70"/>
        <v>110.49999999999983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226.83888888888936</v>
      </c>
      <c r="F310" s="41">
        <f t="shared" si="71"/>
        <v>235.3666666666667</v>
      </c>
      <c r="G310" s="41">
        <f t="shared" si="71"/>
        <v>243.89444444444513</v>
      </c>
      <c r="H310" s="42">
        <f t="shared" si="71"/>
        <v>209.78333333333313</v>
      </c>
      <c r="I310" s="42">
        <f t="shared" si="71"/>
        <v>218.31111111111125</v>
      </c>
      <c r="J310" s="42">
        <f t="shared" si="71"/>
        <v>226.83888888888936</v>
      </c>
      <c r="K310" s="43">
        <f t="shared" si="71"/>
        <v>192.72777777777841</v>
      </c>
      <c r="L310" s="43">
        <f t="shared" si="71"/>
        <v>201.25555555555502</v>
      </c>
      <c r="M310" s="43">
        <f t="shared" si="71"/>
        <v>209.78333333333313</v>
      </c>
      <c r="N310" s="44">
        <f t="shared" si="71"/>
        <v>153.5</v>
      </c>
      <c r="O310" s="44">
        <f t="shared" si="71"/>
        <v>162.02777777777811</v>
      </c>
      <c r="P310" s="44">
        <f t="shared" si="71"/>
        <v>170.55555555555623</v>
      </c>
      <c r="Q310" s="45">
        <f t="shared" si="71"/>
        <v>144.97222222222189</v>
      </c>
      <c r="R310" s="45">
        <f t="shared" si="71"/>
        <v>153.5</v>
      </c>
      <c r="S310" s="45">
        <f t="shared" si="71"/>
        <v>162.02777777777811</v>
      </c>
      <c r="T310" s="46">
        <f t="shared" si="71"/>
        <v>136.44444444444377</v>
      </c>
      <c r="U310" s="46">
        <f t="shared" si="69"/>
        <v>144.97222222222189</v>
      </c>
      <c r="V310" s="46">
        <f t="shared" si="69"/>
        <v>153.5</v>
      </c>
      <c r="W310" s="47">
        <f t="shared" si="69"/>
        <v>127.91666666666715</v>
      </c>
      <c r="X310" s="47">
        <f t="shared" si="69"/>
        <v>136.44444444444377</v>
      </c>
      <c r="Y310" s="47">
        <f t="shared" si="69"/>
        <v>144.97222222222189</v>
      </c>
      <c r="Z310" s="48">
        <f t="shared" si="69"/>
        <v>119.38888888888906</v>
      </c>
      <c r="AA310" s="48">
        <f t="shared" si="69"/>
        <v>127.91666666666715</v>
      </c>
      <c r="AB310" s="48">
        <f t="shared" si="69"/>
        <v>136.44444444444377</v>
      </c>
      <c r="AC310" s="49">
        <f t="shared" si="69"/>
        <v>110.86111111111094</v>
      </c>
      <c r="AD310" s="49">
        <f t="shared" si="69"/>
        <v>119.38888888888906</v>
      </c>
      <c r="AE310" s="49">
        <f t="shared" si="69"/>
        <v>127.91666666666715</v>
      </c>
      <c r="AF310" s="50">
        <f t="shared" si="69"/>
        <v>102.33333333333358</v>
      </c>
      <c r="AG310" s="50">
        <f t="shared" si="69"/>
        <v>110.86111111111094</v>
      </c>
      <c r="AH310" s="50">
        <f t="shared" si="69"/>
        <v>119.38888888888906</v>
      </c>
      <c r="AI310" s="51">
        <f t="shared" si="69"/>
        <v>93.805555555555472</v>
      </c>
      <c r="AJ310" s="51">
        <f t="shared" si="70"/>
        <v>102.33333333333358</v>
      </c>
      <c r="AK310" s="51">
        <f t="shared" si="70"/>
        <v>110.86111111111094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227.57777777777824</v>
      </c>
      <c r="F311" s="41">
        <f t="shared" si="71"/>
        <v>236.13333333333338</v>
      </c>
      <c r="G311" s="41">
        <f t="shared" si="71"/>
        <v>244.68888888888958</v>
      </c>
      <c r="H311" s="42">
        <f t="shared" si="71"/>
        <v>210.46666666666647</v>
      </c>
      <c r="I311" s="42">
        <f t="shared" si="71"/>
        <v>219.02222222222235</v>
      </c>
      <c r="J311" s="42">
        <f t="shared" si="71"/>
        <v>227.57777777777824</v>
      </c>
      <c r="K311" s="43">
        <f t="shared" si="71"/>
        <v>193.35555555555618</v>
      </c>
      <c r="L311" s="43">
        <f t="shared" si="71"/>
        <v>201.91111111111059</v>
      </c>
      <c r="M311" s="43">
        <f t="shared" si="71"/>
        <v>210.46666666666647</v>
      </c>
      <c r="N311" s="44">
        <f t="shared" si="71"/>
        <v>154</v>
      </c>
      <c r="O311" s="44">
        <f t="shared" si="71"/>
        <v>162.55555555555588</v>
      </c>
      <c r="P311" s="44">
        <f t="shared" si="71"/>
        <v>171.11111111111177</v>
      </c>
      <c r="Q311" s="45">
        <f t="shared" si="71"/>
        <v>145.44444444444412</v>
      </c>
      <c r="R311" s="45">
        <f t="shared" si="71"/>
        <v>154</v>
      </c>
      <c r="S311" s="45">
        <f t="shared" si="71"/>
        <v>162.55555555555588</v>
      </c>
      <c r="T311" s="46">
        <f t="shared" si="71"/>
        <v>136.88888888888823</v>
      </c>
      <c r="U311" s="46">
        <f t="shared" si="69"/>
        <v>145.44444444444412</v>
      </c>
      <c r="V311" s="46">
        <f t="shared" si="69"/>
        <v>154</v>
      </c>
      <c r="W311" s="47">
        <f t="shared" si="69"/>
        <v>128.33333333333383</v>
      </c>
      <c r="X311" s="47">
        <f t="shared" si="69"/>
        <v>136.88888888888823</v>
      </c>
      <c r="Y311" s="47">
        <f t="shared" si="69"/>
        <v>145.44444444444412</v>
      </c>
      <c r="Z311" s="48">
        <f t="shared" si="69"/>
        <v>119.77777777777794</v>
      </c>
      <c r="AA311" s="48">
        <f t="shared" si="69"/>
        <v>128.33333333333383</v>
      </c>
      <c r="AB311" s="48">
        <f t="shared" si="69"/>
        <v>136.88888888888823</v>
      </c>
      <c r="AC311" s="49">
        <f t="shared" si="69"/>
        <v>111.22222222222206</v>
      </c>
      <c r="AD311" s="49">
        <f t="shared" si="69"/>
        <v>119.77777777777794</v>
      </c>
      <c r="AE311" s="49">
        <f t="shared" si="69"/>
        <v>128.33333333333383</v>
      </c>
      <c r="AF311" s="50">
        <f t="shared" si="69"/>
        <v>102.66666666666691</v>
      </c>
      <c r="AG311" s="50">
        <f t="shared" si="69"/>
        <v>111.22222222222206</v>
      </c>
      <c r="AH311" s="50">
        <f t="shared" si="69"/>
        <v>119.77777777777794</v>
      </c>
      <c r="AI311" s="51">
        <f t="shared" si="69"/>
        <v>94.111111111111029</v>
      </c>
      <c r="AJ311" s="51">
        <f t="shared" si="70"/>
        <v>102.66666666666691</v>
      </c>
      <c r="AK311" s="51">
        <f t="shared" si="70"/>
        <v>111.22222222222206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228.31666666666712</v>
      </c>
      <c r="F312" s="41">
        <f t="shared" si="71"/>
        <v>236.90000000000006</v>
      </c>
      <c r="G312" s="41">
        <f t="shared" si="71"/>
        <v>245.48333333333403</v>
      </c>
      <c r="H312" s="42">
        <f t="shared" si="71"/>
        <v>211.14999999999981</v>
      </c>
      <c r="I312" s="42">
        <f t="shared" si="71"/>
        <v>219.73333333333346</v>
      </c>
      <c r="J312" s="42">
        <f t="shared" si="71"/>
        <v>228.31666666666712</v>
      </c>
      <c r="K312" s="43">
        <f t="shared" si="71"/>
        <v>193.98333333333395</v>
      </c>
      <c r="L312" s="43">
        <f t="shared" si="71"/>
        <v>202.56666666666615</v>
      </c>
      <c r="M312" s="43">
        <f t="shared" si="71"/>
        <v>211.14999999999981</v>
      </c>
      <c r="N312" s="44">
        <f t="shared" si="71"/>
        <v>154.5</v>
      </c>
      <c r="O312" s="44">
        <f t="shared" si="71"/>
        <v>163.08333333333366</v>
      </c>
      <c r="P312" s="44">
        <f t="shared" si="71"/>
        <v>171.66666666666731</v>
      </c>
      <c r="Q312" s="45">
        <f t="shared" si="71"/>
        <v>145.91666666666634</v>
      </c>
      <c r="R312" s="45">
        <f t="shared" si="71"/>
        <v>154.5</v>
      </c>
      <c r="S312" s="45">
        <f t="shared" si="71"/>
        <v>163.08333333333366</v>
      </c>
      <c r="T312" s="46">
        <f t="shared" si="71"/>
        <v>137.33333333333269</v>
      </c>
      <c r="U312" s="46">
        <f t="shared" si="69"/>
        <v>145.91666666666634</v>
      </c>
      <c r="V312" s="46">
        <f t="shared" si="69"/>
        <v>154.5</v>
      </c>
      <c r="W312" s="47">
        <f t="shared" si="69"/>
        <v>128.75000000000048</v>
      </c>
      <c r="X312" s="47">
        <f t="shared" si="69"/>
        <v>137.33333333333269</v>
      </c>
      <c r="Y312" s="47">
        <f t="shared" si="69"/>
        <v>145.91666666666634</v>
      </c>
      <c r="Z312" s="48">
        <f t="shared" si="69"/>
        <v>120.16666666666683</v>
      </c>
      <c r="AA312" s="48">
        <f t="shared" si="69"/>
        <v>128.75000000000048</v>
      </c>
      <c r="AB312" s="48">
        <f t="shared" si="69"/>
        <v>137.33333333333269</v>
      </c>
      <c r="AC312" s="49">
        <f t="shared" si="69"/>
        <v>111.58333333333317</v>
      </c>
      <c r="AD312" s="49">
        <f t="shared" si="69"/>
        <v>120.16666666666683</v>
      </c>
      <c r="AE312" s="49">
        <f t="shared" si="69"/>
        <v>128.75000000000048</v>
      </c>
      <c r="AF312" s="50">
        <f t="shared" si="69"/>
        <v>103.00000000000024</v>
      </c>
      <c r="AG312" s="50">
        <f t="shared" si="69"/>
        <v>111.58333333333317</v>
      </c>
      <c r="AH312" s="50">
        <f t="shared" si="69"/>
        <v>120.16666666666683</v>
      </c>
      <c r="AI312" s="51">
        <f t="shared" si="69"/>
        <v>94.416666666666586</v>
      </c>
      <c r="AJ312" s="51">
        <f t="shared" si="70"/>
        <v>103.00000000000024</v>
      </c>
      <c r="AK312" s="51">
        <f t="shared" si="70"/>
        <v>111.58333333333317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229.055555555556</v>
      </c>
      <c r="F313" s="41">
        <f t="shared" si="71"/>
        <v>237.66666666666674</v>
      </c>
      <c r="G313" s="41">
        <f t="shared" si="71"/>
        <v>246.27777777777848</v>
      </c>
      <c r="H313" s="42">
        <f t="shared" si="71"/>
        <v>211.83333333333314</v>
      </c>
      <c r="I313" s="42">
        <f t="shared" si="71"/>
        <v>220.44444444444457</v>
      </c>
      <c r="J313" s="42">
        <f t="shared" si="71"/>
        <v>229.055555555556</v>
      </c>
      <c r="K313" s="43">
        <f t="shared" si="71"/>
        <v>194.61111111111171</v>
      </c>
      <c r="L313" s="43">
        <f t="shared" si="71"/>
        <v>203.22222222222172</v>
      </c>
      <c r="M313" s="43">
        <f t="shared" si="71"/>
        <v>211.83333333333314</v>
      </c>
      <c r="N313" s="44">
        <f t="shared" si="71"/>
        <v>155</v>
      </c>
      <c r="O313" s="44">
        <f t="shared" si="71"/>
        <v>163.61111111111143</v>
      </c>
      <c r="P313" s="44">
        <f t="shared" si="71"/>
        <v>172.22222222222285</v>
      </c>
      <c r="Q313" s="45">
        <f t="shared" si="71"/>
        <v>146.38888888888857</v>
      </c>
      <c r="R313" s="45">
        <f t="shared" si="71"/>
        <v>155</v>
      </c>
      <c r="S313" s="45">
        <f t="shared" si="71"/>
        <v>163.61111111111143</v>
      </c>
      <c r="T313" s="46">
        <f t="shared" si="71"/>
        <v>137.77777777777715</v>
      </c>
      <c r="U313" s="46">
        <f t="shared" si="69"/>
        <v>146.38888888888857</v>
      </c>
      <c r="V313" s="46">
        <f t="shared" si="69"/>
        <v>155</v>
      </c>
      <c r="W313" s="47">
        <f t="shared" si="69"/>
        <v>129.16666666666714</v>
      </c>
      <c r="X313" s="47">
        <f t="shared" si="69"/>
        <v>137.77777777777715</v>
      </c>
      <c r="Y313" s="47">
        <f t="shared" si="69"/>
        <v>146.38888888888857</v>
      </c>
      <c r="Z313" s="48">
        <f t="shared" si="69"/>
        <v>120.55555555555571</v>
      </c>
      <c r="AA313" s="48">
        <f t="shared" si="69"/>
        <v>129.16666666666714</v>
      </c>
      <c r="AB313" s="48">
        <f t="shared" si="69"/>
        <v>137.77777777777715</v>
      </c>
      <c r="AC313" s="49">
        <f t="shared" si="69"/>
        <v>111.94444444444429</v>
      </c>
      <c r="AD313" s="49">
        <f t="shared" si="69"/>
        <v>120.55555555555571</v>
      </c>
      <c r="AE313" s="49">
        <f t="shared" si="69"/>
        <v>129.16666666666714</v>
      </c>
      <c r="AF313" s="50">
        <f t="shared" si="69"/>
        <v>103.33333333333357</v>
      </c>
      <c r="AG313" s="50">
        <f t="shared" si="69"/>
        <v>111.94444444444429</v>
      </c>
      <c r="AH313" s="50">
        <f t="shared" si="69"/>
        <v>120.55555555555571</v>
      </c>
      <c r="AI313" s="51">
        <f t="shared" si="69"/>
        <v>94.722222222222143</v>
      </c>
      <c r="AJ313" s="51">
        <f t="shared" si="70"/>
        <v>103.33333333333357</v>
      </c>
      <c r="AK313" s="51">
        <f t="shared" si="70"/>
        <v>111.94444444444429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229.79444444444488</v>
      </c>
      <c r="F314" s="41">
        <f t="shared" si="71"/>
        <v>238.43333333333342</v>
      </c>
      <c r="G314" s="41">
        <f t="shared" si="71"/>
        <v>247.07222222222293</v>
      </c>
      <c r="H314" s="42">
        <f t="shared" si="71"/>
        <v>212.51666666666648</v>
      </c>
      <c r="I314" s="42">
        <f t="shared" si="71"/>
        <v>221.15555555555568</v>
      </c>
      <c r="J314" s="42">
        <f t="shared" si="71"/>
        <v>229.79444444444488</v>
      </c>
      <c r="K314" s="43">
        <f t="shared" si="71"/>
        <v>195.23888888888948</v>
      </c>
      <c r="L314" s="43">
        <f t="shared" si="71"/>
        <v>203.87777777777728</v>
      </c>
      <c r="M314" s="43">
        <f t="shared" si="71"/>
        <v>212.51666666666648</v>
      </c>
      <c r="N314" s="44">
        <f t="shared" si="71"/>
        <v>155.5</v>
      </c>
      <c r="O314" s="44">
        <f t="shared" si="71"/>
        <v>164.1388888888892</v>
      </c>
      <c r="P314" s="44">
        <f t="shared" si="71"/>
        <v>172.7777777777784</v>
      </c>
      <c r="Q314" s="45">
        <f t="shared" si="71"/>
        <v>146.8611111111108</v>
      </c>
      <c r="R314" s="45">
        <f t="shared" si="71"/>
        <v>155.5</v>
      </c>
      <c r="S314" s="45">
        <f t="shared" si="71"/>
        <v>164.1388888888892</v>
      </c>
      <c r="T314" s="46">
        <f t="shared" si="71"/>
        <v>138.2222222222216</v>
      </c>
      <c r="U314" s="46">
        <f t="shared" si="69"/>
        <v>146.8611111111108</v>
      </c>
      <c r="V314" s="46">
        <f t="shared" si="69"/>
        <v>155.5</v>
      </c>
      <c r="W314" s="47">
        <f t="shared" si="69"/>
        <v>129.5833333333338</v>
      </c>
      <c r="X314" s="47">
        <f t="shared" si="69"/>
        <v>138.2222222222216</v>
      </c>
      <c r="Y314" s="47">
        <f t="shared" si="69"/>
        <v>146.8611111111108</v>
      </c>
      <c r="Z314" s="48">
        <f t="shared" si="69"/>
        <v>120.9444444444446</v>
      </c>
      <c r="AA314" s="48">
        <f t="shared" si="69"/>
        <v>129.5833333333338</v>
      </c>
      <c r="AB314" s="48">
        <f t="shared" si="69"/>
        <v>138.2222222222216</v>
      </c>
      <c r="AC314" s="49">
        <f t="shared" si="69"/>
        <v>112.3055555555554</v>
      </c>
      <c r="AD314" s="49">
        <f t="shared" si="69"/>
        <v>120.9444444444446</v>
      </c>
      <c r="AE314" s="49">
        <f t="shared" si="69"/>
        <v>129.5833333333338</v>
      </c>
      <c r="AF314" s="50">
        <f t="shared" si="69"/>
        <v>103.6666666666669</v>
      </c>
      <c r="AG314" s="50">
        <f t="shared" si="69"/>
        <v>112.3055555555554</v>
      </c>
      <c r="AH314" s="50">
        <f t="shared" si="69"/>
        <v>120.9444444444446</v>
      </c>
      <c r="AI314" s="51">
        <f t="shared" si="69"/>
        <v>95.0277777777777</v>
      </c>
      <c r="AJ314" s="51">
        <f t="shared" si="70"/>
        <v>103.6666666666669</v>
      </c>
      <c r="AK314" s="51">
        <f t="shared" si="70"/>
        <v>112.3055555555554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230.53333333333376</v>
      </c>
      <c r="F315" s="41">
        <f t="shared" si="71"/>
        <v>239.2000000000001</v>
      </c>
      <c r="G315" s="41">
        <f t="shared" si="71"/>
        <v>247.86666666666738</v>
      </c>
      <c r="H315" s="42">
        <f t="shared" si="71"/>
        <v>213.19999999999982</v>
      </c>
      <c r="I315" s="42">
        <f t="shared" si="71"/>
        <v>221.86666666666679</v>
      </c>
      <c r="J315" s="42">
        <f t="shared" si="71"/>
        <v>230.53333333333376</v>
      </c>
      <c r="K315" s="43">
        <f t="shared" si="71"/>
        <v>195.86666666666724</v>
      </c>
      <c r="L315" s="43">
        <f t="shared" si="71"/>
        <v>204.53333333333285</v>
      </c>
      <c r="M315" s="43">
        <f t="shared" si="71"/>
        <v>213.19999999999982</v>
      </c>
      <c r="N315" s="44">
        <f t="shared" si="71"/>
        <v>156</v>
      </c>
      <c r="O315" s="44">
        <f t="shared" si="71"/>
        <v>164.66666666666697</v>
      </c>
      <c r="P315" s="44">
        <f t="shared" si="71"/>
        <v>173.33333333333394</v>
      </c>
      <c r="Q315" s="45">
        <f t="shared" si="71"/>
        <v>147.33333333333303</v>
      </c>
      <c r="R315" s="45">
        <f t="shared" si="71"/>
        <v>156</v>
      </c>
      <c r="S315" s="45">
        <f t="shared" si="71"/>
        <v>164.66666666666697</v>
      </c>
      <c r="T315" s="46">
        <f t="shared" si="71"/>
        <v>138.66666666666606</v>
      </c>
      <c r="U315" s="46">
        <f t="shared" si="69"/>
        <v>147.33333333333303</v>
      </c>
      <c r="V315" s="46">
        <f t="shared" si="69"/>
        <v>156</v>
      </c>
      <c r="W315" s="47">
        <f t="shared" si="69"/>
        <v>130.00000000000045</v>
      </c>
      <c r="X315" s="47">
        <f t="shared" si="69"/>
        <v>138.66666666666606</v>
      </c>
      <c r="Y315" s="47">
        <f t="shared" si="69"/>
        <v>147.33333333333303</v>
      </c>
      <c r="Z315" s="48">
        <f t="shared" si="69"/>
        <v>121.33333333333348</v>
      </c>
      <c r="AA315" s="48">
        <f t="shared" si="69"/>
        <v>130.00000000000045</v>
      </c>
      <c r="AB315" s="48">
        <f t="shared" si="69"/>
        <v>138.66666666666606</v>
      </c>
      <c r="AC315" s="49">
        <f t="shared" si="69"/>
        <v>112.66666666666652</v>
      </c>
      <c r="AD315" s="49">
        <f t="shared" si="69"/>
        <v>121.33333333333348</v>
      </c>
      <c r="AE315" s="49">
        <f t="shared" si="69"/>
        <v>130.00000000000045</v>
      </c>
      <c r="AF315" s="50">
        <f t="shared" si="69"/>
        <v>104.00000000000023</v>
      </c>
      <c r="AG315" s="50">
        <f t="shared" si="69"/>
        <v>112.66666666666652</v>
      </c>
      <c r="AH315" s="50">
        <f t="shared" si="69"/>
        <v>121.33333333333348</v>
      </c>
      <c r="AI315" s="51">
        <f t="shared" si="69"/>
        <v>95.333333333333258</v>
      </c>
      <c r="AJ315" s="51">
        <f t="shared" si="70"/>
        <v>104.00000000000023</v>
      </c>
      <c r="AK315" s="51">
        <f t="shared" si="70"/>
        <v>112.66666666666652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231.27222222222264</v>
      </c>
      <c r="F316" s="41">
        <f t="shared" si="71"/>
        <v>239.96666666666678</v>
      </c>
      <c r="G316" s="41">
        <f t="shared" si="71"/>
        <v>248.66111111111184</v>
      </c>
      <c r="H316" s="42">
        <f t="shared" si="71"/>
        <v>213.88333333333316</v>
      </c>
      <c r="I316" s="42">
        <f t="shared" si="71"/>
        <v>222.5777777777779</v>
      </c>
      <c r="J316" s="42">
        <f t="shared" si="71"/>
        <v>231.27222222222264</v>
      </c>
      <c r="K316" s="43">
        <f t="shared" si="71"/>
        <v>196.49444444444501</v>
      </c>
      <c r="L316" s="43">
        <f t="shared" si="71"/>
        <v>205.18888888888841</v>
      </c>
      <c r="M316" s="43">
        <f t="shared" si="71"/>
        <v>213.88333333333316</v>
      </c>
      <c r="N316" s="44">
        <f t="shared" si="71"/>
        <v>156.5</v>
      </c>
      <c r="O316" s="44">
        <f t="shared" si="71"/>
        <v>165.19444444444474</v>
      </c>
      <c r="P316" s="44">
        <f t="shared" si="71"/>
        <v>173.88888888888948</v>
      </c>
      <c r="Q316" s="45">
        <f t="shared" si="71"/>
        <v>147.80555555555526</v>
      </c>
      <c r="R316" s="45">
        <f t="shared" si="71"/>
        <v>156.5</v>
      </c>
      <c r="S316" s="45">
        <f t="shared" si="71"/>
        <v>165.19444444444474</v>
      </c>
      <c r="T316" s="46">
        <f t="shared" si="71"/>
        <v>139.11111111111052</v>
      </c>
      <c r="U316" s="46">
        <f t="shared" si="69"/>
        <v>147.80555555555526</v>
      </c>
      <c r="V316" s="46">
        <f t="shared" si="69"/>
        <v>156.5</v>
      </c>
      <c r="W316" s="47">
        <f t="shared" si="69"/>
        <v>130.41666666666711</v>
      </c>
      <c r="X316" s="47">
        <f t="shared" si="69"/>
        <v>139.11111111111052</v>
      </c>
      <c r="Y316" s="47">
        <f t="shared" si="69"/>
        <v>147.80555555555526</v>
      </c>
      <c r="Z316" s="48">
        <f t="shared" si="69"/>
        <v>121.72222222222237</v>
      </c>
      <c r="AA316" s="48">
        <f t="shared" si="69"/>
        <v>130.41666666666711</v>
      </c>
      <c r="AB316" s="48">
        <f t="shared" si="69"/>
        <v>139.11111111111052</v>
      </c>
      <c r="AC316" s="49">
        <f t="shared" si="69"/>
        <v>113.02777777777763</v>
      </c>
      <c r="AD316" s="49">
        <f t="shared" si="69"/>
        <v>121.72222222222237</v>
      </c>
      <c r="AE316" s="49">
        <f t="shared" si="69"/>
        <v>130.41666666666711</v>
      </c>
      <c r="AF316" s="50">
        <f t="shared" si="69"/>
        <v>104.33333333333356</v>
      </c>
      <c r="AG316" s="50">
        <f t="shared" si="69"/>
        <v>113.02777777777763</v>
      </c>
      <c r="AH316" s="50">
        <f t="shared" si="69"/>
        <v>121.72222222222237</v>
      </c>
      <c r="AI316" s="51">
        <f t="shared" si="69"/>
        <v>95.638888888888815</v>
      </c>
      <c r="AJ316" s="51">
        <f t="shared" si="70"/>
        <v>104.33333333333356</v>
      </c>
      <c r="AK316" s="51">
        <f t="shared" si="70"/>
        <v>113.02777777777763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232.01111111111152</v>
      </c>
      <c r="F317" s="41">
        <f t="shared" si="71"/>
        <v>240.73333333333346</v>
      </c>
      <c r="G317" s="41">
        <f t="shared" si="71"/>
        <v>249.45555555555629</v>
      </c>
      <c r="H317" s="42">
        <f t="shared" si="71"/>
        <v>214.56666666666649</v>
      </c>
      <c r="I317" s="42">
        <f t="shared" si="71"/>
        <v>223.28888888888901</v>
      </c>
      <c r="J317" s="42">
        <f t="shared" si="71"/>
        <v>232.01111111111152</v>
      </c>
      <c r="K317" s="43">
        <f t="shared" si="71"/>
        <v>197.12222222222277</v>
      </c>
      <c r="L317" s="43">
        <f t="shared" si="71"/>
        <v>205.84444444444398</v>
      </c>
      <c r="M317" s="43">
        <f t="shared" si="71"/>
        <v>214.56666666666649</v>
      </c>
      <c r="N317" s="44">
        <f t="shared" si="71"/>
        <v>157</v>
      </c>
      <c r="O317" s="44">
        <f t="shared" si="71"/>
        <v>165.72222222222251</v>
      </c>
      <c r="P317" s="44">
        <f t="shared" si="71"/>
        <v>174.44444444444503</v>
      </c>
      <c r="Q317" s="45">
        <f t="shared" si="71"/>
        <v>148.27777777777749</v>
      </c>
      <c r="R317" s="45">
        <f t="shared" si="71"/>
        <v>157</v>
      </c>
      <c r="S317" s="45">
        <f t="shared" si="71"/>
        <v>165.72222222222251</v>
      </c>
      <c r="T317" s="46">
        <f t="shared" si="71"/>
        <v>139.55555555555497</v>
      </c>
      <c r="U317" s="46">
        <f t="shared" si="69"/>
        <v>148.27777777777749</v>
      </c>
      <c r="V317" s="46">
        <f t="shared" si="69"/>
        <v>157</v>
      </c>
      <c r="W317" s="47">
        <f t="shared" si="69"/>
        <v>130.83333333333377</v>
      </c>
      <c r="X317" s="47">
        <f t="shared" si="69"/>
        <v>139.55555555555497</v>
      </c>
      <c r="Y317" s="47">
        <f t="shared" si="69"/>
        <v>148.27777777777749</v>
      </c>
      <c r="Z317" s="48">
        <f t="shared" si="69"/>
        <v>122.11111111111126</v>
      </c>
      <c r="AA317" s="48">
        <f t="shared" si="69"/>
        <v>130.83333333333377</v>
      </c>
      <c r="AB317" s="48">
        <f t="shared" si="69"/>
        <v>139.55555555555497</v>
      </c>
      <c r="AC317" s="49">
        <f t="shared" si="69"/>
        <v>113.38888888888874</v>
      </c>
      <c r="AD317" s="49">
        <f t="shared" si="69"/>
        <v>122.11111111111126</v>
      </c>
      <c r="AE317" s="49">
        <f t="shared" si="69"/>
        <v>130.83333333333377</v>
      </c>
      <c r="AF317" s="50">
        <f t="shared" si="69"/>
        <v>104.66666666666688</v>
      </c>
      <c r="AG317" s="50">
        <f t="shared" si="69"/>
        <v>113.38888888888874</v>
      </c>
      <c r="AH317" s="50">
        <f t="shared" si="69"/>
        <v>122.11111111111126</v>
      </c>
      <c r="AI317" s="51">
        <f t="shared" si="69"/>
        <v>95.944444444444372</v>
      </c>
      <c r="AJ317" s="51">
        <f t="shared" si="70"/>
        <v>104.66666666666688</v>
      </c>
      <c r="AK317" s="51">
        <f t="shared" si="70"/>
        <v>113.38888888888874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232.7500000000004</v>
      </c>
      <c r="F318" s="41">
        <f t="shared" si="71"/>
        <v>241.50000000000014</v>
      </c>
      <c r="G318" s="41">
        <f t="shared" si="71"/>
        <v>250.25000000000074</v>
      </c>
      <c r="H318" s="42">
        <f t="shared" si="71"/>
        <v>215.24999999999983</v>
      </c>
      <c r="I318" s="42">
        <f t="shared" si="71"/>
        <v>224.00000000000011</v>
      </c>
      <c r="J318" s="42">
        <f t="shared" si="71"/>
        <v>232.7500000000004</v>
      </c>
      <c r="K318" s="43">
        <f t="shared" si="71"/>
        <v>197.75000000000054</v>
      </c>
      <c r="L318" s="43">
        <f t="shared" si="71"/>
        <v>206.49999999999955</v>
      </c>
      <c r="M318" s="43">
        <f t="shared" si="71"/>
        <v>215.24999999999983</v>
      </c>
      <c r="N318" s="44">
        <f t="shared" si="71"/>
        <v>157.5</v>
      </c>
      <c r="O318" s="44">
        <f t="shared" si="71"/>
        <v>166.25000000000028</v>
      </c>
      <c r="P318" s="44">
        <f t="shared" si="71"/>
        <v>175.00000000000057</v>
      </c>
      <c r="Q318" s="45">
        <f t="shared" si="71"/>
        <v>148.74999999999972</v>
      </c>
      <c r="R318" s="45">
        <f t="shared" si="71"/>
        <v>157.5</v>
      </c>
      <c r="S318" s="45">
        <f t="shared" si="71"/>
        <v>166.25000000000028</v>
      </c>
      <c r="T318" s="46">
        <f t="shared" si="71"/>
        <v>139.99999999999943</v>
      </c>
      <c r="U318" s="46">
        <f t="shared" si="69"/>
        <v>148.74999999999972</v>
      </c>
      <c r="V318" s="46">
        <f t="shared" si="69"/>
        <v>157.5</v>
      </c>
      <c r="W318" s="47">
        <f t="shared" si="69"/>
        <v>131.25000000000043</v>
      </c>
      <c r="X318" s="47">
        <f t="shared" si="69"/>
        <v>139.99999999999943</v>
      </c>
      <c r="Y318" s="47">
        <f t="shared" si="69"/>
        <v>148.74999999999972</v>
      </c>
      <c r="Z318" s="48">
        <f t="shared" si="69"/>
        <v>122.50000000000014</v>
      </c>
      <c r="AA318" s="48">
        <f t="shared" si="69"/>
        <v>131.25000000000043</v>
      </c>
      <c r="AB318" s="48">
        <f t="shared" si="69"/>
        <v>139.99999999999943</v>
      </c>
      <c r="AC318" s="49">
        <f t="shared" si="69"/>
        <v>113.74999999999986</v>
      </c>
      <c r="AD318" s="49">
        <f t="shared" si="69"/>
        <v>122.50000000000014</v>
      </c>
      <c r="AE318" s="49">
        <f t="shared" si="69"/>
        <v>131.25000000000043</v>
      </c>
      <c r="AF318" s="50">
        <f t="shared" si="69"/>
        <v>105.00000000000021</v>
      </c>
      <c r="AG318" s="50">
        <f t="shared" si="69"/>
        <v>113.74999999999986</v>
      </c>
      <c r="AH318" s="50">
        <f t="shared" si="69"/>
        <v>122.50000000000014</v>
      </c>
      <c r="AI318" s="51">
        <f t="shared" si="69"/>
        <v>96.249999999999929</v>
      </c>
      <c r="AJ318" s="51">
        <f t="shared" si="70"/>
        <v>105.00000000000021</v>
      </c>
      <c r="AK318" s="51">
        <f t="shared" si="70"/>
        <v>113.74999999999986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233.48888888888928</v>
      </c>
      <c r="F319" s="41">
        <f t="shared" si="71"/>
        <v>242.26666666666682</v>
      </c>
      <c r="G319" s="41">
        <f t="shared" si="71"/>
        <v>251.04444444444519</v>
      </c>
      <c r="H319" s="42">
        <f t="shared" si="71"/>
        <v>215.93333333333317</v>
      </c>
      <c r="I319" s="42">
        <f t="shared" si="71"/>
        <v>224.71111111111122</v>
      </c>
      <c r="J319" s="42">
        <f t="shared" si="71"/>
        <v>233.48888888888928</v>
      </c>
      <c r="K319" s="43">
        <f t="shared" si="71"/>
        <v>198.37777777777831</v>
      </c>
      <c r="L319" s="43">
        <f t="shared" si="71"/>
        <v>207.15555555555511</v>
      </c>
      <c r="M319" s="43">
        <f t="shared" si="71"/>
        <v>215.93333333333317</v>
      </c>
      <c r="N319" s="44">
        <f t="shared" si="71"/>
        <v>158</v>
      </c>
      <c r="O319" s="44">
        <f t="shared" si="71"/>
        <v>166.77777777777806</v>
      </c>
      <c r="P319" s="44">
        <f t="shared" si="71"/>
        <v>175.55555555555611</v>
      </c>
      <c r="Q319" s="45">
        <f t="shared" si="71"/>
        <v>149.22222222222194</v>
      </c>
      <c r="R319" s="45">
        <f t="shared" si="71"/>
        <v>158</v>
      </c>
      <c r="S319" s="45">
        <f t="shared" si="71"/>
        <v>166.77777777777806</v>
      </c>
      <c r="T319" s="46">
        <f t="shared" si="71"/>
        <v>140.44444444444389</v>
      </c>
      <c r="U319" s="46">
        <f t="shared" si="69"/>
        <v>149.22222222222194</v>
      </c>
      <c r="V319" s="46">
        <f t="shared" si="69"/>
        <v>158</v>
      </c>
      <c r="W319" s="47">
        <f t="shared" si="69"/>
        <v>131.66666666666708</v>
      </c>
      <c r="X319" s="47">
        <f t="shared" si="69"/>
        <v>140.44444444444389</v>
      </c>
      <c r="Y319" s="47">
        <f t="shared" si="69"/>
        <v>149.22222222222194</v>
      </c>
      <c r="Z319" s="48">
        <f t="shared" si="69"/>
        <v>122.88888888888903</v>
      </c>
      <c r="AA319" s="48">
        <f t="shared" si="69"/>
        <v>131.66666666666708</v>
      </c>
      <c r="AB319" s="48">
        <f t="shared" si="69"/>
        <v>140.44444444444389</v>
      </c>
      <c r="AC319" s="49">
        <f t="shared" si="69"/>
        <v>114.11111111111097</v>
      </c>
      <c r="AD319" s="49">
        <f t="shared" si="69"/>
        <v>122.88888888888903</v>
      </c>
      <c r="AE319" s="49">
        <f t="shared" si="69"/>
        <v>131.66666666666708</v>
      </c>
      <c r="AF319" s="50">
        <f t="shared" si="69"/>
        <v>105.33333333333354</v>
      </c>
      <c r="AG319" s="50">
        <f t="shared" si="69"/>
        <v>114.11111111111097</v>
      </c>
      <c r="AH319" s="50">
        <f t="shared" si="69"/>
        <v>122.88888888888903</v>
      </c>
      <c r="AI319" s="51">
        <f t="shared" si="69"/>
        <v>96.555555555555486</v>
      </c>
      <c r="AJ319" s="51">
        <f t="shared" si="70"/>
        <v>105.33333333333354</v>
      </c>
      <c r="AK319" s="51">
        <f t="shared" si="70"/>
        <v>114.11111111111097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234.22777777777816</v>
      </c>
      <c r="F320" s="41">
        <f t="shared" si="71"/>
        <v>243.0333333333335</v>
      </c>
      <c r="G320" s="41">
        <f t="shared" si="71"/>
        <v>251.83888888888964</v>
      </c>
      <c r="H320" s="42">
        <f t="shared" si="71"/>
        <v>216.6166666666665</v>
      </c>
      <c r="I320" s="42">
        <f t="shared" si="71"/>
        <v>225.42222222222233</v>
      </c>
      <c r="J320" s="42">
        <f t="shared" si="71"/>
        <v>234.22777777777816</v>
      </c>
      <c r="K320" s="43">
        <f t="shared" si="71"/>
        <v>199.00555555555607</v>
      </c>
      <c r="L320" s="43">
        <f t="shared" si="71"/>
        <v>207.81111111111068</v>
      </c>
      <c r="M320" s="43">
        <f t="shared" si="71"/>
        <v>216.6166666666665</v>
      </c>
      <c r="N320" s="44">
        <f t="shared" si="71"/>
        <v>158.5</v>
      </c>
      <c r="O320" s="44">
        <f t="shared" si="71"/>
        <v>167.30555555555583</v>
      </c>
      <c r="P320" s="44">
        <f t="shared" si="71"/>
        <v>176.11111111111165</v>
      </c>
      <c r="Q320" s="45">
        <f t="shared" si="71"/>
        <v>149.69444444444417</v>
      </c>
      <c r="R320" s="45">
        <f t="shared" si="71"/>
        <v>158.5</v>
      </c>
      <c r="S320" s="45">
        <f t="shared" si="71"/>
        <v>167.30555555555583</v>
      </c>
      <c r="T320" s="46">
        <f t="shared" si="71"/>
        <v>140.88888888888835</v>
      </c>
      <c r="U320" s="46">
        <f t="shared" si="69"/>
        <v>149.69444444444417</v>
      </c>
      <c r="V320" s="46">
        <f t="shared" si="69"/>
        <v>158.5</v>
      </c>
      <c r="W320" s="47">
        <f t="shared" si="69"/>
        <v>132.08333333333374</v>
      </c>
      <c r="X320" s="47">
        <f t="shared" si="69"/>
        <v>140.88888888888835</v>
      </c>
      <c r="Y320" s="47">
        <f t="shared" si="69"/>
        <v>149.69444444444417</v>
      </c>
      <c r="Z320" s="48">
        <f t="shared" si="69"/>
        <v>123.27777777777791</v>
      </c>
      <c r="AA320" s="48">
        <f t="shared" si="69"/>
        <v>132.08333333333374</v>
      </c>
      <c r="AB320" s="48">
        <f t="shared" si="69"/>
        <v>140.88888888888835</v>
      </c>
      <c r="AC320" s="49">
        <f t="shared" si="69"/>
        <v>114.47222222222209</v>
      </c>
      <c r="AD320" s="49">
        <f t="shared" si="69"/>
        <v>123.27777777777791</v>
      </c>
      <c r="AE320" s="49">
        <f t="shared" si="69"/>
        <v>132.08333333333374</v>
      </c>
      <c r="AF320" s="50">
        <f t="shared" si="69"/>
        <v>105.66666666666687</v>
      </c>
      <c r="AG320" s="50">
        <f t="shared" si="69"/>
        <v>114.47222222222209</v>
      </c>
      <c r="AH320" s="50">
        <f t="shared" si="69"/>
        <v>123.27777777777791</v>
      </c>
      <c r="AI320" s="51">
        <f t="shared" si="69"/>
        <v>96.861111111111043</v>
      </c>
      <c r="AJ320" s="51">
        <f t="shared" si="70"/>
        <v>105.66666666666687</v>
      </c>
      <c r="AK320" s="51">
        <f t="shared" si="70"/>
        <v>114.47222222222209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234.96666666666704</v>
      </c>
      <c r="F321" s="41">
        <f t="shared" si="71"/>
        <v>243.80000000000018</v>
      </c>
      <c r="G321" s="41">
        <f t="shared" si="71"/>
        <v>252.63333333333409</v>
      </c>
      <c r="H321" s="42">
        <f t="shared" si="71"/>
        <v>217.29999999999984</v>
      </c>
      <c r="I321" s="42">
        <f t="shared" si="71"/>
        <v>226.13333333333344</v>
      </c>
      <c r="J321" s="42">
        <f t="shared" si="71"/>
        <v>234.96666666666704</v>
      </c>
      <c r="K321" s="43">
        <f t="shared" si="71"/>
        <v>199.63333333333384</v>
      </c>
      <c r="L321" s="43">
        <f t="shared" si="71"/>
        <v>208.46666666666624</v>
      </c>
      <c r="M321" s="43">
        <f t="shared" si="71"/>
        <v>217.29999999999984</v>
      </c>
      <c r="N321" s="44">
        <f t="shared" si="71"/>
        <v>159</v>
      </c>
      <c r="O321" s="44">
        <f t="shared" si="71"/>
        <v>167.8333333333336</v>
      </c>
      <c r="P321" s="44">
        <f t="shared" si="71"/>
        <v>176.6666666666672</v>
      </c>
      <c r="Q321" s="45">
        <f t="shared" si="71"/>
        <v>150.1666666666664</v>
      </c>
      <c r="R321" s="45">
        <f t="shared" si="71"/>
        <v>159</v>
      </c>
      <c r="S321" s="45">
        <f t="shared" si="71"/>
        <v>167.8333333333336</v>
      </c>
      <c r="T321" s="46">
        <f t="shared" si="71"/>
        <v>141.3333333333328</v>
      </c>
      <c r="U321" s="46">
        <f t="shared" si="69"/>
        <v>150.1666666666664</v>
      </c>
      <c r="V321" s="46">
        <f t="shared" si="69"/>
        <v>159</v>
      </c>
      <c r="W321" s="47">
        <f t="shared" si="69"/>
        <v>132.5000000000004</v>
      </c>
      <c r="X321" s="47">
        <f t="shared" si="69"/>
        <v>141.3333333333328</v>
      </c>
      <c r="Y321" s="47">
        <f t="shared" si="69"/>
        <v>150.1666666666664</v>
      </c>
      <c r="Z321" s="48">
        <f t="shared" si="69"/>
        <v>123.6666666666668</v>
      </c>
      <c r="AA321" s="48">
        <f t="shared" si="69"/>
        <v>132.5000000000004</v>
      </c>
      <c r="AB321" s="48">
        <f t="shared" si="69"/>
        <v>141.3333333333328</v>
      </c>
      <c r="AC321" s="49">
        <f t="shared" si="69"/>
        <v>114.8333333333332</v>
      </c>
      <c r="AD321" s="49">
        <f t="shared" si="69"/>
        <v>123.6666666666668</v>
      </c>
      <c r="AE321" s="49">
        <f t="shared" si="69"/>
        <v>132.5000000000004</v>
      </c>
      <c r="AF321" s="50">
        <f t="shared" si="69"/>
        <v>106.0000000000002</v>
      </c>
      <c r="AG321" s="50">
        <f t="shared" si="69"/>
        <v>114.8333333333332</v>
      </c>
      <c r="AH321" s="50">
        <f t="shared" si="69"/>
        <v>123.6666666666668</v>
      </c>
      <c r="AI321" s="51">
        <f t="shared" si="69"/>
        <v>97.1666666666666</v>
      </c>
      <c r="AJ321" s="51">
        <f t="shared" si="70"/>
        <v>106.0000000000002</v>
      </c>
      <c r="AK321" s="51">
        <f t="shared" si="70"/>
        <v>114.8333333333332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235.70555555555592</v>
      </c>
      <c r="F322" s="41">
        <f t="shared" si="71"/>
        <v>244.56666666666686</v>
      </c>
      <c r="G322" s="41">
        <f t="shared" si="71"/>
        <v>253.42777777777854</v>
      </c>
      <c r="H322" s="42">
        <f t="shared" si="71"/>
        <v>217.98333333333318</v>
      </c>
      <c r="I322" s="42">
        <f t="shared" si="71"/>
        <v>226.84444444444455</v>
      </c>
      <c r="J322" s="42">
        <f t="shared" si="71"/>
        <v>235.70555555555592</v>
      </c>
      <c r="K322" s="43">
        <f t="shared" si="71"/>
        <v>200.2611111111116</v>
      </c>
      <c r="L322" s="43">
        <f t="shared" si="71"/>
        <v>209.12222222222181</v>
      </c>
      <c r="M322" s="43">
        <f t="shared" si="71"/>
        <v>217.98333333333318</v>
      </c>
      <c r="N322" s="44">
        <f t="shared" si="71"/>
        <v>159.5</v>
      </c>
      <c r="O322" s="44">
        <f t="shared" si="71"/>
        <v>168.36111111111137</v>
      </c>
      <c r="P322" s="44">
        <f t="shared" si="71"/>
        <v>177.22222222222274</v>
      </c>
      <c r="Q322" s="45">
        <f t="shared" si="71"/>
        <v>150.63888888888863</v>
      </c>
      <c r="R322" s="45">
        <f t="shared" si="71"/>
        <v>159.5</v>
      </c>
      <c r="S322" s="45">
        <f t="shared" si="71"/>
        <v>168.36111111111137</v>
      </c>
      <c r="T322" s="46">
        <f t="shared" si="71"/>
        <v>141.77777777777726</v>
      </c>
      <c r="U322" s="46">
        <f t="shared" si="69"/>
        <v>150.63888888888863</v>
      </c>
      <c r="V322" s="46">
        <f t="shared" si="69"/>
        <v>159.5</v>
      </c>
      <c r="W322" s="47">
        <f t="shared" si="69"/>
        <v>132.91666666666706</v>
      </c>
      <c r="X322" s="47">
        <f t="shared" si="69"/>
        <v>141.77777777777726</v>
      </c>
      <c r="Y322" s="47">
        <f t="shared" si="69"/>
        <v>150.63888888888863</v>
      </c>
      <c r="Z322" s="48">
        <f t="shared" si="69"/>
        <v>124.05555555555569</v>
      </c>
      <c r="AA322" s="48">
        <f t="shared" si="69"/>
        <v>132.91666666666706</v>
      </c>
      <c r="AB322" s="48">
        <f t="shared" si="69"/>
        <v>141.77777777777726</v>
      </c>
      <c r="AC322" s="49">
        <f t="shared" si="69"/>
        <v>115.19444444444431</v>
      </c>
      <c r="AD322" s="49">
        <f t="shared" si="69"/>
        <v>124.05555555555569</v>
      </c>
      <c r="AE322" s="49">
        <f t="shared" si="69"/>
        <v>132.91666666666706</v>
      </c>
      <c r="AF322" s="50">
        <f t="shared" si="69"/>
        <v>106.33333333333353</v>
      </c>
      <c r="AG322" s="50">
        <f t="shared" si="69"/>
        <v>115.19444444444431</v>
      </c>
      <c r="AH322" s="50">
        <f t="shared" si="69"/>
        <v>124.05555555555569</v>
      </c>
      <c r="AI322" s="51">
        <f t="shared" si="69"/>
        <v>97.472222222222157</v>
      </c>
      <c r="AJ322" s="51">
        <f t="shared" si="70"/>
        <v>106.33333333333353</v>
      </c>
      <c r="AK322" s="51">
        <f t="shared" si="70"/>
        <v>115.19444444444431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236.4444444444448</v>
      </c>
      <c r="F323" s="41">
        <f t="shared" si="71"/>
        <v>245.33333333333354</v>
      </c>
      <c r="G323" s="41">
        <f t="shared" si="71"/>
        <v>254.222222222223</v>
      </c>
      <c r="H323" s="42">
        <f t="shared" si="71"/>
        <v>218.66666666666652</v>
      </c>
      <c r="I323" s="42">
        <f t="shared" si="71"/>
        <v>227.55555555555566</v>
      </c>
      <c r="J323" s="42">
        <f t="shared" si="71"/>
        <v>236.4444444444448</v>
      </c>
      <c r="K323" s="43">
        <f t="shared" si="71"/>
        <v>200.88888888888937</v>
      </c>
      <c r="L323" s="43">
        <f t="shared" si="71"/>
        <v>209.77777777777737</v>
      </c>
      <c r="M323" s="43">
        <f t="shared" si="71"/>
        <v>218.66666666666652</v>
      </c>
      <c r="N323" s="44">
        <f t="shared" si="71"/>
        <v>160</v>
      </c>
      <c r="O323" s="44">
        <f t="shared" si="71"/>
        <v>168.88888888888914</v>
      </c>
      <c r="P323" s="44">
        <f t="shared" si="71"/>
        <v>177.77777777777828</v>
      </c>
      <c r="Q323" s="45">
        <f t="shared" si="71"/>
        <v>151.11111111111086</v>
      </c>
      <c r="R323" s="45">
        <f t="shared" si="71"/>
        <v>160</v>
      </c>
      <c r="S323" s="45">
        <f t="shared" si="71"/>
        <v>168.88888888888914</v>
      </c>
      <c r="T323" s="46">
        <f t="shared" ref="T323" si="72">T324-(T$363/360)</f>
        <v>142.22222222222172</v>
      </c>
      <c r="U323" s="46">
        <f t="shared" si="69"/>
        <v>151.11111111111086</v>
      </c>
      <c r="V323" s="46">
        <f t="shared" si="69"/>
        <v>160</v>
      </c>
      <c r="W323" s="47">
        <f t="shared" si="69"/>
        <v>133.33333333333371</v>
      </c>
      <c r="X323" s="47">
        <f t="shared" si="69"/>
        <v>142.22222222222172</v>
      </c>
      <c r="Y323" s="47">
        <f t="shared" si="69"/>
        <v>151.11111111111086</v>
      </c>
      <c r="Z323" s="48">
        <f t="shared" si="69"/>
        <v>124.44444444444457</v>
      </c>
      <c r="AA323" s="48">
        <f t="shared" si="69"/>
        <v>133.33333333333371</v>
      </c>
      <c r="AB323" s="48">
        <f t="shared" si="69"/>
        <v>142.22222222222172</v>
      </c>
      <c r="AC323" s="49">
        <f t="shared" si="69"/>
        <v>115.55555555555543</v>
      </c>
      <c r="AD323" s="49">
        <f t="shared" si="69"/>
        <v>124.44444444444457</v>
      </c>
      <c r="AE323" s="49">
        <f t="shared" si="69"/>
        <v>133.33333333333371</v>
      </c>
      <c r="AF323" s="50">
        <f t="shared" si="69"/>
        <v>106.66666666666686</v>
      </c>
      <c r="AG323" s="50">
        <f t="shared" si="69"/>
        <v>115.55555555555543</v>
      </c>
      <c r="AH323" s="50">
        <f t="shared" si="69"/>
        <v>124.44444444444457</v>
      </c>
      <c r="AI323" s="51">
        <f t="shared" si="69"/>
        <v>97.777777777777715</v>
      </c>
      <c r="AJ323" s="51">
        <f t="shared" si="70"/>
        <v>106.66666666666686</v>
      </c>
      <c r="AK323" s="51">
        <f t="shared" si="70"/>
        <v>115.55555555555543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237.18333333333368</v>
      </c>
      <c r="F324" s="41">
        <f t="shared" si="73"/>
        <v>246.10000000000022</v>
      </c>
      <c r="G324" s="41">
        <f t="shared" si="73"/>
        <v>255.01666666666745</v>
      </c>
      <c r="H324" s="42">
        <f t="shared" si="73"/>
        <v>219.34999999999985</v>
      </c>
      <c r="I324" s="42">
        <f t="shared" si="73"/>
        <v>228.26666666666677</v>
      </c>
      <c r="J324" s="42">
        <f t="shared" si="73"/>
        <v>237.18333333333368</v>
      </c>
      <c r="K324" s="43">
        <f t="shared" si="73"/>
        <v>201.51666666666713</v>
      </c>
      <c r="L324" s="43">
        <f t="shared" si="73"/>
        <v>210.43333333333294</v>
      </c>
      <c r="M324" s="43">
        <f t="shared" si="73"/>
        <v>219.34999999999985</v>
      </c>
      <c r="N324" s="44">
        <f t="shared" si="73"/>
        <v>160.5</v>
      </c>
      <c r="O324" s="44">
        <f t="shared" si="73"/>
        <v>169.41666666666691</v>
      </c>
      <c r="P324" s="44">
        <f t="shared" si="73"/>
        <v>178.33333333333383</v>
      </c>
      <c r="Q324" s="45">
        <f t="shared" si="73"/>
        <v>151.58333333333309</v>
      </c>
      <c r="R324" s="45">
        <f t="shared" si="73"/>
        <v>160.5</v>
      </c>
      <c r="S324" s="45">
        <f t="shared" si="73"/>
        <v>169.41666666666691</v>
      </c>
      <c r="T324" s="46">
        <f t="shared" si="73"/>
        <v>142.66666666666617</v>
      </c>
      <c r="U324" s="46">
        <f t="shared" ref="U324:AJ339" si="74">U325-(U$363/360)</f>
        <v>151.58333333333309</v>
      </c>
      <c r="V324" s="46">
        <f t="shared" si="74"/>
        <v>160.5</v>
      </c>
      <c r="W324" s="47">
        <f t="shared" si="74"/>
        <v>133.75000000000037</v>
      </c>
      <c r="X324" s="47">
        <f t="shared" si="74"/>
        <v>142.66666666666617</v>
      </c>
      <c r="Y324" s="47">
        <f t="shared" si="74"/>
        <v>151.58333333333309</v>
      </c>
      <c r="Z324" s="48">
        <f t="shared" si="74"/>
        <v>124.83333333333346</v>
      </c>
      <c r="AA324" s="48">
        <f t="shared" si="74"/>
        <v>133.75000000000037</v>
      </c>
      <c r="AB324" s="48">
        <f t="shared" si="74"/>
        <v>142.66666666666617</v>
      </c>
      <c r="AC324" s="49">
        <f t="shared" si="74"/>
        <v>115.91666666666654</v>
      </c>
      <c r="AD324" s="49">
        <f t="shared" si="74"/>
        <v>124.83333333333346</v>
      </c>
      <c r="AE324" s="49">
        <f t="shared" si="74"/>
        <v>133.75000000000037</v>
      </c>
      <c r="AF324" s="50">
        <f t="shared" si="74"/>
        <v>107.00000000000018</v>
      </c>
      <c r="AG324" s="50">
        <f t="shared" si="74"/>
        <v>115.91666666666654</v>
      </c>
      <c r="AH324" s="50">
        <f t="shared" si="74"/>
        <v>124.83333333333346</v>
      </c>
      <c r="AI324" s="51">
        <f t="shared" si="74"/>
        <v>98.083333333333272</v>
      </c>
      <c r="AJ324" s="51">
        <f t="shared" si="74"/>
        <v>107.00000000000018</v>
      </c>
      <c r="AK324" s="51">
        <f t="shared" si="70"/>
        <v>115.91666666666654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237.92222222222256</v>
      </c>
      <c r="F325" s="41">
        <f t="shared" si="73"/>
        <v>246.8666666666669</v>
      </c>
      <c r="G325" s="41">
        <f t="shared" si="73"/>
        <v>255.8111111111119</v>
      </c>
      <c r="H325" s="42">
        <f t="shared" si="73"/>
        <v>220.03333333333319</v>
      </c>
      <c r="I325" s="42">
        <f t="shared" si="73"/>
        <v>228.97777777777787</v>
      </c>
      <c r="J325" s="42">
        <f t="shared" si="73"/>
        <v>237.92222222222256</v>
      </c>
      <c r="K325" s="43">
        <f t="shared" si="73"/>
        <v>202.1444444444449</v>
      </c>
      <c r="L325" s="43">
        <f t="shared" si="73"/>
        <v>211.0888888888885</v>
      </c>
      <c r="M325" s="43">
        <f t="shared" si="73"/>
        <v>220.03333333333319</v>
      </c>
      <c r="N325" s="44">
        <f t="shared" si="73"/>
        <v>161</v>
      </c>
      <c r="O325" s="44">
        <f t="shared" si="73"/>
        <v>169.94444444444468</v>
      </c>
      <c r="P325" s="44">
        <f t="shared" si="73"/>
        <v>178.88888888888937</v>
      </c>
      <c r="Q325" s="45">
        <f t="shared" si="73"/>
        <v>152.05555555555532</v>
      </c>
      <c r="R325" s="45">
        <f t="shared" si="73"/>
        <v>161</v>
      </c>
      <c r="S325" s="45">
        <f t="shared" si="73"/>
        <v>169.94444444444468</v>
      </c>
      <c r="T325" s="46">
        <f t="shared" si="73"/>
        <v>143.11111111111063</v>
      </c>
      <c r="U325" s="46">
        <f t="shared" si="74"/>
        <v>152.05555555555532</v>
      </c>
      <c r="V325" s="46">
        <f t="shared" si="74"/>
        <v>161</v>
      </c>
      <c r="W325" s="47">
        <f t="shared" si="74"/>
        <v>134.16666666666703</v>
      </c>
      <c r="X325" s="47">
        <f t="shared" si="74"/>
        <v>143.11111111111063</v>
      </c>
      <c r="Y325" s="47">
        <f t="shared" si="74"/>
        <v>152.05555555555532</v>
      </c>
      <c r="Z325" s="48">
        <f t="shared" si="74"/>
        <v>125.22222222222234</v>
      </c>
      <c r="AA325" s="48">
        <f t="shared" si="74"/>
        <v>134.16666666666703</v>
      </c>
      <c r="AB325" s="48">
        <f t="shared" si="74"/>
        <v>143.11111111111063</v>
      </c>
      <c r="AC325" s="49">
        <f t="shared" si="74"/>
        <v>116.27777777777766</v>
      </c>
      <c r="AD325" s="49">
        <f t="shared" si="74"/>
        <v>125.22222222222234</v>
      </c>
      <c r="AE325" s="49">
        <f t="shared" si="74"/>
        <v>134.16666666666703</v>
      </c>
      <c r="AF325" s="50">
        <f t="shared" si="74"/>
        <v>107.33333333333351</v>
      </c>
      <c r="AG325" s="50">
        <f t="shared" si="74"/>
        <v>116.27777777777766</v>
      </c>
      <c r="AH325" s="50">
        <f t="shared" si="74"/>
        <v>125.22222222222234</v>
      </c>
      <c r="AI325" s="51">
        <f t="shared" si="74"/>
        <v>98.388888888888829</v>
      </c>
      <c r="AJ325" s="51">
        <f t="shared" si="74"/>
        <v>107.33333333333351</v>
      </c>
      <c r="AK325" s="51">
        <f t="shared" ref="AK325:AK362" si="76">AK326-(AK$363/360)</f>
        <v>116.27777777777766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238.66111111111144</v>
      </c>
      <c r="F326" s="41">
        <f t="shared" si="73"/>
        <v>247.63333333333358</v>
      </c>
      <c r="G326" s="41">
        <f t="shared" si="73"/>
        <v>256.60555555555635</v>
      </c>
      <c r="H326" s="42">
        <f t="shared" si="73"/>
        <v>220.71666666666653</v>
      </c>
      <c r="I326" s="42">
        <f t="shared" si="73"/>
        <v>229.68888888888898</v>
      </c>
      <c r="J326" s="42">
        <f t="shared" si="73"/>
        <v>238.66111111111144</v>
      </c>
      <c r="K326" s="43">
        <f t="shared" si="73"/>
        <v>202.77222222222267</v>
      </c>
      <c r="L326" s="43">
        <f t="shared" si="73"/>
        <v>211.74444444444407</v>
      </c>
      <c r="M326" s="43">
        <f t="shared" si="73"/>
        <v>220.71666666666653</v>
      </c>
      <c r="N326" s="44">
        <f t="shared" si="73"/>
        <v>161.5</v>
      </c>
      <c r="O326" s="44">
        <f t="shared" si="73"/>
        <v>170.47222222222246</v>
      </c>
      <c r="P326" s="44">
        <f t="shared" si="73"/>
        <v>179.44444444444491</v>
      </c>
      <c r="Q326" s="45">
        <f t="shared" si="73"/>
        <v>152.52777777777754</v>
      </c>
      <c r="R326" s="45">
        <f t="shared" si="73"/>
        <v>161.5</v>
      </c>
      <c r="S326" s="45">
        <f t="shared" si="73"/>
        <v>170.47222222222246</v>
      </c>
      <c r="T326" s="46">
        <f t="shared" si="73"/>
        <v>143.55555555555509</v>
      </c>
      <c r="U326" s="46">
        <f t="shared" si="74"/>
        <v>152.52777777777754</v>
      </c>
      <c r="V326" s="46">
        <f t="shared" si="74"/>
        <v>161.5</v>
      </c>
      <c r="W326" s="47">
        <f t="shared" si="74"/>
        <v>134.58333333333368</v>
      </c>
      <c r="X326" s="47">
        <f t="shared" si="74"/>
        <v>143.55555555555509</v>
      </c>
      <c r="Y326" s="47">
        <f t="shared" si="74"/>
        <v>152.52777777777754</v>
      </c>
      <c r="Z326" s="48">
        <f t="shared" si="74"/>
        <v>125.61111111111123</v>
      </c>
      <c r="AA326" s="48">
        <f t="shared" si="74"/>
        <v>134.58333333333368</v>
      </c>
      <c r="AB326" s="48">
        <f t="shared" si="74"/>
        <v>143.55555555555509</v>
      </c>
      <c r="AC326" s="49">
        <f t="shared" si="74"/>
        <v>116.63888888888877</v>
      </c>
      <c r="AD326" s="49">
        <f t="shared" si="74"/>
        <v>125.61111111111123</v>
      </c>
      <c r="AE326" s="49">
        <f t="shared" si="74"/>
        <v>134.58333333333368</v>
      </c>
      <c r="AF326" s="50">
        <f t="shared" si="74"/>
        <v>107.66666666666684</v>
      </c>
      <c r="AG326" s="50">
        <f t="shared" si="74"/>
        <v>116.63888888888877</v>
      </c>
      <c r="AH326" s="50">
        <f t="shared" si="74"/>
        <v>125.61111111111123</v>
      </c>
      <c r="AI326" s="51">
        <f t="shared" si="74"/>
        <v>98.694444444444386</v>
      </c>
      <c r="AJ326" s="51">
        <f t="shared" si="74"/>
        <v>107.66666666666684</v>
      </c>
      <c r="AK326" s="51">
        <f t="shared" si="76"/>
        <v>116.63888888888877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239.40000000000032</v>
      </c>
      <c r="F327" s="41">
        <f t="shared" si="73"/>
        <v>248.40000000000026</v>
      </c>
      <c r="G327" s="41">
        <f t="shared" si="73"/>
        <v>257.40000000000077</v>
      </c>
      <c r="H327" s="42">
        <f t="shared" si="73"/>
        <v>221.39999999999986</v>
      </c>
      <c r="I327" s="42">
        <f t="shared" si="73"/>
        <v>230.40000000000009</v>
      </c>
      <c r="J327" s="42">
        <f t="shared" si="73"/>
        <v>239.40000000000032</v>
      </c>
      <c r="K327" s="43">
        <f t="shared" si="73"/>
        <v>203.40000000000043</v>
      </c>
      <c r="L327" s="43">
        <f t="shared" si="73"/>
        <v>212.39999999999964</v>
      </c>
      <c r="M327" s="43">
        <f t="shared" si="73"/>
        <v>221.39999999999986</v>
      </c>
      <c r="N327" s="44">
        <f t="shared" si="73"/>
        <v>162</v>
      </c>
      <c r="O327" s="44">
        <f t="shared" si="73"/>
        <v>171.00000000000023</v>
      </c>
      <c r="P327" s="44">
        <f t="shared" si="73"/>
        <v>180.00000000000045</v>
      </c>
      <c r="Q327" s="45">
        <f t="shared" si="73"/>
        <v>152.99999999999977</v>
      </c>
      <c r="R327" s="45">
        <f t="shared" si="73"/>
        <v>162</v>
      </c>
      <c r="S327" s="45">
        <f t="shared" si="73"/>
        <v>171.00000000000023</v>
      </c>
      <c r="T327" s="46">
        <f t="shared" si="73"/>
        <v>143.99999999999955</v>
      </c>
      <c r="U327" s="46">
        <f t="shared" si="74"/>
        <v>152.99999999999977</v>
      </c>
      <c r="V327" s="46">
        <f t="shared" si="74"/>
        <v>162</v>
      </c>
      <c r="W327" s="47">
        <f t="shared" si="74"/>
        <v>135.00000000000034</v>
      </c>
      <c r="X327" s="47">
        <f t="shared" si="74"/>
        <v>143.99999999999955</v>
      </c>
      <c r="Y327" s="47">
        <f t="shared" si="74"/>
        <v>152.99999999999977</v>
      </c>
      <c r="Z327" s="48">
        <f t="shared" si="74"/>
        <v>126.00000000000011</v>
      </c>
      <c r="AA327" s="48">
        <f t="shared" si="74"/>
        <v>135.00000000000034</v>
      </c>
      <c r="AB327" s="48">
        <f t="shared" si="74"/>
        <v>143.99999999999955</v>
      </c>
      <c r="AC327" s="49">
        <f t="shared" si="74"/>
        <v>116.99999999999989</v>
      </c>
      <c r="AD327" s="49">
        <f t="shared" si="74"/>
        <v>126.00000000000011</v>
      </c>
      <c r="AE327" s="49">
        <f t="shared" si="74"/>
        <v>135.00000000000034</v>
      </c>
      <c r="AF327" s="50">
        <f t="shared" si="74"/>
        <v>108.00000000000017</v>
      </c>
      <c r="AG327" s="50">
        <f t="shared" si="74"/>
        <v>116.99999999999989</v>
      </c>
      <c r="AH327" s="50">
        <f t="shared" si="74"/>
        <v>126.00000000000011</v>
      </c>
      <c r="AI327" s="51">
        <f t="shared" si="74"/>
        <v>98.999999999999943</v>
      </c>
      <c r="AJ327" s="51">
        <f t="shared" si="74"/>
        <v>108.00000000000017</v>
      </c>
      <c r="AK327" s="51">
        <f t="shared" si="76"/>
        <v>116.99999999999989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240.1388888888892</v>
      </c>
      <c r="F328" s="41">
        <f t="shared" si="73"/>
        <v>249.16666666666694</v>
      </c>
      <c r="G328" s="41">
        <f t="shared" si="73"/>
        <v>258.1944444444452</v>
      </c>
      <c r="H328" s="42">
        <f t="shared" si="73"/>
        <v>222.0833333333332</v>
      </c>
      <c r="I328" s="42">
        <f t="shared" si="73"/>
        <v>231.1111111111112</v>
      </c>
      <c r="J328" s="42">
        <f t="shared" si="73"/>
        <v>240.1388888888892</v>
      </c>
      <c r="K328" s="43">
        <f t="shared" si="73"/>
        <v>204.0277777777782</v>
      </c>
      <c r="L328" s="43">
        <f t="shared" si="73"/>
        <v>213.0555555555552</v>
      </c>
      <c r="M328" s="43">
        <f t="shared" si="73"/>
        <v>222.0833333333332</v>
      </c>
      <c r="N328" s="44">
        <f t="shared" si="73"/>
        <v>162.5</v>
      </c>
      <c r="O328" s="44">
        <f t="shared" si="73"/>
        <v>171.527777777778</v>
      </c>
      <c r="P328" s="44">
        <f t="shared" si="73"/>
        <v>180.555555555556</v>
      </c>
      <c r="Q328" s="45">
        <f t="shared" si="73"/>
        <v>153.472222222222</v>
      </c>
      <c r="R328" s="45">
        <f t="shared" si="73"/>
        <v>162.5</v>
      </c>
      <c r="S328" s="45">
        <f t="shared" si="73"/>
        <v>171.527777777778</v>
      </c>
      <c r="T328" s="46">
        <f t="shared" si="73"/>
        <v>144.444444444444</v>
      </c>
      <c r="U328" s="46">
        <f t="shared" si="74"/>
        <v>153.472222222222</v>
      </c>
      <c r="V328" s="46">
        <f t="shared" si="74"/>
        <v>162.5</v>
      </c>
      <c r="W328" s="47">
        <f t="shared" si="74"/>
        <v>135.416666666667</v>
      </c>
      <c r="X328" s="47">
        <f t="shared" si="74"/>
        <v>144.444444444444</v>
      </c>
      <c r="Y328" s="47">
        <f t="shared" si="74"/>
        <v>153.472222222222</v>
      </c>
      <c r="Z328" s="48">
        <f t="shared" si="74"/>
        <v>126.388888888889</v>
      </c>
      <c r="AA328" s="48">
        <f t="shared" si="74"/>
        <v>135.416666666667</v>
      </c>
      <c r="AB328" s="48">
        <f t="shared" si="74"/>
        <v>144.444444444444</v>
      </c>
      <c r="AC328" s="49">
        <f t="shared" si="74"/>
        <v>117.361111111111</v>
      </c>
      <c r="AD328" s="49">
        <f t="shared" si="74"/>
        <v>126.388888888889</v>
      </c>
      <c r="AE328" s="49">
        <f t="shared" si="74"/>
        <v>135.416666666667</v>
      </c>
      <c r="AF328" s="50">
        <f t="shared" si="74"/>
        <v>108.3333333333335</v>
      </c>
      <c r="AG328" s="50">
        <f t="shared" si="74"/>
        <v>117.361111111111</v>
      </c>
      <c r="AH328" s="50">
        <f t="shared" si="74"/>
        <v>126.388888888889</v>
      </c>
      <c r="AI328" s="51">
        <f t="shared" si="74"/>
        <v>99.3055555555555</v>
      </c>
      <c r="AJ328" s="51">
        <f t="shared" si="74"/>
        <v>108.3333333333335</v>
      </c>
      <c r="AK328" s="51">
        <f t="shared" si="76"/>
        <v>117.361111111111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240.87777777777808</v>
      </c>
      <c r="F329" s="41">
        <f t="shared" si="73"/>
        <v>249.93333333333362</v>
      </c>
      <c r="G329" s="41">
        <f t="shared" si="73"/>
        <v>258.98888888888962</v>
      </c>
      <c r="H329" s="42">
        <f t="shared" si="73"/>
        <v>222.76666666666654</v>
      </c>
      <c r="I329" s="42">
        <f t="shared" si="73"/>
        <v>231.82222222222231</v>
      </c>
      <c r="J329" s="42">
        <f t="shared" si="73"/>
        <v>240.87777777777808</v>
      </c>
      <c r="K329" s="43">
        <f t="shared" si="73"/>
        <v>204.65555555555596</v>
      </c>
      <c r="L329" s="43">
        <f t="shared" si="73"/>
        <v>213.71111111111077</v>
      </c>
      <c r="M329" s="43">
        <f t="shared" si="73"/>
        <v>222.76666666666654</v>
      </c>
      <c r="N329" s="44">
        <f t="shared" si="73"/>
        <v>163</v>
      </c>
      <c r="O329" s="44">
        <f t="shared" si="73"/>
        <v>172.05555555555577</v>
      </c>
      <c r="P329" s="44">
        <f t="shared" si="73"/>
        <v>181.11111111111154</v>
      </c>
      <c r="Q329" s="45">
        <f t="shared" si="73"/>
        <v>153.94444444444423</v>
      </c>
      <c r="R329" s="45">
        <f t="shared" si="73"/>
        <v>163</v>
      </c>
      <c r="S329" s="45">
        <f t="shared" si="73"/>
        <v>172.05555555555577</v>
      </c>
      <c r="T329" s="46">
        <f t="shared" si="73"/>
        <v>144.88888888888846</v>
      </c>
      <c r="U329" s="46">
        <f t="shared" si="74"/>
        <v>153.94444444444423</v>
      </c>
      <c r="V329" s="46">
        <f t="shared" si="74"/>
        <v>163</v>
      </c>
      <c r="W329" s="47">
        <f t="shared" si="74"/>
        <v>135.83333333333366</v>
      </c>
      <c r="X329" s="47">
        <f t="shared" si="74"/>
        <v>144.88888888888846</v>
      </c>
      <c r="Y329" s="47">
        <f t="shared" si="74"/>
        <v>153.94444444444423</v>
      </c>
      <c r="Z329" s="48">
        <f t="shared" si="74"/>
        <v>126.77777777777789</v>
      </c>
      <c r="AA329" s="48">
        <f t="shared" si="74"/>
        <v>135.83333333333366</v>
      </c>
      <c r="AB329" s="48">
        <f t="shared" si="74"/>
        <v>144.88888888888846</v>
      </c>
      <c r="AC329" s="49">
        <f t="shared" si="74"/>
        <v>117.72222222222211</v>
      </c>
      <c r="AD329" s="49">
        <f t="shared" si="74"/>
        <v>126.77777777777789</v>
      </c>
      <c r="AE329" s="49">
        <f t="shared" si="74"/>
        <v>135.83333333333366</v>
      </c>
      <c r="AF329" s="50">
        <f t="shared" si="74"/>
        <v>108.66666666666683</v>
      </c>
      <c r="AG329" s="50">
        <f t="shared" si="74"/>
        <v>117.72222222222211</v>
      </c>
      <c r="AH329" s="50">
        <f t="shared" si="74"/>
        <v>126.77777777777789</v>
      </c>
      <c r="AI329" s="51">
        <f t="shared" si="74"/>
        <v>99.611111111111057</v>
      </c>
      <c r="AJ329" s="51">
        <f t="shared" si="74"/>
        <v>108.66666666666683</v>
      </c>
      <c r="AK329" s="51">
        <f t="shared" si="76"/>
        <v>117.72222222222211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241.61666666666696</v>
      </c>
      <c r="F330" s="41">
        <f t="shared" si="73"/>
        <v>250.7000000000003</v>
      </c>
      <c r="G330" s="41">
        <f t="shared" si="73"/>
        <v>259.78333333333404</v>
      </c>
      <c r="H330" s="42">
        <f t="shared" si="73"/>
        <v>223.44999999999987</v>
      </c>
      <c r="I330" s="42">
        <f t="shared" si="73"/>
        <v>232.53333333333342</v>
      </c>
      <c r="J330" s="42">
        <f t="shared" si="73"/>
        <v>241.61666666666696</v>
      </c>
      <c r="K330" s="43">
        <f t="shared" si="73"/>
        <v>205.28333333333373</v>
      </c>
      <c r="L330" s="43">
        <f t="shared" si="73"/>
        <v>214.36666666666633</v>
      </c>
      <c r="M330" s="43">
        <f t="shared" si="73"/>
        <v>223.44999999999987</v>
      </c>
      <c r="N330" s="44">
        <f t="shared" si="73"/>
        <v>163.5</v>
      </c>
      <c r="O330" s="44">
        <f t="shared" si="73"/>
        <v>172.58333333333354</v>
      </c>
      <c r="P330" s="44">
        <f t="shared" si="73"/>
        <v>181.66666666666708</v>
      </c>
      <c r="Q330" s="45">
        <f t="shared" si="73"/>
        <v>154.41666666666646</v>
      </c>
      <c r="R330" s="45">
        <f t="shared" si="73"/>
        <v>163.5</v>
      </c>
      <c r="S330" s="45">
        <f t="shared" si="73"/>
        <v>172.58333333333354</v>
      </c>
      <c r="T330" s="46">
        <f t="shared" si="73"/>
        <v>145.33333333333292</v>
      </c>
      <c r="U330" s="46">
        <f t="shared" si="74"/>
        <v>154.41666666666646</v>
      </c>
      <c r="V330" s="46">
        <f t="shared" si="74"/>
        <v>163.5</v>
      </c>
      <c r="W330" s="47">
        <f t="shared" si="74"/>
        <v>136.25000000000031</v>
      </c>
      <c r="X330" s="47">
        <f t="shared" si="74"/>
        <v>145.33333333333292</v>
      </c>
      <c r="Y330" s="47">
        <f t="shared" si="74"/>
        <v>154.41666666666646</v>
      </c>
      <c r="Z330" s="48">
        <f t="shared" si="74"/>
        <v>127.16666666666677</v>
      </c>
      <c r="AA330" s="48">
        <f t="shared" si="74"/>
        <v>136.25000000000031</v>
      </c>
      <c r="AB330" s="48">
        <f t="shared" si="74"/>
        <v>145.33333333333292</v>
      </c>
      <c r="AC330" s="49">
        <f t="shared" si="74"/>
        <v>118.08333333333323</v>
      </c>
      <c r="AD330" s="49">
        <f t="shared" si="74"/>
        <v>127.16666666666677</v>
      </c>
      <c r="AE330" s="49">
        <f t="shared" si="74"/>
        <v>136.25000000000031</v>
      </c>
      <c r="AF330" s="50">
        <f t="shared" si="74"/>
        <v>109.00000000000016</v>
      </c>
      <c r="AG330" s="50">
        <f t="shared" si="74"/>
        <v>118.08333333333323</v>
      </c>
      <c r="AH330" s="50">
        <f t="shared" si="74"/>
        <v>127.16666666666677</v>
      </c>
      <c r="AI330" s="51">
        <f t="shared" si="74"/>
        <v>99.916666666666615</v>
      </c>
      <c r="AJ330" s="51">
        <f t="shared" si="74"/>
        <v>109.00000000000016</v>
      </c>
      <c r="AK330" s="51">
        <f t="shared" si="76"/>
        <v>118.08333333333323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242.35555555555584</v>
      </c>
      <c r="F331" s="41">
        <f t="shared" si="73"/>
        <v>251.46666666666698</v>
      </c>
      <c r="G331" s="41">
        <f t="shared" si="73"/>
        <v>260.57777777777846</v>
      </c>
      <c r="H331" s="42">
        <f t="shared" si="73"/>
        <v>224.13333333333321</v>
      </c>
      <c r="I331" s="42">
        <f t="shared" si="73"/>
        <v>233.24444444444453</v>
      </c>
      <c r="J331" s="42">
        <f t="shared" si="73"/>
        <v>242.35555555555584</v>
      </c>
      <c r="K331" s="43">
        <f t="shared" si="73"/>
        <v>205.9111111111115</v>
      </c>
      <c r="L331" s="43">
        <f t="shared" si="73"/>
        <v>215.0222222222219</v>
      </c>
      <c r="M331" s="43">
        <f t="shared" si="73"/>
        <v>224.13333333333321</v>
      </c>
      <c r="N331" s="44">
        <f t="shared" si="73"/>
        <v>164</v>
      </c>
      <c r="O331" s="44">
        <f t="shared" si="73"/>
        <v>173.11111111111131</v>
      </c>
      <c r="P331" s="44">
        <f t="shared" si="73"/>
        <v>182.22222222222263</v>
      </c>
      <c r="Q331" s="45">
        <f t="shared" si="73"/>
        <v>154.88888888888869</v>
      </c>
      <c r="R331" s="45">
        <f t="shared" si="73"/>
        <v>164</v>
      </c>
      <c r="S331" s="45">
        <f t="shared" si="73"/>
        <v>173.11111111111131</v>
      </c>
      <c r="T331" s="46">
        <f t="shared" si="73"/>
        <v>145.77777777777737</v>
      </c>
      <c r="U331" s="46">
        <f t="shared" si="74"/>
        <v>154.88888888888869</v>
      </c>
      <c r="V331" s="46">
        <f t="shared" si="74"/>
        <v>164</v>
      </c>
      <c r="W331" s="47">
        <f t="shared" si="74"/>
        <v>136.66666666666697</v>
      </c>
      <c r="X331" s="47">
        <f t="shared" si="74"/>
        <v>145.77777777777737</v>
      </c>
      <c r="Y331" s="47">
        <f t="shared" si="74"/>
        <v>154.88888888888869</v>
      </c>
      <c r="Z331" s="48">
        <f t="shared" si="74"/>
        <v>127.55555555555566</v>
      </c>
      <c r="AA331" s="48">
        <f t="shared" si="74"/>
        <v>136.66666666666697</v>
      </c>
      <c r="AB331" s="48">
        <f t="shared" si="74"/>
        <v>145.77777777777737</v>
      </c>
      <c r="AC331" s="49">
        <f t="shared" si="74"/>
        <v>118.44444444444434</v>
      </c>
      <c r="AD331" s="49">
        <f t="shared" si="74"/>
        <v>127.55555555555566</v>
      </c>
      <c r="AE331" s="49">
        <f t="shared" si="74"/>
        <v>136.66666666666697</v>
      </c>
      <c r="AF331" s="50">
        <f t="shared" si="74"/>
        <v>109.33333333333348</v>
      </c>
      <c r="AG331" s="50">
        <f t="shared" si="74"/>
        <v>118.44444444444434</v>
      </c>
      <c r="AH331" s="50">
        <f t="shared" si="74"/>
        <v>127.55555555555566</v>
      </c>
      <c r="AI331" s="51">
        <f t="shared" si="74"/>
        <v>100.22222222222217</v>
      </c>
      <c r="AJ331" s="51">
        <f t="shared" si="74"/>
        <v>109.33333333333348</v>
      </c>
      <c r="AK331" s="51">
        <f t="shared" si="76"/>
        <v>118.44444444444434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243.09444444444472</v>
      </c>
      <c r="F332" s="41">
        <f t="shared" si="73"/>
        <v>252.23333333333366</v>
      </c>
      <c r="G332" s="41">
        <f t="shared" si="73"/>
        <v>261.37222222222289</v>
      </c>
      <c r="H332" s="42">
        <f t="shared" si="73"/>
        <v>224.81666666666655</v>
      </c>
      <c r="I332" s="42">
        <f t="shared" si="73"/>
        <v>233.95555555555563</v>
      </c>
      <c r="J332" s="42">
        <f t="shared" si="73"/>
        <v>243.09444444444472</v>
      </c>
      <c r="K332" s="43">
        <f t="shared" si="73"/>
        <v>206.53888888888926</v>
      </c>
      <c r="L332" s="43">
        <f t="shared" si="73"/>
        <v>215.67777777777746</v>
      </c>
      <c r="M332" s="43">
        <f t="shared" si="73"/>
        <v>224.81666666666655</v>
      </c>
      <c r="N332" s="44">
        <f t="shared" si="73"/>
        <v>164.5</v>
      </c>
      <c r="O332" s="44">
        <f t="shared" si="73"/>
        <v>173.63888888888908</v>
      </c>
      <c r="P332" s="44">
        <f t="shared" si="73"/>
        <v>182.77777777777817</v>
      </c>
      <c r="Q332" s="45">
        <f t="shared" si="73"/>
        <v>155.36111111111092</v>
      </c>
      <c r="R332" s="45">
        <f t="shared" si="73"/>
        <v>164.5</v>
      </c>
      <c r="S332" s="45">
        <f t="shared" si="73"/>
        <v>173.63888888888908</v>
      </c>
      <c r="T332" s="46">
        <f t="shared" si="73"/>
        <v>146.22222222222183</v>
      </c>
      <c r="U332" s="46">
        <f t="shared" si="74"/>
        <v>155.36111111111092</v>
      </c>
      <c r="V332" s="46">
        <f t="shared" si="74"/>
        <v>164.5</v>
      </c>
      <c r="W332" s="47">
        <f t="shared" si="74"/>
        <v>137.08333333333363</v>
      </c>
      <c r="X332" s="47">
        <f t="shared" si="74"/>
        <v>146.22222222222183</v>
      </c>
      <c r="Y332" s="47">
        <f t="shared" si="74"/>
        <v>155.36111111111092</v>
      </c>
      <c r="Z332" s="48">
        <f t="shared" si="74"/>
        <v>127.94444444444454</v>
      </c>
      <c r="AA332" s="48">
        <f t="shared" si="74"/>
        <v>137.08333333333363</v>
      </c>
      <c r="AB332" s="48">
        <f t="shared" si="74"/>
        <v>146.22222222222183</v>
      </c>
      <c r="AC332" s="49">
        <f t="shared" si="74"/>
        <v>118.80555555555546</v>
      </c>
      <c r="AD332" s="49">
        <f t="shared" si="74"/>
        <v>127.94444444444454</v>
      </c>
      <c r="AE332" s="49">
        <f t="shared" si="74"/>
        <v>137.08333333333363</v>
      </c>
      <c r="AF332" s="50">
        <f t="shared" si="74"/>
        <v>109.66666666666681</v>
      </c>
      <c r="AG332" s="50">
        <f t="shared" si="74"/>
        <v>118.80555555555546</v>
      </c>
      <c r="AH332" s="50">
        <f t="shared" si="74"/>
        <v>127.94444444444454</v>
      </c>
      <c r="AI332" s="51">
        <f t="shared" si="74"/>
        <v>100.52777777777773</v>
      </c>
      <c r="AJ332" s="51">
        <f t="shared" si="74"/>
        <v>109.66666666666681</v>
      </c>
      <c r="AK332" s="51">
        <f t="shared" si="76"/>
        <v>118.80555555555546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243.8333333333336</v>
      </c>
      <c r="F333" s="41">
        <f t="shared" si="73"/>
        <v>253.00000000000034</v>
      </c>
      <c r="G333" s="41">
        <f t="shared" si="73"/>
        <v>262.16666666666731</v>
      </c>
      <c r="H333" s="42">
        <f t="shared" si="73"/>
        <v>225.49999999999989</v>
      </c>
      <c r="I333" s="42">
        <f t="shared" si="73"/>
        <v>234.66666666666674</v>
      </c>
      <c r="J333" s="42">
        <f t="shared" si="73"/>
        <v>243.8333333333336</v>
      </c>
      <c r="K333" s="43">
        <f t="shared" si="73"/>
        <v>207.16666666666703</v>
      </c>
      <c r="L333" s="43">
        <f t="shared" si="73"/>
        <v>216.33333333333303</v>
      </c>
      <c r="M333" s="43">
        <f t="shared" si="73"/>
        <v>225.49999999999989</v>
      </c>
      <c r="N333" s="44">
        <f t="shared" si="73"/>
        <v>165</v>
      </c>
      <c r="O333" s="44">
        <f t="shared" si="73"/>
        <v>174.16666666666686</v>
      </c>
      <c r="P333" s="44">
        <f t="shared" si="73"/>
        <v>183.33333333333371</v>
      </c>
      <c r="Q333" s="45">
        <f t="shared" si="73"/>
        <v>155.83333333333314</v>
      </c>
      <c r="R333" s="45">
        <f t="shared" si="73"/>
        <v>165</v>
      </c>
      <c r="S333" s="45">
        <f t="shared" si="73"/>
        <v>174.16666666666686</v>
      </c>
      <c r="T333" s="46">
        <f t="shared" si="73"/>
        <v>146.66666666666629</v>
      </c>
      <c r="U333" s="46">
        <f t="shared" si="74"/>
        <v>155.83333333333314</v>
      </c>
      <c r="V333" s="46">
        <f t="shared" si="74"/>
        <v>165</v>
      </c>
      <c r="W333" s="47">
        <f t="shared" si="74"/>
        <v>137.50000000000028</v>
      </c>
      <c r="X333" s="47">
        <f t="shared" si="74"/>
        <v>146.66666666666629</v>
      </c>
      <c r="Y333" s="47">
        <f t="shared" si="74"/>
        <v>155.83333333333314</v>
      </c>
      <c r="Z333" s="48">
        <f t="shared" si="74"/>
        <v>128.33333333333343</v>
      </c>
      <c r="AA333" s="48">
        <f t="shared" si="74"/>
        <v>137.50000000000028</v>
      </c>
      <c r="AB333" s="48">
        <f t="shared" si="74"/>
        <v>146.66666666666629</v>
      </c>
      <c r="AC333" s="49">
        <f t="shared" si="74"/>
        <v>119.16666666666657</v>
      </c>
      <c r="AD333" s="49">
        <f t="shared" si="74"/>
        <v>128.33333333333343</v>
      </c>
      <c r="AE333" s="49">
        <f t="shared" si="74"/>
        <v>137.50000000000028</v>
      </c>
      <c r="AF333" s="50">
        <f t="shared" si="74"/>
        <v>110.00000000000014</v>
      </c>
      <c r="AG333" s="50">
        <f t="shared" si="74"/>
        <v>119.16666666666657</v>
      </c>
      <c r="AH333" s="50">
        <f t="shared" si="74"/>
        <v>128.33333333333343</v>
      </c>
      <c r="AI333" s="51">
        <f t="shared" si="74"/>
        <v>100.83333333333329</v>
      </c>
      <c r="AJ333" s="51">
        <f t="shared" si="74"/>
        <v>110.00000000000014</v>
      </c>
      <c r="AK333" s="51">
        <f t="shared" si="76"/>
        <v>119.16666666666657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244.57222222222248</v>
      </c>
      <c r="F334" s="41">
        <f t="shared" si="73"/>
        <v>253.76666666666702</v>
      </c>
      <c r="G334" s="41">
        <f t="shared" si="73"/>
        <v>262.96111111111173</v>
      </c>
      <c r="H334" s="42">
        <f t="shared" si="73"/>
        <v>226.18333333333322</v>
      </c>
      <c r="I334" s="42">
        <f t="shared" si="73"/>
        <v>235.37777777777785</v>
      </c>
      <c r="J334" s="42">
        <f t="shared" si="73"/>
        <v>244.57222222222248</v>
      </c>
      <c r="K334" s="43">
        <f t="shared" si="73"/>
        <v>207.79444444444479</v>
      </c>
      <c r="L334" s="43">
        <f t="shared" si="73"/>
        <v>216.9888888888886</v>
      </c>
      <c r="M334" s="43">
        <f t="shared" si="73"/>
        <v>226.18333333333322</v>
      </c>
      <c r="N334" s="44">
        <f t="shared" si="73"/>
        <v>165.5</v>
      </c>
      <c r="O334" s="44">
        <f t="shared" si="73"/>
        <v>174.69444444444463</v>
      </c>
      <c r="P334" s="44">
        <f t="shared" si="73"/>
        <v>183.88888888888926</v>
      </c>
      <c r="Q334" s="45">
        <f t="shared" si="73"/>
        <v>156.30555555555537</v>
      </c>
      <c r="R334" s="45">
        <f t="shared" si="73"/>
        <v>165.5</v>
      </c>
      <c r="S334" s="45">
        <f t="shared" si="73"/>
        <v>174.69444444444463</v>
      </c>
      <c r="T334" s="46">
        <f t="shared" si="73"/>
        <v>147.11111111111074</v>
      </c>
      <c r="U334" s="46">
        <f t="shared" si="74"/>
        <v>156.30555555555537</v>
      </c>
      <c r="V334" s="46">
        <f t="shared" si="74"/>
        <v>165.5</v>
      </c>
      <c r="W334" s="47">
        <f t="shared" si="74"/>
        <v>137.91666666666694</v>
      </c>
      <c r="X334" s="47">
        <f t="shared" si="74"/>
        <v>147.11111111111074</v>
      </c>
      <c r="Y334" s="47">
        <f t="shared" si="74"/>
        <v>156.30555555555537</v>
      </c>
      <c r="Z334" s="48">
        <f t="shared" si="74"/>
        <v>128.72222222222231</v>
      </c>
      <c r="AA334" s="48">
        <f t="shared" si="74"/>
        <v>137.91666666666694</v>
      </c>
      <c r="AB334" s="48">
        <f t="shared" si="74"/>
        <v>147.11111111111074</v>
      </c>
      <c r="AC334" s="49">
        <f t="shared" si="74"/>
        <v>119.52777777777769</v>
      </c>
      <c r="AD334" s="49">
        <f t="shared" si="74"/>
        <v>128.72222222222231</v>
      </c>
      <c r="AE334" s="49">
        <f t="shared" si="74"/>
        <v>137.91666666666694</v>
      </c>
      <c r="AF334" s="50">
        <f t="shared" si="74"/>
        <v>110.33333333333347</v>
      </c>
      <c r="AG334" s="50">
        <f t="shared" si="74"/>
        <v>119.52777777777769</v>
      </c>
      <c r="AH334" s="50">
        <f t="shared" si="74"/>
        <v>128.72222222222231</v>
      </c>
      <c r="AI334" s="51">
        <f t="shared" si="74"/>
        <v>101.13888888888884</v>
      </c>
      <c r="AJ334" s="51">
        <f t="shared" si="74"/>
        <v>110.33333333333347</v>
      </c>
      <c r="AK334" s="51">
        <f t="shared" si="76"/>
        <v>119.52777777777769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245.31111111111136</v>
      </c>
      <c r="F335" s="41">
        <f t="shared" si="73"/>
        <v>254.5333333333337</v>
      </c>
      <c r="G335" s="41">
        <f t="shared" si="73"/>
        <v>263.75555555555616</v>
      </c>
      <c r="H335" s="42">
        <f t="shared" si="73"/>
        <v>226.86666666666656</v>
      </c>
      <c r="I335" s="42">
        <f t="shared" si="73"/>
        <v>236.08888888888896</v>
      </c>
      <c r="J335" s="42">
        <f t="shared" si="73"/>
        <v>245.31111111111136</v>
      </c>
      <c r="K335" s="43">
        <f t="shared" si="73"/>
        <v>208.42222222222256</v>
      </c>
      <c r="L335" s="43">
        <f t="shared" si="73"/>
        <v>217.64444444444416</v>
      </c>
      <c r="M335" s="43">
        <f t="shared" si="73"/>
        <v>226.86666666666656</v>
      </c>
      <c r="N335" s="44">
        <f t="shared" si="73"/>
        <v>166</v>
      </c>
      <c r="O335" s="44">
        <f t="shared" si="73"/>
        <v>175.2222222222224</v>
      </c>
      <c r="P335" s="44">
        <f t="shared" si="73"/>
        <v>184.4444444444448</v>
      </c>
      <c r="Q335" s="45">
        <f t="shared" si="73"/>
        <v>156.7777777777776</v>
      </c>
      <c r="R335" s="45">
        <f t="shared" si="73"/>
        <v>166</v>
      </c>
      <c r="S335" s="45">
        <f t="shared" si="73"/>
        <v>175.2222222222224</v>
      </c>
      <c r="T335" s="46">
        <f t="shared" si="73"/>
        <v>147.5555555555552</v>
      </c>
      <c r="U335" s="46">
        <f t="shared" si="74"/>
        <v>156.7777777777776</v>
      </c>
      <c r="V335" s="46">
        <f t="shared" si="74"/>
        <v>166</v>
      </c>
      <c r="W335" s="47">
        <f t="shared" si="74"/>
        <v>138.3333333333336</v>
      </c>
      <c r="X335" s="47">
        <f t="shared" si="74"/>
        <v>147.5555555555552</v>
      </c>
      <c r="Y335" s="47">
        <f t="shared" si="74"/>
        <v>156.7777777777776</v>
      </c>
      <c r="Z335" s="48">
        <f t="shared" si="74"/>
        <v>129.1111111111112</v>
      </c>
      <c r="AA335" s="48">
        <f t="shared" si="74"/>
        <v>138.3333333333336</v>
      </c>
      <c r="AB335" s="48">
        <f t="shared" si="74"/>
        <v>147.5555555555552</v>
      </c>
      <c r="AC335" s="49">
        <f t="shared" si="74"/>
        <v>119.8888888888888</v>
      </c>
      <c r="AD335" s="49">
        <f t="shared" si="74"/>
        <v>129.1111111111112</v>
      </c>
      <c r="AE335" s="49">
        <f t="shared" si="74"/>
        <v>138.3333333333336</v>
      </c>
      <c r="AF335" s="50">
        <f t="shared" si="74"/>
        <v>110.6666666666668</v>
      </c>
      <c r="AG335" s="50">
        <f t="shared" si="74"/>
        <v>119.8888888888888</v>
      </c>
      <c r="AH335" s="50">
        <f t="shared" si="74"/>
        <v>129.1111111111112</v>
      </c>
      <c r="AI335" s="51">
        <f t="shared" si="74"/>
        <v>101.4444444444444</v>
      </c>
      <c r="AJ335" s="51">
        <f t="shared" si="74"/>
        <v>110.6666666666668</v>
      </c>
      <c r="AK335" s="51">
        <f t="shared" si="76"/>
        <v>119.8888888888888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246.05000000000024</v>
      </c>
      <c r="F336" s="41">
        <f t="shared" si="73"/>
        <v>255.30000000000038</v>
      </c>
      <c r="G336" s="41">
        <f t="shared" si="73"/>
        <v>264.55000000000058</v>
      </c>
      <c r="H336" s="42">
        <f t="shared" si="73"/>
        <v>227.5499999999999</v>
      </c>
      <c r="I336" s="42">
        <f t="shared" si="73"/>
        <v>236.80000000000007</v>
      </c>
      <c r="J336" s="42">
        <f t="shared" si="73"/>
        <v>246.05000000000024</v>
      </c>
      <c r="K336" s="43">
        <f t="shared" si="73"/>
        <v>209.05000000000032</v>
      </c>
      <c r="L336" s="43">
        <f t="shared" si="73"/>
        <v>218.29999999999973</v>
      </c>
      <c r="M336" s="43">
        <f t="shared" si="73"/>
        <v>227.5499999999999</v>
      </c>
      <c r="N336" s="44">
        <f t="shared" si="73"/>
        <v>166.5</v>
      </c>
      <c r="O336" s="44">
        <f t="shared" si="73"/>
        <v>175.75000000000017</v>
      </c>
      <c r="P336" s="44">
        <f t="shared" si="73"/>
        <v>185.00000000000034</v>
      </c>
      <c r="Q336" s="45">
        <f t="shared" si="73"/>
        <v>157.24999999999983</v>
      </c>
      <c r="R336" s="45">
        <f t="shared" si="73"/>
        <v>166.5</v>
      </c>
      <c r="S336" s="45">
        <f t="shared" si="73"/>
        <v>175.75000000000017</v>
      </c>
      <c r="T336" s="46">
        <f t="shared" si="73"/>
        <v>147.99999999999966</v>
      </c>
      <c r="U336" s="46">
        <f t="shared" si="74"/>
        <v>157.24999999999983</v>
      </c>
      <c r="V336" s="46">
        <f t="shared" si="74"/>
        <v>166.5</v>
      </c>
      <c r="W336" s="47">
        <f t="shared" si="74"/>
        <v>138.75000000000026</v>
      </c>
      <c r="X336" s="47">
        <f t="shared" si="74"/>
        <v>147.99999999999966</v>
      </c>
      <c r="Y336" s="47">
        <f t="shared" si="74"/>
        <v>157.24999999999983</v>
      </c>
      <c r="Z336" s="48">
        <f t="shared" si="74"/>
        <v>129.50000000000009</v>
      </c>
      <c r="AA336" s="48">
        <f t="shared" si="74"/>
        <v>138.75000000000026</v>
      </c>
      <c r="AB336" s="48">
        <f t="shared" si="74"/>
        <v>147.99999999999966</v>
      </c>
      <c r="AC336" s="49">
        <f t="shared" si="74"/>
        <v>120.24999999999991</v>
      </c>
      <c r="AD336" s="49">
        <f t="shared" si="74"/>
        <v>129.50000000000009</v>
      </c>
      <c r="AE336" s="49">
        <f t="shared" si="74"/>
        <v>138.75000000000026</v>
      </c>
      <c r="AF336" s="50">
        <f t="shared" si="74"/>
        <v>111.00000000000013</v>
      </c>
      <c r="AG336" s="50">
        <f t="shared" si="74"/>
        <v>120.24999999999991</v>
      </c>
      <c r="AH336" s="50">
        <f t="shared" si="74"/>
        <v>129.50000000000009</v>
      </c>
      <c r="AI336" s="51">
        <f t="shared" si="74"/>
        <v>101.74999999999996</v>
      </c>
      <c r="AJ336" s="51">
        <f t="shared" si="74"/>
        <v>111.00000000000013</v>
      </c>
      <c r="AK336" s="51">
        <f t="shared" si="76"/>
        <v>120.24999999999991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246.78888888888912</v>
      </c>
      <c r="F337" s="41">
        <f t="shared" si="73"/>
        <v>256.06666666666706</v>
      </c>
      <c r="G337" s="41">
        <f t="shared" si="73"/>
        <v>265.344444444445</v>
      </c>
      <c r="H337" s="42">
        <f t="shared" si="73"/>
        <v>228.23333333333323</v>
      </c>
      <c r="I337" s="42">
        <f t="shared" si="73"/>
        <v>237.51111111111118</v>
      </c>
      <c r="J337" s="42">
        <f t="shared" si="73"/>
        <v>246.78888888888912</v>
      </c>
      <c r="K337" s="43">
        <f t="shared" si="73"/>
        <v>209.67777777777809</v>
      </c>
      <c r="L337" s="43">
        <f t="shared" si="73"/>
        <v>218.95555555555529</v>
      </c>
      <c r="M337" s="43">
        <f t="shared" si="73"/>
        <v>228.23333333333323</v>
      </c>
      <c r="N337" s="44">
        <f t="shared" si="73"/>
        <v>167</v>
      </c>
      <c r="O337" s="44">
        <f t="shared" si="73"/>
        <v>176.27777777777794</v>
      </c>
      <c r="P337" s="44">
        <f t="shared" si="73"/>
        <v>185.55555555555588</v>
      </c>
      <c r="Q337" s="45">
        <f t="shared" si="73"/>
        <v>157.72222222222206</v>
      </c>
      <c r="R337" s="45">
        <f t="shared" si="73"/>
        <v>167</v>
      </c>
      <c r="S337" s="45">
        <f t="shared" si="73"/>
        <v>176.27777777777794</v>
      </c>
      <c r="T337" s="46">
        <f t="shared" si="73"/>
        <v>148.44444444444412</v>
      </c>
      <c r="U337" s="46">
        <f t="shared" si="74"/>
        <v>157.72222222222206</v>
      </c>
      <c r="V337" s="46">
        <f t="shared" si="74"/>
        <v>167</v>
      </c>
      <c r="W337" s="47">
        <f t="shared" si="74"/>
        <v>139.16666666666691</v>
      </c>
      <c r="X337" s="47">
        <f t="shared" si="74"/>
        <v>148.44444444444412</v>
      </c>
      <c r="Y337" s="47">
        <f t="shared" si="74"/>
        <v>157.72222222222206</v>
      </c>
      <c r="Z337" s="48">
        <f t="shared" si="74"/>
        <v>129.88888888888897</v>
      </c>
      <c r="AA337" s="48">
        <f t="shared" si="74"/>
        <v>139.16666666666691</v>
      </c>
      <c r="AB337" s="48">
        <f t="shared" si="74"/>
        <v>148.44444444444412</v>
      </c>
      <c r="AC337" s="49">
        <f t="shared" si="74"/>
        <v>120.61111111111103</v>
      </c>
      <c r="AD337" s="49">
        <f t="shared" si="74"/>
        <v>129.88888888888897</v>
      </c>
      <c r="AE337" s="49">
        <f t="shared" si="74"/>
        <v>139.16666666666691</v>
      </c>
      <c r="AF337" s="50">
        <f t="shared" si="74"/>
        <v>111.33333333333346</v>
      </c>
      <c r="AG337" s="50">
        <f t="shared" si="74"/>
        <v>120.61111111111103</v>
      </c>
      <c r="AH337" s="50">
        <f t="shared" si="74"/>
        <v>129.88888888888897</v>
      </c>
      <c r="AI337" s="51">
        <f t="shared" si="74"/>
        <v>102.05555555555551</v>
      </c>
      <c r="AJ337" s="51">
        <f t="shared" si="74"/>
        <v>111.33333333333346</v>
      </c>
      <c r="AK337" s="51">
        <f t="shared" si="76"/>
        <v>120.61111111111103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247.527777777778</v>
      </c>
      <c r="F338" s="41">
        <f t="shared" si="73"/>
        <v>256.83333333333371</v>
      </c>
      <c r="G338" s="41">
        <f t="shared" si="73"/>
        <v>266.13888888888943</v>
      </c>
      <c r="H338" s="42">
        <f t="shared" si="73"/>
        <v>228.91666666666657</v>
      </c>
      <c r="I338" s="42">
        <f t="shared" si="73"/>
        <v>238.22222222222229</v>
      </c>
      <c r="J338" s="42">
        <f t="shared" si="73"/>
        <v>247.527777777778</v>
      </c>
      <c r="K338" s="43">
        <f t="shared" si="73"/>
        <v>210.30555555555586</v>
      </c>
      <c r="L338" s="43">
        <f t="shared" si="73"/>
        <v>219.61111111111086</v>
      </c>
      <c r="M338" s="43">
        <f t="shared" si="73"/>
        <v>228.91666666666657</v>
      </c>
      <c r="N338" s="44">
        <f t="shared" si="73"/>
        <v>167.5</v>
      </c>
      <c r="O338" s="44">
        <f t="shared" si="73"/>
        <v>176.80555555555571</v>
      </c>
      <c r="P338" s="44">
        <f t="shared" si="73"/>
        <v>186.11111111111143</v>
      </c>
      <c r="Q338" s="45">
        <f t="shared" si="73"/>
        <v>158.19444444444429</v>
      </c>
      <c r="R338" s="45">
        <f t="shared" si="73"/>
        <v>167.5</v>
      </c>
      <c r="S338" s="45">
        <f t="shared" si="73"/>
        <v>176.80555555555571</v>
      </c>
      <c r="T338" s="46">
        <f t="shared" si="73"/>
        <v>148.88888888888857</v>
      </c>
      <c r="U338" s="46">
        <f t="shared" si="74"/>
        <v>158.19444444444429</v>
      </c>
      <c r="V338" s="46">
        <f t="shared" si="74"/>
        <v>167.5</v>
      </c>
      <c r="W338" s="47">
        <f t="shared" si="74"/>
        <v>139.58333333333357</v>
      </c>
      <c r="X338" s="47">
        <f t="shared" si="74"/>
        <v>148.88888888888857</v>
      </c>
      <c r="Y338" s="47">
        <f t="shared" si="74"/>
        <v>158.19444444444429</v>
      </c>
      <c r="Z338" s="48">
        <f t="shared" si="74"/>
        <v>130.27777777777786</v>
      </c>
      <c r="AA338" s="48">
        <f t="shared" si="74"/>
        <v>139.58333333333357</v>
      </c>
      <c r="AB338" s="48">
        <f t="shared" si="74"/>
        <v>148.88888888888857</v>
      </c>
      <c r="AC338" s="49">
        <f t="shared" si="74"/>
        <v>120.97222222222214</v>
      </c>
      <c r="AD338" s="49">
        <f t="shared" si="74"/>
        <v>130.27777777777786</v>
      </c>
      <c r="AE338" s="49">
        <f t="shared" si="74"/>
        <v>139.58333333333357</v>
      </c>
      <c r="AF338" s="50">
        <f t="shared" si="74"/>
        <v>111.66666666666679</v>
      </c>
      <c r="AG338" s="50">
        <f t="shared" si="74"/>
        <v>120.97222222222214</v>
      </c>
      <c r="AH338" s="50">
        <f t="shared" si="74"/>
        <v>130.27777777777786</v>
      </c>
      <c r="AI338" s="51">
        <f t="shared" si="74"/>
        <v>102.36111111111107</v>
      </c>
      <c r="AJ338" s="51">
        <f t="shared" si="74"/>
        <v>111.66666666666679</v>
      </c>
      <c r="AK338" s="51">
        <f t="shared" si="76"/>
        <v>120.97222222222214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248.26666666666688</v>
      </c>
      <c r="F339" s="41">
        <f t="shared" si="73"/>
        <v>257.60000000000036</v>
      </c>
      <c r="G339" s="41">
        <f t="shared" si="73"/>
        <v>266.93333333333385</v>
      </c>
      <c r="H339" s="42">
        <f t="shared" si="73"/>
        <v>229.59999999999991</v>
      </c>
      <c r="I339" s="42">
        <f t="shared" si="73"/>
        <v>238.93333333333339</v>
      </c>
      <c r="J339" s="42">
        <f t="shared" si="73"/>
        <v>248.26666666666688</v>
      </c>
      <c r="K339" s="43">
        <f t="shared" si="73"/>
        <v>210.93333333333362</v>
      </c>
      <c r="L339" s="43">
        <f t="shared" si="73"/>
        <v>220.26666666666642</v>
      </c>
      <c r="M339" s="43">
        <f t="shared" si="73"/>
        <v>229.59999999999991</v>
      </c>
      <c r="N339" s="44">
        <f t="shared" si="73"/>
        <v>168</v>
      </c>
      <c r="O339" s="44">
        <f t="shared" si="73"/>
        <v>177.33333333333348</v>
      </c>
      <c r="P339" s="44">
        <f t="shared" si="73"/>
        <v>186.66666666666697</v>
      </c>
      <c r="Q339" s="45">
        <f t="shared" si="73"/>
        <v>158.66666666666652</v>
      </c>
      <c r="R339" s="45">
        <f t="shared" si="73"/>
        <v>168</v>
      </c>
      <c r="S339" s="45">
        <f t="shared" si="73"/>
        <v>177.33333333333348</v>
      </c>
      <c r="T339" s="46">
        <f t="shared" ref="T339" si="77">T340-(T$363/360)</f>
        <v>149.33333333333303</v>
      </c>
      <c r="U339" s="46">
        <f t="shared" si="74"/>
        <v>158.66666666666652</v>
      </c>
      <c r="V339" s="46">
        <f t="shared" si="74"/>
        <v>168</v>
      </c>
      <c r="W339" s="47">
        <f t="shared" si="74"/>
        <v>140.00000000000023</v>
      </c>
      <c r="X339" s="47">
        <f t="shared" si="74"/>
        <v>149.33333333333303</v>
      </c>
      <c r="Y339" s="47">
        <f t="shared" si="74"/>
        <v>158.66666666666652</v>
      </c>
      <c r="Z339" s="48">
        <f t="shared" si="74"/>
        <v>130.66666666666674</v>
      </c>
      <c r="AA339" s="48">
        <f t="shared" si="74"/>
        <v>140.00000000000023</v>
      </c>
      <c r="AB339" s="48">
        <f t="shared" si="74"/>
        <v>149.33333333333303</v>
      </c>
      <c r="AC339" s="49">
        <f t="shared" si="74"/>
        <v>121.33333333333326</v>
      </c>
      <c r="AD339" s="49">
        <f t="shared" si="74"/>
        <v>130.66666666666674</v>
      </c>
      <c r="AE339" s="49">
        <f t="shared" si="74"/>
        <v>140.00000000000023</v>
      </c>
      <c r="AF339" s="50">
        <f t="shared" si="74"/>
        <v>112.00000000000011</v>
      </c>
      <c r="AG339" s="50">
        <f t="shared" si="74"/>
        <v>121.33333333333326</v>
      </c>
      <c r="AH339" s="50">
        <f t="shared" si="74"/>
        <v>130.66666666666674</v>
      </c>
      <c r="AI339" s="51">
        <f t="shared" si="74"/>
        <v>102.66666666666663</v>
      </c>
      <c r="AJ339" s="51">
        <f t="shared" ref="AJ339" si="78">AJ340-(AJ$363/360)</f>
        <v>112.00000000000011</v>
      </c>
      <c r="AK339" s="51">
        <f t="shared" si="76"/>
        <v>121.33333333333326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249.00555555555576</v>
      </c>
      <c r="F340" s="41">
        <f t="shared" si="79"/>
        <v>258.36666666666702</v>
      </c>
      <c r="G340" s="41">
        <f t="shared" si="79"/>
        <v>267.72777777777827</v>
      </c>
      <c r="H340" s="42">
        <f t="shared" si="79"/>
        <v>230.28333333333325</v>
      </c>
      <c r="I340" s="42">
        <f t="shared" si="79"/>
        <v>239.6444444444445</v>
      </c>
      <c r="J340" s="42">
        <f t="shared" si="79"/>
        <v>249.00555555555576</v>
      </c>
      <c r="K340" s="43">
        <f t="shared" si="79"/>
        <v>211.56111111111139</v>
      </c>
      <c r="L340" s="43">
        <f t="shared" si="79"/>
        <v>220.92222222222199</v>
      </c>
      <c r="M340" s="43">
        <f t="shared" si="79"/>
        <v>230.28333333333325</v>
      </c>
      <c r="N340" s="44">
        <f t="shared" si="79"/>
        <v>168.5</v>
      </c>
      <c r="O340" s="44">
        <f t="shared" si="79"/>
        <v>177.86111111111126</v>
      </c>
      <c r="P340" s="44">
        <f t="shared" si="79"/>
        <v>187.22222222222251</v>
      </c>
      <c r="Q340" s="45">
        <f t="shared" si="79"/>
        <v>159.13888888888874</v>
      </c>
      <c r="R340" s="45">
        <f t="shared" si="79"/>
        <v>168.5</v>
      </c>
      <c r="S340" s="45">
        <f t="shared" si="79"/>
        <v>177.86111111111126</v>
      </c>
      <c r="T340" s="46">
        <f t="shared" si="79"/>
        <v>149.77777777777749</v>
      </c>
      <c r="U340" s="46">
        <f t="shared" ref="U340:AJ355" si="80">U341-(U$363/360)</f>
        <v>159.13888888888874</v>
      </c>
      <c r="V340" s="46">
        <f t="shared" si="80"/>
        <v>168.5</v>
      </c>
      <c r="W340" s="47">
        <f t="shared" si="80"/>
        <v>140.41666666666688</v>
      </c>
      <c r="X340" s="47">
        <f t="shared" si="80"/>
        <v>149.77777777777749</v>
      </c>
      <c r="Y340" s="47">
        <f t="shared" si="80"/>
        <v>159.13888888888874</v>
      </c>
      <c r="Z340" s="48">
        <f t="shared" si="80"/>
        <v>131.05555555555563</v>
      </c>
      <c r="AA340" s="48">
        <f t="shared" si="80"/>
        <v>140.41666666666688</v>
      </c>
      <c r="AB340" s="48">
        <f t="shared" si="80"/>
        <v>149.77777777777749</v>
      </c>
      <c r="AC340" s="49">
        <f t="shared" si="80"/>
        <v>121.69444444444437</v>
      </c>
      <c r="AD340" s="49">
        <f t="shared" si="80"/>
        <v>131.05555555555563</v>
      </c>
      <c r="AE340" s="49">
        <f t="shared" si="80"/>
        <v>140.41666666666688</v>
      </c>
      <c r="AF340" s="50">
        <f t="shared" si="80"/>
        <v>112.33333333333344</v>
      </c>
      <c r="AG340" s="50">
        <f t="shared" si="80"/>
        <v>121.69444444444437</v>
      </c>
      <c r="AH340" s="50">
        <f t="shared" si="80"/>
        <v>131.05555555555563</v>
      </c>
      <c r="AI340" s="51">
        <f t="shared" si="80"/>
        <v>102.97222222222219</v>
      </c>
      <c r="AJ340" s="51">
        <f t="shared" si="80"/>
        <v>112.33333333333344</v>
      </c>
      <c r="AK340" s="51">
        <f t="shared" si="76"/>
        <v>121.69444444444437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249.74444444444464</v>
      </c>
      <c r="F341" s="41">
        <f t="shared" si="79"/>
        <v>259.13333333333367</v>
      </c>
      <c r="G341" s="41">
        <f t="shared" si="79"/>
        <v>268.52222222222269</v>
      </c>
      <c r="H341" s="42">
        <f t="shared" si="79"/>
        <v>230.96666666666658</v>
      </c>
      <c r="I341" s="42">
        <f t="shared" si="79"/>
        <v>240.35555555555561</v>
      </c>
      <c r="J341" s="42">
        <f t="shared" si="79"/>
        <v>249.74444444444464</v>
      </c>
      <c r="K341" s="43">
        <f t="shared" si="79"/>
        <v>212.18888888888915</v>
      </c>
      <c r="L341" s="43">
        <f t="shared" si="79"/>
        <v>221.57777777777756</v>
      </c>
      <c r="M341" s="43">
        <f t="shared" si="79"/>
        <v>230.96666666666658</v>
      </c>
      <c r="N341" s="44">
        <f t="shared" si="79"/>
        <v>169</v>
      </c>
      <c r="O341" s="44">
        <f t="shared" si="79"/>
        <v>178.38888888888903</v>
      </c>
      <c r="P341" s="44">
        <f t="shared" si="79"/>
        <v>187.77777777777806</v>
      </c>
      <c r="Q341" s="45">
        <f t="shared" si="79"/>
        <v>159.61111111111097</v>
      </c>
      <c r="R341" s="45">
        <f t="shared" si="79"/>
        <v>169</v>
      </c>
      <c r="S341" s="45">
        <f t="shared" si="79"/>
        <v>178.38888888888903</v>
      </c>
      <c r="T341" s="46">
        <f t="shared" si="79"/>
        <v>150.22222222222194</v>
      </c>
      <c r="U341" s="46">
        <f t="shared" si="80"/>
        <v>159.61111111111097</v>
      </c>
      <c r="V341" s="46">
        <f t="shared" si="80"/>
        <v>169</v>
      </c>
      <c r="W341" s="47">
        <f t="shared" si="80"/>
        <v>140.83333333333354</v>
      </c>
      <c r="X341" s="47">
        <f t="shared" si="80"/>
        <v>150.22222222222194</v>
      </c>
      <c r="Y341" s="47">
        <f t="shared" si="80"/>
        <v>159.61111111111097</v>
      </c>
      <c r="Z341" s="48">
        <f t="shared" si="80"/>
        <v>131.44444444444451</v>
      </c>
      <c r="AA341" s="48">
        <f t="shared" si="80"/>
        <v>140.83333333333354</v>
      </c>
      <c r="AB341" s="48">
        <f t="shared" si="80"/>
        <v>150.22222222222194</v>
      </c>
      <c r="AC341" s="49">
        <f t="shared" si="80"/>
        <v>122.05555555555549</v>
      </c>
      <c r="AD341" s="49">
        <f t="shared" si="80"/>
        <v>131.44444444444451</v>
      </c>
      <c r="AE341" s="49">
        <f t="shared" si="80"/>
        <v>140.83333333333354</v>
      </c>
      <c r="AF341" s="50">
        <f t="shared" si="80"/>
        <v>112.66666666666677</v>
      </c>
      <c r="AG341" s="50">
        <f t="shared" si="80"/>
        <v>122.05555555555549</v>
      </c>
      <c r="AH341" s="50">
        <f t="shared" si="80"/>
        <v>131.44444444444451</v>
      </c>
      <c r="AI341" s="51">
        <f t="shared" si="80"/>
        <v>103.27777777777774</v>
      </c>
      <c r="AJ341" s="51">
        <f t="shared" si="80"/>
        <v>112.66666666666677</v>
      </c>
      <c r="AK341" s="51">
        <f t="shared" si="76"/>
        <v>122.05555555555549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250.48333333333352</v>
      </c>
      <c r="F342" s="41">
        <f t="shared" si="79"/>
        <v>259.90000000000032</v>
      </c>
      <c r="G342" s="41">
        <f t="shared" si="79"/>
        <v>269.31666666666712</v>
      </c>
      <c r="H342" s="42">
        <f t="shared" si="79"/>
        <v>231.64999999999992</v>
      </c>
      <c r="I342" s="42">
        <f t="shared" si="79"/>
        <v>241.06666666666672</v>
      </c>
      <c r="J342" s="42">
        <f t="shared" si="79"/>
        <v>250.48333333333352</v>
      </c>
      <c r="K342" s="43">
        <f t="shared" si="79"/>
        <v>212.81666666666692</v>
      </c>
      <c r="L342" s="43">
        <f t="shared" si="79"/>
        <v>222.23333333333312</v>
      </c>
      <c r="M342" s="43">
        <f t="shared" si="79"/>
        <v>231.64999999999992</v>
      </c>
      <c r="N342" s="44">
        <f t="shared" si="79"/>
        <v>169.5</v>
      </c>
      <c r="O342" s="44">
        <f t="shared" si="79"/>
        <v>178.9166666666668</v>
      </c>
      <c r="P342" s="44">
        <f t="shared" si="79"/>
        <v>188.3333333333336</v>
      </c>
      <c r="Q342" s="45">
        <f t="shared" si="79"/>
        <v>160.0833333333332</v>
      </c>
      <c r="R342" s="45">
        <f t="shared" si="79"/>
        <v>169.5</v>
      </c>
      <c r="S342" s="45">
        <f t="shared" si="79"/>
        <v>178.9166666666668</v>
      </c>
      <c r="T342" s="46">
        <f t="shared" si="79"/>
        <v>150.6666666666664</v>
      </c>
      <c r="U342" s="46">
        <f t="shared" si="80"/>
        <v>160.0833333333332</v>
      </c>
      <c r="V342" s="46">
        <f t="shared" si="80"/>
        <v>169.5</v>
      </c>
      <c r="W342" s="47">
        <f t="shared" si="80"/>
        <v>141.2500000000002</v>
      </c>
      <c r="X342" s="47">
        <f t="shared" si="80"/>
        <v>150.6666666666664</v>
      </c>
      <c r="Y342" s="47">
        <f t="shared" si="80"/>
        <v>160.0833333333332</v>
      </c>
      <c r="Z342" s="48">
        <f t="shared" si="80"/>
        <v>131.8333333333334</v>
      </c>
      <c r="AA342" s="48">
        <f t="shared" si="80"/>
        <v>141.2500000000002</v>
      </c>
      <c r="AB342" s="48">
        <f t="shared" si="80"/>
        <v>150.6666666666664</v>
      </c>
      <c r="AC342" s="49">
        <f t="shared" si="80"/>
        <v>122.4166666666666</v>
      </c>
      <c r="AD342" s="49">
        <f t="shared" si="80"/>
        <v>131.8333333333334</v>
      </c>
      <c r="AE342" s="49">
        <f t="shared" si="80"/>
        <v>141.2500000000002</v>
      </c>
      <c r="AF342" s="50">
        <f t="shared" si="80"/>
        <v>113.0000000000001</v>
      </c>
      <c r="AG342" s="50">
        <f t="shared" si="80"/>
        <v>122.4166666666666</v>
      </c>
      <c r="AH342" s="50">
        <f t="shared" si="80"/>
        <v>131.8333333333334</v>
      </c>
      <c r="AI342" s="51">
        <f t="shared" si="80"/>
        <v>103.5833333333333</v>
      </c>
      <c r="AJ342" s="51">
        <f t="shared" si="80"/>
        <v>113.0000000000001</v>
      </c>
      <c r="AK342" s="51">
        <f t="shared" si="76"/>
        <v>122.4166666666666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251.2222222222224</v>
      </c>
      <c r="F343" s="41">
        <f t="shared" si="79"/>
        <v>260.66666666666697</v>
      </c>
      <c r="G343" s="41">
        <f t="shared" si="79"/>
        <v>270.11111111111154</v>
      </c>
      <c r="H343" s="42">
        <f t="shared" si="79"/>
        <v>232.33333333333326</v>
      </c>
      <c r="I343" s="42">
        <f t="shared" si="79"/>
        <v>241.77777777777783</v>
      </c>
      <c r="J343" s="42">
        <f t="shared" si="79"/>
        <v>251.2222222222224</v>
      </c>
      <c r="K343" s="43">
        <f t="shared" si="79"/>
        <v>213.44444444444468</v>
      </c>
      <c r="L343" s="43">
        <f t="shared" si="79"/>
        <v>222.88888888888869</v>
      </c>
      <c r="M343" s="43">
        <f t="shared" si="79"/>
        <v>232.33333333333326</v>
      </c>
      <c r="N343" s="44">
        <f t="shared" si="79"/>
        <v>170</v>
      </c>
      <c r="O343" s="44">
        <f t="shared" si="79"/>
        <v>179.44444444444457</v>
      </c>
      <c r="P343" s="44">
        <f t="shared" si="79"/>
        <v>188.88888888888914</v>
      </c>
      <c r="Q343" s="45">
        <f t="shared" si="79"/>
        <v>160.55555555555543</v>
      </c>
      <c r="R343" s="45">
        <f t="shared" si="79"/>
        <v>170</v>
      </c>
      <c r="S343" s="45">
        <f t="shared" si="79"/>
        <v>179.44444444444457</v>
      </c>
      <c r="T343" s="46">
        <f t="shared" si="79"/>
        <v>151.11111111111086</v>
      </c>
      <c r="U343" s="46">
        <f t="shared" si="80"/>
        <v>160.55555555555543</v>
      </c>
      <c r="V343" s="46">
        <f t="shared" si="80"/>
        <v>170</v>
      </c>
      <c r="W343" s="47">
        <f t="shared" si="80"/>
        <v>141.66666666666686</v>
      </c>
      <c r="X343" s="47">
        <f t="shared" si="80"/>
        <v>151.11111111111086</v>
      </c>
      <c r="Y343" s="47">
        <f t="shared" si="80"/>
        <v>160.55555555555543</v>
      </c>
      <c r="Z343" s="48">
        <f t="shared" si="80"/>
        <v>132.22222222222229</v>
      </c>
      <c r="AA343" s="48">
        <f t="shared" si="80"/>
        <v>141.66666666666686</v>
      </c>
      <c r="AB343" s="48">
        <f t="shared" si="80"/>
        <v>151.11111111111086</v>
      </c>
      <c r="AC343" s="49">
        <f t="shared" si="80"/>
        <v>122.77777777777771</v>
      </c>
      <c r="AD343" s="49">
        <f t="shared" si="80"/>
        <v>132.22222222222229</v>
      </c>
      <c r="AE343" s="49">
        <f t="shared" si="80"/>
        <v>141.66666666666686</v>
      </c>
      <c r="AF343" s="50">
        <f t="shared" si="80"/>
        <v>113.33333333333343</v>
      </c>
      <c r="AG343" s="50">
        <f t="shared" si="80"/>
        <v>122.77777777777771</v>
      </c>
      <c r="AH343" s="50">
        <f t="shared" si="80"/>
        <v>132.22222222222229</v>
      </c>
      <c r="AI343" s="51">
        <f t="shared" si="80"/>
        <v>103.88888888888886</v>
      </c>
      <c r="AJ343" s="51">
        <f t="shared" si="80"/>
        <v>113.33333333333343</v>
      </c>
      <c r="AK343" s="51">
        <f t="shared" si="76"/>
        <v>122.77777777777771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251.96111111111128</v>
      </c>
      <c r="F344" s="41">
        <f t="shared" si="79"/>
        <v>261.43333333333362</v>
      </c>
      <c r="G344" s="41">
        <f t="shared" si="79"/>
        <v>270.90555555555596</v>
      </c>
      <c r="H344" s="42">
        <f t="shared" si="79"/>
        <v>233.01666666666659</v>
      </c>
      <c r="I344" s="42">
        <f t="shared" si="79"/>
        <v>242.48888888888894</v>
      </c>
      <c r="J344" s="42">
        <f t="shared" si="79"/>
        <v>251.96111111111128</v>
      </c>
      <c r="K344" s="43">
        <f t="shared" si="79"/>
        <v>214.07222222222245</v>
      </c>
      <c r="L344" s="43">
        <f t="shared" si="79"/>
        <v>223.54444444444425</v>
      </c>
      <c r="M344" s="43">
        <f t="shared" si="79"/>
        <v>233.01666666666659</v>
      </c>
      <c r="N344" s="44">
        <f t="shared" si="79"/>
        <v>170.5</v>
      </c>
      <c r="O344" s="44">
        <f t="shared" si="79"/>
        <v>179.97222222222234</v>
      </c>
      <c r="P344" s="44">
        <f t="shared" si="79"/>
        <v>189.44444444444468</v>
      </c>
      <c r="Q344" s="45">
        <f t="shared" si="79"/>
        <v>161.02777777777766</v>
      </c>
      <c r="R344" s="45">
        <f t="shared" si="79"/>
        <v>170.5</v>
      </c>
      <c r="S344" s="45">
        <f t="shared" si="79"/>
        <v>179.97222222222234</v>
      </c>
      <c r="T344" s="46">
        <f t="shared" si="79"/>
        <v>151.55555555555532</v>
      </c>
      <c r="U344" s="46">
        <f t="shared" si="80"/>
        <v>161.02777777777766</v>
      </c>
      <c r="V344" s="46">
        <f t="shared" si="80"/>
        <v>170.5</v>
      </c>
      <c r="W344" s="47">
        <f t="shared" si="80"/>
        <v>142.08333333333351</v>
      </c>
      <c r="X344" s="47">
        <f t="shared" si="80"/>
        <v>151.55555555555532</v>
      </c>
      <c r="Y344" s="47">
        <f t="shared" si="80"/>
        <v>161.02777777777766</v>
      </c>
      <c r="Z344" s="48">
        <f t="shared" si="80"/>
        <v>132.61111111111117</v>
      </c>
      <c r="AA344" s="48">
        <f t="shared" si="80"/>
        <v>142.08333333333351</v>
      </c>
      <c r="AB344" s="48">
        <f t="shared" si="80"/>
        <v>151.55555555555532</v>
      </c>
      <c r="AC344" s="49">
        <f t="shared" si="80"/>
        <v>123.13888888888883</v>
      </c>
      <c r="AD344" s="49">
        <f t="shared" si="80"/>
        <v>132.61111111111117</v>
      </c>
      <c r="AE344" s="49">
        <f t="shared" si="80"/>
        <v>142.08333333333351</v>
      </c>
      <c r="AF344" s="50">
        <f t="shared" si="80"/>
        <v>113.66666666666676</v>
      </c>
      <c r="AG344" s="50">
        <f t="shared" si="80"/>
        <v>123.13888888888883</v>
      </c>
      <c r="AH344" s="50">
        <f t="shared" si="80"/>
        <v>132.61111111111117</v>
      </c>
      <c r="AI344" s="51">
        <f t="shared" si="80"/>
        <v>104.19444444444441</v>
      </c>
      <c r="AJ344" s="51">
        <f t="shared" si="80"/>
        <v>113.66666666666676</v>
      </c>
      <c r="AK344" s="51">
        <f t="shared" si="76"/>
        <v>123.13888888888883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252.70000000000016</v>
      </c>
      <c r="F345" s="41">
        <f t="shared" si="79"/>
        <v>262.20000000000027</v>
      </c>
      <c r="G345" s="41">
        <f t="shared" si="79"/>
        <v>271.70000000000039</v>
      </c>
      <c r="H345" s="42">
        <f t="shared" si="79"/>
        <v>233.69999999999993</v>
      </c>
      <c r="I345" s="42">
        <f t="shared" si="79"/>
        <v>243.20000000000005</v>
      </c>
      <c r="J345" s="42">
        <f t="shared" si="79"/>
        <v>252.70000000000016</v>
      </c>
      <c r="K345" s="43">
        <f t="shared" si="79"/>
        <v>214.70000000000022</v>
      </c>
      <c r="L345" s="43">
        <f t="shared" si="79"/>
        <v>224.19999999999982</v>
      </c>
      <c r="M345" s="43">
        <f t="shared" si="79"/>
        <v>233.69999999999993</v>
      </c>
      <c r="N345" s="44">
        <f t="shared" si="79"/>
        <v>171</v>
      </c>
      <c r="O345" s="44">
        <f t="shared" si="79"/>
        <v>180.50000000000011</v>
      </c>
      <c r="P345" s="44">
        <f t="shared" si="79"/>
        <v>190.00000000000023</v>
      </c>
      <c r="Q345" s="45">
        <f t="shared" si="79"/>
        <v>161.49999999999989</v>
      </c>
      <c r="R345" s="45">
        <f t="shared" si="79"/>
        <v>171</v>
      </c>
      <c r="S345" s="45">
        <f t="shared" si="79"/>
        <v>180.50000000000011</v>
      </c>
      <c r="T345" s="46">
        <f t="shared" si="79"/>
        <v>151.99999999999977</v>
      </c>
      <c r="U345" s="46">
        <f t="shared" si="80"/>
        <v>161.49999999999989</v>
      </c>
      <c r="V345" s="46">
        <f t="shared" si="80"/>
        <v>171</v>
      </c>
      <c r="W345" s="47">
        <f t="shared" si="80"/>
        <v>142.50000000000017</v>
      </c>
      <c r="X345" s="47">
        <f t="shared" si="80"/>
        <v>151.99999999999977</v>
      </c>
      <c r="Y345" s="47">
        <f t="shared" si="80"/>
        <v>161.49999999999989</v>
      </c>
      <c r="Z345" s="48">
        <f t="shared" si="80"/>
        <v>133.00000000000006</v>
      </c>
      <c r="AA345" s="48">
        <f t="shared" si="80"/>
        <v>142.50000000000017</v>
      </c>
      <c r="AB345" s="48">
        <f t="shared" si="80"/>
        <v>151.99999999999977</v>
      </c>
      <c r="AC345" s="49">
        <f t="shared" si="80"/>
        <v>123.49999999999994</v>
      </c>
      <c r="AD345" s="49">
        <f t="shared" si="80"/>
        <v>133.00000000000006</v>
      </c>
      <c r="AE345" s="49">
        <f t="shared" si="80"/>
        <v>142.50000000000017</v>
      </c>
      <c r="AF345" s="50">
        <f t="shared" si="80"/>
        <v>114.00000000000009</v>
      </c>
      <c r="AG345" s="50">
        <f t="shared" si="80"/>
        <v>123.49999999999994</v>
      </c>
      <c r="AH345" s="50">
        <f t="shared" si="80"/>
        <v>133.00000000000006</v>
      </c>
      <c r="AI345" s="51">
        <f t="shared" si="80"/>
        <v>104.49999999999997</v>
      </c>
      <c r="AJ345" s="51">
        <f t="shared" si="80"/>
        <v>114.00000000000009</v>
      </c>
      <c r="AK345" s="51">
        <f t="shared" si="76"/>
        <v>123.49999999999994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253.43888888888904</v>
      </c>
      <c r="F346" s="41">
        <f t="shared" si="79"/>
        <v>262.96666666666692</v>
      </c>
      <c r="G346" s="41">
        <f t="shared" si="79"/>
        <v>272.49444444444481</v>
      </c>
      <c r="H346" s="42">
        <f t="shared" si="79"/>
        <v>234.38333333333327</v>
      </c>
      <c r="I346" s="42">
        <f t="shared" si="79"/>
        <v>243.91111111111115</v>
      </c>
      <c r="J346" s="42">
        <f t="shared" si="79"/>
        <v>253.43888888888904</v>
      </c>
      <c r="K346" s="43">
        <f t="shared" si="79"/>
        <v>215.32777777777798</v>
      </c>
      <c r="L346" s="43">
        <f t="shared" si="79"/>
        <v>224.85555555555538</v>
      </c>
      <c r="M346" s="43">
        <f t="shared" si="79"/>
        <v>234.38333333333327</v>
      </c>
      <c r="N346" s="44">
        <f t="shared" si="79"/>
        <v>171.5</v>
      </c>
      <c r="O346" s="44">
        <f t="shared" si="79"/>
        <v>181.02777777777789</v>
      </c>
      <c r="P346" s="44">
        <f t="shared" si="79"/>
        <v>190.55555555555577</v>
      </c>
      <c r="Q346" s="45">
        <f t="shared" si="79"/>
        <v>161.97222222222211</v>
      </c>
      <c r="R346" s="45">
        <f t="shared" si="79"/>
        <v>171.5</v>
      </c>
      <c r="S346" s="45">
        <f t="shared" si="79"/>
        <v>181.02777777777789</v>
      </c>
      <c r="T346" s="46">
        <f t="shared" si="79"/>
        <v>152.44444444444423</v>
      </c>
      <c r="U346" s="46">
        <f t="shared" si="80"/>
        <v>161.97222222222211</v>
      </c>
      <c r="V346" s="46">
        <f t="shared" si="80"/>
        <v>171.5</v>
      </c>
      <c r="W346" s="47">
        <f t="shared" si="80"/>
        <v>142.91666666666683</v>
      </c>
      <c r="X346" s="47">
        <f t="shared" si="80"/>
        <v>152.44444444444423</v>
      </c>
      <c r="Y346" s="47">
        <f t="shared" si="80"/>
        <v>161.97222222222211</v>
      </c>
      <c r="Z346" s="48">
        <f t="shared" si="80"/>
        <v>133.38888888888894</v>
      </c>
      <c r="AA346" s="48">
        <f t="shared" si="80"/>
        <v>142.91666666666683</v>
      </c>
      <c r="AB346" s="48">
        <f t="shared" si="80"/>
        <v>152.44444444444423</v>
      </c>
      <c r="AC346" s="49">
        <f t="shared" si="80"/>
        <v>123.86111111111106</v>
      </c>
      <c r="AD346" s="49">
        <f t="shared" si="80"/>
        <v>133.38888888888894</v>
      </c>
      <c r="AE346" s="49">
        <f t="shared" si="80"/>
        <v>142.91666666666683</v>
      </c>
      <c r="AF346" s="50">
        <f t="shared" si="80"/>
        <v>114.33333333333341</v>
      </c>
      <c r="AG346" s="50">
        <f t="shared" si="80"/>
        <v>123.86111111111106</v>
      </c>
      <c r="AH346" s="50">
        <f t="shared" si="80"/>
        <v>133.38888888888894</v>
      </c>
      <c r="AI346" s="51">
        <f t="shared" si="80"/>
        <v>104.80555555555553</v>
      </c>
      <c r="AJ346" s="51">
        <f t="shared" si="80"/>
        <v>114.33333333333341</v>
      </c>
      <c r="AK346" s="51">
        <f t="shared" si="76"/>
        <v>123.86111111111106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254.17777777777792</v>
      </c>
      <c r="F347" s="41">
        <f t="shared" si="79"/>
        <v>263.73333333333358</v>
      </c>
      <c r="G347" s="41">
        <f t="shared" si="79"/>
        <v>273.28888888888923</v>
      </c>
      <c r="H347" s="42">
        <f t="shared" si="79"/>
        <v>235.06666666666661</v>
      </c>
      <c r="I347" s="42">
        <f t="shared" si="79"/>
        <v>244.62222222222226</v>
      </c>
      <c r="J347" s="42">
        <f t="shared" si="79"/>
        <v>254.17777777777792</v>
      </c>
      <c r="K347" s="43">
        <f t="shared" si="79"/>
        <v>215.95555555555575</v>
      </c>
      <c r="L347" s="43">
        <f t="shared" si="79"/>
        <v>225.51111111111095</v>
      </c>
      <c r="M347" s="43">
        <f t="shared" si="79"/>
        <v>235.06666666666661</v>
      </c>
      <c r="N347" s="44">
        <f t="shared" si="79"/>
        <v>172</v>
      </c>
      <c r="O347" s="44">
        <f t="shared" si="79"/>
        <v>181.55555555555566</v>
      </c>
      <c r="P347" s="44">
        <f t="shared" si="79"/>
        <v>191.11111111111131</v>
      </c>
      <c r="Q347" s="45">
        <f t="shared" si="79"/>
        <v>162.44444444444434</v>
      </c>
      <c r="R347" s="45">
        <f t="shared" si="79"/>
        <v>172</v>
      </c>
      <c r="S347" s="45">
        <f t="shared" si="79"/>
        <v>181.55555555555566</v>
      </c>
      <c r="T347" s="46">
        <f t="shared" si="79"/>
        <v>152.88888888888869</v>
      </c>
      <c r="U347" s="46">
        <f t="shared" si="80"/>
        <v>162.44444444444434</v>
      </c>
      <c r="V347" s="46">
        <f t="shared" si="80"/>
        <v>172</v>
      </c>
      <c r="W347" s="47">
        <f t="shared" si="80"/>
        <v>143.33333333333348</v>
      </c>
      <c r="X347" s="47">
        <f t="shared" si="80"/>
        <v>152.88888888888869</v>
      </c>
      <c r="Y347" s="47">
        <f t="shared" si="80"/>
        <v>162.44444444444434</v>
      </c>
      <c r="Z347" s="48">
        <f t="shared" si="80"/>
        <v>133.77777777777783</v>
      </c>
      <c r="AA347" s="48">
        <f t="shared" si="80"/>
        <v>143.33333333333348</v>
      </c>
      <c r="AB347" s="48">
        <f t="shared" si="80"/>
        <v>152.88888888888869</v>
      </c>
      <c r="AC347" s="49">
        <f t="shared" si="80"/>
        <v>124.22222222222217</v>
      </c>
      <c r="AD347" s="49">
        <f t="shared" si="80"/>
        <v>133.77777777777783</v>
      </c>
      <c r="AE347" s="49">
        <f t="shared" si="80"/>
        <v>143.33333333333348</v>
      </c>
      <c r="AF347" s="50">
        <f t="shared" si="80"/>
        <v>114.66666666666674</v>
      </c>
      <c r="AG347" s="50">
        <f t="shared" si="80"/>
        <v>124.22222222222217</v>
      </c>
      <c r="AH347" s="50">
        <f t="shared" si="80"/>
        <v>133.77777777777783</v>
      </c>
      <c r="AI347" s="51">
        <f t="shared" si="80"/>
        <v>105.11111111111109</v>
      </c>
      <c r="AJ347" s="51">
        <f t="shared" si="80"/>
        <v>114.66666666666674</v>
      </c>
      <c r="AK347" s="51">
        <f t="shared" si="76"/>
        <v>124.22222222222217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254.9166666666668</v>
      </c>
      <c r="F348" s="41">
        <f t="shared" si="79"/>
        <v>264.50000000000023</v>
      </c>
      <c r="G348" s="41">
        <f t="shared" si="79"/>
        <v>274.08333333333366</v>
      </c>
      <c r="H348" s="42">
        <f t="shared" si="79"/>
        <v>235.74999999999994</v>
      </c>
      <c r="I348" s="42">
        <f t="shared" si="79"/>
        <v>245.33333333333337</v>
      </c>
      <c r="J348" s="42">
        <f t="shared" si="79"/>
        <v>254.9166666666668</v>
      </c>
      <c r="K348" s="43">
        <f t="shared" si="79"/>
        <v>216.58333333333351</v>
      </c>
      <c r="L348" s="43">
        <f t="shared" si="79"/>
        <v>226.16666666666652</v>
      </c>
      <c r="M348" s="43">
        <f t="shared" si="79"/>
        <v>235.74999999999994</v>
      </c>
      <c r="N348" s="44">
        <f t="shared" si="79"/>
        <v>172.5</v>
      </c>
      <c r="O348" s="44">
        <f t="shared" si="79"/>
        <v>182.08333333333343</v>
      </c>
      <c r="P348" s="44">
        <f t="shared" si="79"/>
        <v>191.66666666666686</v>
      </c>
      <c r="Q348" s="45">
        <f t="shared" si="79"/>
        <v>162.91666666666657</v>
      </c>
      <c r="R348" s="45">
        <f t="shared" si="79"/>
        <v>172.5</v>
      </c>
      <c r="S348" s="45">
        <f t="shared" si="79"/>
        <v>182.08333333333343</v>
      </c>
      <c r="T348" s="46">
        <f t="shared" si="79"/>
        <v>153.33333333333314</v>
      </c>
      <c r="U348" s="46">
        <f t="shared" si="80"/>
        <v>162.91666666666657</v>
      </c>
      <c r="V348" s="46">
        <f t="shared" si="80"/>
        <v>172.5</v>
      </c>
      <c r="W348" s="47">
        <f t="shared" si="80"/>
        <v>143.75000000000014</v>
      </c>
      <c r="X348" s="47">
        <f t="shared" si="80"/>
        <v>153.33333333333314</v>
      </c>
      <c r="Y348" s="47">
        <f t="shared" si="80"/>
        <v>162.91666666666657</v>
      </c>
      <c r="Z348" s="48">
        <f t="shared" si="80"/>
        <v>134.16666666666671</v>
      </c>
      <c r="AA348" s="48">
        <f t="shared" si="80"/>
        <v>143.75000000000014</v>
      </c>
      <c r="AB348" s="48">
        <f t="shared" si="80"/>
        <v>153.33333333333314</v>
      </c>
      <c r="AC348" s="49">
        <f t="shared" si="80"/>
        <v>124.58333333333329</v>
      </c>
      <c r="AD348" s="49">
        <f t="shared" si="80"/>
        <v>134.16666666666671</v>
      </c>
      <c r="AE348" s="49">
        <f t="shared" si="80"/>
        <v>143.75000000000014</v>
      </c>
      <c r="AF348" s="50">
        <f t="shared" si="80"/>
        <v>115.00000000000007</v>
      </c>
      <c r="AG348" s="50">
        <f t="shared" si="80"/>
        <v>124.58333333333329</v>
      </c>
      <c r="AH348" s="50">
        <f t="shared" si="80"/>
        <v>134.16666666666671</v>
      </c>
      <c r="AI348" s="51">
        <f t="shared" si="80"/>
        <v>105.41666666666664</v>
      </c>
      <c r="AJ348" s="51">
        <f t="shared" si="80"/>
        <v>115.00000000000007</v>
      </c>
      <c r="AK348" s="51">
        <f t="shared" si="76"/>
        <v>124.58333333333329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255.65555555555568</v>
      </c>
      <c r="F349" s="41">
        <f t="shared" si="79"/>
        <v>265.26666666666688</v>
      </c>
      <c r="G349" s="41">
        <f t="shared" si="79"/>
        <v>274.87777777777808</v>
      </c>
      <c r="H349" s="42">
        <f t="shared" si="79"/>
        <v>236.43333333333328</v>
      </c>
      <c r="I349" s="42">
        <f t="shared" si="79"/>
        <v>246.04444444444448</v>
      </c>
      <c r="J349" s="42">
        <f t="shared" si="79"/>
        <v>255.65555555555568</v>
      </c>
      <c r="K349" s="43">
        <f t="shared" si="79"/>
        <v>217.21111111111128</v>
      </c>
      <c r="L349" s="43">
        <f t="shared" si="79"/>
        <v>226.82222222222208</v>
      </c>
      <c r="M349" s="43">
        <f t="shared" si="79"/>
        <v>236.43333333333328</v>
      </c>
      <c r="N349" s="44">
        <f t="shared" si="79"/>
        <v>173</v>
      </c>
      <c r="O349" s="44">
        <f t="shared" si="79"/>
        <v>182.6111111111112</v>
      </c>
      <c r="P349" s="44">
        <f t="shared" si="79"/>
        <v>192.2222222222224</v>
      </c>
      <c r="Q349" s="45">
        <f t="shared" si="79"/>
        <v>163.3888888888888</v>
      </c>
      <c r="R349" s="45">
        <f t="shared" si="79"/>
        <v>173</v>
      </c>
      <c r="S349" s="45">
        <f t="shared" si="79"/>
        <v>182.6111111111112</v>
      </c>
      <c r="T349" s="46">
        <f t="shared" si="79"/>
        <v>153.7777777777776</v>
      </c>
      <c r="U349" s="46">
        <f t="shared" si="80"/>
        <v>163.3888888888888</v>
      </c>
      <c r="V349" s="46">
        <f t="shared" si="80"/>
        <v>173</v>
      </c>
      <c r="W349" s="47">
        <f t="shared" si="80"/>
        <v>144.1666666666668</v>
      </c>
      <c r="X349" s="47">
        <f t="shared" si="80"/>
        <v>153.7777777777776</v>
      </c>
      <c r="Y349" s="47">
        <f t="shared" si="80"/>
        <v>163.3888888888888</v>
      </c>
      <c r="Z349" s="48">
        <f t="shared" si="80"/>
        <v>134.5555555555556</v>
      </c>
      <c r="AA349" s="48">
        <f t="shared" si="80"/>
        <v>144.1666666666668</v>
      </c>
      <c r="AB349" s="48">
        <f t="shared" si="80"/>
        <v>153.7777777777776</v>
      </c>
      <c r="AC349" s="49">
        <f t="shared" si="80"/>
        <v>124.9444444444444</v>
      </c>
      <c r="AD349" s="49">
        <f t="shared" si="80"/>
        <v>134.5555555555556</v>
      </c>
      <c r="AE349" s="49">
        <f t="shared" si="80"/>
        <v>144.1666666666668</v>
      </c>
      <c r="AF349" s="50">
        <f t="shared" si="80"/>
        <v>115.3333333333334</v>
      </c>
      <c r="AG349" s="50">
        <f t="shared" si="80"/>
        <v>124.9444444444444</v>
      </c>
      <c r="AH349" s="50">
        <f t="shared" si="80"/>
        <v>134.5555555555556</v>
      </c>
      <c r="AI349" s="51">
        <f t="shared" si="80"/>
        <v>105.7222222222222</v>
      </c>
      <c r="AJ349" s="51">
        <f t="shared" si="80"/>
        <v>115.3333333333334</v>
      </c>
      <c r="AK349" s="51">
        <f t="shared" si="76"/>
        <v>124.9444444444444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256.39444444444456</v>
      </c>
      <c r="F350" s="41">
        <f t="shared" si="79"/>
        <v>266.03333333333353</v>
      </c>
      <c r="G350" s="41">
        <f t="shared" si="79"/>
        <v>275.6722222222225</v>
      </c>
      <c r="H350" s="42">
        <f t="shared" si="79"/>
        <v>237.11666666666662</v>
      </c>
      <c r="I350" s="42">
        <f t="shared" si="79"/>
        <v>246.75555555555559</v>
      </c>
      <c r="J350" s="42">
        <f t="shared" si="79"/>
        <v>256.39444444444456</v>
      </c>
      <c r="K350" s="43">
        <f t="shared" si="79"/>
        <v>217.83888888888904</v>
      </c>
      <c r="L350" s="43">
        <f t="shared" si="79"/>
        <v>227.47777777777765</v>
      </c>
      <c r="M350" s="43">
        <f t="shared" si="79"/>
        <v>237.11666666666662</v>
      </c>
      <c r="N350" s="44">
        <f t="shared" si="79"/>
        <v>173.5</v>
      </c>
      <c r="O350" s="44">
        <f t="shared" si="79"/>
        <v>183.13888888888897</v>
      </c>
      <c r="P350" s="44">
        <f t="shared" si="79"/>
        <v>192.77777777777794</v>
      </c>
      <c r="Q350" s="45">
        <f t="shared" si="79"/>
        <v>163.86111111111103</v>
      </c>
      <c r="R350" s="45">
        <f t="shared" si="79"/>
        <v>173.5</v>
      </c>
      <c r="S350" s="45">
        <f t="shared" si="79"/>
        <v>183.13888888888897</v>
      </c>
      <c r="T350" s="46">
        <f t="shared" si="79"/>
        <v>154.22222222222206</v>
      </c>
      <c r="U350" s="46">
        <f t="shared" si="80"/>
        <v>163.86111111111103</v>
      </c>
      <c r="V350" s="46">
        <f t="shared" si="80"/>
        <v>173.5</v>
      </c>
      <c r="W350" s="47">
        <f t="shared" si="80"/>
        <v>144.58333333333346</v>
      </c>
      <c r="X350" s="47">
        <f t="shared" si="80"/>
        <v>154.22222222222206</v>
      </c>
      <c r="Y350" s="47">
        <f t="shared" si="80"/>
        <v>163.86111111111103</v>
      </c>
      <c r="Z350" s="48">
        <f t="shared" si="80"/>
        <v>134.94444444444449</v>
      </c>
      <c r="AA350" s="48">
        <f t="shared" si="80"/>
        <v>144.58333333333346</v>
      </c>
      <c r="AB350" s="48">
        <f t="shared" si="80"/>
        <v>154.22222222222206</v>
      </c>
      <c r="AC350" s="49">
        <f t="shared" si="80"/>
        <v>125.30555555555551</v>
      </c>
      <c r="AD350" s="49">
        <f t="shared" si="80"/>
        <v>134.94444444444449</v>
      </c>
      <c r="AE350" s="49">
        <f t="shared" si="80"/>
        <v>144.58333333333346</v>
      </c>
      <c r="AF350" s="50">
        <f t="shared" si="80"/>
        <v>115.66666666666673</v>
      </c>
      <c r="AG350" s="50">
        <f t="shared" si="80"/>
        <v>125.30555555555551</v>
      </c>
      <c r="AH350" s="50">
        <f t="shared" si="80"/>
        <v>134.94444444444449</v>
      </c>
      <c r="AI350" s="51">
        <f t="shared" si="80"/>
        <v>106.02777777777776</v>
      </c>
      <c r="AJ350" s="51">
        <f t="shared" si="80"/>
        <v>115.66666666666673</v>
      </c>
      <c r="AK350" s="51">
        <f t="shared" si="76"/>
        <v>125.30555555555551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257.13333333333344</v>
      </c>
      <c r="F351" s="41">
        <f t="shared" si="79"/>
        <v>266.80000000000018</v>
      </c>
      <c r="G351" s="41">
        <f t="shared" si="79"/>
        <v>276.46666666666692</v>
      </c>
      <c r="H351" s="42">
        <f t="shared" si="79"/>
        <v>237.79999999999995</v>
      </c>
      <c r="I351" s="42">
        <f t="shared" si="79"/>
        <v>247.4666666666667</v>
      </c>
      <c r="J351" s="42">
        <f t="shared" si="79"/>
        <v>257.13333333333344</v>
      </c>
      <c r="K351" s="43">
        <f t="shared" si="79"/>
        <v>218.46666666666681</v>
      </c>
      <c r="L351" s="43">
        <f t="shared" si="79"/>
        <v>228.13333333333321</v>
      </c>
      <c r="M351" s="43">
        <f t="shared" si="79"/>
        <v>237.79999999999995</v>
      </c>
      <c r="N351" s="44">
        <f t="shared" si="79"/>
        <v>174</v>
      </c>
      <c r="O351" s="44">
        <f t="shared" si="79"/>
        <v>183.66666666666674</v>
      </c>
      <c r="P351" s="44">
        <f t="shared" si="79"/>
        <v>193.33333333333348</v>
      </c>
      <c r="Q351" s="45">
        <f t="shared" si="79"/>
        <v>164.33333333333326</v>
      </c>
      <c r="R351" s="45">
        <f t="shared" si="79"/>
        <v>174</v>
      </c>
      <c r="S351" s="45">
        <f t="shared" si="79"/>
        <v>183.66666666666674</v>
      </c>
      <c r="T351" s="46">
        <f t="shared" si="79"/>
        <v>154.66666666666652</v>
      </c>
      <c r="U351" s="46">
        <f t="shared" si="80"/>
        <v>164.33333333333326</v>
      </c>
      <c r="V351" s="46">
        <f t="shared" si="80"/>
        <v>174</v>
      </c>
      <c r="W351" s="47">
        <f t="shared" si="80"/>
        <v>145.00000000000011</v>
      </c>
      <c r="X351" s="47">
        <f t="shared" si="80"/>
        <v>154.66666666666652</v>
      </c>
      <c r="Y351" s="47">
        <f t="shared" si="80"/>
        <v>164.33333333333326</v>
      </c>
      <c r="Z351" s="48">
        <f t="shared" si="80"/>
        <v>135.33333333333337</v>
      </c>
      <c r="AA351" s="48">
        <f t="shared" si="80"/>
        <v>145.00000000000011</v>
      </c>
      <c r="AB351" s="48">
        <f t="shared" si="80"/>
        <v>154.66666666666652</v>
      </c>
      <c r="AC351" s="49">
        <f t="shared" si="80"/>
        <v>125.66666666666663</v>
      </c>
      <c r="AD351" s="49">
        <f t="shared" si="80"/>
        <v>135.33333333333337</v>
      </c>
      <c r="AE351" s="49">
        <f t="shared" si="80"/>
        <v>145.00000000000011</v>
      </c>
      <c r="AF351" s="50">
        <f t="shared" si="80"/>
        <v>116.00000000000006</v>
      </c>
      <c r="AG351" s="50">
        <f t="shared" si="80"/>
        <v>125.66666666666663</v>
      </c>
      <c r="AH351" s="50">
        <f t="shared" si="80"/>
        <v>135.33333333333337</v>
      </c>
      <c r="AI351" s="51">
        <f t="shared" si="80"/>
        <v>106.33333333333331</v>
      </c>
      <c r="AJ351" s="51">
        <f t="shared" si="80"/>
        <v>116.00000000000006</v>
      </c>
      <c r="AK351" s="51">
        <f t="shared" si="76"/>
        <v>125.66666666666663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257.87222222222232</v>
      </c>
      <c r="F352" s="41">
        <f t="shared" si="79"/>
        <v>267.56666666666683</v>
      </c>
      <c r="G352" s="41">
        <f t="shared" si="79"/>
        <v>277.26111111111135</v>
      </c>
      <c r="H352" s="42">
        <f t="shared" si="79"/>
        <v>238.48333333333329</v>
      </c>
      <c r="I352" s="42">
        <f t="shared" si="79"/>
        <v>248.17777777777781</v>
      </c>
      <c r="J352" s="42">
        <f t="shared" si="79"/>
        <v>257.87222222222232</v>
      </c>
      <c r="K352" s="43">
        <f t="shared" si="79"/>
        <v>219.09444444444458</v>
      </c>
      <c r="L352" s="43">
        <f t="shared" si="79"/>
        <v>228.78888888888878</v>
      </c>
      <c r="M352" s="43">
        <f t="shared" si="79"/>
        <v>238.48333333333329</v>
      </c>
      <c r="N352" s="44">
        <f t="shared" si="79"/>
        <v>174.5</v>
      </c>
      <c r="O352" s="44">
        <f t="shared" si="79"/>
        <v>184.19444444444451</v>
      </c>
      <c r="P352" s="44">
        <f t="shared" si="79"/>
        <v>193.88888888888903</v>
      </c>
      <c r="Q352" s="45">
        <f t="shared" si="79"/>
        <v>164.80555555555549</v>
      </c>
      <c r="R352" s="45">
        <f t="shared" si="79"/>
        <v>174.5</v>
      </c>
      <c r="S352" s="45">
        <f t="shared" si="79"/>
        <v>184.19444444444451</v>
      </c>
      <c r="T352" s="46">
        <f t="shared" si="79"/>
        <v>155.11111111111097</v>
      </c>
      <c r="U352" s="46">
        <f t="shared" si="80"/>
        <v>164.80555555555549</v>
      </c>
      <c r="V352" s="46">
        <f t="shared" si="80"/>
        <v>174.5</v>
      </c>
      <c r="W352" s="47">
        <f t="shared" si="80"/>
        <v>145.41666666666677</v>
      </c>
      <c r="X352" s="47">
        <f t="shared" si="80"/>
        <v>155.11111111111097</v>
      </c>
      <c r="Y352" s="47">
        <f t="shared" si="80"/>
        <v>164.80555555555549</v>
      </c>
      <c r="Z352" s="48">
        <f t="shared" si="80"/>
        <v>135.72222222222226</v>
      </c>
      <c r="AA352" s="48">
        <f t="shared" si="80"/>
        <v>145.41666666666677</v>
      </c>
      <c r="AB352" s="48">
        <f t="shared" si="80"/>
        <v>155.11111111111097</v>
      </c>
      <c r="AC352" s="49">
        <f t="shared" si="80"/>
        <v>126.02777777777774</v>
      </c>
      <c r="AD352" s="49">
        <f t="shared" si="80"/>
        <v>135.72222222222226</v>
      </c>
      <c r="AE352" s="49">
        <f t="shared" si="80"/>
        <v>145.41666666666677</v>
      </c>
      <c r="AF352" s="50">
        <f t="shared" si="80"/>
        <v>116.33333333333339</v>
      </c>
      <c r="AG352" s="50">
        <f t="shared" si="80"/>
        <v>126.02777777777774</v>
      </c>
      <c r="AH352" s="50">
        <f t="shared" si="80"/>
        <v>135.72222222222226</v>
      </c>
      <c r="AI352" s="51">
        <f t="shared" si="80"/>
        <v>106.63888888888887</v>
      </c>
      <c r="AJ352" s="51">
        <f t="shared" si="80"/>
        <v>116.33333333333339</v>
      </c>
      <c r="AK352" s="51">
        <f t="shared" si="76"/>
        <v>126.02777777777774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258.6111111111112</v>
      </c>
      <c r="F353" s="41">
        <f t="shared" si="79"/>
        <v>268.33333333333348</v>
      </c>
      <c r="G353" s="41">
        <f t="shared" si="79"/>
        <v>278.05555555555577</v>
      </c>
      <c r="H353" s="42">
        <f t="shared" si="79"/>
        <v>239.16666666666663</v>
      </c>
      <c r="I353" s="42">
        <f t="shared" si="79"/>
        <v>248.88888888888891</v>
      </c>
      <c r="J353" s="42">
        <f t="shared" si="79"/>
        <v>258.6111111111112</v>
      </c>
      <c r="K353" s="43">
        <f t="shared" si="79"/>
        <v>219.72222222222234</v>
      </c>
      <c r="L353" s="43">
        <f t="shared" si="79"/>
        <v>229.44444444444434</v>
      </c>
      <c r="M353" s="43">
        <f t="shared" si="79"/>
        <v>239.16666666666663</v>
      </c>
      <c r="N353" s="44">
        <f t="shared" si="79"/>
        <v>175</v>
      </c>
      <c r="O353" s="44">
        <f t="shared" si="79"/>
        <v>184.72222222222229</v>
      </c>
      <c r="P353" s="44">
        <f t="shared" si="79"/>
        <v>194.44444444444457</v>
      </c>
      <c r="Q353" s="45">
        <f t="shared" si="79"/>
        <v>165.27777777777771</v>
      </c>
      <c r="R353" s="45">
        <f t="shared" si="79"/>
        <v>175</v>
      </c>
      <c r="S353" s="45">
        <f t="shared" si="79"/>
        <v>184.72222222222229</v>
      </c>
      <c r="T353" s="46">
        <f t="shared" si="79"/>
        <v>155.55555555555543</v>
      </c>
      <c r="U353" s="46">
        <f t="shared" si="80"/>
        <v>165.27777777777771</v>
      </c>
      <c r="V353" s="46">
        <f t="shared" si="80"/>
        <v>175</v>
      </c>
      <c r="W353" s="47">
        <f t="shared" si="80"/>
        <v>145.83333333333343</v>
      </c>
      <c r="X353" s="47">
        <f t="shared" si="80"/>
        <v>155.55555555555543</v>
      </c>
      <c r="Y353" s="47">
        <f t="shared" si="80"/>
        <v>165.27777777777771</v>
      </c>
      <c r="Z353" s="48">
        <f t="shared" si="80"/>
        <v>136.11111111111114</v>
      </c>
      <c r="AA353" s="48">
        <f t="shared" si="80"/>
        <v>145.83333333333343</v>
      </c>
      <c r="AB353" s="48">
        <f t="shared" si="80"/>
        <v>155.55555555555543</v>
      </c>
      <c r="AC353" s="49">
        <f t="shared" si="80"/>
        <v>126.38888888888886</v>
      </c>
      <c r="AD353" s="49">
        <f t="shared" si="80"/>
        <v>136.11111111111114</v>
      </c>
      <c r="AE353" s="49">
        <f t="shared" si="80"/>
        <v>145.83333333333343</v>
      </c>
      <c r="AF353" s="50">
        <f t="shared" si="80"/>
        <v>116.66666666666671</v>
      </c>
      <c r="AG353" s="50">
        <f t="shared" si="80"/>
        <v>126.38888888888886</v>
      </c>
      <c r="AH353" s="50">
        <f t="shared" si="80"/>
        <v>136.11111111111114</v>
      </c>
      <c r="AI353" s="51">
        <f t="shared" si="80"/>
        <v>106.94444444444443</v>
      </c>
      <c r="AJ353" s="51">
        <f t="shared" si="80"/>
        <v>116.66666666666671</v>
      </c>
      <c r="AK353" s="51">
        <f t="shared" si="76"/>
        <v>126.38888888888886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259.35000000000008</v>
      </c>
      <c r="F354" s="41">
        <f t="shared" si="79"/>
        <v>269.10000000000014</v>
      </c>
      <c r="G354" s="41">
        <f t="shared" si="79"/>
        <v>278.85000000000019</v>
      </c>
      <c r="H354" s="42">
        <f t="shared" si="79"/>
        <v>239.84999999999997</v>
      </c>
      <c r="I354" s="42">
        <f t="shared" si="79"/>
        <v>249.60000000000002</v>
      </c>
      <c r="J354" s="42">
        <f t="shared" si="79"/>
        <v>259.35000000000008</v>
      </c>
      <c r="K354" s="43">
        <f t="shared" si="79"/>
        <v>220.35000000000011</v>
      </c>
      <c r="L354" s="43">
        <f t="shared" si="79"/>
        <v>230.09999999999991</v>
      </c>
      <c r="M354" s="43">
        <f t="shared" si="79"/>
        <v>239.84999999999997</v>
      </c>
      <c r="N354" s="44">
        <f t="shared" si="79"/>
        <v>175.5</v>
      </c>
      <c r="O354" s="44">
        <f t="shared" si="79"/>
        <v>185.25000000000006</v>
      </c>
      <c r="P354" s="44">
        <f t="shared" si="79"/>
        <v>195.00000000000011</v>
      </c>
      <c r="Q354" s="45">
        <f t="shared" si="79"/>
        <v>165.74999999999994</v>
      </c>
      <c r="R354" s="45">
        <f t="shared" si="79"/>
        <v>175.5</v>
      </c>
      <c r="S354" s="45">
        <f t="shared" si="79"/>
        <v>185.25000000000006</v>
      </c>
      <c r="T354" s="46">
        <f t="shared" si="79"/>
        <v>155.99999999999989</v>
      </c>
      <c r="U354" s="46">
        <f t="shared" si="80"/>
        <v>165.74999999999994</v>
      </c>
      <c r="V354" s="46">
        <f t="shared" si="80"/>
        <v>175.5</v>
      </c>
      <c r="W354" s="47">
        <f t="shared" si="80"/>
        <v>146.25000000000009</v>
      </c>
      <c r="X354" s="47">
        <f t="shared" si="80"/>
        <v>155.99999999999989</v>
      </c>
      <c r="Y354" s="47">
        <f t="shared" si="80"/>
        <v>165.74999999999994</v>
      </c>
      <c r="Z354" s="48">
        <f t="shared" si="80"/>
        <v>136.50000000000003</v>
      </c>
      <c r="AA354" s="48">
        <f t="shared" si="80"/>
        <v>146.25000000000009</v>
      </c>
      <c r="AB354" s="48">
        <f t="shared" si="80"/>
        <v>155.99999999999989</v>
      </c>
      <c r="AC354" s="49">
        <f t="shared" si="80"/>
        <v>126.74999999999997</v>
      </c>
      <c r="AD354" s="49">
        <f t="shared" si="80"/>
        <v>136.50000000000003</v>
      </c>
      <c r="AE354" s="49">
        <f t="shared" si="80"/>
        <v>146.25000000000009</v>
      </c>
      <c r="AF354" s="50">
        <f t="shared" si="80"/>
        <v>117.00000000000004</v>
      </c>
      <c r="AG354" s="50">
        <f t="shared" si="80"/>
        <v>126.74999999999997</v>
      </c>
      <c r="AH354" s="50">
        <f t="shared" si="80"/>
        <v>136.50000000000003</v>
      </c>
      <c r="AI354" s="51">
        <f t="shared" si="80"/>
        <v>107.24999999999999</v>
      </c>
      <c r="AJ354" s="51">
        <f t="shared" si="80"/>
        <v>117.00000000000004</v>
      </c>
      <c r="AK354" s="51">
        <f t="shared" si="76"/>
        <v>126.74999999999997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260.08888888888896</v>
      </c>
      <c r="F355" s="41">
        <f t="shared" si="79"/>
        <v>269.86666666666679</v>
      </c>
      <c r="G355" s="41">
        <f t="shared" si="79"/>
        <v>279.64444444444462</v>
      </c>
      <c r="H355" s="42">
        <f t="shared" si="79"/>
        <v>240.5333333333333</v>
      </c>
      <c r="I355" s="42">
        <f t="shared" si="79"/>
        <v>250.31111111111113</v>
      </c>
      <c r="J355" s="42">
        <f t="shared" si="79"/>
        <v>260.08888888888896</v>
      </c>
      <c r="K355" s="43">
        <f t="shared" si="79"/>
        <v>220.97777777777787</v>
      </c>
      <c r="L355" s="43">
        <f t="shared" si="79"/>
        <v>230.75555555555547</v>
      </c>
      <c r="M355" s="43">
        <f t="shared" si="79"/>
        <v>240.5333333333333</v>
      </c>
      <c r="N355" s="44">
        <f t="shared" si="79"/>
        <v>176</v>
      </c>
      <c r="O355" s="44">
        <f t="shared" si="79"/>
        <v>185.77777777777783</v>
      </c>
      <c r="P355" s="44">
        <f t="shared" si="79"/>
        <v>195.55555555555566</v>
      </c>
      <c r="Q355" s="45">
        <f t="shared" si="79"/>
        <v>166.22222222222217</v>
      </c>
      <c r="R355" s="45">
        <f t="shared" si="79"/>
        <v>176</v>
      </c>
      <c r="S355" s="45">
        <f t="shared" si="79"/>
        <v>185.77777777777783</v>
      </c>
      <c r="T355" s="46">
        <f t="shared" ref="T355" si="81">T356-(T$363/360)</f>
        <v>156.44444444444434</v>
      </c>
      <c r="U355" s="46">
        <f t="shared" si="80"/>
        <v>166.22222222222217</v>
      </c>
      <c r="V355" s="46">
        <f t="shared" si="80"/>
        <v>176</v>
      </c>
      <c r="W355" s="47">
        <f t="shared" si="80"/>
        <v>146.66666666666674</v>
      </c>
      <c r="X355" s="47">
        <f t="shared" si="80"/>
        <v>156.44444444444434</v>
      </c>
      <c r="Y355" s="47">
        <f t="shared" si="80"/>
        <v>166.22222222222217</v>
      </c>
      <c r="Z355" s="48">
        <f t="shared" si="80"/>
        <v>136.88888888888891</v>
      </c>
      <c r="AA355" s="48">
        <f t="shared" si="80"/>
        <v>146.66666666666674</v>
      </c>
      <c r="AB355" s="48">
        <f t="shared" si="80"/>
        <v>156.44444444444434</v>
      </c>
      <c r="AC355" s="49">
        <f t="shared" si="80"/>
        <v>127.11111111111109</v>
      </c>
      <c r="AD355" s="49">
        <f t="shared" si="80"/>
        <v>136.88888888888891</v>
      </c>
      <c r="AE355" s="49">
        <f t="shared" si="80"/>
        <v>146.66666666666674</v>
      </c>
      <c r="AF355" s="50">
        <f t="shared" si="80"/>
        <v>117.33333333333337</v>
      </c>
      <c r="AG355" s="50">
        <f t="shared" si="80"/>
        <v>127.11111111111109</v>
      </c>
      <c r="AH355" s="50">
        <f t="shared" si="80"/>
        <v>136.88888888888891</v>
      </c>
      <c r="AI355" s="51">
        <f t="shared" si="80"/>
        <v>107.55555555555554</v>
      </c>
      <c r="AJ355" s="51">
        <f t="shared" ref="AJ355" si="82">AJ356-(AJ$363/360)</f>
        <v>117.33333333333337</v>
      </c>
      <c r="AK355" s="51">
        <f t="shared" si="76"/>
        <v>127.11111111111109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260.82777777777784</v>
      </c>
      <c r="F356" s="41">
        <f t="shared" si="83"/>
        <v>270.63333333333344</v>
      </c>
      <c r="G356" s="41">
        <f t="shared" si="83"/>
        <v>280.43888888888904</v>
      </c>
      <c r="H356" s="42">
        <f t="shared" si="83"/>
        <v>241.21666666666664</v>
      </c>
      <c r="I356" s="42">
        <f t="shared" si="83"/>
        <v>251.02222222222224</v>
      </c>
      <c r="J356" s="42">
        <f t="shared" si="83"/>
        <v>260.82777777777784</v>
      </c>
      <c r="K356" s="43">
        <f t="shared" si="83"/>
        <v>221.60555555555564</v>
      </c>
      <c r="L356" s="43">
        <f t="shared" si="83"/>
        <v>231.41111111111104</v>
      </c>
      <c r="M356" s="43">
        <f t="shared" si="83"/>
        <v>241.21666666666664</v>
      </c>
      <c r="N356" s="44">
        <f t="shared" si="83"/>
        <v>176.5</v>
      </c>
      <c r="O356" s="44">
        <f t="shared" si="83"/>
        <v>186.3055555555556</v>
      </c>
      <c r="P356" s="44">
        <f t="shared" si="83"/>
        <v>196.1111111111112</v>
      </c>
      <c r="Q356" s="45">
        <f t="shared" si="83"/>
        <v>166.6944444444444</v>
      </c>
      <c r="R356" s="45">
        <f t="shared" si="83"/>
        <v>176.5</v>
      </c>
      <c r="S356" s="45">
        <f t="shared" si="83"/>
        <v>186.3055555555556</v>
      </c>
      <c r="T356" s="46">
        <f t="shared" si="83"/>
        <v>156.8888888888888</v>
      </c>
      <c r="U356" s="46">
        <f t="shared" ref="U356:AJ362" si="84">U357-(U$363/360)</f>
        <v>166.6944444444444</v>
      </c>
      <c r="V356" s="46">
        <f t="shared" si="84"/>
        <v>176.5</v>
      </c>
      <c r="W356" s="47">
        <f t="shared" si="84"/>
        <v>147.0833333333334</v>
      </c>
      <c r="X356" s="47">
        <f t="shared" si="84"/>
        <v>156.8888888888888</v>
      </c>
      <c r="Y356" s="47">
        <f t="shared" si="84"/>
        <v>166.6944444444444</v>
      </c>
      <c r="Z356" s="48">
        <f t="shared" si="84"/>
        <v>137.2777777777778</v>
      </c>
      <c r="AA356" s="48">
        <f t="shared" si="84"/>
        <v>147.0833333333334</v>
      </c>
      <c r="AB356" s="48">
        <f t="shared" si="84"/>
        <v>156.8888888888888</v>
      </c>
      <c r="AC356" s="49">
        <f t="shared" si="84"/>
        <v>127.4722222222222</v>
      </c>
      <c r="AD356" s="49">
        <f t="shared" si="84"/>
        <v>137.2777777777778</v>
      </c>
      <c r="AE356" s="49">
        <f t="shared" si="84"/>
        <v>147.0833333333334</v>
      </c>
      <c r="AF356" s="50">
        <f t="shared" si="84"/>
        <v>117.6666666666667</v>
      </c>
      <c r="AG356" s="50">
        <f t="shared" si="84"/>
        <v>127.4722222222222</v>
      </c>
      <c r="AH356" s="50">
        <f t="shared" si="84"/>
        <v>137.2777777777778</v>
      </c>
      <c r="AI356" s="51">
        <f t="shared" si="84"/>
        <v>107.8611111111111</v>
      </c>
      <c r="AJ356" s="51">
        <f t="shared" si="84"/>
        <v>117.6666666666667</v>
      </c>
      <c r="AK356" s="51">
        <f t="shared" si="76"/>
        <v>127.4722222222222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261.56666666666672</v>
      </c>
      <c r="F357" s="41">
        <f t="shared" si="83"/>
        <v>271.40000000000009</v>
      </c>
      <c r="G357" s="41">
        <f t="shared" si="83"/>
        <v>281.23333333333346</v>
      </c>
      <c r="H357" s="42">
        <f t="shared" si="83"/>
        <v>241.89999999999998</v>
      </c>
      <c r="I357" s="42">
        <f t="shared" si="83"/>
        <v>251.73333333333335</v>
      </c>
      <c r="J357" s="42">
        <f t="shared" si="83"/>
        <v>261.56666666666672</v>
      </c>
      <c r="K357" s="43">
        <f t="shared" si="83"/>
        <v>222.23333333333341</v>
      </c>
      <c r="L357" s="43">
        <f t="shared" si="83"/>
        <v>232.06666666666661</v>
      </c>
      <c r="M357" s="43">
        <f t="shared" si="83"/>
        <v>241.89999999999998</v>
      </c>
      <c r="N357" s="44">
        <f t="shared" si="83"/>
        <v>177</v>
      </c>
      <c r="O357" s="44">
        <f t="shared" si="83"/>
        <v>186.83333333333337</v>
      </c>
      <c r="P357" s="44">
        <f t="shared" si="83"/>
        <v>196.66666666666674</v>
      </c>
      <c r="Q357" s="45">
        <f t="shared" si="83"/>
        <v>167.16666666666663</v>
      </c>
      <c r="R357" s="45">
        <f t="shared" si="83"/>
        <v>177</v>
      </c>
      <c r="S357" s="45">
        <f t="shared" si="83"/>
        <v>186.83333333333337</v>
      </c>
      <c r="T357" s="46">
        <f t="shared" si="83"/>
        <v>157.33333333333326</v>
      </c>
      <c r="U357" s="46">
        <f t="shared" si="84"/>
        <v>167.16666666666663</v>
      </c>
      <c r="V357" s="46">
        <f t="shared" si="84"/>
        <v>177</v>
      </c>
      <c r="W357" s="47">
        <f t="shared" si="84"/>
        <v>147.50000000000006</v>
      </c>
      <c r="X357" s="47">
        <f t="shared" si="84"/>
        <v>157.33333333333326</v>
      </c>
      <c r="Y357" s="47">
        <f t="shared" si="84"/>
        <v>167.16666666666663</v>
      </c>
      <c r="Z357" s="48">
        <f t="shared" si="84"/>
        <v>137.66666666666669</v>
      </c>
      <c r="AA357" s="48">
        <f t="shared" si="84"/>
        <v>147.50000000000006</v>
      </c>
      <c r="AB357" s="48">
        <f t="shared" si="84"/>
        <v>157.33333333333326</v>
      </c>
      <c r="AC357" s="49">
        <f t="shared" si="84"/>
        <v>127.83333333333331</v>
      </c>
      <c r="AD357" s="49">
        <f t="shared" si="84"/>
        <v>137.66666666666669</v>
      </c>
      <c r="AE357" s="49">
        <f t="shared" si="84"/>
        <v>147.50000000000006</v>
      </c>
      <c r="AF357" s="50">
        <f t="shared" si="84"/>
        <v>118.00000000000003</v>
      </c>
      <c r="AG357" s="50">
        <f t="shared" si="84"/>
        <v>127.83333333333331</v>
      </c>
      <c r="AH357" s="50">
        <f t="shared" si="84"/>
        <v>137.66666666666669</v>
      </c>
      <c r="AI357" s="51">
        <f t="shared" si="84"/>
        <v>108.16666666666666</v>
      </c>
      <c r="AJ357" s="51">
        <f t="shared" si="84"/>
        <v>118.00000000000003</v>
      </c>
      <c r="AK357" s="51">
        <f t="shared" si="76"/>
        <v>127.83333333333331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262.3055555555556</v>
      </c>
      <c r="F358" s="41">
        <f t="shared" si="83"/>
        <v>272.16666666666674</v>
      </c>
      <c r="G358" s="41">
        <f t="shared" si="83"/>
        <v>282.02777777777789</v>
      </c>
      <c r="H358" s="42">
        <f t="shared" si="83"/>
        <v>242.58333333333331</v>
      </c>
      <c r="I358" s="42">
        <f t="shared" si="83"/>
        <v>252.44444444444446</v>
      </c>
      <c r="J358" s="42">
        <f t="shared" si="83"/>
        <v>262.3055555555556</v>
      </c>
      <c r="K358" s="43">
        <f t="shared" si="83"/>
        <v>222.86111111111117</v>
      </c>
      <c r="L358" s="43">
        <f t="shared" si="83"/>
        <v>232.72222222222217</v>
      </c>
      <c r="M358" s="43">
        <f t="shared" si="83"/>
        <v>242.58333333333331</v>
      </c>
      <c r="N358" s="44">
        <f t="shared" si="83"/>
        <v>177.5</v>
      </c>
      <c r="O358" s="44">
        <f t="shared" si="83"/>
        <v>187.36111111111114</v>
      </c>
      <c r="P358" s="44">
        <f t="shared" si="83"/>
        <v>197.22222222222229</v>
      </c>
      <c r="Q358" s="45">
        <f t="shared" si="83"/>
        <v>167.63888888888886</v>
      </c>
      <c r="R358" s="45">
        <f t="shared" si="83"/>
        <v>177.5</v>
      </c>
      <c r="S358" s="45">
        <f t="shared" si="83"/>
        <v>187.36111111111114</v>
      </c>
      <c r="T358" s="46">
        <f t="shared" si="83"/>
        <v>157.77777777777771</v>
      </c>
      <c r="U358" s="46">
        <f t="shared" si="84"/>
        <v>167.63888888888886</v>
      </c>
      <c r="V358" s="46">
        <f t="shared" si="84"/>
        <v>177.5</v>
      </c>
      <c r="W358" s="47">
        <f t="shared" si="84"/>
        <v>147.91666666666671</v>
      </c>
      <c r="X358" s="47">
        <f t="shared" si="84"/>
        <v>157.77777777777771</v>
      </c>
      <c r="Y358" s="47">
        <f t="shared" si="84"/>
        <v>167.63888888888886</v>
      </c>
      <c r="Z358" s="48">
        <f t="shared" si="84"/>
        <v>138.05555555555557</v>
      </c>
      <c r="AA358" s="48">
        <f t="shared" si="84"/>
        <v>147.91666666666671</v>
      </c>
      <c r="AB358" s="48">
        <f t="shared" si="84"/>
        <v>157.77777777777771</v>
      </c>
      <c r="AC358" s="49">
        <f t="shared" si="84"/>
        <v>128.19444444444443</v>
      </c>
      <c r="AD358" s="49">
        <f t="shared" si="84"/>
        <v>138.05555555555557</v>
      </c>
      <c r="AE358" s="49">
        <f t="shared" si="84"/>
        <v>147.91666666666671</v>
      </c>
      <c r="AF358" s="50">
        <f t="shared" si="84"/>
        <v>118.33333333333336</v>
      </c>
      <c r="AG358" s="50">
        <f t="shared" si="84"/>
        <v>128.19444444444443</v>
      </c>
      <c r="AH358" s="50">
        <f t="shared" si="84"/>
        <v>138.05555555555557</v>
      </c>
      <c r="AI358" s="51">
        <f t="shared" si="84"/>
        <v>108.47222222222221</v>
      </c>
      <c r="AJ358" s="51">
        <f t="shared" si="84"/>
        <v>118.33333333333336</v>
      </c>
      <c r="AK358" s="51">
        <f t="shared" si="76"/>
        <v>128.19444444444443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263.04444444444448</v>
      </c>
      <c r="F359" s="41">
        <f t="shared" si="83"/>
        <v>272.93333333333339</v>
      </c>
      <c r="G359" s="41">
        <f t="shared" si="83"/>
        <v>282.82222222222231</v>
      </c>
      <c r="H359" s="42">
        <f t="shared" si="83"/>
        <v>243.26666666666665</v>
      </c>
      <c r="I359" s="42">
        <f t="shared" si="83"/>
        <v>253.15555555555557</v>
      </c>
      <c r="J359" s="42">
        <f t="shared" si="83"/>
        <v>263.04444444444448</v>
      </c>
      <c r="K359" s="43">
        <f t="shared" si="83"/>
        <v>223.48888888888894</v>
      </c>
      <c r="L359" s="43">
        <f t="shared" si="83"/>
        <v>233.37777777777774</v>
      </c>
      <c r="M359" s="43">
        <f t="shared" si="83"/>
        <v>243.26666666666665</v>
      </c>
      <c r="N359" s="44">
        <f t="shared" si="83"/>
        <v>178</v>
      </c>
      <c r="O359" s="44">
        <f t="shared" si="83"/>
        <v>187.88888888888891</v>
      </c>
      <c r="P359" s="44">
        <f t="shared" si="83"/>
        <v>197.77777777777783</v>
      </c>
      <c r="Q359" s="45">
        <f t="shared" si="83"/>
        <v>168.11111111111109</v>
      </c>
      <c r="R359" s="45">
        <f t="shared" si="83"/>
        <v>178</v>
      </c>
      <c r="S359" s="45">
        <f t="shared" si="83"/>
        <v>187.88888888888891</v>
      </c>
      <c r="T359" s="46">
        <f t="shared" si="83"/>
        <v>158.22222222222217</v>
      </c>
      <c r="U359" s="46">
        <f t="shared" si="84"/>
        <v>168.11111111111109</v>
      </c>
      <c r="V359" s="46">
        <f t="shared" si="84"/>
        <v>178</v>
      </c>
      <c r="W359" s="47">
        <f t="shared" si="84"/>
        <v>148.33333333333337</v>
      </c>
      <c r="X359" s="47">
        <f t="shared" si="84"/>
        <v>158.22222222222217</v>
      </c>
      <c r="Y359" s="47">
        <f t="shared" si="84"/>
        <v>168.11111111111109</v>
      </c>
      <c r="Z359" s="48">
        <f t="shared" si="84"/>
        <v>138.44444444444446</v>
      </c>
      <c r="AA359" s="48">
        <f t="shared" si="84"/>
        <v>148.33333333333337</v>
      </c>
      <c r="AB359" s="48">
        <f t="shared" si="84"/>
        <v>158.22222222222217</v>
      </c>
      <c r="AC359" s="49">
        <f t="shared" si="84"/>
        <v>128.55555555555554</v>
      </c>
      <c r="AD359" s="49">
        <f t="shared" si="84"/>
        <v>138.44444444444446</v>
      </c>
      <c r="AE359" s="49">
        <f t="shared" si="84"/>
        <v>148.33333333333337</v>
      </c>
      <c r="AF359" s="50">
        <f t="shared" si="84"/>
        <v>118.66666666666669</v>
      </c>
      <c r="AG359" s="50">
        <f t="shared" si="84"/>
        <v>128.55555555555554</v>
      </c>
      <c r="AH359" s="50">
        <f t="shared" si="84"/>
        <v>138.44444444444446</v>
      </c>
      <c r="AI359" s="51">
        <f t="shared" si="84"/>
        <v>108.77777777777777</v>
      </c>
      <c r="AJ359" s="51">
        <f t="shared" si="84"/>
        <v>118.66666666666669</v>
      </c>
      <c r="AK359" s="51">
        <f t="shared" si="76"/>
        <v>128.55555555555554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263.78333333333336</v>
      </c>
      <c r="F360" s="41">
        <f t="shared" si="83"/>
        <v>273.70000000000005</v>
      </c>
      <c r="G360" s="41">
        <f t="shared" si="83"/>
        <v>283.61666666666673</v>
      </c>
      <c r="H360" s="42">
        <f t="shared" si="83"/>
        <v>243.95</v>
      </c>
      <c r="I360" s="42">
        <f t="shared" si="83"/>
        <v>253.86666666666667</v>
      </c>
      <c r="J360" s="42">
        <f t="shared" si="83"/>
        <v>263.78333333333336</v>
      </c>
      <c r="K360" s="43">
        <f t="shared" si="83"/>
        <v>224.1166666666667</v>
      </c>
      <c r="L360" s="43">
        <f t="shared" si="83"/>
        <v>234.0333333333333</v>
      </c>
      <c r="M360" s="43">
        <f t="shared" si="83"/>
        <v>243.95</v>
      </c>
      <c r="N360" s="44">
        <f t="shared" si="83"/>
        <v>178.5</v>
      </c>
      <c r="O360" s="44">
        <f t="shared" si="83"/>
        <v>188.41666666666669</v>
      </c>
      <c r="P360" s="44">
        <f t="shared" si="83"/>
        <v>198.33333333333337</v>
      </c>
      <c r="Q360" s="45">
        <f t="shared" si="83"/>
        <v>168.58333333333331</v>
      </c>
      <c r="R360" s="45">
        <f t="shared" si="83"/>
        <v>178.5</v>
      </c>
      <c r="S360" s="45">
        <f t="shared" si="83"/>
        <v>188.41666666666669</v>
      </c>
      <c r="T360" s="46">
        <f t="shared" si="83"/>
        <v>158.66666666666663</v>
      </c>
      <c r="U360" s="46">
        <f t="shared" si="84"/>
        <v>168.58333333333331</v>
      </c>
      <c r="V360" s="46">
        <f t="shared" si="84"/>
        <v>178.5</v>
      </c>
      <c r="W360" s="47">
        <f t="shared" si="84"/>
        <v>148.75000000000003</v>
      </c>
      <c r="X360" s="47">
        <f t="shared" si="84"/>
        <v>158.66666666666663</v>
      </c>
      <c r="Y360" s="47">
        <f t="shared" si="84"/>
        <v>168.58333333333331</v>
      </c>
      <c r="Z360" s="48">
        <f t="shared" si="84"/>
        <v>138.83333333333334</v>
      </c>
      <c r="AA360" s="48">
        <f t="shared" si="84"/>
        <v>148.75000000000003</v>
      </c>
      <c r="AB360" s="48">
        <f t="shared" si="84"/>
        <v>158.66666666666663</v>
      </c>
      <c r="AC360" s="49">
        <f t="shared" si="84"/>
        <v>128.91666666666666</v>
      </c>
      <c r="AD360" s="49">
        <f t="shared" si="84"/>
        <v>138.83333333333334</v>
      </c>
      <c r="AE360" s="49">
        <f t="shared" si="84"/>
        <v>148.75000000000003</v>
      </c>
      <c r="AF360" s="50">
        <f t="shared" si="84"/>
        <v>119.00000000000001</v>
      </c>
      <c r="AG360" s="50">
        <f t="shared" si="84"/>
        <v>128.91666666666666</v>
      </c>
      <c r="AH360" s="50">
        <f t="shared" si="84"/>
        <v>138.83333333333334</v>
      </c>
      <c r="AI360" s="51">
        <f t="shared" si="84"/>
        <v>109.08333333333333</v>
      </c>
      <c r="AJ360" s="51">
        <f t="shared" si="84"/>
        <v>119.00000000000001</v>
      </c>
      <c r="AK360" s="51">
        <f t="shared" si="76"/>
        <v>128.91666666666666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264.52222222222224</v>
      </c>
      <c r="F361" s="41">
        <f t="shared" si="83"/>
        <v>274.4666666666667</v>
      </c>
      <c r="G361" s="41">
        <f t="shared" si="83"/>
        <v>284.41111111111115</v>
      </c>
      <c r="H361" s="42">
        <f t="shared" si="83"/>
        <v>244.63333333333333</v>
      </c>
      <c r="I361" s="42">
        <f t="shared" si="83"/>
        <v>254.57777777777778</v>
      </c>
      <c r="J361" s="42">
        <f t="shared" si="83"/>
        <v>264.52222222222224</v>
      </c>
      <c r="K361" s="43">
        <f t="shared" si="83"/>
        <v>224.74444444444447</v>
      </c>
      <c r="L361" s="43">
        <f t="shared" si="83"/>
        <v>234.68888888888887</v>
      </c>
      <c r="M361" s="43">
        <f t="shared" si="83"/>
        <v>244.63333333333333</v>
      </c>
      <c r="N361" s="44">
        <f t="shared" si="83"/>
        <v>179</v>
      </c>
      <c r="O361" s="44">
        <f t="shared" si="83"/>
        <v>188.94444444444446</v>
      </c>
      <c r="P361" s="44">
        <f t="shared" si="83"/>
        <v>198.88888888888891</v>
      </c>
      <c r="Q361" s="45">
        <f t="shared" si="83"/>
        <v>169.05555555555554</v>
      </c>
      <c r="R361" s="45">
        <f t="shared" si="83"/>
        <v>179</v>
      </c>
      <c r="S361" s="45">
        <f t="shared" si="83"/>
        <v>188.94444444444446</v>
      </c>
      <c r="T361" s="46">
        <f t="shared" si="83"/>
        <v>159.11111111111109</v>
      </c>
      <c r="U361" s="46">
        <f t="shared" si="84"/>
        <v>169.05555555555554</v>
      </c>
      <c r="V361" s="46">
        <f t="shared" si="84"/>
        <v>179</v>
      </c>
      <c r="W361" s="47">
        <f t="shared" si="84"/>
        <v>149.16666666666669</v>
      </c>
      <c r="X361" s="47">
        <f t="shared" si="84"/>
        <v>159.11111111111109</v>
      </c>
      <c r="Y361" s="47">
        <f t="shared" si="84"/>
        <v>169.05555555555554</v>
      </c>
      <c r="Z361" s="48">
        <f t="shared" si="84"/>
        <v>139.22222222222223</v>
      </c>
      <c r="AA361" s="48">
        <f t="shared" si="84"/>
        <v>149.16666666666669</v>
      </c>
      <c r="AB361" s="48">
        <f t="shared" si="84"/>
        <v>159.11111111111109</v>
      </c>
      <c r="AC361" s="49">
        <f t="shared" si="84"/>
        <v>129.27777777777777</v>
      </c>
      <c r="AD361" s="49">
        <f t="shared" si="84"/>
        <v>139.22222222222223</v>
      </c>
      <c r="AE361" s="49">
        <f t="shared" si="84"/>
        <v>149.16666666666669</v>
      </c>
      <c r="AF361" s="50">
        <f t="shared" si="84"/>
        <v>119.33333333333334</v>
      </c>
      <c r="AG361" s="50">
        <f t="shared" si="84"/>
        <v>129.27777777777777</v>
      </c>
      <c r="AH361" s="50">
        <f t="shared" si="84"/>
        <v>139.22222222222223</v>
      </c>
      <c r="AI361" s="51">
        <f t="shared" si="84"/>
        <v>109.38888888888889</v>
      </c>
      <c r="AJ361" s="51">
        <f t="shared" si="84"/>
        <v>119.33333333333334</v>
      </c>
      <c r="AK361" s="51">
        <f t="shared" si="76"/>
        <v>129.27777777777777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265.26111111111112</v>
      </c>
      <c r="F362" s="41">
        <f t="shared" si="83"/>
        <v>275.23333333333335</v>
      </c>
      <c r="G362" s="41">
        <f t="shared" si="83"/>
        <v>285.20555555555558</v>
      </c>
      <c r="H362" s="42">
        <f t="shared" si="83"/>
        <v>245.31666666666666</v>
      </c>
      <c r="I362" s="42">
        <f t="shared" si="83"/>
        <v>255.28888888888889</v>
      </c>
      <c r="J362" s="42">
        <f t="shared" si="83"/>
        <v>265.26111111111112</v>
      </c>
      <c r="K362" s="43">
        <f t="shared" si="83"/>
        <v>225.37222222222223</v>
      </c>
      <c r="L362" s="43">
        <f t="shared" si="83"/>
        <v>235.34444444444443</v>
      </c>
      <c r="M362" s="43">
        <f t="shared" si="83"/>
        <v>245.31666666666666</v>
      </c>
      <c r="N362" s="44">
        <f t="shared" si="83"/>
        <v>179.5</v>
      </c>
      <c r="O362" s="44">
        <f t="shared" si="83"/>
        <v>189.47222222222223</v>
      </c>
      <c r="P362" s="44">
        <f t="shared" si="83"/>
        <v>199.44444444444446</v>
      </c>
      <c r="Q362" s="45">
        <f t="shared" si="83"/>
        <v>169.52777777777777</v>
      </c>
      <c r="R362" s="45">
        <f t="shared" si="83"/>
        <v>179.5</v>
      </c>
      <c r="S362" s="45">
        <f t="shared" si="83"/>
        <v>189.47222222222223</v>
      </c>
      <c r="T362" s="46">
        <f t="shared" si="83"/>
        <v>159.55555555555554</v>
      </c>
      <c r="U362" s="46">
        <f>U363-(U$363/360)</f>
        <v>169.52777777777777</v>
      </c>
      <c r="V362" s="46">
        <f>V363-(V$363/360)</f>
        <v>179.5</v>
      </c>
      <c r="W362" s="47">
        <f>W363-(W$363/360)</f>
        <v>149.58333333333334</v>
      </c>
      <c r="X362" s="47">
        <f t="shared" si="84"/>
        <v>159.55555555555554</v>
      </c>
      <c r="Y362" s="47">
        <f t="shared" si="84"/>
        <v>169.52777777777777</v>
      </c>
      <c r="Z362" s="48">
        <f t="shared" si="84"/>
        <v>139.61111111111111</v>
      </c>
      <c r="AA362" s="48">
        <f t="shared" si="84"/>
        <v>149.58333333333334</v>
      </c>
      <c r="AB362" s="48">
        <f t="shared" si="84"/>
        <v>159.55555555555554</v>
      </c>
      <c r="AC362" s="49">
        <f t="shared" si="84"/>
        <v>129.63888888888889</v>
      </c>
      <c r="AD362" s="49">
        <f t="shared" si="84"/>
        <v>139.61111111111111</v>
      </c>
      <c r="AE362" s="49">
        <f t="shared" si="84"/>
        <v>149.58333333333334</v>
      </c>
      <c r="AF362" s="50">
        <f t="shared" si="84"/>
        <v>119.66666666666667</v>
      </c>
      <c r="AG362" s="50">
        <f t="shared" si="84"/>
        <v>129.63888888888889</v>
      </c>
      <c r="AH362" s="50">
        <f t="shared" si="84"/>
        <v>139.61111111111111</v>
      </c>
      <c r="AI362" s="51">
        <f t="shared" si="84"/>
        <v>109.69444444444444</v>
      </c>
      <c r="AJ362" s="51">
        <f t="shared" si="84"/>
        <v>119.66666666666667</v>
      </c>
      <c r="AK362" s="51">
        <f t="shared" si="76"/>
        <v>129.63888888888889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29">
        <f>B1+B2</f>
        <v>266</v>
      </c>
      <c r="F363" s="29">
        <f>E363+10+B3</f>
        <v>276</v>
      </c>
      <c r="G363" s="29">
        <f>F363+10</f>
        <v>286</v>
      </c>
      <c r="H363" s="30">
        <f>E363-20</f>
        <v>246</v>
      </c>
      <c r="I363" s="30">
        <f t="shared" ref="I363:M363" si="85">F363-20</f>
        <v>256</v>
      </c>
      <c r="J363" s="30">
        <f t="shared" si="85"/>
        <v>266</v>
      </c>
      <c r="K363" s="31">
        <f t="shared" si="85"/>
        <v>226</v>
      </c>
      <c r="L363" s="31">
        <f t="shared" si="85"/>
        <v>236</v>
      </c>
      <c r="M363" s="31">
        <f t="shared" si="85"/>
        <v>246</v>
      </c>
      <c r="N363" s="32">
        <f>180+B2</f>
        <v>180</v>
      </c>
      <c r="O363" s="32">
        <f>N363+B3+10</f>
        <v>190</v>
      </c>
      <c r="P363" s="32">
        <f>O363+10</f>
        <v>200</v>
      </c>
      <c r="Q363" s="33">
        <f>N363-10</f>
        <v>170</v>
      </c>
      <c r="R363" s="33">
        <f>O363-10</f>
        <v>180</v>
      </c>
      <c r="S363" s="33">
        <f>P363-10</f>
        <v>190</v>
      </c>
      <c r="T363" s="34">
        <f>Q363-10</f>
        <v>160</v>
      </c>
      <c r="U363" s="34">
        <f t="shared" ref="U363:AK363" si="86">R363-10</f>
        <v>170</v>
      </c>
      <c r="V363" s="34">
        <f t="shared" si="86"/>
        <v>180</v>
      </c>
      <c r="W363" s="35">
        <f t="shared" si="86"/>
        <v>150</v>
      </c>
      <c r="X363" s="35">
        <f t="shared" si="86"/>
        <v>160</v>
      </c>
      <c r="Y363" s="35">
        <f t="shared" si="86"/>
        <v>170</v>
      </c>
      <c r="Z363" s="36">
        <f t="shared" si="86"/>
        <v>140</v>
      </c>
      <c r="AA363" s="36">
        <f t="shared" si="86"/>
        <v>150</v>
      </c>
      <c r="AB363" s="36">
        <f t="shared" si="86"/>
        <v>160</v>
      </c>
      <c r="AC363" s="37">
        <f t="shared" si="86"/>
        <v>130</v>
      </c>
      <c r="AD363" s="37">
        <f t="shared" si="86"/>
        <v>140</v>
      </c>
      <c r="AE363" s="37">
        <f t="shared" si="86"/>
        <v>150</v>
      </c>
      <c r="AF363" s="38">
        <f t="shared" si="86"/>
        <v>120</v>
      </c>
      <c r="AG363" s="38">
        <f t="shared" si="86"/>
        <v>130</v>
      </c>
      <c r="AH363" s="38">
        <f t="shared" si="86"/>
        <v>140</v>
      </c>
      <c r="AI363" s="39">
        <f t="shared" si="86"/>
        <v>110</v>
      </c>
      <c r="AJ363" s="39">
        <f t="shared" si="86"/>
        <v>120</v>
      </c>
      <c r="AK363" s="39">
        <f t="shared" si="86"/>
        <v>130</v>
      </c>
    </row>
  </sheetData>
  <mergeCells count="11">
    <mergeCell ref="T1:V1"/>
    <mergeCell ref="E1:G1"/>
    <mergeCell ref="H1:J1"/>
    <mergeCell ref="K1:M1"/>
    <mergeCell ref="N1:P1"/>
    <mergeCell ref="Q1:S1"/>
    <mergeCell ref="W1:Y1"/>
    <mergeCell ref="Z1:AB1"/>
    <mergeCell ref="AC1:AE1"/>
    <mergeCell ref="AF1:AH1"/>
    <mergeCell ref="AI1:AK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362"/>
  <sheetViews>
    <sheetView showGridLines="0" showRowColHeaders="0" topLeftCell="C28" zoomScale="80" zoomScaleNormal="80" workbookViewId="0">
      <selection activeCell="AE171" sqref="AE171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477" t="s">
        <v>0</v>
      </c>
      <c r="H2" s="478"/>
      <c r="I2" s="477" t="s">
        <v>1</v>
      </c>
      <c r="J2" s="478"/>
      <c r="K2" s="479" t="s">
        <v>2</v>
      </c>
      <c r="L2" s="480"/>
      <c r="M2" s="1"/>
      <c r="N2" s="3" t="s">
        <v>3</v>
      </c>
      <c r="O2" s="4">
        <f>COS(Calculadora!B4*PI()/180)</f>
        <v>0.53685793598675657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SIN(Calculadora!B4*PI()/180)</f>
        <v>0.8436726596068167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COS(RADIANS(Calculadora!B4))</f>
        <v>0.53685793598675657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LOOKUP(Calculadora!B6,G3:G13:H3:H13)+Calculadora!B1</f>
        <v>229.72</v>
      </c>
      <c r="I14" s="6" t="s">
        <v>5</v>
      </c>
      <c r="J14" s="6">
        <f>LOOKUP(Calculadora!B6,I3:I13:J3:J13)+Calculadora!B1</f>
        <v>229.17</v>
      </c>
      <c r="K14" s="7" t="s">
        <v>5</v>
      </c>
      <c r="L14" s="7">
        <f>LOOKUP(Calculadora!B6,K3:K13:L3:L13)+Calculadora!B1</f>
        <v>231.47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7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7">
      <c r="A18" s="14"/>
      <c r="B18" s="477" t="s">
        <v>6</v>
      </c>
      <c r="C18" s="481"/>
      <c r="D18" s="481"/>
      <c r="E18" s="478"/>
      <c r="F18" s="2"/>
      <c r="G18" s="477" t="s">
        <v>6</v>
      </c>
      <c r="H18" s="481"/>
      <c r="I18" s="478"/>
      <c r="J18" s="2"/>
      <c r="K18" s="6" t="s">
        <v>7</v>
      </c>
      <c r="L18" s="12"/>
      <c r="M18" s="1"/>
      <c r="N18" s="6" t="s">
        <v>8</v>
      </c>
      <c r="O18" s="13">
        <f>O19/0.2165</f>
        <v>2.3826453485111911</v>
      </c>
      <c r="P18" s="2"/>
      <c r="Q18" s="6">
        <v>1</v>
      </c>
      <c r="R18" s="86">
        <v>0.67</v>
      </c>
      <c r="S18" s="85">
        <v>1.2699999999999999E-2</v>
      </c>
      <c r="T18" s="2"/>
    </row>
    <row r="19" spans="1:27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8.1532206347735077</v>
      </c>
      <c r="I19" s="13">
        <f>I20/0.2165</f>
        <v>8.2955332043728642</v>
      </c>
      <c r="J19" s="2"/>
      <c r="K19" s="15" t="s">
        <v>11</v>
      </c>
      <c r="L19" s="16">
        <f>O19*$O$3*Calculadora!$B$3</f>
        <v>1.7408095911757622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0.51584271795267289</v>
      </c>
      <c r="P19" s="2"/>
      <c r="Q19" s="6">
        <v>5</v>
      </c>
      <c r="R19" s="86">
        <f>R18+0.01</f>
        <v>0.68</v>
      </c>
      <c r="S19" s="85">
        <v>1.3100000000000001E-2</v>
      </c>
      <c r="T19" s="2"/>
      <c r="Z19" s="115" t="s">
        <v>263</v>
      </c>
      <c r="AA19" s="117" t="s">
        <v>264</v>
      </c>
    </row>
    <row r="20" spans="1:27">
      <c r="A20" s="2"/>
      <c r="B20" s="5">
        <v>100</v>
      </c>
      <c r="C20" s="103">
        <v>296.8</v>
      </c>
      <c r="D20" s="102">
        <v>215</v>
      </c>
      <c r="E20" s="6">
        <v>1.0284616</v>
      </c>
      <c r="F20" s="2"/>
      <c r="G20" s="6" t="s">
        <v>7</v>
      </c>
      <c r="H20" s="6">
        <f>L21+O24</f>
        <v>1.7651722674284644</v>
      </c>
      <c r="I20" s="6">
        <f>L22+O24</f>
        <v>1.795982938746725</v>
      </c>
      <c r="J20" s="2"/>
      <c r="K20" s="17" t="s">
        <v>13</v>
      </c>
      <c r="L20" s="18">
        <f>IF(L23&gt;0,L19*O22,L19*O23)</f>
        <v>1.7763685620140579</v>
      </c>
      <c r="M20" s="12"/>
      <c r="N20" s="6" t="s">
        <v>14</v>
      </c>
      <c r="O20" s="6">
        <f>H27*POWER(H26,(C20-O25))</f>
        <v>1.2306276087937553</v>
      </c>
      <c r="P20" s="2"/>
      <c r="Q20" s="6">
        <v>10</v>
      </c>
      <c r="R20" s="86">
        <f t="shared" ref="R20:R22" si="0">R19+0.01</f>
        <v>0.69000000000000006</v>
      </c>
      <c r="S20" s="85">
        <v>1.3299999999999999E-2</v>
      </c>
      <c r="T20" s="2"/>
      <c r="Y20" s="114" t="s">
        <v>265</v>
      </c>
      <c r="Z20" s="115">
        <f>Z21/0.2165</f>
        <v>2.2489587615014726</v>
      </c>
      <c r="AA20" s="117">
        <f>AA21/0.2165</f>
        <v>2.3098548771035441</v>
      </c>
    </row>
    <row r="21" spans="1:27">
      <c r="A21" s="2"/>
      <c r="B21" s="5">
        <v>90</v>
      </c>
      <c r="C21" s="103">
        <v>263.7</v>
      </c>
      <c r="D21" s="102">
        <v>152</v>
      </c>
      <c r="E21" s="6">
        <v>0.73696600000000001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77.620751794414019</v>
      </c>
      <c r="I21" s="6">
        <f>100*(L32-C21)*(L32-C22)/((C20-C21)*(C20-C22))+90*(L32-C20)*(L32-C22)/((C21-C20)*(C21-C22))+80*(L32-C20)*(L32-C21)/((C22-C20)*(C22-C21))</f>
        <v>78.451285746279169</v>
      </c>
      <c r="J21" s="2"/>
      <c r="K21" s="17" t="s">
        <v>15</v>
      </c>
      <c r="L21" s="18">
        <f>L20*L29</f>
        <v>1.7625930538387011</v>
      </c>
      <c r="M21" s="12"/>
      <c r="N21" s="6" t="s">
        <v>16</v>
      </c>
      <c r="O21" s="6">
        <f>I27*POWER(I26,(C20-O25))</f>
        <v>1.1603605382318105</v>
      </c>
      <c r="P21" s="2"/>
      <c r="Q21" s="6">
        <v>15</v>
      </c>
      <c r="R21" s="86">
        <f t="shared" si="0"/>
        <v>0.70000000000000007</v>
      </c>
      <c r="S21" s="85">
        <v>1.35E-2</v>
      </c>
      <c r="T21" s="2"/>
      <c r="Y21" s="114" t="s">
        <v>266</v>
      </c>
      <c r="Z21" s="115">
        <f>Z25</f>
        <v>0.48689957186506883</v>
      </c>
      <c r="AA21" s="117">
        <f>AA25</f>
        <v>0.50008358089291727</v>
      </c>
    </row>
    <row r="22" spans="1:27">
      <c r="A22" s="2"/>
      <c r="B22" s="5">
        <v>80</v>
      </c>
      <c r="C22" s="103">
        <v>231.6</v>
      </c>
      <c r="D22" s="102">
        <v>109</v>
      </c>
      <c r="E22" s="6">
        <v>0.52600840000000004</v>
      </c>
      <c r="F22" s="2"/>
      <c r="G22" s="6" t="s">
        <v>17</v>
      </c>
      <c r="H22" s="6" t="e">
        <f>INDEX('R276'!F291:F363,(ROUNDUP(((H21-80)/(20/72))+1,0)),1)</f>
        <v>#VALUE!</v>
      </c>
      <c r="I22" s="6" t="e">
        <f>INDEX('R276'!F291:F363,(ROUNDUP(((I21-80)/(20/72))+1,0)),1)</f>
        <v>#VALUE!</v>
      </c>
      <c r="J22" s="2"/>
      <c r="K22" s="17" t="s">
        <v>18</v>
      </c>
      <c r="L22" s="18">
        <f>L20/L30</f>
        <v>1.7934037251569617</v>
      </c>
      <c r="M22" s="12"/>
      <c r="N22" s="6" t="s">
        <v>19</v>
      </c>
      <c r="O22" s="6">
        <f>IF((O25&gt;0),((100+(L23/-H25))/100))</f>
        <v>1.0179110896793708</v>
      </c>
      <c r="P22" s="2"/>
      <c r="Q22" s="6">
        <v>20</v>
      </c>
      <c r="R22" s="86">
        <f t="shared" si="0"/>
        <v>0.71000000000000008</v>
      </c>
      <c r="S22" s="85">
        <v>1.38E-2</v>
      </c>
      <c r="T22" s="2"/>
      <c r="Z22" s="116"/>
    </row>
    <row r="23" spans="1:27">
      <c r="A23" s="2"/>
      <c r="B23" s="2"/>
      <c r="C23" s="2"/>
      <c r="D23" s="2"/>
      <c r="E23" s="2"/>
      <c r="F23" s="2"/>
      <c r="G23" s="13" t="s">
        <v>20</v>
      </c>
      <c r="H23" s="13">
        <f>H19/4</f>
        <v>2.0383051586933769</v>
      </c>
      <c r="I23" s="13">
        <f>I19/4</f>
        <v>2.0738833010932161</v>
      </c>
      <c r="J23" s="2"/>
      <c r="K23" s="19" t="s">
        <v>21</v>
      </c>
      <c r="L23" s="20">
        <f>IF(Calculadora!$B$2&gt;0,Calculadora!$B$2*O20,Calculadora!$B$2*O21)</f>
        <v>-4.4917907720972066</v>
      </c>
      <c r="M23" s="12"/>
      <c r="N23" s="6" t="s">
        <v>22</v>
      </c>
      <c r="O23" s="6">
        <f>IF((O25&gt;0),((100+(L23/-I25))/100))</f>
        <v>1.0204266859618338</v>
      </c>
      <c r="P23" s="2"/>
      <c r="Q23" s="6" t="str">
        <f>Calculadora!$B$2</f>
        <v>-3,65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0.65182311345942912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1.1520630052894745E-2</v>
      </c>
      <c r="T23" s="2"/>
      <c r="Y23" s="116"/>
      <c r="Z23" s="116"/>
      <c r="AA23" s="116"/>
    </row>
    <row r="24" spans="1:27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O19/4*Calculadora!$B$5</f>
        <v>2.5792135897633644E-3</v>
      </c>
      <c r="P24" s="2"/>
      <c r="Q24" s="2"/>
      <c r="S24" s="2"/>
      <c r="T24" s="2"/>
      <c r="Y24" s="116"/>
      <c r="Z24" s="118" t="s">
        <v>263</v>
      </c>
      <c r="AA24" s="118" t="s">
        <v>264</v>
      </c>
    </row>
    <row r="25" spans="1:27">
      <c r="A25" s="2"/>
      <c r="B25" s="2"/>
      <c r="C25" s="2"/>
      <c r="D25" s="1"/>
      <c r="E25" s="1"/>
      <c r="F25" s="2"/>
      <c r="G25" s="6" t="s">
        <v>24</v>
      </c>
      <c r="H25" s="6">
        <f>'inf 276'!C25</f>
        <v>2.5078266328321908</v>
      </c>
      <c r="I25" s="6">
        <f>'inf 276'!D25</f>
        <v>2.1989816559033892</v>
      </c>
      <c r="J25" s="2"/>
      <c r="K25" s="6" t="s">
        <v>25</v>
      </c>
      <c r="L25" s="12"/>
      <c r="M25" s="12"/>
      <c r="N25" s="6" t="s">
        <v>26</v>
      </c>
      <c r="O25" s="6">
        <f>'276'!H14</f>
        <v>229.72</v>
      </c>
      <c r="P25" s="2"/>
      <c r="Q25" s="6">
        <v>-1</v>
      </c>
      <c r="R25" s="86">
        <v>0.63</v>
      </c>
      <c r="S25" s="85">
        <v>1.2699999999999999E-2</v>
      </c>
      <c r="T25" s="2"/>
      <c r="Y25" s="119" t="s">
        <v>12</v>
      </c>
      <c r="Z25" s="119">
        <f>E20*(L31-C21)*(L31-C22)/((C20-C21)*(C20-C22))+E21*(L31-C20)*(L31-C22)/((C21-C20)*(C21-C22))+E22*(L31-C20)*(L31-C21)/((C22-C20)*(C22-C21))</f>
        <v>0.48689957186506883</v>
      </c>
      <c r="AA25" s="119">
        <f>E20*(L32-C21)*(L32-C22)/((C20-C21)*(C20-C22))+E21*(L32-C20)*(L32-C22)/((C21-C20)*(C21-C22))+E22*(L32-C20)*(L32-C21)/((C22-C20)*(C22-C21))</f>
        <v>0.50008358089291727</v>
      </c>
    </row>
    <row r="26" spans="1:27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1.0095188762643528</v>
      </c>
      <c r="I26" s="6">
        <f>(1+(I28*S32))</f>
        <v>1.0092228815864346</v>
      </c>
      <c r="J26" s="2"/>
      <c r="K26" s="15" t="s">
        <v>28</v>
      </c>
      <c r="L26" s="16">
        <f>O19*Calculadora!$B$3*$O$2</f>
        <v>1.1077370274154823</v>
      </c>
      <c r="M26" s="12"/>
      <c r="N26" s="2"/>
      <c r="O26" s="2"/>
      <c r="P26" s="2"/>
      <c r="Q26" s="6">
        <v>-10</v>
      </c>
      <c r="R26" s="86">
        <f>R25-0.01</f>
        <v>0.62</v>
      </c>
      <c r="S26" s="85">
        <v>1.2500000000000001E-2</v>
      </c>
      <c r="T26" s="2"/>
      <c r="Y26" s="120" t="s">
        <v>40</v>
      </c>
      <c r="Z26" s="119"/>
      <c r="AA26" s="119"/>
    </row>
    <row r="27" spans="1:27">
      <c r="A27" s="2"/>
      <c r="B27" s="2"/>
      <c r="C27" s="2"/>
      <c r="D27" s="1"/>
      <c r="E27" s="1"/>
      <c r="F27" s="2"/>
      <c r="G27" s="6" t="s">
        <v>29</v>
      </c>
      <c r="H27" s="6">
        <f>R23</f>
        <v>0.65182311345942912</v>
      </c>
      <c r="I27" s="6">
        <f>R32</f>
        <v>0.62681452957463735</v>
      </c>
      <c r="J27" s="2"/>
      <c r="K27" s="17" t="s">
        <v>30</v>
      </c>
      <c r="L27" s="18">
        <f>O5*Calculadora!B3*O19*0.95*(1-(L23*0.016))</f>
        <v>1.1279811650010678</v>
      </c>
      <c r="M27" s="1"/>
      <c r="N27" s="13" t="s">
        <v>31</v>
      </c>
      <c r="O27" s="6">
        <f>O25+L23</f>
        <v>225.22820922790279</v>
      </c>
      <c r="P27" s="2"/>
      <c r="Q27" s="6">
        <v>-20</v>
      </c>
      <c r="R27" s="86">
        <f t="shared" ref="R27:R31" si="1">R26-0.01</f>
        <v>0.61</v>
      </c>
      <c r="S27" s="85">
        <v>1.23E-2</v>
      </c>
      <c r="T27" s="2"/>
      <c r="Y27" s="119" t="s">
        <v>41</v>
      </c>
      <c r="Z27" s="119"/>
      <c r="AA27" s="119"/>
    </row>
    <row r="28" spans="1:27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0.82624615326146611</v>
      </c>
      <c r="I28" s="13">
        <f>1*(O25-C21)*(O25-C22)/((C20-C21)*(C20-C22))+0.903*(O25-C20)*(O25-C22)/((C21-C20)*(C21-C22))+0.76*(O25-C20)*(O25-C21)/((C22-C20)*(C22-C21))</f>
        <v>0.75013141130970529</v>
      </c>
      <c r="J28" s="2"/>
      <c r="K28" s="17" t="s">
        <v>32</v>
      </c>
      <c r="L28" s="18">
        <f>O5*Calculadora!B3*O19*1.25*(1-(L23*0.016))</f>
        <v>1.4841857434224579</v>
      </c>
      <c r="M28" s="1"/>
      <c r="N28" s="2"/>
      <c r="O28" s="2"/>
      <c r="P28" s="2"/>
      <c r="Q28" s="6">
        <v>-30</v>
      </c>
      <c r="R28" s="86">
        <f t="shared" si="1"/>
        <v>0.6</v>
      </c>
      <c r="S28" s="85">
        <v>1.1350000000000001E-2</v>
      </c>
      <c r="T28" s="2"/>
      <c r="Y28" s="120" t="s">
        <v>42</v>
      </c>
      <c r="Z28" s="119"/>
      <c r="AA28" s="119"/>
    </row>
    <row r="29" spans="1:27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0.99224512949061761</v>
      </c>
      <c r="M29" s="1"/>
      <c r="N29" s="2"/>
      <c r="O29" s="2"/>
      <c r="P29" s="2"/>
      <c r="Q29" s="6">
        <v>-40</v>
      </c>
      <c r="R29" s="86">
        <f t="shared" si="1"/>
        <v>0.59</v>
      </c>
      <c r="S29" s="85">
        <v>1.115E-2</v>
      </c>
      <c r="T29" s="2"/>
    </row>
    <row r="30" spans="1:27">
      <c r="A30" s="2"/>
      <c r="B30" s="2"/>
      <c r="C30" s="2"/>
      <c r="D30" s="1"/>
      <c r="E30" s="12"/>
      <c r="F30" s="2"/>
      <c r="G30" s="13" t="s">
        <v>34</v>
      </c>
      <c r="H30" s="6" t="e">
        <f>INDEX('R276'!G291:G363,(ROUNDUP(((Calculadora!F24-80)/(20/72))+1,0)),1)</f>
        <v>#VALUE!</v>
      </c>
      <c r="I30" s="6" t="e">
        <f>INDEX('R276'!G291:G363,(ROUNDUP(((Calculadora!G24-80)/(20/72))+1,0)),1)</f>
        <v>#VALUE!</v>
      </c>
      <c r="J30" s="2"/>
      <c r="K30" s="17" t="s">
        <v>35</v>
      </c>
      <c r="L30" s="18">
        <f>(100+(L28*4/-6.25))/100</f>
        <v>0.99050121124209622</v>
      </c>
      <c r="M30" s="1"/>
      <c r="N30" s="1"/>
      <c r="O30" s="1"/>
      <c r="P30" s="1"/>
      <c r="Q30" s="6">
        <v>-50</v>
      </c>
      <c r="R30" s="86">
        <f t="shared" si="1"/>
        <v>0.57999999999999996</v>
      </c>
      <c r="S30" s="85">
        <v>1.095E-2</v>
      </c>
      <c r="T30" s="2"/>
    </row>
    <row r="31" spans="1:27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224.10022806290172</v>
      </c>
      <c r="M31" s="2"/>
      <c r="N31" s="2"/>
      <c r="O31" s="2"/>
      <c r="P31" s="2"/>
      <c r="Q31" s="6">
        <v>-60</v>
      </c>
      <c r="R31" s="86">
        <f t="shared" si="1"/>
        <v>0.56999999999999995</v>
      </c>
      <c r="S31" s="85">
        <v>1.0749999999999999E-2</v>
      </c>
      <c r="T31" s="2"/>
    </row>
    <row r="32" spans="1:27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226.71239497132524</v>
      </c>
      <c r="M32" s="2"/>
      <c r="N32" s="2"/>
      <c r="O32" s="2"/>
      <c r="P32" s="2"/>
      <c r="Q32" s="6" t="str">
        <f>Calculadora!$B$2</f>
        <v>-3,65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0.62681452957463735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1.2295021175465505E-2</v>
      </c>
      <c r="T32" s="12"/>
    </row>
    <row r="33" spans="1:27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7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7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7">
      <c r="A36" s="2"/>
      <c r="B36" s="474" t="s">
        <v>38</v>
      </c>
      <c r="C36" s="475"/>
      <c r="D36" s="475"/>
      <c r="E36" s="476"/>
      <c r="F36" s="2"/>
      <c r="G36" s="474" t="s">
        <v>38</v>
      </c>
      <c r="H36" s="475"/>
      <c r="I36" s="476"/>
      <c r="J36" s="12"/>
      <c r="K36" s="6" t="s">
        <v>7</v>
      </c>
      <c r="L36" s="12"/>
      <c r="M36" s="2"/>
      <c r="N36" s="6" t="s">
        <v>8</v>
      </c>
      <c r="O36" s="6">
        <f>O37/0.2165</f>
        <v>3.9045220305515969</v>
      </c>
      <c r="P36" s="1"/>
      <c r="Q36" s="6">
        <v>1</v>
      </c>
      <c r="R36" s="86">
        <v>0.72</v>
      </c>
      <c r="S36" s="85">
        <v>1.2699999999999999E-2</v>
      </c>
      <c r="T36" s="2"/>
    </row>
    <row r="37" spans="1:27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13.120024034817595</v>
      </c>
      <c r="I37" s="13">
        <f>I38/0.2165</f>
        <v>13.496194557423362</v>
      </c>
      <c r="J37" s="12"/>
      <c r="K37" s="15" t="s">
        <v>11</v>
      </c>
      <c r="L37" s="16">
        <f>O37*$O$3*Calculadora!$B$3</f>
        <v>2.8527239288836852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0.84532901961442075</v>
      </c>
      <c r="P37" s="2"/>
      <c r="Q37" s="6">
        <v>5</v>
      </c>
      <c r="R37" s="86">
        <f>R36+0.01</f>
        <v>0.73</v>
      </c>
      <c r="S37" s="85">
        <v>1.3100000000000001E-2</v>
      </c>
      <c r="T37" s="2"/>
      <c r="Z37" s="115" t="s">
        <v>263</v>
      </c>
      <c r="AA37" s="117" t="s">
        <v>264</v>
      </c>
    </row>
    <row r="38" spans="1:27">
      <c r="A38" s="2"/>
      <c r="B38" s="13">
        <v>100</v>
      </c>
      <c r="C38" s="102">
        <v>246.7</v>
      </c>
      <c r="D38" s="102">
        <v>216</v>
      </c>
      <c r="E38" s="13">
        <f>D38/45*0.2165</f>
        <v>1.0391999999999999</v>
      </c>
      <c r="F38" s="2"/>
      <c r="G38" s="6" t="s">
        <v>7</v>
      </c>
      <c r="H38" s="6">
        <f>L39+O42</f>
        <v>2.8404852035380093</v>
      </c>
      <c r="I38" s="6">
        <f>L40+O42</f>
        <v>2.9219261216821577</v>
      </c>
      <c r="J38" s="12"/>
      <c r="K38" s="17" t="s">
        <v>13</v>
      </c>
      <c r="L38" s="18">
        <f>IF(L41&gt;0,L37*O40,L37*O41)</f>
        <v>2.8735911302180299</v>
      </c>
      <c r="M38" s="2"/>
      <c r="N38" s="6" t="s">
        <v>14</v>
      </c>
      <c r="O38" s="6">
        <f>H46*POWER((1+(H45)),C38-O43)</f>
        <v>0.70182311345942849</v>
      </c>
      <c r="P38" s="2"/>
      <c r="Q38" s="6">
        <v>10</v>
      </c>
      <c r="R38" s="86">
        <f t="shared" ref="R38:R40" si="2">R37+0.01</f>
        <v>0.74</v>
      </c>
      <c r="S38" s="85">
        <v>1.3299999999999999E-2</v>
      </c>
      <c r="T38" s="2"/>
      <c r="Y38" s="114" t="s">
        <v>265</v>
      </c>
      <c r="Z38" s="115">
        <f>Z39/0.2165</f>
        <v>3.7044510417271717</v>
      </c>
      <c r="AA38" s="117">
        <f>AA39/0.2165</f>
        <v>3.8954223394017085</v>
      </c>
    </row>
    <row r="39" spans="1:27">
      <c r="A39" s="2"/>
      <c r="B39" s="13">
        <f>B38-10</f>
        <v>90</v>
      </c>
      <c r="C39" s="102">
        <v>212.9</v>
      </c>
      <c r="D39" s="102">
        <v>145</v>
      </c>
      <c r="E39" s="13">
        <f t="shared" ref="E39:E48" si="3">D39/45*0.2165</f>
        <v>0.69761111111111107</v>
      </c>
      <c r="F39" s="2"/>
      <c r="G39" s="6" t="s">
        <v>5</v>
      </c>
      <c r="H39" s="6">
        <f>IF(O43&gt;(C45-0.0001),H47,H48)</f>
        <v>93.48667242889789</v>
      </c>
      <c r="I39" s="6">
        <f>IF(O43&gt;(C45-0.0001),I47,I48)</f>
        <v>94.73118405018684</v>
      </c>
      <c r="J39" s="12"/>
      <c r="K39" s="17" t="s">
        <v>15</v>
      </c>
      <c r="L39" s="18">
        <f>L38*L47</f>
        <v>2.8362585584399373</v>
      </c>
      <c r="M39" s="2"/>
      <c r="N39" s="6" t="s">
        <v>16</v>
      </c>
      <c r="O39" s="6">
        <f>I46*POWER((1+(I45)),C38-O43)</f>
        <v>0.72299556541067034</v>
      </c>
      <c r="P39" s="2"/>
      <c r="Q39" s="6">
        <v>15</v>
      </c>
      <c r="R39" s="86">
        <f t="shared" si="2"/>
        <v>0.75</v>
      </c>
      <c r="S39" s="85">
        <v>1.35E-2</v>
      </c>
      <c r="T39" s="2"/>
      <c r="Y39" s="114" t="s">
        <v>266</v>
      </c>
      <c r="Z39" s="115">
        <f>IF(AND(L49&gt;(C45-0.0001),L49&lt;C39),(Z43),IF(AND(L49&gt;(C39-0.0001),L49&lt;C38),(Z44),IF(AND(L49&gt;(C38-0.0001),L49&lt;321),(Z45),IF(AND((L49&gt;0-0.0001),L49&lt;C45),(Z46)))))</f>
        <v>0.8020136505339327</v>
      </c>
      <c r="AA39" s="117">
        <f>IF(AND(L50&gt;(C45-0.0001),L50&lt;C39),(AA43),IF(AND(L50&gt;(C39-0.0001),L50&lt;C38),(AA44),IF(AND(L50&gt;(C38-0.0001),L50&lt;321),(AA45),IF(AND((L50&gt;0-0.0001),L50&lt;C45),(AA46)))))</f>
        <v>0.84335893648046989</v>
      </c>
    </row>
    <row r="40" spans="1:27">
      <c r="A40" s="2"/>
      <c r="B40" s="13">
        <f t="shared" ref="B40:B47" si="4">B39-10</f>
        <v>80</v>
      </c>
      <c r="C40" s="102">
        <v>180.6</v>
      </c>
      <c r="D40" s="102">
        <v>98</v>
      </c>
      <c r="E40" s="13">
        <f t="shared" si="3"/>
        <v>0.47148888888888885</v>
      </c>
      <c r="F40" s="2"/>
      <c r="G40" s="6" t="s">
        <v>17</v>
      </c>
      <c r="H40" s="6">
        <f>IF(N53=0,INDEX('R276'!E39:E363,(ROUNDDOWN(((H39-10)/(20/72)+1),0)),1),INDEX('R276'!E39:E363,(ROUNDUP(((H39-10)/(20/72))+1,0)),1))</f>
        <v>258.36666666666702</v>
      </c>
      <c r="I40" s="6">
        <f>IF(O53=0,INDEX('R276'!E39:E363,(ROUNDDOWN(((I39-10)/(20/72)+1),0)),1),INDEX('R276'!E39:E363,(ROUNDUP(((I39-10)/(20/72))+1,0)),1))</f>
        <v>261.43333333333362</v>
      </c>
      <c r="J40" s="12"/>
      <c r="K40" s="17" t="s">
        <v>18</v>
      </c>
      <c r="L40" s="18">
        <f>L38/L48</f>
        <v>2.9176994765840858</v>
      </c>
      <c r="M40" s="2"/>
      <c r="N40" s="6" t="s">
        <v>19</v>
      </c>
      <c r="O40" s="6">
        <f>IF((O43&gt;0),((100+(L41/-H44))/100))</f>
        <v>1.0079861261016654</v>
      </c>
      <c r="P40" s="1"/>
      <c r="Q40" s="6">
        <v>20</v>
      </c>
      <c r="R40" s="86">
        <f t="shared" si="2"/>
        <v>0.76</v>
      </c>
      <c r="S40" s="85">
        <v>1.38E-2</v>
      </c>
      <c r="T40" s="2"/>
      <c r="Z40" s="116"/>
    </row>
    <row r="41" spans="1:27">
      <c r="A41" s="2"/>
      <c r="B41" s="13">
        <f t="shared" si="4"/>
        <v>70</v>
      </c>
      <c r="C41" s="102">
        <v>151.19999999999999</v>
      </c>
      <c r="D41" s="102">
        <v>67</v>
      </c>
      <c r="E41" s="13">
        <f t="shared" si="3"/>
        <v>0.32234444444444443</v>
      </c>
      <c r="F41" s="2"/>
      <c r="G41" s="6" t="s">
        <v>39</v>
      </c>
      <c r="H41" s="6">
        <f>N54</f>
        <v>10</v>
      </c>
      <c r="I41" s="6">
        <f>O54</f>
        <v>11</v>
      </c>
      <c r="J41" s="12"/>
      <c r="K41" s="19" t="s">
        <v>21</v>
      </c>
      <c r="L41" s="20">
        <f>IF(Calculadora!$B$2&gt;0,Calculadora!$B$2*O38,Calculadora!$B$2*O39)</f>
        <v>-2.5616543641269138</v>
      </c>
      <c r="M41" s="2"/>
      <c r="N41" s="6" t="s">
        <v>22</v>
      </c>
      <c r="O41" s="6">
        <f>IF((O43&gt;0),((100+(L41/-I44))/100))</f>
        <v>1.0073148337710023</v>
      </c>
      <c r="P41" s="1"/>
      <c r="Q41" s="6" t="str">
        <f>Calculadora!$B$2</f>
        <v>-3,65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0.70182311345942849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1.1520630052894745E-2</v>
      </c>
      <c r="T41" s="2"/>
      <c r="Y41" s="116"/>
      <c r="Z41" s="116"/>
      <c r="AA41" s="116"/>
    </row>
    <row r="42" spans="1:27">
      <c r="A42" s="2"/>
      <c r="B42" s="13">
        <f t="shared" si="4"/>
        <v>60</v>
      </c>
      <c r="C42" s="102">
        <v>125.1</v>
      </c>
      <c r="D42" s="102">
        <v>47</v>
      </c>
      <c r="E42" s="13">
        <f t="shared" si="3"/>
        <v>0.22612222222222222</v>
      </c>
      <c r="F42" s="2"/>
      <c r="G42" s="13" t="s">
        <v>20</v>
      </c>
      <c r="H42" s="13">
        <f>H37/4</f>
        <v>3.2800060087043987</v>
      </c>
      <c r="I42" s="13">
        <f>I37/4</f>
        <v>3.3740486393558404</v>
      </c>
      <c r="J42" s="12"/>
      <c r="K42" s="21"/>
      <c r="L42" s="21"/>
      <c r="M42" s="2"/>
      <c r="N42" s="6" t="s">
        <v>23</v>
      </c>
      <c r="O42" s="6">
        <f>O37/4*Calculadora!$B$5</f>
        <v>4.2266450980721036E-3</v>
      </c>
      <c r="P42" s="1"/>
      <c r="Q42" s="2"/>
      <c r="R42" s="2"/>
      <c r="S42" s="2"/>
      <c r="T42" s="2"/>
      <c r="Y42" s="116"/>
      <c r="Z42" s="118" t="s">
        <v>263</v>
      </c>
      <c r="AA42" s="118" t="s">
        <v>264</v>
      </c>
    </row>
    <row r="43" spans="1:27">
      <c r="A43" s="2"/>
      <c r="B43" s="13">
        <f t="shared" si="4"/>
        <v>50</v>
      </c>
      <c r="C43" s="102">
        <v>102.1</v>
      </c>
      <c r="D43" s="102">
        <v>33</v>
      </c>
      <c r="E43" s="13">
        <f t="shared" si="3"/>
        <v>0.15876666666666667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229.17</v>
      </c>
      <c r="P43" s="1"/>
      <c r="Q43" s="13">
        <v>-1</v>
      </c>
      <c r="R43" s="87">
        <v>0.73</v>
      </c>
      <c r="S43" s="85">
        <v>1.2699999999999999E-2</v>
      </c>
      <c r="T43" s="2"/>
      <c r="Y43" s="119" t="s">
        <v>12</v>
      </c>
      <c r="Z43" s="119">
        <f>E38*(L49-C39)*(L49-C40)*(L49-C41)*(L49-C42)*(L49-C43)*(L49-C44)*(L49-C45)/((C38-C39)*(C38-C40)*(C38-C41)*(C38-C42)*(C38-C43)*(C38-C44)*(C38-C45))+E39*(L49-C38)*(L49-C40)*(L49-C41)*(L49-C42)*(L49-C43)*(L49-C44)*(L49-C45)/((C39-C38)*(C39-C40)*(C39-C41)*(C39-C42)*(C39-C43)*(C39-C44)*(C39-C45))+E40*(L49-C38)*(L49-C39)*(L49-C41)*(L49-C42)*(L49-C43)*(L49-C44)*(L49-C45)/((C40-C38)*(C40-C39)*(C40-C41)*(C40-C42)*(C40-C43)*(C40-C44)*(C40-C45))+E41*(L49-C38)*(L49-C39)*(L49-C40)*(L49-C42)*(L49-C43)*(L49-C44)*(L49-C45)/((C41-C38)*(C41-C39)*(C41-C40)*(C41-C42)*(C41-C43)*(C41-C44)*(C41-C45))+E42*(L49-C38)*(L49-C39)*(L49-C40)*(L49-C41)*(L49-C43)*(L49-C44)*(L49-C45)/((C42-C38)*(C42-C39)*(C42-C40)*(C42-C41)*(C42-C43)*(C42-C44)*(C42-C45))+E43*(O43-C38)*(L49-C39)*(L49-C40)*(L49-C41)*(L49-C42)*(L49-C44)*(L49-C45)/((C43-C38)*(C43-C39)*(C43-C40)*(C43-C41)*(C43-C42)*(C43-C44)*(C43-C45))+E44*(L49-C38)*(L49-C39)*(L49-C40)*(L49-C41)*(L49-C42)*(L49-C43)*(L49-C45)/((C44-C38)*(C44-C39)*(C44-C40)*(C44-C41)*(C44-C42)*(C44-C43)*(C44-C45))+E45*(L49-C38)*(L49-C39)*(L49-C40)*(L49-C41)*(L49-C42)*(L49-C43)*(L49-C44)/((C45-C38)*(C45-C39)*(C45-C40)*(C45-C41)*(C45-C42)*(C45-C43)*(C45-C44))</f>
        <v>0.74204685246288471</v>
      </c>
      <c r="AA43" s="119">
        <f>E38*(L50-C39)*(L50-C40)*(L50-C41)*(L50-C42)*(L50-C43)*(L50-C44)*(L50-C45)/((C38-C39)*(C38-C40)*(C38-C41)*(C38-C42)*(C38-C43)*(C38-C44)*(C38-C45))+E39*(L50-C38)*(L50-C40)*(L50-C41)*(L50-C42)*(L50-C43)*(L50-C44)*(L50-C45)/((C39-C38)*(C39-C40)*(C39-C41)*(C39-C42)*(C39-C43)*(C39-C44)*(C39-C45))+E40*(L50-C38)*(L50-C39)*(L50-C41)*(L50-C42)*(L50-C43)*(L50-C44)*(L50-C45)/((C40-C38)*(C40-C39)*(C40-C41)*(C40-C42)*(C40-C43)*(C40-C44)*(C40-C45))+E41*(L50-C38)*(L50-C39)*(L50-C40)*(L50-C42)*(L50-C43)*(L50-C44)*(L50-C45)/((C41-C38)*(C41-C39)*(C41-C40)*(C41-C42)*(C41-C43)*(C41-C44)*(C41-C45))+E42*(L50-C38)*(L50-C39)*(L50-C40)*(L50-C41)*(L50-C43)*(L50-C44)*(L50-C45)/((C42-C38)*(C42-C39)*(C42-C40)*(C42-C41)*(C42-C43)*(C42-C44)*(C42-C45))+E43*(L50-C38)*(L50-C39)*(L50-C40)*(L50-C41)*(L50-C42)*(L50-C44)*(L50-C45)/((C43-C38)*(C43-C39)*(C43-C40)*(C43-C41)*(C43-C42)*(C43-C44)*(C43-C45))+E44*(L50-C38)*(L50-C39)*(L50-C40)*(L50-C41)*(L50-C42)*(L50-C43)*(L50-C45)/((C44-C38)*(C44-C39)*(C44-C40)*(C44-C41)*(C44-C42)*(C44-C43)*(C44-C45))+E45*(L50-C38)*(L50-C39)*(L50-C40)*(L50-C41)*(L50-C42)*(L50-C43)*(L50-C44)/((C45-C38)*(C45-C39)*(C45-C40)*(C45-C41)*(C45-C42)*(C45-C43)*(C45-C44))</f>
        <v>0.83408855135840387</v>
      </c>
    </row>
    <row r="44" spans="1:27">
      <c r="A44" s="2"/>
      <c r="B44" s="13">
        <f t="shared" si="4"/>
        <v>40</v>
      </c>
      <c r="C44" s="102">
        <v>81.400000000000006</v>
      </c>
      <c r="D44" s="102">
        <v>24</v>
      </c>
      <c r="E44" s="13">
        <f t="shared" si="3"/>
        <v>0.11546666666666666</v>
      </c>
      <c r="F44" s="2"/>
      <c r="G44" s="6" t="s">
        <v>24</v>
      </c>
      <c r="H44" s="6">
        <f>IF('276'!O43&gt;('276'!C45-0.0001),'inf 276'!C11,'inf 276'!C19)</f>
        <v>3.2076307480202852</v>
      </c>
      <c r="I44" s="6">
        <f>IF('276'!O43&gt;('276'!C45-0.0001),'inf 276'!D11,'inf 276'!D19)</f>
        <v>3.5019994224365507</v>
      </c>
      <c r="J44" s="2"/>
      <c r="K44" s="15" t="s">
        <v>28</v>
      </c>
      <c r="L44" s="16">
        <f>O37*Calculadora!$B$3*$O$2</f>
        <v>1.8152863707996256</v>
      </c>
      <c r="M44" s="12"/>
      <c r="N44" s="2"/>
      <c r="O44" s="2"/>
      <c r="P44" s="1"/>
      <c r="Q44" s="13">
        <v>-5</v>
      </c>
      <c r="R44" s="87">
        <f>R43-0.01</f>
        <v>0.72</v>
      </c>
      <c r="S44" s="85">
        <v>1.26E-2</v>
      </c>
      <c r="T44" s="2"/>
      <c r="Y44" s="120" t="s">
        <v>40</v>
      </c>
      <c r="Z44" s="119">
        <f>E38*(L49-C50)*(L49-C51)*(L49-C52)*(L49-C39)/((C38-C50)*(C38-C51)*(C38-C52)*(C38-C39))+E50*(L49-C38)*(L49-C51)*(L49-C52)*(L49-C39)/((C50-C38)*(C50-C51)*(C50-C52)*(C50-C39))+E51*(L49-C38)*(L49-C50)*(L49-C52)*(L49-C39)/((C51-C38)*(C51-C50)*(C51-C52)*(C51-C39))+E52*(L49-C38)*(L49-C50)*(L49-C51)*(L49-C39)/((C52-C38)*(C52-C50)*(C52-C51)*(C52-C39))+E39*(L49-C38)*(L49-C50)*(L49-C51)*(L49-C52)/((C39-C38)*(C39-C50)*(C39-C51)*(C39-C52))</f>
        <v>0.8020136505339327</v>
      </c>
      <c r="AA44" s="119">
        <f>E38*(L50-C50)*(L50-C51)*(L50-C52)*(L50-C39)/((C38-C50)*(C38-C51)*(C38-C52)*(C38-C39))+E50*(L50-C38)*(L50-C51)*(L50-C52)*(L50-C39)/((C50-C38)*(C50-C51)*(C50-C52)*(C50-C39))+E51*(L50-C38)*(L50-C50)*(L50-C52)*(L50-C39)/((C51-C38)*(C51-C50)*(C51-C52)*(C51-C39))+E52*(L50-C38)*(L50-C50)*(L50-C51)*(L50-C39)/((C52-C38)*(C52-C50)*(C52-C51)*(C52-C39))+E39*(L50-C38)*(L50-C50)*(L50-C51)*(L50-C52)/((C39-C38)*(C39-C50)*(C39-C51)*(C39-C52))</f>
        <v>0.84335893648046989</v>
      </c>
    </row>
    <row r="45" spans="1:27">
      <c r="A45" s="2"/>
      <c r="B45" s="13">
        <f t="shared" si="4"/>
        <v>30</v>
      </c>
      <c r="C45" s="102">
        <v>62.1</v>
      </c>
      <c r="D45" s="102">
        <v>16</v>
      </c>
      <c r="E45" s="13">
        <f t="shared" si="3"/>
        <v>7.6977777777777784E-2</v>
      </c>
      <c r="F45" s="2"/>
      <c r="G45" s="6" t="s">
        <v>27</v>
      </c>
      <c r="H45" s="6" t="b">
        <f>IF(AND(Calculadora!B2&gt;-0.9,Calculadora!B2&lt;6),H54*S41,IF(AND(Calculadora!B2&gt;5.999,Calculadora!B2&lt;8.4),I54*S41,IF(AND(Calculadora!B2&gt;8.399,Calculadora!B2&lt;11),S41*J54,IF(AND(Calculadora!B2&gt;10.999,Calculadora!B2&lt;14.5),(K54*S41),IF(AND(Calculadora!B2&gt;14.499,Calculadora!B2&lt;16.9),L54*S41,IF(AND(Calculadora!B2&gt;16.899,Calculadora!B2&lt;30),(L54*1.008)*S41))))))</f>
        <v>0</v>
      </c>
      <c r="I45" s="6" t="b">
        <f>IF(AND(Calculadora!B2&lt;0.01,Calculadora!B2&gt;-8.3),(O57*H55),IF(AND(Q49&lt;-8.299,Q49&gt;-13.5),(I55*O57),IF(AND(Q49&lt;-13.49,Q49&gt;-17.5),(J55*O57),IF(AND(Calculadora!B2&lt;-17.49,Calculadora!B2&gt;-30),(O57*K55),IF(AND(Calculadora!B2&lt;-29.99,Calculadora!B2&gt;-59),((O57*L55)))))))</f>
        <v>0</v>
      </c>
      <c r="J45" s="1"/>
      <c r="K45" s="17" t="s">
        <v>30</v>
      </c>
      <c r="L45" s="18">
        <f>$O$5*Calculadora!$B$3*O37*1*(1-(L41*0.016))</f>
        <v>1.8896885508620094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0.83595984196130313</v>
      </c>
      <c r="P45" s="2"/>
      <c r="Q45" s="13">
        <v>-10</v>
      </c>
      <c r="R45" s="87">
        <f t="shared" ref="R45:R48" si="5">R44-0.01</f>
        <v>0.71</v>
      </c>
      <c r="S45" s="85">
        <v>1.2500000000000001E-2</v>
      </c>
      <c r="T45" s="2"/>
      <c r="Y45" s="119" t="s">
        <v>41</v>
      </c>
      <c r="Z45" s="119">
        <f>I50*(L49-H51)*(O43-H52)*(L49-C38)/((H50-H51)*(H50-H52)*(H50-C38))+I51*(L49-H50)*(L49-H52)*(L49-C38)/((H51-H50)*(H51-H52)*(H51-C38))+I52*(L49-H50)*(L49-H51)*(L49-C38)/((H52-H50)*(H52-H51)*(H52-C38))+E38*(L49-H50)*(L49-H51)*(L49-H52)/((C38-H50)*(C38-H51)*(C38-H52))</f>
        <v>2.1066854373666573</v>
      </c>
      <c r="AA45" s="119">
        <f>I50*(L50-H51)*(L50-H52)*(L50-C38)/((H50-H51)*(H50-H52)*(H50-C38))+I51*(L50-H50)*(L50-H52)*(L50-C38)/((H51-H50)*(H51-H52)*(H51-C38))+I52*(L50-H50)*(L50-H51)*(L50-C38)/((H52-H50)*(H52-H51)*(H52-C38))+E38*(L50-H50)*(L50-H51)*(L50-H52)/((C38-H50)*(C38-H51)*(C38-H52))</f>
        <v>0.78052502132493018</v>
      </c>
    </row>
    <row r="46" spans="1:27">
      <c r="A46" s="2"/>
      <c r="B46" s="13">
        <f t="shared" si="4"/>
        <v>20</v>
      </c>
      <c r="C46" s="102">
        <v>43.2</v>
      </c>
      <c r="D46" s="102">
        <v>11</v>
      </c>
      <c r="E46" s="13">
        <f t="shared" si="3"/>
        <v>5.2922222222222218E-2</v>
      </c>
      <c r="F46" s="2"/>
      <c r="G46" s="6" t="s">
        <v>29</v>
      </c>
      <c r="H46" s="6">
        <f>R41</f>
        <v>0.70182311345942849</v>
      </c>
      <c r="I46" s="6">
        <f>IF(Calculadora!B2&gt;(-25+0.0001),'276'!R49,'276'!R57)</f>
        <v>0.72299556541067034</v>
      </c>
      <c r="J46" s="2"/>
      <c r="K46" s="17" t="s">
        <v>32</v>
      </c>
      <c r="L46" s="18">
        <f>O5*Calculadora!B3*O37*1.25*(1-(L41*0.016))</f>
        <v>2.3621106885775118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0.84532901961442075</v>
      </c>
      <c r="P46" s="2"/>
      <c r="Q46" s="13">
        <v>-15</v>
      </c>
      <c r="R46" s="87">
        <f t="shared" si="5"/>
        <v>0.7</v>
      </c>
      <c r="S46" s="85">
        <v>1.24E-2</v>
      </c>
      <c r="T46" s="2"/>
      <c r="Y46" s="120" t="s">
        <v>42</v>
      </c>
      <c r="Z46" s="119">
        <f>E44*(L49-C45)*(L49-C46)*(L49-C47)*(L49-C48)/((C44-C45)*(C44-C46)*(C44-C47)*(C44-C48))+E45*(L49-C44)*(L49-C46)*(L49-C47)*(L49-C48)/((C45-C44)*(C45-C46)*(C45-C47)*(C45-C48))+E46*(L49-C44)*(L49-C45)*(L49-C47)*(L49-C48)/((C46-C44)*(C46-C45)*(C46-C47)*(C46-C48))+E47*(L49-C44)*(L49-C45)*(L49-C46)*(L49-C48)/((C47-C44)*(C47-C45)*(C47-C46)*(C47-C48))+E48*(L49-C44)*(L49-C45)*(L49-C46)*(L49-C47)/((C48-C44)*(C48-C45)*(C48-C46)*(C48-C47))</f>
        <v>9.3206105664109167</v>
      </c>
      <c r="AA46" s="119">
        <f>E44*(L50-C45)*(L50-C46)*(L50-C47)*(L50-C48)/((C44-C45)*(C44-C46)*(C44-C47)*(C44-C48))+E45*(L50-C44)*(L50-C46)*(L50-C47)*(L50-C48)/((C45-C44)*(C45-C46)*(C45-C47)*(C45-C48))+E46*(L50-C44)*(L50-C45)*(L50-C47)*(L50-C48)/((C46-C44)*(C46-C45)*(C46-C47)*(C46-C48))+E47*(L50-C44)*(L50-C45)*(L50-C46)*(L50-C48)/((C47-C44)*(C47-C45)*(C47-C46)*(C47-C48))+E48*(L50-C44)*(L50-C45)*(L50-C46)*(L50-C47)/((C48-C44)*(C48-C45)*(C48-C46)*(C48-C47))</f>
        <v>10.197883626065028</v>
      </c>
    </row>
    <row r="47" spans="1:27">
      <c r="A47" s="2"/>
      <c r="B47" s="13">
        <f t="shared" si="4"/>
        <v>10</v>
      </c>
      <c r="C47" s="102">
        <v>23.4</v>
      </c>
      <c r="D47" s="102">
        <v>5</v>
      </c>
      <c r="E47" s="13">
        <f t="shared" si="3"/>
        <v>2.4055555555555556E-2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93.48667242889789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94.73118405018684</v>
      </c>
      <c r="J47" s="2"/>
      <c r="K47" s="17" t="s">
        <v>33</v>
      </c>
      <c r="L47" s="18">
        <f>(100+(L45*2.75/-4))/100</f>
        <v>0.98700839121282369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0.78399512845852648</v>
      </c>
      <c r="P47" s="2"/>
      <c r="Q47" s="13">
        <v>-20</v>
      </c>
      <c r="R47" s="87">
        <f t="shared" si="5"/>
        <v>0.69</v>
      </c>
      <c r="S47" s="85">
        <v>1.23E-2</v>
      </c>
      <c r="T47" s="2"/>
    </row>
    <row r="48" spans="1:27">
      <c r="A48" s="2"/>
      <c r="B48" s="13">
        <f>B47-10</f>
        <v>0</v>
      </c>
      <c r="C48" s="102">
        <v>0</v>
      </c>
      <c r="D48" s="102">
        <v>0</v>
      </c>
      <c r="E48" s="13">
        <f t="shared" si="3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75.744951533226413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75.767575255245902</v>
      </c>
      <c r="J48" s="2"/>
      <c r="K48" s="17" t="s">
        <v>35</v>
      </c>
      <c r="L48" s="18">
        <f>(100+(L46*4/-6.25))/100</f>
        <v>0.98488249159310404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10.240541019467504</v>
      </c>
      <c r="P48" s="2"/>
      <c r="Q48" s="13">
        <v>-25</v>
      </c>
      <c r="R48" s="87">
        <f t="shared" si="5"/>
        <v>0.67999999999999994</v>
      </c>
      <c r="S48" s="85">
        <v>1.2200000000000001E-2</v>
      </c>
      <c r="T48" s="2"/>
    </row>
    <row r="49" spans="1:27">
      <c r="A49" s="2"/>
      <c r="B49" s="2"/>
      <c r="C49" s="106"/>
      <c r="D49" s="106"/>
      <c r="E49" s="2"/>
      <c r="F49" s="2"/>
      <c r="G49" s="2"/>
      <c r="H49" s="2"/>
      <c r="I49" s="2"/>
      <c r="J49" s="2"/>
      <c r="K49" s="17" t="s">
        <v>36</v>
      </c>
      <c r="L49" s="9">
        <f>O43+L41-L45</f>
        <v>224.71865708501105</v>
      </c>
      <c r="M49" s="2"/>
      <c r="N49" s="2"/>
      <c r="O49" s="2"/>
      <c r="P49" s="2"/>
      <c r="Q49" s="13" t="str">
        <f>Calculadora!$B$2</f>
        <v>-3,65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0.72299556541067034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1.2629955654106698E-2</v>
      </c>
      <c r="T49" s="2"/>
    </row>
    <row r="50" spans="1:27">
      <c r="A50" s="2"/>
      <c r="B50" s="13">
        <v>97.5</v>
      </c>
      <c r="C50" s="102">
        <v>238.2</v>
      </c>
      <c r="D50" s="102">
        <v>195</v>
      </c>
      <c r="E50" s="13">
        <f>D50/45*0.2165</f>
        <v>0.93816666666666659</v>
      </c>
      <c r="F50" s="2"/>
      <c r="G50" s="22">
        <v>107.5</v>
      </c>
      <c r="H50" s="13">
        <v>272</v>
      </c>
      <c r="I50" s="13">
        <v>1.3253999999999999</v>
      </c>
      <c r="J50" s="2"/>
      <c r="K50" s="19" t="s">
        <v>37</v>
      </c>
      <c r="L50" s="11">
        <f>O43+L41+L46</f>
        <v>228.97045632445057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7">
      <c r="A51" s="2"/>
      <c r="B51" s="13">
        <v>95</v>
      </c>
      <c r="C51" s="102">
        <v>229.8</v>
      </c>
      <c r="D51" s="102">
        <v>177</v>
      </c>
      <c r="E51" s="13">
        <f t="shared" ref="E51:E52" si="6">D51/45*0.2165</f>
        <v>0.85156666666666658</v>
      </c>
      <c r="F51" s="2"/>
      <c r="G51" s="13">
        <v>105</v>
      </c>
      <c r="H51" s="13">
        <v>263.60000000000002</v>
      </c>
      <c r="I51" s="13">
        <v>1.2316</v>
      </c>
      <c r="J51" s="2"/>
      <c r="K51" s="2"/>
      <c r="L51" s="2"/>
      <c r="M51" s="2"/>
      <c r="N51" s="17">
        <f>MOD(H39,20/72)</f>
        <v>0.15333909556455261</v>
      </c>
      <c r="O51" s="18">
        <f>MOD(I39,20/72)</f>
        <v>8.9618279646138665E-3</v>
      </c>
      <c r="P51" s="2"/>
      <c r="Q51" s="13">
        <v>-30</v>
      </c>
      <c r="R51" s="87">
        <f>R48-0.01</f>
        <v>0.66999999999999993</v>
      </c>
      <c r="S51" s="85">
        <v>1.1350000000000001E-2</v>
      </c>
      <c r="T51" s="2"/>
    </row>
    <row r="52" spans="1:27">
      <c r="A52" s="2"/>
      <c r="B52" s="13">
        <v>92.5</v>
      </c>
      <c r="C52" s="102">
        <v>221.3</v>
      </c>
      <c r="D52" s="102">
        <v>160</v>
      </c>
      <c r="E52" s="13">
        <f t="shared" si="6"/>
        <v>0.76977777777777778</v>
      </c>
      <c r="F52" s="2"/>
      <c r="G52" s="13">
        <v>102.5</v>
      </c>
      <c r="H52" s="13">
        <v>255.1</v>
      </c>
      <c r="I52" s="13">
        <v>1.1377999999999999</v>
      </c>
      <c r="J52" s="12"/>
      <c r="K52" s="13" t="s">
        <v>31</v>
      </c>
      <c r="L52" s="6">
        <f>O43+L41</f>
        <v>226.60834563587306</v>
      </c>
      <c r="M52" s="12"/>
      <c r="N52" s="17">
        <f>N51/(20/72)</f>
        <v>0.55202074403238932</v>
      </c>
      <c r="O52" s="18">
        <f>O51/(20/72)</f>
        <v>3.2262580672609918E-2</v>
      </c>
      <c r="P52" s="12"/>
      <c r="Q52" s="13">
        <v>-35</v>
      </c>
      <c r="R52" s="87">
        <f>R51-0.01</f>
        <v>0.65999999999999992</v>
      </c>
      <c r="S52" s="85">
        <v>1.125E-2</v>
      </c>
      <c r="T52" s="2"/>
    </row>
    <row r="53" spans="1:27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1</v>
      </c>
      <c r="O53" s="18">
        <f>IF(O52&lt;0.288,ROUNDDOWN(O52,0),ROUNDUP(O52,0))</f>
        <v>0</v>
      </c>
      <c r="P53" s="14"/>
      <c r="Q53" s="13">
        <v>-40</v>
      </c>
      <c r="R53" s="87">
        <f t="shared" ref="R53:R56" si="7">R52-0.01</f>
        <v>0.64999999999999991</v>
      </c>
      <c r="S53" s="85">
        <v>1.115E-2</v>
      </c>
      <c r="T53" s="2"/>
    </row>
    <row r="54" spans="1:27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0.98400002840016521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1.0327756099037622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1.0282708574823798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1.0015224878891944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1.0083028826076164</v>
      </c>
      <c r="M54" s="2"/>
      <c r="N54" s="17">
        <f>IF(N51&lt;0.08,11,N55)</f>
        <v>10</v>
      </c>
      <c r="O54" s="18">
        <f>IF(O51&lt;0.08,11,O55)</f>
        <v>11</v>
      </c>
      <c r="P54" s="1"/>
      <c r="Q54" s="13">
        <v>-45</v>
      </c>
      <c r="R54" s="87">
        <f t="shared" si="7"/>
        <v>0.6399999999999999</v>
      </c>
      <c r="S54" s="85">
        <v>1.1050000000000001E-2</v>
      </c>
      <c r="T54" s="2"/>
    </row>
    <row r="55" spans="1:27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1.0527211781932189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1.0042812963463217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0.99320779947299798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1.0499966275929322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1.1467825756206702</v>
      </c>
      <c r="M55" s="2"/>
      <c r="N55" s="19">
        <f>IF(N51&gt;(20/72)-0.08,11,10)</f>
        <v>10</v>
      </c>
      <c r="O55" s="20">
        <f>IF(O51&gt;(20/72)-0.08,11,10)</f>
        <v>10</v>
      </c>
      <c r="P55" s="1"/>
      <c r="Q55" s="13">
        <v>-50</v>
      </c>
      <c r="R55" s="87">
        <f t="shared" si="7"/>
        <v>0.62999999999999989</v>
      </c>
      <c r="S55" s="85">
        <f>S54-0.0001</f>
        <v>1.0950000000000001E-2</v>
      </c>
      <c r="T55" s="2"/>
    </row>
    <row r="56" spans="1:27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7"/>
        <v>0.61999999999999988</v>
      </c>
      <c r="S56" s="85">
        <f>S55-0.0001</f>
        <v>1.0850000000000002E-2</v>
      </c>
      <c r="T56" s="2"/>
    </row>
    <row r="57" spans="1:2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IF(Calculadora!B2&gt;(-25+0.0001),'276'!S49,'276'!S57)</f>
        <v>1.2629955654106698E-2</v>
      </c>
      <c r="P57" s="1"/>
      <c r="Q57" s="13" t="str">
        <f>Calculadora!$B$2</f>
        <v>-3,65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0.72270000000007428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1.1877000000003024E-2</v>
      </c>
      <c r="T57" s="2"/>
    </row>
    <row r="58" spans="1:27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7">
      <c r="B61" s="477" t="s">
        <v>64</v>
      </c>
      <c r="C61" s="481"/>
      <c r="D61" s="481"/>
      <c r="E61" s="478"/>
      <c r="F61" s="2"/>
      <c r="G61" s="477" t="s">
        <v>64</v>
      </c>
      <c r="H61" s="481"/>
      <c r="I61" s="478"/>
      <c r="J61" s="2"/>
      <c r="K61" s="6" t="s">
        <v>7</v>
      </c>
      <c r="L61" s="12"/>
      <c r="M61" s="1"/>
      <c r="N61" s="6" t="s">
        <v>8</v>
      </c>
      <c r="O61" s="13">
        <f>O62/0.2165</f>
        <v>2.97331120775427</v>
      </c>
      <c r="P61" s="2"/>
      <c r="Q61" s="6">
        <v>1</v>
      </c>
      <c r="R61" s="86">
        <v>0.57999999999999996</v>
      </c>
      <c r="S61" s="85">
        <v>1.32E-2</v>
      </c>
    </row>
    <row r="62" spans="1:27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10.10636626229989</v>
      </c>
      <c r="I62" s="13">
        <f>I63/0.2165</f>
        <v>10.323783130743299</v>
      </c>
      <c r="J62" s="2"/>
      <c r="K62" s="15" t="s">
        <v>11</v>
      </c>
      <c r="L62" s="16">
        <f>O62*$O$3*Calculadora!$B$3</f>
        <v>2.1723621903038377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0.64372187647879942</v>
      </c>
      <c r="P62" s="2"/>
      <c r="Q62" s="6">
        <v>5</v>
      </c>
      <c r="R62" s="86">
        <f>R61+0.01</f>
        <v>0.59</v>
      </c>
      <c r="S62" s="85">
        <v>1.3599999999999999E-2</v>
      </c>
      <c r="Z62" s="115" t="s">
        <v>263</v>
      </c>
      <c r="AA62" s="117" t="s">
        <v>264</v>
      </c>
    </row>
    <row r="63" spans="1:27">
      <c r="B63" s="5">
        <v>100</v>
      </c>
      <c r="C63" s="103">
        <v>280.89999999999998</v>
      </c>
      <c r="D63" s="102">
        <v>229</v>
      </c>
      <c r="E63" s="6">
        <f>D63/45*0.2165</f>
        <v>1.1017444444444444</v>
      </c>
      <c r="F63" s="2"/>
      <c r="G63" s="6" t="s">
        <v>7</v>
      </c>
      <c r="H63" s="6">
        <f>L64+O67</f>
        <v>2.1880282957879262</v>
      </c>
      <c r="I63" s="6">
        <f>L65+O67</f>
        <v>2.2350990478059245</v>
      </c>
      <c r="J63" s="2"/>
      <c r="K63" s="17" t="s">
        <v>13</v>
      </c>
      <c r="L63" s="18">
        <f>IF(L66&gt;0,L62*O65,L62*O66)</f>
        <v>2.2064733114526698</v>
      </c>
      <c r="M63" s="12"/>
      <c r="N63" s="6" t="s">
        <v>14</v>
      </c>
      <c r="O63" s="6">
        <f>H70*POWER(H69,(C63-O68))</f>
        <v>0.94451089756339379</v>
      </c>
      <c r="P63" s="2"/>
      <c r="Q63" s="6">
        <v>10</v>
      </c>
      <c r="R63" s="86">
        <f t="shared" ref="R63:R64" si="8">R62+0.01</f>
        <v>0.6</v>
      </c>
      <c r="S63" s="85">
        <v>1.38E-2</v>
      </c>
      <c r="Y63" s="114" t="s">
        <v>265</v>
      </c>
      <c r="Z63" s="115">
        <f>Z64/0.2165</f>
        <v>2.8338743526491355</v>
      </c>
      <c r="AA63" s="117">
        <f>AA64/0.2165</f>
        <v>2.9252904339529295</v>
      </c>
    </row>
    <row r="64" spans="1:27">
      <c r="B64" s="5">
        <v>90</v>
      </c>
      <c r="C64" s="103">
        <v>251</v>
      </c>
      <c r="D64" s="102">
        <v>167</v>
      </c>
      <c r="E64" s="6">
        <f>D64/45*0.2165</f>
        <v>0.80345555555555559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81.008755755515153</v>
      </c>
      <c r="I64" s="6">
        <f>100*(L75-C64)*(L75-C65)/((C63-C64)*(C63-C65))+90*(L75-C63)*(L75-C65)/((C64-C63)*(C64-C65))+80*(L75-C63)*(L75-C64)/((C65-C63)*(C65-C64))</f>
        <v>82.126598048342345</v>
      </c>
      <c r="J64" s="2"/>
      <c r="K64" s="17" t="s">
        <v>15</v>
      </c>
      <c r="L64" s="18">
        <f>L63*L72</f>
        <v>2.1854534082820112</v>
      </c>
      <c r="M64" s="12"/>
      <c r="N64" s="6" t="s">
        <v>16</v>
      </c>
      <c r="O64" s="6">
        <f>I70*POWER(I69,(C63-O68))</f>
        <v>0.95355406953356037</v>
      </c>
      <c r="P64" s="2"/>
      <c r="Q64" s="6">
        <v>15</v>
      </c>
      <c r="R64" s="86">
        <f t="shared" si="8"/>
        <v>0.61</v>
      </c>
      <c r="S64" s="85">
        <v>1.4E-2</v>
      </c>
      <c r="Y64" s="114" t="s">
        <v>266</v>
      </c>
      <c r="Z64" s="115">
        <f>Z68</f>
        <v>0.61353379734853786</v>
      </c>
      <c r="AA64" s="117">
        <f>AA68</f>
        <v>0.6333253789508092</v>
      </c>
    </row>
    <row r="65" spans="2:27">
      <c r="B65" s="5">
        <v>80</v>
      </c>
      <c r="C65" s="103">
        <v>222</v>
      </c>
      <c r="D65" s="102">
        <v>124</v>
      </c>
      <c r="E65" s="6">
        <f>D65/45*0.2165</f>
        <v>0.59657777777777776</v>
      </c>
      <c r="F65" s="2"/>
      <c r="G65" s="6" t="s">
        <v>17</v>
      </c>
      <c r="H65" s="6">
        <f>INDEX('R276'!I291:I363,(ROUNDUP(((H64-80)/(20/72))+1,0)),1)</f>
        <v>220.62222222222252</v>
      </c>
      <c r="I65" s="6">
        <f>INDEX('R276'!I291:I363,(ROUNDUP(((I64-80)/(20/72))+1,0)),1)</f>
        <v>223.64444444444476</v>
      </c>
      <c r="J65" s="2"/>
      <c r="K65" s="17" t="s">
        <v>18</v>
      </c>
      <c r="L65" s="18">
        <f>L63/L73</f>
        <v>2.2325241603000094</v>
      </c>
      <c r="M65" s="12"/>
      <c r="N65" s="6" t="s">
        <v>19</v>
      </c>
      <c r="O65" s="6">
        <f>IF((O68&gt;0),((100+(L66/-H68))/100))</f>
        <v>1.0140159291821542</v>
      </c>
      <c r="P65" s="2"/>
      <c r="Q65" s="6">
        <v>20</v>
      </c>
      <c r="R65" s="86">
        <f>R64+0.01</f>
        <v>0.62</v>
      </c>
      <c r="S65" s="85">
        <v>1.43E-2</v>
      </c>
      <c r="Z65" s="116"/>
    </row>
    <row r="66" spans="2:27">
      <c r="B66" s="2"/>
      <c r="C66" s="2"/>
      <c r="D66" s="2"/>
      <c r="E66" s="2"/>
      <c r="F66" s="2"/>
      <c r="G66" s="13" t="s">
        <v>20</v>
      </c>
      <c r="H66" s="13">
        <f>H62/4</f>
        <v>2.5265915655749724</v>
      </c>
      <c r="I66" s="13">
        <f>I62/4</f>
        <v>2.5809457826858249</v>
      </c>
      <c r="J66" s="2"/>
      <c r="K66" s="19" t="s">
        <v>21</v>
      </c>
      <c r="L66" s="20">
        <f>IF(Calculadora!$B$2&gt;0,Calculadora!$B$2*O63,Calculadora!$B$2*O64)</f>
        <v>-3.4474647761063872</v>
      </c>
      <c r="M66" s="12"/>
      <c r="N66" s="6" t="s">
        <v>22</v>
      </c>
      <c r="O66" s="6">
        <f>IF((O68&gt;0),((100+(L66/-I68))/100))</f>
        <v>1.0157023176434778</v>
      </c>
      <c r="P66" s="2"/>
      <c r="Q66" s="6" t="str">
        <f>Calculadora!$B$2</f>
        <v>-3,65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0.5618231134594287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1.2020630052894738E-2</v>
      </c>
      <c r="Y66" s="116"/>
      <c r="Z66" s="116"/>
      <c r="AA66" s="116"/>
    </row>
    <row r="67" spans="2:27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O62/5*Calculadora!$B$5</f>
        <v>2.5748875059151979E-3</v>
      </c>
      <c r="P67" s="2"/>
      <c r="Q67" s="2"/>
      <c r="S67" s="2"/>
      <c r="Y67" s="116"/>
      <c r="Z67" s="118" t="s">
        <v>263</v>
      </c>
      <c r="AA67" s="118" t="s">
        <v>264</v>
      </c>
    </row>
    <row r="68" spans="2:27">
      <c r="B68" s="2"/>
      <c r="C68" s="2"/>
      <c r="D68" s="1"/>
      <c r="E68" s="1"/>
      <c r="F68" s="2"/>
      <c r="G68" s="6" t="s">
        <v>24</v>
      </c>
      <c r="H68" s="6">
        <f>'inf 276'!G25</f>
        <v>2.4596762236041134</v>
      </c>
      <c r="I68" s="6">
        <f>'inf 276'!H25</f>
        <v>2.1955133340066837</v>
      </c>
      <c r="J68" s="2"/>
      <c r="K68" s="6" t="s">
        <v>25</v>
      </c>
      <c r="L68" s="12"/>
      <c r="M68" s="12"/>
      <c r="N68" s="6" t="s">
        <v>26</v>
      </c>
      <c r="O68" s="6">
        <f>'276'!H14</f>
        <v>229.72</v>
      </c>
      <c r="P68" s="2"/>
      <c r="Q68" s="6">
        <v>-1</v>
      </c>
      <c r="R68" s="86">
        <v>0.57999999999999996</v>
      </c>
      <c r="S68" s="85">
        <v>1.2699999999999999E-2</v>
      </c>
      <c r="Y68" s="119" t="s">
        <v>12</v>
      </c>
      <c r="Z68" s="119">
        <f>E63*(L74-C64)*(L74-C65)/((C63-C64)*(C63-C65))+E64*(L74-C63)*(L74-C65)/((C64-C63)*(C64-C65))+E65*(L74-C63)*(L74-C64)/((C65-C63)*(C65-C64))</f>
        <v>0.61353379734853786</v>
      </c>
      <c r="AA68" s="119">
        <f>E63*(L75-C64)*(L75-C65)/((C63-C64)*(C63-C65))+E64*(L75-C63)*(L75-C65)/((C64-C63)*(C64-C65))+E65*(L75-C63)*(L75-C64)/((C65-C63)*(C65-C64))</f>
        <v>0.6333253789508092</v>
      </c>
    </row>
    <row r="69" spans="2:27">
      <c r="B69" s="2"/>
      <c r="C69" s="2"/>
      <c r="D69" s="1"/>
      <c r="E69" s="1"/>
      <c r="F69" s="2"/>
      <c r="G69" s="6" t="s">
        <v>27</v>
      </c>
      <c r="H69" s="6">
        <f>(1+(H71*S66))</f>
        <v>1.0102017485267283</v>
      </c>
      <c r="I69" s="6">
        <f>(1+(I71*S75))</f>
        <v>1.009870105956697</v>
      </c>
      <c r="J69" s="2"/>
      <c r="K69" s="15" t="s">
        <v>28</v>
      </c>
      <c r="L69" s="16">
        <f>O62*Calculadora!$B$3*$O$2</f>
        <v>1.3823487918237205</v>
      </c>
      <c r="M69" s="12"/>
      <c r="N69" s="2"/>
      <c r="O69" s="2"/>
      <c r="P69" s="2"/>
      <c r="Q69" s="6">
        <v>-10</v>
      </c>
      <c r="R69" s="86">
        <f>R68-0.01</f>
        <v>0.56999999999999995</v>
      </c>
      <c r="S69" s="85">
        <v>1.2500000000000001E-2</v>
      </c>
      <c r="Y69" s="120" t="s">
        <v>40</v>
      </c>
      <c r="Z69" s="119"/>
      <c r="AA69" s="119"/>
    </row>
    <row r="70" spans="2:27">
      <c r="B70" s="2"/>
      <c r="C70" s="2"/>
      <c r="D70" s="1"/>
      <c r="E70" s="1"/>
      <c r="F70" s="2"/>
      <c r="G70" s="6" t="s">
        <v>29</v>
      </c>
      <c r="H70" s="6">
        <f>R66</f>
        <v>0.5618231134594287</v>
      </c>
      <c r="I70" s="6">
        <f>R75</f>
        <v>0.57681452957463708</v>
      </c>
      <c r="J70" s="2"/>
      <c r="K70" s="17" t="s">
        <v>30</v>
      </c>
      <c r="L70" s="18">
        <f>O5*Calculadora!B3*O62*0.95*(1-(L66*0.016))</f>
        <v>1.3856684535077379</v>
      </c>
      <c r="M70" s="1"/>
      <c r="N70" s="13" t="s">
        <v>31</v>
      </c>
      <c r="O70" s="6">
        <f>O68+L66</f>
        <v>226.27253522389361</v>
      </c>
      <c r="P70" s="2"/>
      <c r="Q70" s="6">
        <v>-20</v>
      </c>
      <c r="R70" s="86">
        <f t="shared" ref="R70:R74" si="9">R69-0.01</f>
        <v>0.55999999999999994</v>
      </c>
      <c r="S70" s="85">
        <v>1.23E-2</v>
      </c>
      <c r="Y70" s="119" t="s">
        <v>41</v>
      </c>
      <c r="Z70" s="119"/>
      <c r="AA70" s="119"/>
    </row>
    <row r="71" spans="2:27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0.8486866729811271</v>
      </c>
      <c r="I71" s="13">
        <f>1*(O68-C64)*(O68-C65)/((C63-C64)*(C63-C65))+0.903*(O68-C63)*(O68-C65)/((C64-C63)*(C64-C65))+0.76*(O68-C63)*(O68-C64)/((C65-C63)*(C65-C64))</f>
        <v>0.80277258703650656</v>
      </c>
      <c r="J71" s="2"/>
      <c r="K71" s="17" t="s">
        <v>32</v>
      </c>
      <c r="L71" s="18">
        <f>O5*Calculadora!B3*O62*1.25*(1-(L66*0.016))</f>
        <v>1.8232479651417606</v>
      </c>
      <c r="M71" s="1"/>
      <c r="N71" s="2"/>
      <c r="O71" s="2"/>
      <c r="P71" s="2"/>
      <c r="Q71" s="6">
        <v>-30</v>
      </c>
      <c r="R71" s="86">
        <f t="shared" si="9"/>
        <v>0.54999999999999993</v>
      </c>
      <c r="S71" s="85">
        <v>1.1350000000000001E-2</v>
      </c>
      <c r="Y71" s="120" t="s">
        <v>42</v>
      </c>
      <c r="Z71" s="119"/>
      <c r="AA71" s="119"/>
    </row>
    <row r="72" spans="2:27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0.9904735293821344</v>
      </c>
      <c r="M72" s="1"/>
      <c r="N72" s="2"/>
      <c r="O72" s="2"/>
      <c r="P72" s="2"/>
      <c r="Q72" s="6">
        <v>-40</v>
      </c>
      <c r="R72" s="86">
        <f t="shared" si="9"/>
        <v>0.53999999999999992</v>
      </c>
      <c r="S72" s="85">
        <v>1.115E-2</v>
      </c>
    </row>
    <row r="73" spans="2:27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0.98833121302309279</v>
      </c>
      <c r="M73" s="1"/>
      <c r="N73" s="1"/>
      <c r="O73" s="1"/>
      <c r="P73" s="1"/>
      <c r="Q73" s="6">
        <v>-50</v>
      </c>
      <c r="R73" s="86">
        <f t="shared" si="9"/>
        <v>0.52999999999999992</v>
      </c>
      <c r="S73" s="85">
        <v>1.095E-2</v>
      </c>
    </row>
    <row r="74" spans="2:27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224.88686677038586</v>
      </c>
      <c r="M74" s="2"/>
      <c r="N74" s="2"/>
      <c r="O74" s="2"/>
      <c r="P74" s="2"/>
      <c r="Q74" s="6">
        <v>-60</v>
      </c>
      <c r="R74" s="86">
        <f t="shared" si="9"/>
        <v>0.51999999999999991</v>
      </c>
      <c r="S74" s="85">
        <v>1.0749999999999999E-2</v>
      </c>
    </row>
    <row r="75" spans="2:27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228.09578318903539</v>
      </c>
      <c r="M75" s="2"/>
      <c r="N75" s="2"/>
      <c r="O75" s="2"/>
      <c r="P75" s="2"/>
      <c r="Q75" s="6" t="str">
        <f>Calculadora!$B$2</f>
        <v>-3,65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0.57681452957463708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1.2295021175465505E-2</v>
      </c>
    </row>
    <row r="79" spans="2:27">
      <c r="B79" s="477" t="s">
        <v>65</v>
      </c>
      <c r="C79" s="481"/>
      <c r="D79" s="481"/>
      <c r="E79" s="478"/>
      <c r="F79" s="2"/>
      <c r="G79" s="477" t="s">
        <v>65</v>
      </c>
      <c r="H79" s="481"/>
      <c r="I79" s="478"/>
      <c r="J79" s="2"/>
      <c r="K79" s="6" t="s">
        <v>7</v>
      </c>
      <c r="L79" s="12"/>
      <c r="M79" s="1"/>
      <c r="N79" s="6" t="s">
        <v>8</v>
      </c>
      <c r="O79" s="13">
        <f>O80/0.2165</f>
        <v>3.7076800507377423</v>
      </c>
      <c r="P79" s="2"/>
      <c r="Q79" s="6">
        <v>1</v>
      </c>
      <c r="R79" s="86">
        <v>0.55000000000000004</v>
      </c>
      <c r="S79" s="85">
        <v>1.37E-2</v>
      </c>
      <c r="T79" s="2"/>
      <c r="U79" s="2"/>
      <c r="V79" s="2"/>
      <c r="W79" s="2"/>
      <c r="X79" s="2"/>
    </row>
    <row r="80" spans="2:27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12.534228823080538</v>
      </c>
      <c r="I80" s="13">
        <f>I81/0.2165</f>
        <v>12.868636190693705</v>
      </c>
      <c r="J80" s="2"/>
      <c r="K80" s="15" t="s">
        <v>11</v>
      </c>
      <c r="L80" s="16">
        <f>O80*$O$3*Calculadora!$B$3</f>
        <v>2.7089071386005235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0.80271273098472118</v>
      </c>
      <c r="P80" s="2"/>
      <c r="Q80" s="6">
        <v>5</v>
      </c>
      <c r="R80" s="86">
        <f>R79+0.01</f>
        <v>0.56000000000000005</v>
      </c>
      <c r="S80" s="85">
        <v>1.41E-2</v>
      </c>
      <c r="T80" s="2"/>
      <c r="U80" s="2"/>
      <c r="V80" s="2"/>
      <c r="W80" s="2"/>
      <c r="X80" s="2"/>
      <c r="Z80" s="115" t="s">
        <v>263</v>
      </c>
      <c r="AA80" s="117" t="s">
        <v>264</v>
      </c>
    </row>
    <row r="81" spans="2:27">
      <c r="B81" s="5">
        <v>100</v>
      </c>
      <c r="C81" s="103">
        <v>264.2</v>
      </c>
      <c r="D81" s="102">
        <v>240</v>
      </c>
      <c r="E81" s="6">
        <f>D81/45*0.2165</f>
        <v>1.1546666666666665</v>
      </c>
      <c r="F81" s="2"/>
      <c r="G81" s="6" t="s">
        <v>7</v>
      </c>
      <c r="H81" s="6">
        <f>L82+O85</f>
        <v>2.7136605401969365</v>
      </c>
      <c r="I81" s="6">
        <f>L83+O85</f>
        <v>2.7860597352851872</v>
      </c>
      <c r="J81" s="2"/>
      <c r="K81" s="17" t="s">
        <v>13</v>
      </c>
      <c r="L81" s="18">
        <f>IF(L84&gt;0,L80*O83,L80*O84)</f>
        <v>2.7425614435367209</v>
      </c>
      <c r="M81" s="12"/>
      <c r="N81" s="6" t="s">
        <v>14</v>
      </c>
      <c r="O81" s="6">
        <f>H88*POWER(H87,(C81-O86))</f>
        <v>0.77858762608705157</v>
      </c>
      <c r="P81" s="2"/>
      <c r="Q81" s="6">
        <v>10</v>
      </c>
      <c r="R81" s="86">
        <f t="shared" ref="R81:R83" si="10">R80+0.01</f>
        <v>0.57000000000000006</v>
      </c>
      <c r="S81" s="85">
        <v>1.43E-2</v>
      </c>
      <c r="T81" s="2"/>
      <c r="U81" s="2"/>
      <c r="V81" s="2"/>
      <c r="W81" s="2"/>
      <c r="X81" s="2"/>
      <c r="Y81" s="114" t="s">
        <v>265</v>
      </c>
      <c r="Z81" s="115">
        <f>Z82/0.2165</f>
        <v>3.530988409767863</v>
      </c>
      <c r="AA81" s="117">
        <f>AA82/0.2165</f>
        <v>3.684321101756479</v>
      </c>
    </row>
    <row r="82" spans="2:27">
      <c r="B82" s="5">
        <v>90</v>
      </c>
      <c r="C82" s="103">
        <v>236.8</v>
      </c>
      <c r="D82" s="102">
        <v>180</v>
      </c>
      <c r="E82" s="6">
        <f>D82/45*0.2165</f>
        <v>0.86599999999999999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85.624969897860055</v>
      </c>
      <c r="I82" s="6">
        <f>100*(L93-C82)*(L93-C83)/((C81-C82)*(C81-C83))+90*(L93-C81)*(L93-C83)/((C82-C81)*(C82-C83))+80*(L93-C81)*(L93-C82)/((C83-C81)*(C83-C82))</f>
        <v>87.124586053210038</v>
      </c>
      <c r="J82" s="2"/>
      <c r="K82" s="17" t="s">
        <v>15</v>
      </c>
      <c r="L82" s="18">
        <f>L81*L90</f>
        <v>2.710280697119106</v>
      </c>
      <c r="M82" s="12"/>
      <c r="N82" s="6" t="s">
        <v>16</v>
      </c>
      <c r="O82" s="6">
        <f>I88*POWER(I87,(C81-O86))</f>
        <v>0.80336241115239626</v>
      </c>
      <c r="P82" s="2"/>
      <c r="Q82" s="6">
        <v>15</v>
      </c>
      <c r="R82" s="86">
        <f t="shared" si="10"/>
        <v>0.58000000000000007</v>
      </c>
      <c r="S82" s="85">
        <v>1.4500000000000001E-2</v>
      </c>
      <c r="T82" s="2"/>
      <c r="U82" s="2"/>
      <c r="V82" s="2"/>
      <c r="W82" s="2"/>
      <c r="X82" s="2"/>
      <c r="Y82" s="114" t="s">
        <v>266</v>
      </c>
      <c r="Z82" s="115">
        <f>Z86</f>
        <v>0.76445899071474233</v>
      </c>
      <c r="AA82" s="117">
        <f>AA86</f>
        <v>0.79765551853027772</v>
      </c>
    </row>
    <row r="83" spans="2:27">
      <c r="B83" s="5">
        <v>80</v>
      </c>
      <c r="C83" s="103">
        <v>210.5</v>
      </c>
      <c r="D83" s="102">
        <v>136</v>
      </c>
      <c r="E83" s="6">
        <f>D83/45*0.2165</f>
        <v>0.65431111111111107</v>
      </c>
      <c r="F83" s="2"/>
      <c r="G83" s="6" t="s">
        <v>17</v>
      </c>
      <c r="H83" s="6">
        <f>INDEX('R276'!L291:L363,(ROUNDUP(((H82-80)/(20/72))+1,0)),1)</f>
        <v>216.30000000000058</v>
      </c>
      <c r="I83" s="6">
        <f>INDEX('R276'!L291:L363,(ROUNDUP(((I82-80)/(20/72))+1,0)),1)</f>
        <v>219.80000000000052</v>
      </c>
      <c r="J83" s="2"/>
      <c r="K83" s="17" t="s">
        <v>18</v>
      </c>
      <c r="L83" s="18">
        <f>L81/L91</f>
        <v>2.7826798922073568</v>
      </c>
      <c r="M83" s="12"/>
      <c r="N83" s="6" t="s">
        <v>19</v>
      </c>
      <c r="O83" s="6">
        <f>IF((O86&gt;0),((100+(L84/-H86))/100))</f>
        <v>1.0115948938442672</v>
      </c>
      <c r="P83" s="2"/>
      <c r="Q83" s="6">
        <v>20</v>
      </c>
      <c r="R83" s="86">
        <f t="shared" si="10"/>
        <v>0.59000000000000008</v>
      </c>
      <c r="S83" s="85">
        <v>1.4800000000000001E-2</v>
      </c>
      <c r="T83" s="2"/>
      <c r="U83" s="2"/>
      <c r="V83" s="2"/>
      <c r="W83" s="2"/>
      <c r="X83" s="2"/>
      <c r="Z83" s="116"/>
    </row>
    <row r="84" spans="2:27">
      <c r="B84" s="2"/>
      <c r="C84" s="2"/>
      <c r="D84" s="2"/>
      <c r="E84" s="2"/>
      <c r="F84" s="2"/>
      <c r="G84" s="13" t="s">
        <v>20</v>
      </c>
      <c r="H84" s="13">
        <f>H80/4</f>
        <v>3.1335572057701344</v>
      </c>
      <c r="I84" s="13">
        <f>I80/4</f>
        <v>3.2171590476734262</v>
      </c>
      <c r="J84" s="2"/>
      <c r="K84" s="19" t="s">
        <v>21</v>
      </c>
      <c r="L84" s="20">
        <f>IF(Calculadora!$B$2&gt;0,Calculadora!$B$2*O81,Calculadora!$B$2*O82)</f>
        <v>-2.8418448352177381</v>
      </c>
      <c r="M84" s="12"/>
      <c r="N84" s="6" t="s">
        <v>22</v>
      </c>
      <c r="O84" s="6">
        <f>IF((O86&gt;0),((100+(L84/-I86))/100))</f>
        <v>1.0124235727598931</v>
      </c>
      <c r="P84" s="2"/>
      <c r="Q84" s="6" t="str">
        <f>Calculadora!$B$2</f>
        <v>-3,65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0.53182311345942823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1.2520630052894747E-2</v>
      </c>
      <c r="T84" s="2"/>
      <c r="U84" s="2"/>
      <c r="V84" s="2"/>
      <c r="W84" s="2"/>
      <c r="X84" s="2"/>
      <c r="Y84" s="116"/>
      <c r="Z84" s="116"/>
      <c r="AA84" s="116"/>
    </row>
    <row r="85" spans="2:27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O80/4.75*Calculadora!$B$5</f>
        <v>3.3798430778304053E-3</v>
      </c>
      <c r="P85" s="2"/>
      <c r="Q85" s="2"/>
      <c r="S85" s="2"/>
      <c r="T85" s="2"/>
      <c r="U85" s="2"/>
      <c r="V85" s="2"/>
      <c r="W85" s="2"/>
      <c r="X85" s="2"/>
      <c r="Y85" s="116"/>
      <c r="Z85" s="118" t="s">
        <v>263</v>
      </c>
      <c r="AA85" s="118" t="s">
        <v>264</v>
      </c>
    </row>
    <row r="86" spans="2:27">
      <c r="B86" s="2"/>
      <c r="C86" s="2"/>
      <c r="D86" s="1"/>
      <c r="E86" s="1"/>
      <c r="F86" s="2"/>
      <c r="G86" s="6" t="s">
        <v>24</v>
      </c>
      <c r="H86" s="6">
        <f>'inf 276'!K25</f>
        <v>2.450945108585759</v>
      </c>
      <c r="I86" s="6">
        <f>'inf 276'!L25</f>
        <v>2.2874618196724033</v>
      </c>
      <c r="J86" s="2"/>
      <c r="K86" s="6" t="s">
        <v>25</v>
      </c>
      <c r="L86" s="12"/>
      <c r="M86" s="12"/>
      <c r="N86" s="6" t="s">
        <v>26</v>
      </c>
      <c r="O86" s="6">
        <f>'276'!H14</f>
        <v>229.72</v>
      </c>
      <c r="P86" s="2"/>
      <c r="Q86" s="6">
        <v>-1</v>
      </c>
      <c r="R86" s="86">
        <v>0.56000000000000005</v>
      </c>
      <c r="S86" s="85">
        <v>1.2699999999999999E-2</v>
      </c>
      <c r="T86" s="2"/>
      <c r="U86" s="2"/>
      <c r="V86" s="2"/>
      <c r="W86" s="2"/>
      <c r="X86" s="2"/>
      <c r="Y86" s="119" t="s">
        <v>12</v>
      </c>
      <c r="Z86" s="119">
        <f>E81*(L92-C82)*(L92-C83)/((C81-C82)*(C81-C83))+E82*(L92-C81)*(L92-C83)/((C82-C81)*(C82-C83))+E83*(L92-C81)*(L92-C82)/((C83-C81)*(C83-C82))</f>
        <v>0.76445899071474233</v>
      </c>
      <c r="AA86" s="119">
        <f>E81*(L93-C82)*(L93-C83)/((C81-C82)*(C81-C83))+E82*(L93-C81)*(L93-C83)/((C82-C81)*(C82-C83))+E83*(L93-C81)*(L93-C82)/((C83-C81)*(C83-C82))</f>
        <v>0.79765551853027772</v>
      </c>
    </row>
    <row r="87" spans="2:27">
      <c r="B87" s="2"/>
      <c r="C87" s="2"/>
      <c r="D87" s="1"/>
      <c r="E87" s="1"/>
      <c r="F87" s="2"/>
      <c r="G87" s="6" t="s">
        <v>27</v>
      </c>
      <c r="H87" s="6">
        <f>(1+(H89*S84))</f>
        <v>1.0111161622883553</v>
      </c>
      <c r="I87" s="6">
        <f>(1+(I89*S93))</f>
        <v>1.0106882037799176</v>
      </c>
      <c r="J87" s="2"/>
      <c r="K87" s="15" t="s">
        <v>28</v>
      </c>
      <c r="L87" s="16">
        <f>O80*Calculadora!$B$3*$O$2</f>
        <v>1.723770799787</v>
      </c>
      <c r="M87" s="12"/>
      <c r="N87" s="2"/>
      <c r="O87" s="2"/>
      <c r="P87" s="2"/>
      <c r="Q87" s="6">
        <v>-10</v>
      </c>
      <c r="R87" s="86">
        <f>R86-0.01</f>
        <v>0.55000000000000004</v>
      </c>
      <c r="S87" s="85">
        <v>1.2500000000000001E-2</v>
      </c>
      <c r="T87" s="2"/>
      <c r="U87" s="2"/>
      <c r="V87" s="2"/>
      <c r="W87" s="2"/>
      <c r="X87" s="2"/>
      <c r="Y87" s="120" t="s">
        <v>40</v>
      </c>
      <c r="Z87" s="119"/>
      <c r="AA87" s="119"/>
    </row>
    <row r="88" spans="2:27">
      <c r="B88" s="2"/>
      <c r="C88" s="2"/>
      <c r="D88" s="1"/>
      <c r="E88" s="1"/>
      <c r="F88" s="2"/>
      <c r="G88" s="6" t="s">
        <v>29</v>
      </c>
      <c r="H88" s="6">
        <f>R84</f>
        <v>0.53182311345942823</v>
      </c>
      <c r="I88" s="6">
        <f>R93</f>
        <v>0.55681452957463751</v>
      </c>
      <c r="J88" s="2"/>
      <c r="K88" s="17" t="s">
        <v>30</v>
      </c>
      <c r="L88" s="18">
        <f>O5*Calculadora!B3*O80*0.95*(1-(L84*0.016))</f>
        <v>1.7120423347936522</v>
      </c>
      <c r="M88" s="1"/>
      <c r="N88" s="13" t="s">
        <v>31</v>
      </c>
      <c r="O88" s="6">
        <f>O86+L84</f>
        <v>226.87815516478227</v>
      </c>
      <c r="P88" s="2"/>
      <c r="Q88" s="6">
        <v>-20</v>
      </c>
      <c r="R88" s="86">
        <f t="shared" ref="R88:R92" si="11">R87-0.01</f>
        <v>0.54</v>
      </c>
      <c r="S88" s="85">
        <v>1.23E-2</v>
      </c>
      <c r="T88" s="2"/>
      <c r="U88" s="2"/>
      <c r="V88" s="2"/>
      <c r="W88" s="2"/>
      <c r="X88" s="2"/>
      <c r="Y88" s="119" t="s">
        <v>41</v>
      </c>
      <c r="Z88" s="119"/>
      <c r="AA88" s="119"/>
    </row>
    <row r="89" spans="2:27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0.88782770846147541</v>
      </c>
      <c r="I89" s="13">
        <f>1*(O86-C82)*(O86-C83)/((C81-C82)*(C81-C83))+0.903*(O86-C81)*(O86-C83)/((C82-C81)*(C82-C83))+0.76*(O86-C81)*(O86-C82)/((C83-C81)*(C83-C82))</f>
        <v>0.86931153898667946</v>
      </c>
      <c r="J89" s="2"/>
      <c r="K89" s="17" t="s">
        <v>32</v>
      </c>
      <c r="L89" s="18">
        <f>O5*Calculadora!B3*O80*1.25*(1-(L84*0.016))</f>
        <v>2.2526872826232269</v>
      </c>
      <c r="M89" s="1"/>
      <c r="N89" s="2"/>
      <c r="O89" s="2"/>
      <c r="P89" s="2"/>
      <c r="Q89" s="6">
        <v>-30</v>
      </c>
      <c r="R89" s="86">
        <f t="shared" si="11"/>
        <v>0.53</v>
      </c>
      <c r="S89" s="85">
        <v>1.1350000000000001E-2</v>
      </c>
      <c r="T89" s="2"/>
      <c r="U89" s="2"/>
      <c r="V89" s="2"/>
      <c r="W89" s="2"/>
      <c r="X89" s="2"/>
      <c r="Y89" s="120" t="s">
        <v>42</v>
      </c>
      <c r="Z89" s="119"/>
      <c r="AA89" s="119"/>
    </row>
    <row r="90" spans="2:27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0.98822970894829365</v>
      </c>
      <c r="M90" s="1"/>
      <c r="N90" s="2"/>
      <c r="O90" s="2"/>
      <c r="P90" s="2"/>
      <c r="Q90" s="6">
        <v>-40</v>
      </c>
      <c r="R90" s="86">
        <f t="shared" si="11"/>
        <v>0.52</v>
      </c>
      <c r="S90" s="85">
        <v>1.115E-2</v>
      </c>
      <c r="T90" s="2"/>
      <c r="U90" s="2"/>
      <c r="V90" s="2"/>
      <c r="W90" s="2"/>
      <c r="X90" s="2"/>
    </row>
    <row r="91" spans="2:27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0.98558280139121135</v>
      </c>
      <c r="M91" s="1"/>
      <c r="N91" s="1"/>
      <c r="O91" s="1"/>
      <c r="P91" s="1"/>
      <c r="Q91" s="6">
        <v>-50</v>
      </c>
      <c r="R91" s="86">
        <f t="shared" si="11"/>
        <v>0.51</v>
      </c>
      <c r="S91" s="85">
        <v>1.095E-2</v>
      </c>
      <c r="T91" s="2"/>
      <c r="U91" s="2"/>
      <c r="V91" s="2"/>
      <c r="W91" s="2"/>
      <c r="X91" s="2"/>
    </row>
    <row r="92" spans="2:27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225.16611282998861</v>
      </c>
      <c r="M92" s="2"/>
      <c r="N92" s="2"/>
      <c r="O92" s="2"/>
      <c r="P92" s="2"/>
      <c r="Q92" s="6">
        <v>-60</v>
      </c>
      <c r="R92" s="86">
        <f t="shared" si="11"/>
        <v>0.5</v>
      </c>
      <c r="S92" s="85">
        <v>1.0749999999999999E-2</v>
      </c>
      <c r="T92" s="2"/>
      <c r="U92" s="2"/>
      <c r="V92" s="2"/>
      <c r="W92" s="2"/>
      <c r="X92" s="2"/>
    </row>
    <row r="93" spans="2:27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229.13084244740548</v>
      </c>
      <c r="M93" s="2"/>
      <c r="N93" s="2"/>
      <c r="O93" s="2"/>
      <c r="P93" s="2"/>
      <c r="Q93" s="6" t="str">
        <f>Calculadora!$B$2</f>
        <v>-3,65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0.55681452957463751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1.2295021175465505E-2</v>
      </c>
      <c r="T93" s="2"/>
      <c r="U93" s="2"/>
      <c r="V93" s="2"/>
      <c r="W93" s="2"/>
      <c r="X93" s="2"/>
    </row>
    <row r="94" spans="2:27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7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7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27">
      <c r="B97" s="474" t="s">
        <v>66</v>
      </c>
      <c r="C97" s="475"/>
      <c r="D97" s="475"/>
      <c r="E97" s="476"/>
      <c r="F97" s="2"/>
      <c r="G97" s="474" t="s">
        <v>66</v>
      </c>
      <c r="H97" s="475"/>
      <c r="I97" s="476"/>
      <c r="J97" s="12"/>
      <c r="K97" s="6" t="s">
        <v>7</v>
      </c>
      <c r="L97" s="12"/>
      <c r="M97" s="2"/>
      <c r="N97" s="6" t="s">
        <v>8</v>
      </c>
      <c r="O97" s="6">
        <f>O98/0.2165</f>
        <v>4.9561846523643034</v>
      </c>
      <c r="P97" s="1"/>
      <c r="Q97" s="6">
        <v>1</v>
      </c>
      <c r="R97" s="86">
        <v>0.67</v>
      </c>
      <c r="S97" s="85">
        <v>1.32E-2</v>
      </c>
    </row>
    <row r="98" spans="2:27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16.579860154641967</v>
      </c>
      <c r="I98" s="13">
        <f>I99/0.2165</f>
        <v>17.185022988872447</v>
      </c>
      <c r="J98" s="12"/>
      <c r="K98" s="15" t="s">
        <v>11</v>
      </c>
      <c r="L98" s="16">
        <f>O98*$O$3*Calculadora!$B$3</f>
        <v>3.621090223882879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1.0730139772368716</v>
      </c>
      <c r="P98" s="2"/>
      <c r="Q98" s="6">
        <v>5</v>
      </c>
      <c r="R98" s="86">
        <f>R97+0.01</f>
        <v>0.68</v>
      </c>
      <c r="S98" s="85">
        <v>1.3599999999999999E-2</v>
      </c>
      <c r="Z98" s="115" t="s">
        <v>263</v>
      </c>
      <c r="AA98" s="117" t="s">
        <v>264</v>
      </c>
    </row>
    <row r="99" spans="2:27">
      <c r="B99" s="13">
        <v>100</v>
      </c>
      <c r="C99" s="102">
        <v>229.9</v>
      </c>
      <c r="D99" s="102">
        <v>225</v>
      </c>
      <c r="E99" s="13">
        <f>D99/45*0.2165</f>
        <v>1.0825</v>
      </c>
      <c r="F99" s="2"/>
      <c r="G99" s="6" t="s">
        <v>7</v>
      </c>
      <c r="H99" s="6">
        <f>L100+O103</f>
        <v>3.589539723479986</v>
      </c>
      <c r="I99" s="6">
        <f>L101+O103</f>
        <v>3.7205574770908849</v>
      </c>
      <c r="J99" s="12"/>
      <c r="K99" s="17" t="s">
        <v>13</v>
      </c>
      <c r="L99" s="18">
        <f>IF(L102&gt;0,L98*O101,L98*O102)</f>
        <v>3.6441003292155743</v>
      </c>
      <c r="M99" s="2"/>
      <c r="N99" s="6" t="s">
        <v>14</v>
      </c>
      <c r="O99" s="6">
        <f>H107*POWER((1+(H106)),C99-O104)</f>
        <v>0.65182311345942912</v>
      </c>
      <c r="P99" s="2"/>
      <c r="Q99" s="6">
        <v>10</v>
      </c>
      <c r="R99" s="86">
        <f t="shared" ref="R99:R101" si="12">R98+0.01</f>
        <v>0.69000000000000006</v>
      </c>
      <c r="S99" s="85">
        <v>1.38E-2</v>
      </c>
      <c r="Y99" s="114" t="s">
        <v>265</v>
      </c>
      <c r="Z99" s="115">
        <f>Z100/0.2165</f>
        <v>4.6781878469814862</v>
      </c>
      <c r="AA99" s="117">
        <f>AA100/0.2165</f>
        <v>4.9928229865904123</v>
      </c>
    </row>
    <row r="100" spans="2:27">
      <c r="B100" s="13">
        <f>B99-10</f>
        <v>90</v>
      </c>
      <c r="C100" s="102">
        <v>199.4</v>
      </c>
      <c r="D100" s="102">
        <v>156</v>
      </c>
      <c r="E100" s="13">
        <f t="shared" ref="E100:E109" si="13">D100/45*0.2165</f>
        <v>0.75053333333333339</v>
      </c>
      <c r="F100" s="2"/>
      <c r="G100" s="6" t="s">
        <v>5</v>
      </c>
      <c r="H100" s="6">
        <f>IF(O104&gt;(C106-0.0001),H108,H109)</f>
        <v>98.056186423976925</v>
      </c>
      <c r="I100" s="6">
        <f>IF(O104&gt;(C106-0.0001),I108,I109)</f>
        <v>99.955953190275537</v>
      </c>
      <c r="J100" s="12"/>
      <c r="K100" s="17" t="s">
        <v>15</v>
      </c>
      <c r="L100" s="18">
        <f>L99*L108</f>
        <v>3.5841746535938017</v>
      </c>
      <c r="M100" s="2"/>
      <c r="N100" s="6" t="s">
        <v>16</v>
      </c>
      <c r="O100" s="6">
        <f>I107*POWER((1+(I106)),C99-O104)</f>
        <v>0.66299556541067006</v>
      </c>
      <c r="P100" s="2"/>
      <c r="Q100" s="6">
        <v>15</v>
      </c>
      <c r="R100" s="86">
        <f t="shared" si="12"/>
        <v>0.70000000000000007</v>
      </c>
      <c r="S100" s="85">
        <v>1.4E-2</v>
      </c>
      <c r="Y100" s="114" t="s">
        <v>266</v>
      </c>
      <c r="Z100" s="115">
        <f>IF(AND(L110&gt;(C106-0.0001),L110&lt;C100),(Z104),IF(AND(L110&gt;(C100-0.0001),L110&lt;C99),(Z105),IF(AND(L110&gt;(C99-0.0001),L110&lt;321),(Z106),IF(AND((L110&gt;0-0.0001),L110&lt;C106),(Z107)))))</f>
        <v>1.0128276688714917</v>
      </c>
      <c r="AA100" s="117">
        <f>IF(AND(L111&gt;(C106-0.0001),L111&lt;C100),(AA104),IF(AND(L111&gt;(C100-0.0001),L111&lt;C99),(AA105),IF(AND(L111&gt;(C99-0.0001),L111&lt;321),(AA106),IF(AND((L111&gt;0-0.0001),L111&lt;C106),(AA107)))))</f>
        <v>1.0809461765968242</v>
      </c>
    </row>
    <row r="101" spans="2:27">
      <c r="B101" s="13">
        <f t="shared" ref="B101:B108" si="14">B100-10</f>
        <v>80</v>
      </c>
      <c r="C101" s="102">
        <v>170.4</v>
      </c>
      <c r="D101" s="102">
        <v>109</v>
      </c>
      <c r="E101" s="13">
        <f t="shared" si="13"/>
        <v>0.52441111111111105</v>
      </c>
      <c r="F101" s="2"/>
      <c r="G101" s="6" t="s">
        <v>17</v>
      </c>
      <c r="H101" s="6">
        <f>IF(N114=0,INDEX('R276'!H39:H363,(ROUNDDOWN(((H100-10)/(20/72)+1),0)),1),INDEX('R276'!H39:H363,(ROUNDUP(((H100-10)/(20/72))+1,0)),1))</f>
        <v>251.02222222222224</v>
      </c>
      <c r="I101" s="6">
        <f>IF(O114=0,INDEX('R276'!H39:H363,(ROUNDDOWN(((I100-10)/(20/72)+1),0)),1),INDEX('R276'!H39:H363,(ROUNDUP(((I100-10)/(20/72))+1,0)),1))</f>
        <v>256</v>
      </c>
      <c r="J101" s="12"/>
      <c r="K101" s="17" t="s">
        <v>18</v>
      </c>
      <c r="L101" s="18">
        <f>L99/L109</f>
        <v>3.7151924072047007</v>
      </c>
      <c r="M101" s="2"/>
      <c r="N101" s="6" t="s">
        <v>19</v>
      </c>
      <c r="O101" s="6">
        <f>IF((O104&gt;0),((100+(L102/-H105))/100))</f>
        <v>1.0067643147424439</v>
      </c>
      <c r="P101" s="1"/>
      <c r="Q101" s="6">
        <v>20</v>
      </c>
      <c r="R101" s="86">
        <f t="shared" si="12"/>
        <v>0.71000000000000008</v>
      </c>
      <c r="S101" s="85">
        <v>1.43E-2</v>
      </c>
      <c r="Z101" s="116"/>
    </row>
    <row r="102" spans="2:27">
      <c r="B102" s="13">
        <f t="shared" si="14"/>
        <v>70</v>
      </c>
      <c r="C102" s="102">
        <v>144.1</v>
      </c>
      <c r="D102" s="102">
        <v>77</v>
      </c>
      <c r="E102" s="13">
        <f t="shared" si="13"/>
        <v>0.37045555555555554</v>
      </c>
      <c r="F102" s="2"/>
      <c r="G102" s="6" t="s">
        <v>39</v>
      </c>
      <c r="H102" s="6">
        <f>N115</f>
        <v>11</v>
      </c>
      <c r="I102" s="6">
        <f>O115</f>
        <v>11</v>
      </c>
      <c r="J102" s="12"/>
      <c r="K102" s="19" t="s">
        <v>21</v>
      </c>
      <c r="L102" s="20">
        <f>IF(Calculadora!$B$2&gt;0,Calculadora!$B$2*O99,Calculadora!$B$2*O100)</f>
        <v>-2.3791543641269164</v>
      </c>
      <c r="M102" s="2"/>
      <c r="N102" s="6" t="s">
        <v>22</v>
      </c>
      <c r="O102" s="6">
        <f>IF((O104&gt;0),((100+(L102/-I105))/100))</f>
        <v>1.0063544689333981</v>
      </c>
      <c r="P102" s="1"/>
      <c r="Q102" s="6" t="str">
        <f>Calculadora!$B$2</f>
        <v>-3,65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0.65182311345942912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1.2020630052894738E-2</v>
      </c>
      <c r="Y102" s="116"/>
      <c r="Z102" s="116"/>
      <c r="AA102" s="116"/>
    </row>
    <row r="103" spans="2:27">
      <c r="B103" s="13">
        <f t="shared" si="14"/>
        <v>60</v>
      </c>
      <c r="C103" s="102">
        <v>120.4</v>
      </c>
      <c r="D103" s="102">
        <v>56</v>
      </c>
      <c r="E103" s="13">
        <f t="shared" si="13"/>
        <v>0.26942222222222223</v>
      </c>
      <c r="F103" s="2"/>
      <c r="G103" s="13" t="s">
        <v>20</v>
      </c>
      <c r="H103" s="13">
        <f>H98/4</f>
        <v>4.1449650386604917</v>
      </c>
      <c r="I103" s="13">
        <f>I98/4</f>
        <v>4.2962557472181118</v>
      </c>
      <c r="J103" s="12"/>
      <c r="K103" s="21"/>
      <c r="L103" s="21"/>
      <c r="M103" s="2"/>
      <c r="N103" s="6" t="s">
        <v>23</v>
      </c>
      <c r="O103" s="6">
        <f>O98/4*Calculadora!$B$5</f>
        <v>5.3650698861843586E-3</v>
      </c>
      <c r="P103" s="1"/>
      <c r="Q103" s="2"/>
      <c r="R103" s="2"/>
      <c r="S103" s="2"/>
      <c r="Y103" s="116"/>
      <c r="Z103" s="118" t="s">
        <v>263</v>
      </c>
      <c r="AA103" s="118" t="s">
        <v>264</v>
      </c>
    </row>
    <row r="104" spans="2:27">
      <c r="B104" s="13">
        <f t="shared" si="14"/>
        <v>50</v>
      </c>
      <c r="C104" s="102">
        <v>99.2</v>
      </c>
      <c r="D104" s="102">
        <v>41</v>
      </c>
      <c r="E104" s="13">
        <f t="shared" si="13"/>
        <v>0.19725555555555555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229.17</v>
      </c>
      <c r="P104" s="1"/>
      <c r="Q104" s="13">
        <v>-1</v>
      </c>
      <c r="R104" s="87">
        <v>0.67</v>
      </c>
      <c r="S104" s="85">
        <v>1.2699999999999999E-2</v>
      </c>
      <c r="Y104" s="119" t="s">
        <v>12</v>
      </c>
      <c r="Z104" s="119">
        <f>E99*(L110-C100)*(L110-C101)*(L110-C102)*(L110-C103)*(L110-C104)*(L110-C105)*(L110-C106)/((C99-C100)*(C99-C101)*(C99-C102)*(C99-C103)*(C99-C104)*(C99-C105)*(C99-C106))+E100*(L110-C99)*(L110-C101)*(L110-C102)*(L110-C103)*(L110-C104)*(L110-C105)*(L110-C106)/((C100-C99)*(C100-C101)*(C100-C102)*(C100-C103)*(C100-C104)*(C100-C105)*(C100-C106))+E101*(L110-C99)*(L110-C100)*(L110-C102)*(L110-C103)*(L110-C104)*(L110-C105)*(L110-C106)/((C101-C99)*(C101-C100)*(C101-C102)*(C101-C103)*(C101-C104)*(C101-C105)*(C101-C106))+E102*(L110-C99)*(L110-C100)*(L110-C101)*(L110-C103)*(L110-C104)*(L110-C105)*(L110-C106)/((C102-C99)*(C102-C100)*(C102-C101)*(C102-C103)*(C102-C104)*(C102-C105)*(C102-C106))+E103*(L110-C99)*(L110-C100)*(L110-C101)*(L110-C102)*(L110-C104)*(L110-C105)*(L110-C106)/((C103-C99)*(C103-C100)*(C103-C101)*(C103-C102)*(C103-C104)*(C103-C105)*(C103-C106))+E104*(O104-C99)*(L110-C100)*(L110-C101)*(L110-C102)*(L110-C103)*(L110-C105)*(L110-C106)/((C104-C99)*(C104-C100)*(C104-C101)*(C104-C102)*(C104-C103)*(C104-C105)*(C104-C106))+E105*(L110-C99)*(L110-C100)*(L110-C101)*(L110-C102)*(L110-C103)*(L110-C104)*(L110-C106)/((C105-C99)*(C105-C100)*(C105-C101)*(C105-C102)*(C105-C103)*(C105-C104)*(C105-C106))+E106*(L110-C99)*(L110-C100)*(L110-C101)*(L110-C102)*(L110-C103)*(L110-C104)*(L110-C105)/((C106-C99)*(C106-C100)*(C106-C101)*(C106-C102)*(C106-C103)*(C106-C104)*(C106-C105))</f>
        <v>0.62341973845122756</v>
      </c>
      <c r="AA104" s="119">
        <f>E99*(L111-C100)*(L111-C101)*(L111-C102)*(L111-C103)*(L111-C104)*(L111-C105)*(L111-C106)/((C99-C100)*(C99-C101)*(C99-C102)*(C99-C103)*(C99-C104)*(C99-C105)*(C99-C106))+E100*(L111-C99)*(L111-C101)*(L111-C102)*(L111-C103)*(L111-C104)*(L111-C105)*(L111-C106)/((C100-C99)*(C100-C101)*(C100-C102)*(C100-C103)*(C100-C104)*(C100-C105)*(C100-C106))+E101*(L111-C99)*(L111-C100)*(L111-C102)*(L111-C103)*(L111-C104)*(L111-C105)*(L111-C106)/((C101-C99)*(C101-C100)*(C101-C102)*(C101-C103)*(C101-C104)*(C101-C105)*(C101-C106))+E102*(L111-C99)*(L111-C100)*(L111-C101)*(L111-C103)*(L111-C104)*(L111-C105)*(L111-C106)/((C102-C99)*(C102-C100)*(C102-C101)*(C102-C103)*(C102-C104)*(C102-C105)*(C102-C106))+E103*(L111-C99)*(L111-C100)*(L111-C101)*(L111-C102)*(L111-C104)*(L111-C105)*(L111-C106)/((C103-C99)*(C103-C100)*(C103-C101)*(C103-C102)*(C103-C104)*(C103-C105)*(C103-C106))+E104*(L111-C99)*(L111-C100)*(L111-C101)*(L111-C102)*(L111-C103)*(L111-C105)*(L111-C106)/((C104-C99)*(C104-C100)*(C104-C101)*(C104-C102)*(C104-C103)*(C104-C105)*(C104-C106))+E105*(L111-C99)*(L111-C100)*(L111-C101)*(L111-C102)*(L111-C103)*(L111-C104)*(L111-C106)/((C105-C99)*(C105-C100)*(C105-C101)*(C105-C102)*(C105-C103)*(C105-C104)*(C105-C106))+E106*(L111-C99)*(L111-C100)*(L111-C101)*(L111-C102)*(L111-C103)*(L111-C104)*(L111-C105)/((C106-C99)*(C106-C100)*(C106-C101)*(C106-C102)*(C106-C103)*(C106-C104)*(C106-C105))</f>
        <v>1.0806688166857357</v>
      </c>
    </row>
    <row r="105" spans="2:27">
      <c r="B105" s="13">
        <f t="shared" si="14"/>
        <v>40</v>
      </c>
      <c r="C105" s="102">
        <v>79.7</v>
      </c>
      <c r="D105" s="102">
        <v>30</v>
      </c>
      <c r="E105" s="13">
        <f t="shared" si="13"/>
        <v>0.14433333333333331</v>
      </c>
      <c r="F105" s="2"/>
      <c r="G105" s="6" t="s">
        <v>24</v>
      </c>
      <c r="H105" s="6">
        <f>IF('276'!O104&gt;('276'!C106-0.0001),'inf 276'!G11,'inf 276'!G19)</f>
        <v>3.5172141668667622</v>
      </c>
      <c r="I105" s="6">
        <f>IF('276'!O104&gt;('276'!C106-0.0001),'inf 276'!H11,'inf 276'!H19)</f>
        <v>3.7440648291196679</v>
      </c>
      <c r="J105" s="2"/>
      <c r="K105" s="15" t="s">
        <v>28</v>
      </c>
      <c r="L105" s="16">
        <f>O98*Calculadora!$B$3*$O$2</f>
        <v>2.30422427641731</v>
      </c>
      <c r="M105" s="12"/>
      <c r="N105" s="2"/>
      <c r="O105" s="2"/>
      <c r="P105" s="1"/>
      <c r="Q105" s="13">
        <v>-5</v>
      </c>
      <c r="R105" s="87">
        <f>R104-0.01</f>
        <v>0.66</v>
      </c>
      <c r="S105" s="85">
        <v>1.26E-2</v>
      </c>
      <c r="Y105" s="120" t="s">
        <v>40</v>
      </c>
      <c r="Z105" s="119">
        <f>E99*(L110-C111)*(L110-C112)*(L110-C113)*(L110-C100)/((C99-C111)*(C99-C112)*(C99-C113)*(C99-C100))+E111*(L110-C99)*(L110-C112)*(L110-C113)*(L110-C100)/((C111-C99)*(C111-C112)*(C111-C113)*(C111-C100))+E112*(L110-C99)*(L110-C111)*(L110-C113)*(L110-C100)/((C112-C99)*(C112-C111)*(C112-C113)*(C112-C100))+E113*(L110-C99)*(L110-C111)*(L110-C112)*(L110-C100)/((C113-C99)*(C113-C111)*(C113-C112)*(C113-C100))+E100*(L110-C99)*(L110-C111)*(L110-C112)*(L110-C113)/((C100-C99)*(C100-C111)*(C100-C112)*(C100-C113))</f>
        <v>1.0128276688714917</v>
      </c>
      <c r="AA105" s="119">
        <f>E99*(L111-C111)*(L111-C112)*(L111-C113)*(L111-C100)/((C99-C111)*(C99-C112)*(C99-C113)*(C99-C100))+E111*(L111-C99)*(L111-C112)*(L111-C113)*(L111-C100)/((C111-C99)*(C111-C112)*(C111-C113)*(C111-C100))+E112*(L111-C99)*(L111-C111)*(L111-C113)*(L111-C100)/((C112-C99)*(C112-C111)*(C112-C113)*(C112-C100))+E113*(L111-C99)*(L111-C111)*(L111-C112)*(L111-C100)/((C113-C99)*(C113-C111)*(C113-C112)*(C113-C100))+E100*(L111-C99)*(L111-C111)*(L111-C112)*(L111-C113)/((C100-C99)*(C100-C111)*(C100-C112)*(C100-C113))</f>
        <v>1.0809461765968242</v>
      </c>
    </row>
    <row r="106" spans="2:27">
      <c r="B106" s="13">
        <f t="shared" si="14"/>
        <v>30</v>
      </c>
      <c r="C106" s="102">
        <v>61.3</v>
      </c>
      <c r="D106" s="102">
        <v>21</v>
      </c>
      <c r="E106" s="13">
        <f t="shared" si="13"/>
        <v>0.10103333333333334</v>
      </c>
      <c r="F106" s="2"/>
      <c r="G106" s="6" t="s">
        <v>27</v>
      </c>
      <c r="H106" s="6" t="b">
        <f>IF(AND(Calculadora!B2&gt;-0.9,Calculadora!B2&lt;6),H115*S102,IF(AND(Calculadora!B2&gt;5.999,Calculadora!B2&lt;8.4),I115*S102,IF(AND(Calculadora!B2&gt;8.399,Calculadora!B2&lt;11),S102*J115,IF(AND(Calculadora!B2&gt;10.999,Calculadora!B2&lt;14.5),(K115*S102),IF(AND(Calculadora!B2&gt;14.499,Calculadora!B2&lt;16.9),L115*S102,IF(AND(Calculadora!B2&gt;16.899,Calculadora!B2&lt;30),(L115*1.008)*S102))))))</f>
        <v>0</v>
      </c>
      <c r="I106" s="6" t="b">
        <f>IF(AND(Calculadora!B2&lt;0.01,Calculadora!B2&gt;-8.3),(O118*H116),IF(AND(Q110&lt;-8.299,Q110&gt;-13.5),(I116*O118),IF(AND(Q110&lt;-13.49,Q110&gt;-17.5),(J116*O118),IF(AND(Calculadora!B2&lt;-17.49,Calculadora!B2&gt;-30),(O118*K116),IF(AND(Calculadora!B2&lt;-29.99,Calculadora!B2&gt;-59),((O118*L116)))))))</f>
        <v>0</v>
      </c>
      <c r="J106" s="1"/>
      <c r="K106" s="17" t="s">
        <v>30</v>
      </c>
      <c r="L106" s="18">
        <f>$O$5*Calculadora!$B$3*O98*1*(1-(L102*0.016))</f>
        <v>2.3919379603079567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1.0714076547152023</v>
      </c>
      <c r="P106" s="2"/>
      <c r="Q106" s="13">
        <v>-10</v>
      </c>
      <c r="R106" s="87">
        <f t="shared" ref="R106:R109" si="15">R105-0.01</f>
        <v>0.65</v>
      </c>
      <c r="S106" s="85">
        <v>1.2500000000000001E-2</v>
      </c>
      <c r="Y106" s="119" t="s">
        <v>41</v>
      </c>
      <c r="Z106" s="119">
        <f>I111*(L110-H112)*(O104-H113)*(L110-C99)/((H111-H112)*(H111-H113)*(H111-C99))+I112*(L110-H111)*(L110-H113)*(L110-C99)/((H112-H111)*(H112-H113)*(H112-C99))+I113*(L110-H111)*(L110-H112)*(L110-C99)/((H113-H111)*(H113-H112)*(H113-C99))+E99*(L110-H111)*(L110-H112)*(L110-H113)/((C99-H111)*(C99-H112)*(C99-H113))</f>
        <v>1.2805018999549036</v>
      </c>
      <c r="AA106" s="119">
        <f>I111*(L111-H112)*(L111-H113)*(L111-C99)/((H111-H112)*(H111-H113)*(H111-C99))+I112*(L111-H111)*(L111-H113)*(L111-C99)/((H112-H111)*(H112-H113)*(H112-C99))+I113*(L111-H111)*(L111-H112)*(L111-C99)/((H113-H111)*(H113-H112)*(H113-C99))+E99*(L111-H111)*(L111-H112)*(L111-H113)/((C99-H111)*(C99-H112)*(C99-H113))</f>
        <v>1.0809415569766214</v>
      </c>
    </row>
    <row r="107" spans="2:27">
      <c r="B107" s="13">
        <f t="shared" si="14"/>
        <v>20</v>
      </c>
      <c r="C107" s="102">
        <v>42.9</v>
      </c>
      <c r="D107" s="102">
        <v>14</v>
      </c>
      <c r="E107" s="13">
        <f t="shared" si="13"/>
        <v>6.7355555555555557E-2</v>
      </c>
      <c r="F107" s="2"/>
      <c r="G107" s="6" t="s">
        <v>29</v>
      </c>
      <c r="H107" s="6">
        <f>R102</f>
        <v>0.65182311345942912</v>
      </c>
      <c r="I107" s="6">
        <f>IF(Calculadora!B2&gt;(-25+0.0001),'276'!R110,'276'!R118)</f>
        <v>0.66299556541067006</v>
      </c>
      <c r="J107" s="2"/>
      <c r="K107" s="17" t="s">
        <v>32</v>
      </c>
      <c r="L107" s="18">
        <f>O5*Calculadora!B3*O98*1.25*(1-(L102*0.016))</f>
        <v>2.9899224503849462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1.0730139772368716</v>
      </c>
      <c r="P107" s="2"/>
      <c r="Q107" s="13">
        <v>-15</v>
      </c>
      <c r="R107" s="87">
        <f t="shared" si="15"/>
        <v>0.64</v>
      </c>
      <c r="S107" s="85">
        <v>1.24E-2</v>
      </c>
      <c r="Y107" s="120" t="s">
        <v>42</v>
      </c>
      <c r="Z107" s="119">
        <f>E105*(L110-C106)*(L110-C107)*(L110-C108)*(L110-C109)/((C105-C106)*(C105-C107)*(C105-C108)*(C105-C109))+E106*(L110-C105)*(L110-C107)*(L110-C108)*(L110-C109)/((C106-C105)*(C106-C107)*(C106-C108)*(C106-C109))+E107*(L110-C105)*(L110-C106)*(L110-C108)*(L110-C109)/((C107-C105)*(C107-C106)*(C107-C108)*(C107-C109))+E108*(L110-C105)*(L110-C106)*(L110-C107)*(L110-C109)/((C108-C105)*(C108-C106)*(C108-C107)*(C108-C109))+E109*(L110-C105)*(L110-C106)*(L110-C107)*(L110-C108)/((C109-C105)*(C109-C106)*(C109-C107)*(C109-C108))</f>
        <v>4.4350081366308984</v>
      </c>
      <c r="AA107" s="119">
        <f>E105*(L111-C106)*(L111-C107)*(L111-C108)*(L111-C109)/((C105-C106)*(C105-C107)*(C105-C108)*(C105-C109))+E106*(L111-C105)*(L111-C107)*(L111-C108)*(L111-C109)/((C106-C105)*(C106-C107)*(C106-C108)*(C106-C109))+E107*(L111-C105)*(L111-C106)*(L111-C108)*(L111-C109)/((C107-C105)*(C107-C106)*(C107-C108)*(C107-C109))+E108*(L111-C105)*(L111-C106)*(L111-C107)*(L111-C109)/((C108-C105)*(C108-C106)*(C108-C107)*(C108-C109))+E109*(L111-C105)*(L111-C106)*(L111-C107)*(L111-C108)/((C109-C105)*(C109-C106)*(C109-C107)*(C109-C108))</f>
        <v>4.9260999759224902</v>
      </c>
    </row>
    <row r="108" spans="2:27">
      <c r="B108" s="13">
        <f t="shared" si="14"/>
        <v>10</v>
      </c>
      <c r="C108" s="102">
        <v>23.3</v>
      </c>
      <c r="D108" s="102">
        <v>7</v>
      </c>
      <c r="E108" s="13">
        <f t="shared" si="13"/>
        <v>3.3677777777777779E-2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98.056186423976925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99.955953190275537</v>
      </c>
      <c r="J108" s="2"/>
      <c r="K108" s="17" t="s">
        <v>33</v>
      </c>
      <c r="L108" s="18">
        <f>(100+(L106*2.75/-4))/100</f>
        <v>0.98355542652288275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1.0729201073580654</v>
      </c>
      <c r="P108" s="2"/>
      <c r="Q108" s="13">
        <v>-20</v>
      </c>
      <c r="R108" s="87">
        <f t="shared" si="15"/>
        <v>0.63</v>
      </c>
      <c r="S108" s="85">
        <v>1.23E-2</v>
      </c>
    </row>
    <row r="109" spans="2:27">
      <c r="B109" s="13">
        <f>B108-10</f>
        <v>0</v>
      </c>
      <c r="C109" s="102">
        <v>0</v>
      </c>
      <c r="D109" s="102">
        <v>0</v>
      </c>
      <c r="E109" s="13">
        <f t="shared" si="13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62.932441418481176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60.427594384922486</v>
      </c>
      <c r="J109" s="2"/>
      <c r="K109" s="17" t="s">
        <v>35</v>
      </c>
      <c r="L109" s="18">
        <f>(100+(L107*4/-6.25))/100</f>
        <v>0.98086449631753636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4.868309158283715</v>
      </c>
      <c r="P109" s="2"/>
      <c r="Q109" s="13">
        <v>-25</v>
      </c>
      <c r="R109" s="87">
        <f t="shared" si="15"/>
        <v>0.62</v>
      </c>
      <c r="S109" s="85">
        <v>1.2200000000000001E-2</v>
      </c>
    </row>
    <row r="110" spans="2:27">
      <c r="B110" s="2"/>
      <c r="C110" s="106"/>
      <c r="D110" s="106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224.39890767556511</v>
      </c>
      <c r="M110" s="2"/>
      <c r="N110" s="2"/>
      <c r="O110" s="2"/>
      <c r="P110" s="2"/>
      <c r="Q110" s="13" t="str">
        <f>Calculadora!$B$2</f>
        <v>-3,65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0.66299556541067006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1.2629955654106698E-2</v>
      </c>
    </row>
    <row r="111" spans="2:27">
      <c r="B111" s="13">
        <v>97.5</v>
      </c>
      <c r="C111" s="102">
        <v>222.2</v>
      </c>
      <c r="D111" s="102">
        <v>205</v>
      </c>
      <c r="E111" s="13">
        <f>D111/45*0.2165</f>
        <v>0.9862777777777777</v>
      </c>
      <c r="F111" s="2"/>
      <c r="G111" s="22">
        <v>107.5</v>
      </c>
      <c r="H111" s="13">
        <v>253</v>
      </c>
      <c r="I111" s="13">
        <v>1.3616999999999999</v>
      </c>
      <c r="J111" s="2"/>
      <c r="K111" s="19" t="s">
        <v>37</v>
      </c>
      <c r="L111" s="11">
        <f>O104+L102+L107</f>
        <v>229.78076808625801</v>
      </c>
      <c r="M111" s="2"/>
      <c r="N111" s="15" t="s">
        <v>43</v>
      </c>
      <c r="O111" s="16"/>
      <c r="P111" s="2"/>
      <c r="Q111" s="2"/>
      <c r="R111" s="2"/>
      <c r="S111" s="2"/>
    </row>
    <row r="112" spans="2:27">
      <c r="B112" s="13">
        <v>95</v>
      </c>
      <c r="C112" s="102">
        <v>214.5</v>
      </c>
      <c r="D112" s="102">
        <v>187</v>
      </c>
      <c r="E112" s="13">
        <f t="shared" ref="E112:E113" si="16">D112/45*0.2165</f>
        <v>0.8996777777777778</v>
      </c>
      <c r="F112" s="2"/>
      <c r="G112" s="13">
        <v>105</v>
      </c>
      <c r="H112" s="13">
        <v>245.3</v>
      </c>
      <c r="I112" s="13">
        <v>1.2703</v>
      </c>
      <c r="J112" s="2"/>
      <c r="K112" s="2"/>
      <c r="L112" s="2"/>
      <c r="M112" s="2"/>
      <c r="N112" s="17">
        <f>MOD(H100,20/72)</f>
        <v>6.3086842136506061E-4</v>
      </c>
      <c r="O112" s="18">
        <f>MOD(I100,20/72)</f>
        <v>0.23373096805331006</v>
      </c>
      <c r="P112" s="2"/>
      <c r="Q112" s="13">
        <v>-30</v>
      </c>
      <c r="R112" s="87">
        <f>R109-0.01</f>
        <v>0.61</v>
      </c>
      <c r="S112" s="85">
        <v>1.1350000000000001E-2</v>
      </c>
    </row>
    <row r="113" spans="1:20">
      <c r="B113" s="13">
        <v>92.5</v>
      </c>
      <c r="C113" s="102">
        <v>206.9</v>
      </c>
      <c r="D113" s="102">
        <v>171</v>
      </c>
      <c r="E113" s="13">
        <f t="shared" si="16"/>
        <v>0.82269999999999999</v>
      </c>
      <c r="F113" s="2"/>
      <c r="G113" s="13">
        <v>102.5</v>
      </c>
      <c r="H113" s="13">
        <v>237.6</v>
      </c>
      <c r="I113" s="13">
        <v>1.1789000000000001</v>
      </c>
      <c r="J113" s="12"/>
      <c r="K113" s="13" t="s">
        <v>31</v>
      </c>
      <c r="L113" s="6">
        <f>O104+L102</f>
        <v>226.79084563587307</v>
      </c>
      <c r="M113" s="12"/>
      <c r="N113" s="17">
        <f>N112/(20/72)</f>
        <v>2.271126316914218E-3</v>
      </c>
      <c r="O113" s="18">
        <f>O112/(20/72)</f>
        <v>0.84143148499191622</v>
      </c>
      <c r="P113" s="12"/>
      <c r="Q113" s="13">
        <v>-35</v>
      </c>
      <c r="R113" s="87">
        <f>R112-0.01</f>
        <v>0.6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0</v>
      </c>
      <c r="O114" s="18">
        <f>IF(O113&lt;0.288,ROUNDDOWN(O113,0),ROUNDUP(O113,0))</f>
        <v>1</v>
      </c>
      <c r="P114" s="14"/>
      <c r="Q114" s="13">
        <v>-40</v>
      </c>
      <c r="R114" s="87">
        <f t="shared" ref="R114:R117" si="17">R113-0.01</f>
        <v>0.59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1.0368845895190963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1.0965657367947976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1.0962319370531632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1.0287341354645592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1.0385888560418259</v>
      </c>
      <c r="M115" s="2"/>
      <c r="N115" s="17">
        <f>IF(N112&lt;0.08,11,N116)</f>
        <v>11</v>
      </c>
      <c r="O115" s="18">
        <f>IF(O112&lt;0.08,11,O116)</f>
        <v>11</v>
      </c>
      <c r="P115" s="1"/>
      <c r="Q115" s="13">
        <v>-45</v>
      </c>
      <c r="R115" s="87">
        <f t="shared" si="17"/>
        <v>0.57999999999999996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1.0979327755709052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1.0009966552169205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1.00019172769205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1.1260102853434042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1.1989604585767224</v>
      </c>
      <c r="M116" s="2"/>
      <c r="N116" s="19">
        <f>IF(N112&gt;(20/72)-0.08,11,10)</f>
        <v>10</v>
      </c>
      <c r="O116" s="20">
        <f>IF(O112&gt;(20/72)-0.08,11,10)</f>
        <v>11</v>
      </c>
      <c r="P116" s="1"/>
      <c r="Q116" s="13">
        <v>-50</v>
      </c>
      <c r="R116" s="87">
        <f t="shared" si="17"/>
        <v>0.56999999999999995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7"/>
        <v>0.55999999999999994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IF(Calculadora!B2&gt;(-25+0.0001),'276'!S110,'276'!S118)</f>
        <v>1.2629955654106698E-2</v>
      </c>
      <c r="P118" s="1"/>
      <c r="Q118" s="13" t="str">
        <f>Calculadora!$B$2</f>
        <v>-3,65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0.66270000000028517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1.1877000000003024E-2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474" t="s">
        <v>67</v>
      </c>
      <c r="C122" s="475"/>
      <c r="D122" s="475"/>
      <c r="E122" s="476"/>
      <c r="F122" s="2"/>
      <c r="G122" s="474" t="s">
        <v>67</v>
      </c>
      <c r="H122" s="475"/>
      <c r="I122" s="476"/>
      <c r="J122" s="12"/>
      <c r="K122" s="6" t="s">
        <v>7</v>
      </c>
      <c r="L122" s="12"/>
      <c r="M122" s="2"/>
      <c r="N122" s="6" t="s">
        <v>8</v>
      </c>
      <c r="O122" s="6">
        <f>O123/0.2165</f>
        <v>6.1166497095992192</v>
      </c>
      <c r="P122" s="1"/>
      <c r="Q122" s="6">
        <v>1</v>
      </c>
      <c r="R122" s="86">
        <v>0.65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20.363796686410495</v>
      </c>
      <c r="I123" s="13">
        <f>I124/0.2165</f>
        <v>21.286078780404825</v>
      </c>
      <c r="J123" s="12"/>
      <c r="K123" s="15" t="s">
        <v>11</v>
      </c>
      <c r="L123" s="16">
        <f>O123*$O$3*Calculadora!$B$3</f>
        <v>4.4689498111778043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1.324254662128231</v>
      </c>
      <c r="P123" s="2"/>
      <c r="Q123" s="6">
        <v>5</v>
      </c>
      <c r="R123" s="86">
        <f>R122+0.01</f>
        <v>0.66</v>
      </c>
      <c r="S123" s="85">
        <v>1.41E-2</v>
      </c>
    </row>
    <row r="124" spans="1:20">
      <c r="B124" s="13">
        <v>100</v>
      </c>
      <c r="C124" s="102">
        <v>212.4</v>
      </c>
      <c r="D124" s="102">
        <v>230</v>
      </c>
      <c r="E124" s="13">
        <f>D124/45*0.2165</f>
        <v>1.1065555555555555</v>
      </c>
      <c r="F124" s="2"/>
      <c r="G124" s="6" t="s">
        <v>7</v>
      </c>
      <c r="H124" s="6">
        <f>L125+O128</f>
        <v>4.4087619826078726</v>
      </c>
      <c r="I124" s="6">
        <f>L126+O128</f>
        <v>4.6084360559576449</v>
      </c>
      <c r="J124" s="12"/>
      <c r="K124" s="17" t="s">
        <v>13</v>
      </c>
      <c r="L124" s="18">
        <f>IF(L127&gt;0,L123*O126,L123*O127)</f>
        <v>4.4939790241092492</v>
      </c>
      <c r="M124" s="2"/>
      <c r="N124" s="6" t="s">
        <v>14</v>
      </c>
      <c r="O124" s="6">
        <f>H132*POWER((1+(H131)),C124-O129)</f>
        <v>0.63182311345942899</v>
      </c>
      <c r="P124" s="2"/>
      <c r="Q124" s="6">
        <v>10</v>
      </c>
      <c r="R124" s="86">
        <f t="shared" ref="R124:R126" si="18">R123+0.01</f>
        <v>0.67</v>
      </c>
      <c r="S124" s="85">
        <v>1.43E-2</v>
      </c>
    </row>
    <row r="125" spans="1:20">
      <c r="B125" s="13">
        <f>B124-10</f>
        <v>90</v>
      </c>
      <c r="C125" s="102">
        <v>184.6</v>
      </c>
      <c r="D125" s="102">
        <v>163</v>
      </c>
      <c r="E125" s="13">
        <f t="shared" ref="E125:E134" si="19">D125/45*0.2165</f>
        <v>0.78421111111111108</v>
      </c>
      <c r="F125" s="2"/>
      <c r="G125" s="6" t="s">
        <v>5</v>
      </c>
      <c r="H125" s="6">
        <f>IF(O129&gt;(C131-0.0001),H133,H134)</f>
        <v>104.87570888686437</v>
      </c>
      <c r="I125" s="6">
        <f>IF(O129&gt;(C131-0.0001),I133,I134)</f>
        <v>108.39912700796395</v>
      </c>
      <c r="J125" s="12"/>
      <c r="K125" s="17" t="s">
        <v>15</v>
      </c>
      <c r="L125" s="18">
        <f>L124*L133</f>
        <v>4.4028764063317469</v>
      </c>
      <c r="M125" s="2"/>
      <c r="N125" s="6" t="s">
        <v>16</v>
      </c>
      <c r="O125" s="6">
        <f>I132*POWER((1+(I131)),C124-O129)</f>
        <v>0.65299556541067028</v>
      </c>
      <c r="P125" s="2"/>
      <c r="Q125" s="6">
        <v>15</v>
      </c>
      <c r="R125" s="86">
        <f t="shared" si="18"/>
        <v>0.68</v>
      </c>
      <c r="S125" s="85">
        <v>1.4500000000000001E-2</v>
      </c>
    </row>
    <row r="126" spans="1:20">
      <c r="B126" s="13">
        <f t="shared" ref="B126:B133" si="20">B125-10</f>
        <v>80</v>
      </c>
      <c r="C126" s="102">
        <v>158.5</v>
      </c>
      <c r="D126" s="102">
        <v>117</v>
      </c>
      <c r="E126" s="13">
        <f t="shared" si="19"/>
        <v>0.56290000000000007</v>
      </c>
      <c r="F126" s="2"/>
      <c r="G126" s="6" t="s">
        <v>17</v>
      </c>
      <c r="H126" s="6" t="e">
        <f>IF(N139=0,INDEX('R276'!K39:K363,(ROUNDDOWN(((H125-10)/(20/72)+1),0)),1),INDEX('R276'!K39:K363,(ROUNDUP(((H125-10)/(20/72))+1,0)),1))</f>
        <v>#REF!</v>
      </c>
      <c r="I126" s="6" t="e">
        <f>IF(O139=0,INDEX('R276'!K39:K363,(ROUNDDOWN(((I125-10)/(20/72)+1),0)),1),INDEX('R276'!K39:K363,(ROUNDUP(((I125-10)/(20/72))+1,0)),1))</f>
        <v>#REF!</v>
      </c>
      <c r="J126" s="12"/>
      <c r="K126" s="17" t="s">
        <v>18</v>
      </c>
      <c r="L126" s="18">
        <f>L124/L134</f>
        <v>4.6025504796815193</v>
      </c>
      <c r="M126" s="2"/>
      <c r="N126" s="6" t="s">
        <v>19</v>
      </c>
      <c r="O126" s="6">
        <f>IF((O129&gt;0),((100+(L127/-H130))/100))</f>
        <v>1.0027185380930823</v>
      </c>
      <c r="P126" s="1"/>
      <c r="Q126" s="6">
        <v>20</v>
      </c>
      <c r="R126" s="86">
        <f t="shared" si="18"/>
        <v>0.69000000000000006</v>
      </c>
      <c r="S126" s="85">
        <v>1.4800000000000001E-2</v>
      </c>
    </row>
    <row r="127" spans="1:20">
      <c r="B127" s="13">
        <f t="shared" si="20"/>
        <v>70</v>
      </c>
      <c r="C127" s="102">
        <v>134.80000000000001</v>
      </c>
      <c r="D127" s="102">
        <v>85</v>
      </c>
      <c r="E127" s="13">
        <f t="shared" si="19"/>
        <v>0.40894444444444444</v>
      </c>
      <c r="F127" s="2"/>
      <c r="G127" s="6" t="s">
        <v>39</v>
      </c>
      <c r="H127" s="6">
        <f>N140</f>
        <v>10</v>
      </c>
      <c r="I127" s="6">
        <f>O140</f>
        <v>11</v>
      </c>
      <c r="J127" s="12"/>
      <c r="K127" s="19" t="s">
        <v>21</v>
      </c>
      <c r="L127" s="20">
        <f>IF(Calculadora!$B$2&gt;0,Calculadora!$B$2*O124,Calculadora!$B$2*O125)</f>
        <v>-2.3061543641269155</v>
      </c>
      <c r="M127" s="2"/>
      <c r="N127" s="6" t="s">
        <v>22</v>
      </c>
      <c r="O127" s="6">
        <f>IF((O129&gt;0),((100+(L127/-I130))/100))</f>
        <v>1.005600692330185</v>
      </c>
      <c r="P127" s="1"/>
      <c r="Q127" s="6" t="str">
        <f>Calculadora!$B$2</f>
        <v>-3,65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0.63182311345942899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1.2520630052894747E-2</v>
      </c>
    </row>
    <row r="128" spans="1:20">
      <c r="B128" s="13">
        <f t="shared" si="20"/>
        <v>60</v>
      </c>
      <c r="C128" s="102">
        <v>113.3</v>
      </c>
      <c r="D128" s="102">
        <v>63</v>
      </c>
      <c r="E128" s="13">
        <f t="shared" si="19"/>
        <v>0.30309999999999998</v>
      </c>
      <c r="F128" s="2"/>
      <c r="G128" s="13" t="s">
        <v>20</v>
      </c>
      <c r="H128" s="13">
        <f>H123/4</f>
        <v>5.0909491716026238</v>
      </c>
      <c r="I128" s="13">
        <f>I123/4</f>
        <v>5.3215196951012063</v>
      </c>
      <c r="J128" s="12"/>
      <c r="K128" s="21"/>
      <c r="L128" s="21"/>
      <c r="M128" s="2"/>
      <c r="N128" s="6" t="s">
        <v>23</v>
      </c>
      <c r="O128" s="6">
        <f>O123/4.5*Calculadora!$B$5</f>
        <v>5.8855762761254706E-3</v>
      </c>
      <c r="P128" s="1"/>
      <c r="Q128" s="2"/>
      <c r="R128" s="2"/>
      <c r="S128" s="2"/>
    </row>
    <row r="129" spans="2:19">
      <c r="B129" s="13">
        <f t="shared" si="20"/>
        <v>50</v>
      </c>
      <c r="C129" s="102">
        <v>93.8</v>
      </c>
      <c r="D129" s="102">
        <v>47</v>
      </c>
      <c r="E129" s="13">
        <f t="shared" si="19"/>
        <v>0.22612222222222222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229.17</v>
      </c>
      <c r="P129" s="1"/>
      <c r="Q129" s="13">
        <v>-1</v>
      </c>
      <c r="R129" s="87">
        <v>0.66</v>
      </c>
      <c r="S129" s="85">
        <v>1.2699999999999999E-2</v>
      </c>
    </row>
    <row r="130" spans="2:19">
      <c r="B130" s="13">
        <f t="shared" si="20"/>
        <v>40</v>
      </c>
      <c r="C130" s="102">
        <v>75.7</v>
      </c>
      <c r="D130" s="102">
        <v>35</v>
      </c>
      <c r="E130" s="13">
        <f t="shared" si="19"/>
        <v>0.16838888888888889</v>
      </c>
      <c r="F130" s="2"/>
      <c r="G130" s="6" t="s">
        <v>24</v>
      </c>
      <c r="H130" s="6">
        <f>IF('276'!O129&gt;('276'!C131-0.0001),'inf 276'!K11,'inf 276'!K19)</f>
        <v>8.4830680504173177</v>
      </c>
      <c r="I130" s="6">
        <f>IF('276'!O129&gt;('276'!C131-0.0001),'inf 276'!L11,'inf 276'!L19)</f>
        <v>4.1176237296555271</v>
      </c>
      <c r="J130" s="2"/>
      <c r="K130" s="15" t="s">
        <v>28</v>
      </c>
      <c r="L130" s="16">
        <f>O123*Calculadora!$B$3*$O$2</f>
        <v>2.8437464985240068</v>
      </c>
      <c r="M130" s="12"/>
      <c r="N130" s="2"/>
      <c r="O130" s="2"/>
      <c r="P130" s="1"/>
      <c r="Q130" s="13">
        <v>-5</v>
      </c>
      <c r="R130" s="87">
        <f>R129-0.01</f>
        <v>0.65</v>
      </c>
      <c r="S130" s="85">
        <v>1.26E-2</v>
      </c>
    </row>
    <row r="131" spans="2:19">
      <c r="B131" s="13">
        <f t="shared" si="20"/>
        <v>30</v>
      </c>
      <c r="C131" s="102">
        <v>58.4</v>
      </c>
      <c r="D131" s="102">
        <v>25</v>
      </c>
      <c r="E131" s="13">
        <f t="shared" si="19"/>
        <v>0.12027777777777778</v>
      </c>
      <c r="F131" s="2"/>
      <c r="G131" s="6" t="s">
        <v>27</v>
      </c>
      <c r="H131" s="6" t="b">
        <f>IF(AND(Calculadora!B2&gt;-0.9,Calculadora!B2&lt;6),H140*S127,IF(AND(Calculadora!B2&gt;5.999,Calculadora!B2&lt;8.4),I140*S127,IF(AND(Calculadora!B2&gt;8.399,Calculadora!B2&lt;11),S127*J140,IF(AND(Calculadora!B2&gt;10.999,Calculadora!B2&lt;14.5),(K140*S127),IF(AND(Calculadora!B2&gt;14.499,Calculadora!B2&lt;16.9),L140*S127,IF(AND(Calculadora!B2&gt;16.899,Calculadora!B2&lt;30),(L140*1.008)*S127))))))</f>
        <v>0</v>
      </c>
      <c r="I131" s="6" t="b">
        <f>IF(AND(Calculadora!B2&lt;0.01,Calculadora!B2&gt;-8.3),(O143*H141),IF(AND(Q135&lt;-8.299,Q135&gt;-13.5),(I141*O143),IF(AND(Q135&lt;-13.49,Q135&gt;-17.5),(J141*O143),IF(AND(Calculadora!B2&lt;-17.49,Calculadora!B2&gt;-30),(O143*K141),IF(AND(Calculadora!B2&lt;-29.99,Calculadora!B2&gt;-59),((O143*L141)))))))</f>
        <v>0</v>
      </c>
      <c r="J131" s="1"/>
      <c r="K131" s="17" t="s">
        <v>30</v>
      </c>
      <c r="L131" s="18">
        <f>$O$5*Calculadora!$B$3*O123*1*(1-(L127*0.016))</f>
        <v>2.9486763928926751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1.4588154304970729</v>
      </c>
      <c r="P131" s="2"/>
      <c r="Q131" s="13">
        <v>-10</v>
      </c>
      <c r="R131" s="87">
        <f t="shared" ref="R131:R134" si="21">R130-0.01</f>
        <v>0.64</v>
      </c>
      <c r="S131" s="85">
        <v>1.2500000000000001E-2</v>
      </c>
    </row>
    <row r="132" spans="2:19">
      <c r="B132" s="13">
        <f t="shared" si="20"/>
        <v>20</v>
      </c>
      <c r="C132" s="102">
        <v>40.9</v>
      </c>
      <c r="D132" s="102">
        <v>17</v>
      </c>
      <c r="E132" s="13">
        <f t="shared" si="19"/>
        <v>8.1788888888888883E-2</v>
      </c>
      <c r="F132" s="2"/>
      <c r="G132" s="6" t="s">
        <v>29</v>
      </c>
      <c r="H132" s="6">
        <f>R127</f>
        <v>0.63182311345942899</v>
      </c>
      <c r="I132" s="6">
        <f>IF(Calculadora!B2&gt;(-25+0.0001),'276'!R135,'276'!R143)</f>
        <v>0.65299556541067028</v>
      </c>
      <c r="J132" s="2"/>
      <c r="K132" s="17" t="s">
        <v>32</v>
      </c>
      <c r="L132" s="18">
        <f>O5*Calculadora!B3*O123*1.25*(1-(L127*0.016))</f>
        <v>3.685845491115844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1.1128672588137292</v>
      </c>
      <c r="P132" s="2"/>
      <c r="Q132" s="13">
        <v>-15</v>
      </c>
      <c r="R132" s="87">
        <f t="shared" si="21"/>
        <v>0.63</v>
      </c>
      <c r="S132" s="85">
        <v>1.24E-2</v>
      </c>
    </row>
    <row r="133" spans="2:19">
      <c r="B133" s="13">
        <f t="shared" si="20"/>
        <v>10</v>
      </c>
      <c r="C133" s="102">
        <v>22.2</v>
      </c>
      <c r="D133" s="102">
        <v>9</v>
      </c>
      <c r="E133" s="13">
        <f t="shared" si="19"/>
        <v>4.3300000000000005E-2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104.87570888686437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108.39912700796395</v>
      </c>
      <c r="J133" s="2"/>
      <c r="K133" s="17" t="s">
        <v>33</v>
      </c>
      <c r="L133" s="18">
        <f>(100+(L131*2.75/-4))/100</f>
        <v>0.97972784979886285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1.324254662128231</v>
      </c>
      <c r="P133" s="2"/>
      <c r="Q133" s="13">
        <v>-20</v>
      </c>
      <c r="R133" s="87">
        <f t="shared" si="21"/>
        <v>0.62</v>
      </c>
      <c r="S133" s="85">
        <v>1.23E-2</v>
      </c>
    </row>
    <row r="134" spans="2:19">
      <c r="B134" s="13">
        <f>B133-10</f>
        <v>0</v>
      </c>
      <c r="C134" s="102">
        <v>0</v>
      </c>
      <c r="D134" s="102">
        <v>0</v>
      </c>
      <c r="E134" s="13">
        <f t="shared" si="19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91.953227461524875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92.49188121341831</v>
      </c>
      <c r="J134" s="2"/>
      <c r="K134" s="17" t="s">
        <v>35</v>
      </c>
      <c r="L134" s="18">
        <f>(100+(L132*4/-6.25))/100</f>
        <v>0.97641058885685861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5.1544804865422407</v>
      </c>
      <c r="P134" s="2"/>
      <c r="Q134" s="13">
        <v>-25</v>
      </c>
      <c r="R134" s="87">
        <f t="shared" si="21"/>
        <v>0.61</v>
      </c>
      <c r="S134" s="85">
        <v>1.2200000000000001E-2</v>
      </c>
    </row>
    <row r="135" spans="2:19">
      <c r="B135" s="2"/>
      <c r="C135" s="106"/>
      <c r="D135" s="106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223.9151692429804</v>
      </c>
      <c r="M135" s="2"/>
      <c r="N135" s="2"/>
      <c r="O135" s="2"/>
      <c r="P135" s="2"/>
      <c r="Q135" s="13" t="str">
        <f>Calculadora!$B$2</f>
        <v>-3,65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0.65299556541067028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1.2629955654106698E-2</v>
      </c>
    </row>
    <row r="136" spans="2:19">
      <c r="B136" s="13">
        <v>97.5</v>
      </c>
      <c r="C136" s="102">
        <v>205.4</v>
      </c>
      <c r="D136" s="102">
        <v>211</v>
      </c>
      <c r="E136" s="13">
        <f>D136/45*0.2165</f>
        <v>1.0151444444444444</v>
      </c>
      <c r="F136" s="2"/>
      <c r="G136" s="22">
        <v>107.5</v>
      </c>
      <c r="H136" s="13">
        <v>233.4</v>
      </c>
      <c r="I136" s="13">
        <v>1.3783000000000001</v>
      </c>
      <c r="J136" s="2"/>
      <c r="K136" s="19" t="s">
        <v>37</v>
      </c>
      <c r="L136" s="11">
        <f>O129+L127+L132</f>
        <v>230.54969112698893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2">
        <v>198.4</v>
      </c>
      <c r="D137" s="102">
        <v>193</v>
      </c>
      <c r="E137" s="13">
        <f t="shared" ref="E137:E138" si="22">D137/45*0.2165</f>
        <v>0.92854444444444439</v>
      </c>
      <c r="F137" s="2"/>
      <c r="G137" s="13">
        <v>105</v>
      </c>
      <c r="H137" s="13">
        <v>226.4</v>
      </c>
      <c r="I137" s="13">
        <v>1.2892999999999999</v>
      </c>
      <c r="J137" s="2"/>
      <c r="K137" s="2"/>
      <c r="L137" s="2"/>
      <c r="M137" s="2"/>
      <c r="N137" s="17">
        <f>MOD(H125,20/72)</f>
        <v>0.15348666464214655</v>
      </c>
      <c r="O137" s="18">
        <f>MOD(I125,20/72)</f>
        <v>6.5793674630616694E-2</v>
      </c>
      <c r="P137" s="2"/>
      <c r="Q137" s="13">
        <v>-30</v>
      </c>
      <c r="R137" s="87">
        <f>R134-0.01</f>
        <v>0.6</v>
      </c>
      <c r="S137" s="85">
        <v>1.1350000000000001E-2</v>
      </c>
    </row>
    <row r="138" spans="2:19">
      <c r="B138" s="13">
        <v>92.5</v>
      </c>
      <c r="C138" s="102">
        <v>191.5</v>
      </c>
      <c r="D138" s="102">
        <v>178</v>
      </c>
      <c r="E138" s="13">
        <f t="shared" si="22"/>
        <v>0.85637777777777779</v>
      </c>
      <c r="F138" s="2"/>
      <c r="G138" s="13">
        <v>102.5</v>
      </c>
      <c r="H138" s="13">
        <v>219.4</v>
      </c>
      <c r="I138" s="13">
        <v>1.2002999999999999</v>
      </c>
      <c r="J138" s="12"/>
      <c r="K138" s="13" t="s">
        <v>31</v>
      </c>
      <c r="L138" s="6">
        <f>O129+L127</f>
        <v>226.86384563587308</v>
      </c>
      <c r="M138" s="12"/>
      <c r="N138" s="17">
        <f>N137/(20/72)</f>
        <v>0.55255199271172761</v>
      </c>
      <c r="O138" s="18">
        <f>O137/(20/72)</f>
        <v>0.23685722867022008</v>
      </c>
      <c r="P138" s="12"/>
      <c r="Q138" s="13">
        <v>-35</v>
      </c>
      <c r="R138" s="87">
        <f>R137-0.01</f>
        <v>0.59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1</v>
      </c>
      <c r="O139" s="18">
        <f>IF(O138&lt;0.288,ROUNDDOWN(O138,0),ROUNDUP(O138,0))</f>
        <v>0</v>
      </c>
      <c r="P139" s="14"/>
      <c r="Q139" s="13">
        <v>-40</v>
      </c>
      <c r="R139" s="87">
        <f t="shared" ref="R139:R142" si="23">R138-0.01</f>
        <v>0.57999999999999996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1.1439374918173921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1.1993574223066825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1.2122841193403895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1.0580068249630912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1.0712696061479792</v>
      </c>
      <c r="M140" s="2"/>
      <c r="N140" s="17">
        <f>IF(N137&lt;0.08,11,N141)</f>
        <v>10</v>
      </c>
      <c r="O140" s="18">
        <f>IF(O137&lt;0.08,11,O141)</f>
        <v>11</v>
      </c>
      <c r="P140" s="1"/>
      <c r="Q140" s="13">
        <v>-45</v>
      </c>
      <c r="R140" s="87">
        <f t="shared" si="23"/>
        <v>0.56999999999999995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1.1450747087295601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0.9387146297114406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0.97342928871544576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1.2436369926125033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1.1551929578739728</v>
      </c>
      <c r="M141" s="2"/>
      <c r="N141" s="19">
        <f>IF(N137&gt;(20/72)-0.08,11,10)</f>
        <v>10</v>
      </c>
      <c r="O141" s="20">
        <f>IF(O137&gt;(20/72)-0.08,11,10)</f>
        <v>10</v>
      </c>
      <c r="P141" s="1"/>
      <c r="Q141" s="13">
        <v>-50</v>
      </c>
      <c r="R141" s="87">
        <f t="shared" si="23"/>
        <v>0.55999999999999994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3"/>
        <v>0.54999999999999993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IF(Calculadora!B2&gt;(-25+0.0001),'276'!S135,'276'!S143)</f>
        <v>1.2629955654106698E-2</v>
      </c>
      <c r="P143" s="1"/>
      <c r="Q143" s="13" t="str">
        <f>Calculadora!$B$2</f>
        <v>-3,65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0.65270000000001005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1.1877000000003024E-2</v>
      </c>
    </row>
    <row r="147" spans="2:27">
      <c r="B147" s="477" t="s">
        <v>48</v>
      </c>
      <c r="C147" s="481"/>
      <c r="D147" s="481"/>
      <c r="E147" s="478"/>
      <c r="F147" s="2"/>
      <c r="G147" s="474" t="s">
        <v>48</v>
      </c>
      <c r="H147" s="475"/>
      <c r="I147" s="476"/>
      <c r="J147" s="2"/>
      <c r="K147" s="6" t="s">
        <v>7</v>
      </c>
      <c r="L147" s="12"/>
      <c r="M147" s="2"/>
      <c r="N147" s="13" t="s">
        <v>8</v>
      </c>
      <c r="O147" s="13">
        <f>O148/0.2165</f>
        <v>5.4300297642085802</v>
      </c>
      <c r="P147" s="2"/>
      <c r="Q147" s="6">
        <v>1</v>
      </c>
      <c r="R147" s="6">
        <v>2.0150000000000001</v>
      </c>
      <c r="S147" s="85">
        <v>1.2699999999999999E-2</v>
      </c>
    </row>
    <row r="148" spans="2:27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18.787635155013859</v>
      </c>
      <c r="I148" s="6">
        <f>I149/0.2165</f>
        <v>18.787635155013859</v>
      </c>
      <c r="J148" s="2"/>
      <c r="K148" s="15" t="s">
        <v>11</v>
      </c>
      <c r="L148" s="16">
        <f>O148*$O$3*Calculadora!$B$3</f>
        <v>3.9672911874235486</v>
      </c>
      <c r="M148" s="2"/>
      <c r="N148" s="6" t="s">
        <v>12</v>
      </c>
      <c r="O148" s="6">
        <f>E149*(Calculadora!$B$1-C150)*(Calculadora!$B$1-C151)/((C149-C150)*(C149-C151))+E150*(Calculadora!$B$1-C149)*(Calculadora!$B$1-C151)/((C150-C149)*(C150-C151))+E151*(Calculadora!$B$1-C149)*(Calculadora!$B$1-C150)/((C151-C149)*(C151-C150))</f>
        <v>1.1756014439511575</v>
      </c>
      <c r="P148" s="12"/>
      <c r="Q148" s="6">
        <v>5</v>
      </c>
      <c r="R148" s="6">
        <f>R147</f>
        <v>2.0150000000000001</v>
      </c>
      <c r="S148" s="85">
        <v>1.3100000000000001E-2</v>
      </c>
      <c r="Z148" s="115" t="s">
        <v>263</v>
      </c>
      <c r="AA148" s="117" t="s">
        <v>264</v>
      </c>
    </row>
    <row r="149" spans="2:27">
      <c r="B149" s="5">
        <v>100</v>
      </c>
      <c r="C149" s="103">
        <v>298</v>
      </c>
      <c r="D149" s="102">
        <v>294</v>
      </c>
      <c r="E149" s="6">
        <f>D149/45*0.2165</f>
        <v>1.4144666666666665</v>
      </c>
      <c r="F149" s="1"/>
      <c r="G149" s="6" t="s">
        <v>7</v>
      </c>
      <c r="H149" s="6">
        <f>L150+O153</f>
        <v>4.0675230110605005</v>
      </c>
      <c r="I149" s="6">
        <f>L151+O153</f>
        <v>4.0675230110605005</v>
      </c>
      <c r="J149" s="2"/>
      <c r="K149" s="17" t="s">
        <v>13</v>
      </c>
      <c r="L149" s="18">
        <f>IF(L152&gt;0,L148*O151,L148*O152)</f>
        <v>4.0636043395806629</v>
      </c>
      <c r="M149" s="2"/>
      <c r="N149" s="6" t="s">
        <v>14</v>
      </c>
      <c r="O149" s="6">
        <f>R152*POWER(1.001,(C149-Calculadora!B1))</f>
        <v>2.1616332685422779</v>
      </c>
      <c r="P149" s="12"/>
      <c r="Q149" s="6">
        <v>10</v>
      </c>
      <c r="R149" s="6">
        <f t="shared" ref="R149:R151" si="24">R148</f>
        <v>2.0150000000000001</v>
      </c>
      <c r="S149" s="85">
        <v>1.3299999999999999E-2</v>
      </c>
      <c r="Y149" s="114" t="s">
        <v>265</v>
      </c>
      <c r="Z149" s="115">
        <f>Z150/0.2165</f>
        <v>5.2984248600252144</v>
      </c>
      <c r="AA149" s="117">
        <f>AA150/0.2165</f>
        <v>5.3612002990413075</v>
      </c>
    </row>
    <row r="150" spans="2:27">
      <c r="B150" s="5">
        <v>90</v>
      </c>
      <c r="C150" s="103">
        <v>273.8</v>
      </c>
      <c r="D150" s="102">
        <v>275</v>
      </c>
      <c r="E150" s="6">
        <f t="shared" ref="E150:E151" si="25">D150/45*0.2165</f>
        <v>1.3230555555555554</v>
      </c>
      <c r="F150" s="1"/>
      <c r="G150" s="6" t="s">
        <v>5</v>
      </c>
      <c r="H150" s="6">
        <f>IF(L160&lt;=C150,80+(L160-C151)/((C150-C151)/10),90+(L160-C150)/((C149-C150)/10))</f>
        <v>66.655171368119852</v>
      </c>
      <c r="I150" s="6">
        <f>IF(L161&lt;=C150,80+(L161-C151)/((C150-C151)/10),90+(L161-C150)/((C149-C150)/10))</f>
        <v>68.741554722641069</v>
      </c>
      <c r="J150" s="2"/>
      <c r="K150" s="17" t="s">
        <v>15</v>
      </c>
      <c r="L150" s="18">
        <f>L149*L158</f>
        <v>4.0636043395806629</v>
      </c>
      <c r="M150" s="2"/>
      <c r="N150" s="6" t="s">
        <v>16</v>
      </c>
      <c r="O150" s="6">
        <f>R161*POWER(1.001,(C149-Calculadora!B1))</f>
        <v>1.3775157096118393</v>
      </c>
      <c r="P150" s="12"/>
      <c r="Q150" s="6">
        <v>15</v>
      </c>
      <c r="R150" s="6">
        <f t="shared" si="24"/>
        <v>2.0150000000000001</v>
      </c>
      <c r="S150" s="85">
        <v>1.35E-2</v>
      </c>
      <c r="Y150" s="114" t="s">
        <v>266</v>
      </c>
      <c r="Z150" s="115">
        <f>Z154</f>
        <v>1.147108982195459</v>
      </c>
      <c r="AA150" s="117">
        <f>AA154</f>
        <v>1.1606998647424431</v>
      </c>
    </row>
    <row r="151" spans="2:27">
      <c r="B151" s="5">
        <v>80</v>
      </c>
      <c r="C151" s="103">
        <v>249.6</v>
      </c>
      <c r="D151" s="102">
        <v>258</v>
      </c>
      <c r="E151" s="6">
        <f t="shared" si="25"/>
        <v>1.2412666666666667</v>
      </c>
      <c r="F151" s="1"/>
      <c r="G151" s="6" t="s">
        <v>17</v>
      </c>
      <c r="H151" s="6" t="e">
        <f>INDEX('R276'!F291:F363,(ROUNDUP(((H150-80)/(20/72))+1,0)),1)</f>
        <v>#VALUE!</v>
      </c>
      <c r="I151" s="6" t="e">
        <f>INDEX('R276'!F291:F363,(ROUNDUP(((I150-80)/(20/72))+1,0)),1)</f>
        <v>#VALUE!</v>
      </c>
      <c r="J151" s="2"/>
      <c r="K151" s="17" t="s">
        <v>18</v>
      </c>
      <c r="L151" s="18">
        <f>L149/L159</f>
        <v>4.0636043395806629</v>
      </c>
      <c r="M151" s="2"/>
      <c r="N151" s="6" t="s">
        <v>19</v>
      </c>
      <c r="O151" s="6">
        <f>IF((Calculadora!B1&gt;0),((100+(L152/-3.25))/100))</f>
        <v>1.0242768044005517</v>
      </c>
      <c r="P151" s="12"/>
      <c r="Q151" s="6">
        <v>20</v>
      </c>
      <c r="R151" s="6">
        <f t="shared" si="24"/>
        <v>2.0150000000000001</v>
      </c>
      <c r="S151" s="85">
        <v>1.38E-2</v>
      </c>
      <c r="Z151" s="116"/>
    </row>
    <row r="152" spans="2:27">
      <c r="B152" s="12"/>
      <c r="C152" s="2"/>
      <c r="D152" s="2"/>
      <c r="E152" s="2"/>
      <c r="F152" s="1"/>
      <c r="G152" s="13" t="s">
        <v>20</v>
      </c>
      <c r="H152" s="13">
        <f>H148/4</f>
        <v>4.6969087887534648</v>
      </c>
      <c r="I152" s="6">
        <f>I148/4</f>
        <v>4.6969087887534648</v>
      </c>
      <c r="J152" s="2"/>
      <c r="K152" s="19" t="s">
        <v>21</v>
      </c>
      <c r="L152" s="20">
        <f>IF(Calculadora!B2&gt;0,Calculadora!B2*O149,Calculadora!B2*O150)</f>
        <v>-7.889961430179314</v>
      </c>
      <c r="M152" s="2"/>
      <c r="N152" s="6" t="s">
        <v>22</v>
      </c>
      <c r="O152" s="6">
        <f>IF((Calculadora!B1&gt;0),((100+(L152/-3.25))/100))</f>
        <v>1.0242768044005517</v>
      </c>
      <c r="P152" s="12"/>
      <c r="Q152" s="6" t="str">
        <f>Calculadora!$B$2</f>
        <v>-3,65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2.014999999999997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1.1520630052894745E-2</v>
      </c>
      <c r="Y152" s="116"/>
      <c r="Z152" s="116"/>
      <c r="AA152" s="116"/>
    </row>
    <row r="153" spans="2:27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O148/6*Calculadora!B5</f>
        <v>3.918671479837192E-3</v>
      </c>
      <c r="P153" s="12"/>
      <c r="Q153" s="2"/>
      <c r="S153" s="2"/>
      <c r="Y153" s="116"/>
      <c r="Z153" s="118" t="s">
        <v>263</v>
      </c>
      <c r="AA153" s="118" t="s">
        <v>264</v>
      </c>
    </row>
    <row r="154" spans="2:27">
      <c r="B154" s="2"/>
      <c r="C154" s="2"/>
      <c r="D154" s="2"/>
      <c r="E154" s="1"/>
      <c r="F154" s="1"/>
      <c r="G154" s="6" t="s">
        <v>34</v>
      </c>
      <c r="H154" s="6" t="e">
        <f>INDEX('R276'!G291:G363,(ROUNDUP(((Calculadora!J18-80)/(20/72))+1,0)),1)</f>
        <v>#VALUE!</v>
      </c>
      <c r="I154" s="6" t="e">
        <f>INDEX('R276'!G291:G363,(ROUNDUP(((Calculadora!K18-80)/(20/72))+1,0)),1)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1.3</v>
      </c>
      <c r="S154" s="85">
        <v>1.2699999999999999E-2</v>
      </c>
      <c r="Y154" s="119" t="s">
        <v>12</v>
      </c>
      <c r="Z154" s="119">
        <f>E149*(L160-C150)*(L160-C151)/((C149-C150)*(C149-C151))+E150*(L160-C149)*(L160-C151)/((C150-C149)*(C150-C151))+E151*(L160-C149)*(L160-C150)/((C151-C149)*(C151-C150))</f>
        <v>1.147108982195459</v>
      </c>
      <c r="AA154" s="119">
        <f>E149*(L161-C150)*(L161-C151)/((C149-C150)*(C149-C151))+E150*(L161-C149)*(L161-C151)/((C150-C149)*(C150-C151))+E151*(L161-C149)*(L161-C150)/((C151-C149)*(C151-C150))</f>
        <v>1.1606998647424431</v>
      </c>
    </row>
    <row r="155" spans="2:27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(Calculadora!B3*O2)*O148</f>
        <v>2.5245238589706767</v>
      </c>
      <c r="M155" s="2"/>
      <c r="N155" s="6">
        <f>100*(L160-C150)*(L160-C151)/((C149-C150)*(C149-C151))+90*(L160-C149)*(L160-C151)/((C150-C149)*(C150-C151))+80*(L160-C149)*(L160-C150)/((C151-C149)*(C151-C150))</f>
        <v>66.655171368119881</v>
      </c>
      <c r="O155" s="6">
        <f>100*(L161-C150)*(L161-C151)/((C149-C150)*(C149-C151))+90*(L161-C149)*(L161-C151)/((C150-C149)*(C150-C151))+80*(L161-C149)*(L161-C150)/((C151-C149)*(C151-C150))</f>
        <v>68.741554722641126</v>
      </c>
      <c r="P155" s="12"/>
      <c r="Q155" s="6">
        <v>-10</v>
      </c>
      <c r="R155" s="86">
        <f>R154-0.05</f>
        <v>1.25</v>
      </c>
      <c r="S155" s="85">
        <v>1.2500000000000001E-2</v>
      </c>
      <c r="Y155" s="120" t="s">
        <v>40</v>
      </c>
      <c r="Z155" s="119"/>
      <c r="AA155" s="119"/>
    </row>
    <row r="156" spans="2:27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2.5245238589706767</v>
      </c>
      <c r="M156" s="2"/>
      <c r="N156" s="12"/>
      <c r="O156" s="2"/>
      <c r="P156" s="12"/>
      <c r="Q156" s="6">
        <v>-20</v>
      </c>
      <c r="R156" s="86">
        <f t="shared" ref="R156:R160" si="26">R155-0.05</f>
        <v>1.2</v>
      </c>
      <c r="S156" s="85">
        <v>1.23E-2</v>
      </c>
      <c r="Y156" s="119" t="s">
        <v>41</v>
      </c>
      <c r="Z156" s="119"/>
      <c r="AA156" s="119"/>
    </row>
    <row r="157" spans="2:27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2.5245238589706767</v>
      </c>
      <c r="M157" s="2"/>
      <c r="N157" s="1"/>
      <c r="O157" s="2"/>
      <c r="P157" s="1"/>
      <c r="Q157" s="6">
        <v>-30</v>
      </c>
      <c r="R157" s="86">
        <f t="shared" si="26"/>
        <v>1.1499999999999999</v>
      </c>
      <c r="S157" s="85">
        <v>1.1350000000000001E-2</v>
      </c>
      <c r="Y157" s="120" t="s">
        <v>42</v>
      </c>
      <c r="Z157" s="119"/>
      <c r="AA157" s="119"/>
    </row>
    <row r="158" spans="2:27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6"/>
        <v>1.0999999999999999</v>
      </c>
      <c r="S158" s="85">
        <v>1.115E-2</v>
      </c>
    </row>
    <row r="159" spans="2:27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6"/>
        <v>1.0499999999999998</v>
      </c>
      <c r="S159" s="85">
        <v>1.095E-2</v>
      </c>
    </row>
    <row r="160" spans="2:27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Calculadora!$B$1+L152-L156</f>
        <v>217.30551471085002</v>
      </c>
      <c r="M160" s="1"/>
      <c r="N160" s="1"/>
      <c r="O160" s="1"/>
      <c r="P160" s="1"/>
      <c r="Q160" s="6">
        <v>-60</v>
      </c>
      <c r="R160" s="86">
        <f t="shared" si="26"/>
        <v>0.99999999999999978</v>
      </c>
      <c r="S160" s="85">
        <v>1.0749999999999999E-2</v>
      </c>
    </row>
    <row r="161" spans="2:27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Calculadora!$B$1+L152+L157</f>
        <v>222.35456242879135</v>
      </c>
      <c r="M161" s="1"/>
      <c r="N161" s="1"/>
      <c r="O161" s="1"/>
      <c r="P161" s="1"/>
      <c r="Q161" s="6" t="str">
        <f>Calculadora!$B$2</f>
        <v>-3,65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1.2840726478731859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1.2295021175465505E-2</v>
      </c>
    </row>
    <row r="162" spans="2:27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27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27">
      <c r="B165" s="477" t="s">
        <v>47</v>
      </c>
      <c r="C165" s="481"/>
      <c r="D165" s="481"/>
      <c r="E165" s="478"/>
      <c r="F165" s="2"/>
      <c r="G165" s="474" t="s">
        <v>47</v>
      </c>
      <c r="H165" s="475"/>
      <c r="I165" s="476"/>
      <c r="J165" s="2"/>
      <c r="K165" s="6" t="s">
        <v>7</v>
      </c>
      <c r="L165" s="12"/>
      <c r="M165" s="2"/>
      <c r="N165" s="6" t="s">
        <v>8</v>
      </c>
      <c r="O165" s="6">
        <f>O166/0.2165</f>
        <v>4.0449704983608887</v>
      </c>
      <c r="P165" s="1"/>
      <c r="Q165" s="6">
        <v>1</v>
      </c>
      <c r="R165" s="86">
        <v>0.66</v>
      </c>
      <c r="S165" s="85">
        <v>1.2699999999999999E-2</v>
      </c>
    </row>
    <row r="166" spans="2:27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13.578739889810516</v>
      </c>
      <c r="I166" s="6">
        <f>I167/0.2165</f>
        <v>13.984412718583032</v>
      </c>
      <c r="J166" s="2"/>
      <c r="K166" s="15" t="s">
        <v>11</v>
      </c>
      <c r="L166" s="16">
        <f>O166*$O$3*Calculadora!$B$3</f>
        <v>2.9553384619198875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0.87573611289513242</v>
      </c>
      <c r="P166" s="1"/>
      <c r="Q166" s="6">
        <v>5</v>
      </c>
      <c r="R166" s="86">
        <f>R165+0.01</f>
        <v>0.67</v>
      </c>
      <c r="S166" s="85">
        <v>1.3100000000000001E-2</v>
      </c>
      <c r="Z166" s="115" t="s">
        <v>263</v>
      </c>
      <c r="AA166" s="117" t="s">
        <v>264</v>
      </c>
    </row>
    <row r="167" spans="2:27">
      <c r="B167" s="5">
        <v>100</v>
      </c>
      <c r="C167" s="103">
        <v>259.5</v>
      </c>
      <c r="D167" s="102">
        <v>258</v>
      </c>
      <c r="E167" s="6">
        <f>D167/45*0.2165</f>
        <v>1.2412666666666667</v>
      </c>
      <c r="F167" s="2"/>
      <c r="G167" s="6" t="s">
        <v>7</v>
      </c>
      <c r="H167" s="6">
        <f>L168+O171</f>
        <v>2.9397971861439767</v>
      </c>
      <c r="I167" s="6">
        <f>L169+O171</f>
        <v>3.0276253535732263</v>
      </c>
      <c r="J167" s="2"/>
      <c r="K167" s="17" t="s">
        <v>13</v>
      </c>
      <c r="L167" s="18">
        <f>IF(L170&gt;0,L166*O169,L166*O170)</f>
        <v>2.9749787545204551</v>
      </c>
      <c r="M167" s="2"/>
      <c r="N167" s="6" t="s">
        <v>14</v>
      </c>
      <c r="O167" s="6">
        <f>H175*POWER((1+(H174)),C167-O172)</f>
        <v>0.64182311345942944</v>
      </c>
      <c r="P167" s="1"/>
      <c r="Q167" s="6">
        <v>10</v>
      </c>
      <c r="R167" s="86">
        <f t="shared" ref="R167:R169" si="27">R166+0.01</f>
        <v>0.68</v>
      </c>
      <c r="S167" s="85">
        <v>1.3299999999999999E-2</v>
      </c>
      <c r="Y167" s="114" t="s">
        <v>265</v>
      </c>
      <c r="Z167" s="115">
        <f>Z168/0.2165</f>
        <v>3.8447641026603137</v>
      </c>
      <c r="AA167" s="117">
        <f>AA168/0.2165</f>
        <v>4.0505777652626174</v>
      </c>
    </row>
    <row r="168" spans="2:27">
      <c r="B168" s="5">
        <v>90</v>
      </c>
      <c r="C168" s="103">
        <v>223.4</v>
      </c>
      <c r="D168" s="102">
        <v>170</v>
      </c>
      <c r="E168" s="6">
        <f t="shared" ref="E168:E172" si="28">D168/45*0.2165</f>
        <v>0.81788888888888889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90.416833029388911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91.647742974536342</v>
      </c>
      <c r="J168" s="2"/>
      <c r="K168" s="17" t="s">
        <v>15</v>
      </c>
      <c r="L168" s="18">
        <f>L167*L176</f>
        <v>2.9354725633642476</v>
      </c>
      <c r="M168" s="2"/>
      <c r="N168" s="6" t="s">
        <v>16</v>
      </c>
      <c r="O168" s="6">
        <f>I175*POWER((1+(I174)),C167-O172)</f>
        <v>0.64681452957463725</v>
      </c>
      <c r="P168" s="1"/>
      <c r="Q168" s="6">
        <v>15</v>
      </c>
      <c r="R168" s="86">
        <f t="shared" si="27"/>
        <v>0.69000000000000006</v>
      </c>
      <c r="S168" s="85">
        <v>1.35E-2</v>
      </c>
      <c r="Y168" s="114" t="s">
        <v>266</v>
      </c>
      <c r="Z168" s="115">
        <f>Z172</f>
        <v>0.83239142822595791</v>
      </c>
      <c r="AA168" s="117">
        <f>AA172</f>
        <v>0.87695008617935666</v>
      </c>
    </row>
    <row r="169" spans="2:27">
      <c r="B169" s="5">
        <v>80</v>
      </c>
      <c r="C169" s="103">
        <v>188.6</v>
      </c>
      <c r="D169" s="102">
        <v>112</v>
      </c>
      <c r="E169" s="6">
        <f t="shared" si="28"/>
        <v>0.53884444444444446</v>
      </c>
      <c r="F169" s="1"/>
      <c r="G169" s="6" t="s">
        <v>17</v>
      </c>
      <c r="H169" s="6">
        <f>IF(N180=0,INDEX('R276'!E183:E363,(ROUNDDOWN(((H168-50)/(20/72)+1),0)),1),INDEX('R276'!E183:E363,(ROUNDUP(((H168-50)/(20/72))+1,0)),1))</f>
        <v>249.93333333333362</v>
      </c>
      <c r="I169" s="6">
        <f>IF(O180=0,INDEX('R276'!E183:E363,(ROUNDDOWN(((I168-50)/(20/72)+1),0)),1),INDEX('R276'!E183:E363,(ROUNDUP(((I168-50)/(20/72))+1,0)),1))</f>
        <v>253.00000000000034</v>
      </c>
      <c r="J169" s="2"/>
      <c r="K169" s="17" t="s">
        <v>18</v>
      </c>
      <c r="L169" s="18">
        <f>L167/L177</f>
        <v>3.0233007307934971</v>
      </c>
      <c r="M169" s="2"/>
      <c r="N169" s="6" t="s">
        <v>19</v>
      </c>
      <c r="O169" s="6">
        <f>IF((O172&gt;0),((100+(L170/-H173))/100))</f>
        <v>1.0066883249050718</v>
      </c>
      <c r="P169" s="1"/>
      <c r="Q169" s="6">
        <v>20</v>
      </c>
      <c r="R169" s="86">
        <f t="shared" si="27"/>
        <v>0.70000000000000007</v>
      </c>
      <c r="S169" s="85">
        <v>1.38E-2</v>
      </c>
      <c r="Z169" s="116"/>
    </row>
    <row r="170" spans="2:27">
      <c r="B170" s="5">
        <v>70</v>
      </c>
      <c r="C170" s="103">
        <v>157</v>
      </c>
      <c r="D170" s="102">
        <v>75</v>
      </c>
      <c r="E170" s="6">
        <f t="shared" si="28"/>
        <v>0.36083333333333334</v>
      </c>
      <c r="F170" s="1"/>
      <c r="G170" s="6" t="s">
        <v>39</v>
      </c>
      <c r="H170" s="6">
        <f>N181</f>
        <v>29</v>
      </c>
      <c r="I170" s="6">
        <f>O181</f>
        <v>30</v>
      </c>
      <c r="J170" s="2"/>
      <c r="K170" s="19" t="s">
        <v>21</v>
      </c>
      <c r="L170" s="20">
        <f>IF(Calculadora!$B$2&gt;0,Calculadora!$B$2*O167,Calculadora!$B$2*O168)</f>
        <v>-2.3426543641269175</v>
      </c>
      <c r="M170" s="2"/>
      <c r="N170" s="6" t="s">
        <v>22</v>
      </c>
      <c r="O170" s="6">
        <f>IF((O172&gt;0),((100+(L170/-I173))/100))</f>
        <v>1.0066456999269751</v>
      </c>
      <c r="P170" s="1"/>
      <c r="Q170" s="6" t="str">
        <f>Calculadora!$B$2</f>
        <v>-3,65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0.64182311345942944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1.1520630052894745E-2</v>
      </c>
      <c r="Y170" s="116"/>
      <c r="Z170" s="116"/>
      <c r="AA170" s="116"/>
    </row>
    <row r="171" spans="2:27">
      <c r="B171" s="5">
        <v>60</v>
      </c>
      <c r="C171" s="103">
        <v>129.19999999999999</v>
      </c>
      <c r="D171" s="102">
        <v>51</v>
      </c>
      <c r="E171" s="6">
        <f t="shared" si="28"/>
        <v>0.24536666666666665</v>
      </c>
      <c r="F171" s="1"/>
      <c r="G171" s="13" t="s">
        <v>20</v>
      </c>
      <c r="H171" s="13">
        <f>H166/4</f>
        <v>3.3946849724526289</v>
      </c>
      <c r="I171" s="6">
        <f>I166/4</f>
        <v>3.496103179645758</v>
      </c>
      <c r="J171" s="2"/>
      <c r="K171" s="21"/>
      <c r="L171" s="21"/>
      <c r="M171" s="2"/>
      <c r="N171" s="6" t="s">
        <v>23</v>
      </c>
      <c r="O171" s="6">
        <f>O166/4.05*Calculadora!$B$5</f>
        <v>4.3246227797290497E-3</v>
      </c>
      <c r="P171" s="1"/>
      <c r="Q171" s="2"/>
      <c r="S171" s="2"/>
      <c r="Y171" s="116"/>
      <c r="Z171" s="118" t="s">
        <v>263</v>
      </c>
      <c r="AA171" s="118" t="s">
        <v>264</v>
      </c>
    </row>
    <row r="172" spans="2:27">
      <c r="B172" s="13">
        <v>50</v>
      </c>
      <c r="C172" s="103">
        <v>104.9</v>
      </c>
      <c r="D172" s="102">
        <v>36</v>
      </c>
      <c r="E172" s="6">
        <f t="shared" si="28"/>
        <v>0.17320000000000002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'276'!$J$14</f>
        <v>229.17</v>
      </c>
      <c r="P172" s="1"/>
      <c r="Q172" s="6">
        <v>-1</v>
      </c>
      <c r="R172" s="86">
        <v>0.65</v>
      </c>
      <c r="S172" s="85">
        <v>1.2699999999999999E-2</v>
      </c>
      <c r="Y172" s="119" t="s">
        <v>12</v>
      </c>
      <c r="Z172" s="119">
        <f>E167*(L178-C168)*(L178-C169)*(L178-C170)*(L178-C171)*(L178-C172)*(L178-C173)*(L178-C174)/((C167-C168)*(C167-C169)*(C167-C170)*(C167-C171)*(C167-C172)*(C167-C173)*(C167-C174))+E168*(L178-C167)*(L178-C169)*(L178-C170)*(L178-C171)*(L178-C172)*(L178-C173)*(L178-C174)/((C168-C167)*(C168-C169)*(C168-C170)*(C168-C171)*(C168-C172)*(C168-C173)*(C168-C174))+E169*(L178-C167)*(L178-C168)*(L178-C170)*(L178-C171)*(L178-C172)*(L178-C173)*(L178-C174)/((C169-C167)*(C169-C168)*(C169-C170)*(C169-C171)*(C169-C172)*(C169-C173)*(C169-C174))+E170*(L178-C167)*(L178-C168)*(L178-C169)*(L178-C171)*(L178-C172)*(L178-C173)*(L178-C174)/((C170-C167)*(C170-C168)*(C170-C169)*(C170-C171)*(C170-C172)*(C170-C173)*(C170-C174))+E171*(L178-C167)*(L178-C168)*(L178-C169)*(L178-C170)*(L178-C172)*(L178-C173)*(L178-C174)/((C171-C167)*(C171-C168)*(C171-C169)*(C171-C170)*(C171-C172)*(C171-C173)*(C171-C174))+E172*(O172-C167)*(L178-C168)*(L178-C169)*(L178-C170)*(L178-C171)*(L178-C173)*(L178-C174)/((C172-C167)*(C172-C168)*(C172-C169)*(C172-C170)*(C172-C171)*(C172-C173)*(C172-C174))+E173*(L178-C167)*(L178-C168)*(L178-C169)*(L178-C170)*(L178-C171)*(L178-C172)*(L178-C174)/((C173-C167)*(C173-C168)*(C173-C169)*(C173-C170)*(C173-C171)*(C173-C172)*(C173-C174))+E174*(L178-C167)*(L178-C168)*(L178-C169)*(L178-C170)*(L178-C171)*(L178-C172)*(L178-C173)/((C174-C167)*(C174-C168)*(C174-C169)*(C174-C170)*(C174-C171)*(C174-C172)*(C174-C173))</f>
        <v>0.83239142822595791</v>
      </c>
      <c r="AA172" s="119">
        <f>E167*(L179-C168)*(L179-C169)*(L179-C170)*(L179-C171)*(L179-C172)*(L179-C173)*(L179-C174)/((C167-C168)*(C167-C169)*(C167-C170)*(C167-C171)*(C167-C172)*(C167-C173)*(C167-C174))+E168*(L179-C167)*(L179-C169)*(L179-C170)*(L179-C171)*(L179-C172)*(L179-C173)*(L179-C174)/((C168-C167)*(C168-C169)*(C168-C170)*(C168-C171)*(C168-C172)*(C168-C173)*(C168-C174))+E169*(L179-C167)*(L179-C168)*(L179-C170)*(L179-C171)*(L179-C172)*(L179-C173)*(L179-C174)/((C169-C167)*(C169-C168)*(C169-C170)*(C169-C171)*(C169-C172)*(C169-C173)*(C169-C174))+E170*(L179-C167)*(L179-C168)*(L179-C169)*(L179-C171)*(L179-C172)*(L179-C173)*(L179-C174)/((C170-C167)*(C170-C168)*(C170-C169)*(C170-C171)*(C170-C172)*(C170-C173)*(C170-C174))+E171*(L179-C167)*(L179-C168)*(L179-C169)*(L179-C170)*(L179-C172)*(L179-C173)*(L179-C174)/((C171-C167)*(C171-C168)*(C171-C169)*(C171-C170)*(C171-C172)*(C171-C173)*(C171-C174))+E172*(L179-C167)*(L179-C168)*(L179-C169)*(L179-C170)*(L179-C171)*(L179-C173)*(L179-C174)/((C172-C167)*(C172-C168)*(C172-C169)*(C172-C170)*(C172-C171)*(C172-C173)*(C172-C174))+E173*(L179-C167)*(L179-C168)*(L179-C169)*(L179-C170)*(L179-C171)*(L179-C172)*(L179-C174)/((C173-C167)*(C173-C168)*(C173-C169)*(C173-C170)*(C173-C171)*(C173-C172)*(C173-C174))+E174*(L179-C167)*(L179-C168)*(L179-C169)*(L179-C170)*(L179-C171)*(L179-C172)*(L179-C173)/((C174-C167)*(C174-C168)*(C174-C169)*(C174-C170)*(C174-C171)*(C174-C172)*(C174-C173))</f>
        <v>0.87695008617935666</v>
      </c>
    </row>
    <row r="173" spans="2:27">
      <c r="B173" s="2"/>
      <c r="C173" s="106"/>
      <c r="D173" s="106"/>
      <c r="E173" s="2"/>
      <c r="F173" s="1"/>
      <c r="G173" s="13" t="s">
        <v>24</v>
      </c>
      <c r="H173" s="6">
        <f>'inf 276'!O9</f>
        <v>3.5026025161404108</v>
      </c>
      <c r="I173" s="6">
        <f>'inf 276'!P9</f>
        <v>3.5250679234221893</v>
      </c>
      <c r="J173" s="2"/>
      <c r="K173" s="15" t="s">
        <v>28</v>
      </c>
      <c r="L173" s="16">
        <f>O166*Calculadora!$B$3*$O$2</f>
        <v>1.8805835281517842</v>
      </c>
      <c r="M173" s="2"/>
      <c r="N173" s="1"/>
      <c r="O173" s="1"/>
      <c r="P173" s="2"/>
      <c r="Q173" s="6">
        <v>-10</v>
      </c>
      <c r="R173" s="86">
        <f>R172-0.01</f>
        <v>0.64</v>
      </c>
      <c r="S173" s="85">
        <v>1.2500000000000001E-2</v>
      </c>
      <c r="Y173" s="120" t="s">
        <v>40</v>
      </c>
      <c r="Z173" s="119"/>
      <c r="AA173" s="119"/>
    </row>
    <row r="174" spans="2:27">
      <c r="B174" s="13">
        <v>97.5</v>
      </c>
      <c r="C174" s="103">
        <v>250.5</v>
      </c>
      <c r="D174" s="102">
        <v>233</v>
      </c>
      <c r="E174" s="13">
        <f>D174/45*0.2165</f>
        <v>1.120988888888889</v>
      </c>
      <c r="F174" s="1"/>
      <c r="G174" s="13" t="s">
        <v>27</v>
      </c>
      <c r="H174" s="13" t="b">
        <f>IF(AND(Calculadora!B2&gt;-0.9,Calculadora!B2&lt;6),H177*S170,IF(AND(Calculadora!B2&gt;5.999,Calculadora!B2&lt;8.4),H178*S170,IF(AND(Calculadora!B2&gt;8.399,Calculadora!B2&lt;11),S170*H179,IF(AND(Calculadora!B2&gt;10.999,Calculadora!B2&lt;14.5),(H180*S170),IF(AND(Calculadora!B2&gt;14.499,Calculadora!B2&lt;16.9),H181*S170,IF(AND(Calculadora!B2&gt;16.899,Calculadora!B2&lt;30),(H181*1.008)*S170))))))</f>
        <v>0</v>
      </c>
      <c r="I174" s="6" t="b">
        <f>IF(AND(Calculadora!B2&lt;0.01,Calculadora!B2&gt;-8.3),(S179*I177),IF(AND(Q179&lt;-8.299,Q179&gt;-13.5),(I178*S179),IF(AND(Q179&lt;-13.49,Q179&gt;-17.5),(I179*S179),IF(AND(Calculadora!B2&lt;-17.49,Calculadora!B2&gt;-30),(S179*I180),IF(AND(Calculadora!B2&lt;-29.99,Calculadora!B2&gt;-59),((S179*I181)))))))</f>
        <v>0</v>
      </c>
      <c r="J174" s="2"/>
      <c r="K174" s="17" t="s">
        <v>30</v>
      </c>
      <c r="L174" s="18">
        <f>$O$5*Calculadora!$B$3*O166*0.99*(1-(L170*0.016))</f>
        <v>1.9315617190660532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0.87524183120801891</v>
      </c>
      <c r="P174" s="2"/>
      <c r="Q174" s="6">
        <v>-20</v>
      </c>
      <c r="R174" s="86">
        <f t="shared" ref="R174:R178" si="29">R173-0.01</f>
        <v>0.63</v>
      </c>
      <c r="S174" s="85">
        <v>1.23E-2</v>
      </c>
      <c r="Y174" s="119" t="s">
        <v>41</v>
      </c>
      <c r="Z174" s="119"/>
      <c r="AA174" s="119"/>
    </row>
    <row r="175" spans="2:27">
      <c r="B175" s="13">
        <v>95</v>
      </c>
      <c r="C175" s="103">
        <v>241.5</v>
      </c>
      <c r="D175" s="102">
        <v>210</v>
      </c>
      <c r="E175" s="13">
        <f t="shared" ref="E175:E176" si="30">D175/45*0.2165</f>
        <v>1.0103333333333333</v>
      </c>
      <c r="F175" s="2"/>
      <c r="G175" s="13" t="s">
        <v>29</v>
      </c>
      <c r="H175" s="13">
        <f>R170</f>
        <v>0.64182311345942944</v>
      </c>
      <c r="I175" s="6">
        <f>R179</f>
        <v>0.64681452957463725</v>
      </c>
      <c r="J175" s="2"/>
      <c r="K175" s="17" t="s">
        <v>32</v>
      </c>
      <c r="L175" s="18">
        <f>O5*Calculadora!B3*O166*1.28*(1-(L170*0.016))</f>
        <v>2.4973727276813622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0.87573611289513242</v>
      </c>
      <c r="P175" s="2"/>
      <c r="Q175" s="6">
        <v>-30</v>
      </c>
      <c r="R175" s="86">
        <f t="shared" si="29"/>
        <v>0.62</v>
      </c>
      <c r="S175" s="85">
        <v>1.1350000000000001E-2</v>
      </c>
      <c r="Y175" s="120" t="s">
        <v>42</v>
      </c>
      <c r="Z175" s="119"/>
      <c r="AA175" s="119"/>
    </row>
    <row r="176" spans="2:27">
      <c r="B176" s="13">
        <v>92.5</v>
      </c>
      <c r="C176" s="103">
        <v>232.4</v>
      </c>
      <c r="D176" s="102">
        <v>189</v>
      </c>
      <c r="E176" s="13">
        <f t="shared" si="30"/>
        <v>0.9093</v>
      </c>
      <c r="F176" s="2"/>
      <c r="J176" s="1"/>
      <c r="K176" s="17" t="s">
        <v>33</v>
      </c>
      <c r="L176" s="18">
        <f>(100+(L174*2.75/-4))/100</f>
        <v>0.98672051318142084</v>
      </c>
      <c r="M176" s="1"/>
      <c r="N176" s="2"/>
      <c r="O176" s="2"/>
      <c r="P176" s="2"/>
      <c r="Q176" s="6">
        <v>-40</v>
      </c>
      <c r="R176" s="86">
        <f t="shared" si="29"/>
        <v>0.61</v>
      </c>
      <c r="S176" s="85">
        <v>1.115E-2</v>
      </c>
    </row>
    <row r="177" spans="2:27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0.98267093231643021</v>
      </c>
      <c r="I177" s="110">
        <f>1.1*(O172-C169)*(O172-C171)/((C167-C169)*(C167-C171))+0.911*(O172-C167)*(O172-C171)/((C169-C167)*(C169-C171))+0.772*(O172-C167)*(O172-C169)/((C171-C167)*(C171-C169))</f>
        <v>1.0160731578178861</v>
      </c>
      <c r="J177" s="2"/>
      <c r="K177" s="17" t="s">
        <v>35</v>
      </c>
      <c r="L177" s="18">
        <f>(100+(L175*4/-6.25))/100</f>
        <v>0.98401681454283929</v>
      </c>
      <c r="M177" s="2"/>
      <c r="N177" s="15" t="s">
        <v>43</v>
      </c>
      <c r="O177" s="4"/>
      <c r="P177" s="2"/>
      <c r="Q177" s="6">
        <v>-50</v>
      </c>
      <c r="R177" s="86">
        <f t="shared" si="29"/>
        <v>0.6</v>
      </c>
      <c r="S177" s="85">
        <v>1.095E-2</v>
      </c>
    </row>
    <row r="178" spans="2:27">
      <c r="B178" s="2"/>
      <c r="C178" s="21"/>
      <c r="D178" s="21"/>
      <c r="E178" s="21"/>
      <c r="F178" s="2"/>
      <c r="G178" s="2"/>
      <c r="H178" s="110">
        <f>1.1*(O172-C169)*(O172-C171)/((C167-C169)*(C167-C171))+0.912*(O172-C167)*(O172-C171)/((C169-C167)*(C169-C171))+0.835*(O172-C167)*(O172-C169)/((C171-C167)*(C171-C169))</f>
        <v>1.0067772858247992</v>
      </c>
      <c r="I178" s="109">
        <f>1*(O172-C169)*(O172-C171)/((C167-C169)*(C167-C171))+0.903*(O172-C167)*(O172-C171)/((C169-C167)*(C169-C171))+0.76*(O172-C167)*(O172-C169)/((C171-C167)*(C171-C169))</f>
        <v>0.96831926762442166</v>
      </c>
      <c r="J178" s="2"/>
      <c r="K178" s="17" t="s">
        <v>36</v>
      </c>
      <c r="L178" s="18">
        <f>O172+L170-L174</f>
        <v>224.89578391680701</v>
      </c>
      <c r="M178" s="2"/>
      <c r="N178" s="17">
        <f>MOD(H168,20/72)</f>
        <v>0.13905525161112953</v>
      </c>
      <c r="O178" s="18">
        <f>MOD(I168,20/72)</f>
        <v>0.25885408564744938</v>
      </c>
      <c r="P178" s="2"/>
      <c r="Q178" s="6">
        <v>-60</v>
      </c>
      <c r="R178" s="86">
        <f t="shared" si="29"/>
        <v>0.59</v>
      </c>
      <c r="S178" s="85">
        <v>1.0749999999999999E-2</v>
      </c>
    </row>
    <row r="179" spans="2:27">
      <c r="B179" s="2"/>
      <c r="C179" s="2"/>
      <c r="D179" s="2"/>
      <c r="E179" s="2"/>
      <c r="F179" s="2"/>
      <c r="G179" s="2"/>
      <c r="H179" s="110">
        <f>1.04*(O172-C169)*(O172-C171)/((C167-C169)*(C167-C171))+0.909*(O172-C167)*(O172-C171)/((C169-C167)*(C169-C171))+0.853*(O172-C167)*(O172-C169)/((C171-C167)*(C171-C169))</f>
        <v>0.97541454935761107</v>
      </c>
      <c r="I179" s="110">
        <f>1*(O172-C169)*(O172-C171)/((C167-C169)*(C167-C171))+0.9*(O172-C167)*(O172-C171)/((C169-C167)*(C169-C171))+0.752*(O172-C167)*(O172-C169)/((C171-C167)*(C171-C169))</f>
        <v>0.96743123428625677</v>
      </c>
      <c r="J179" s="2"/>
      <c r="K179" s="19" t="s">
        <v>37</v>
      </c>
      <c r="L179" s="20">
        <f>O172+L170+L175</f>
        <v>229.32471836355441</v>
      </c>
      <c r="M179" s="2"/>
      <c r="N179" s="17">
        <f>N178/(20/72)</f>
        <v>0.50059890580006627</v>
      </c>
      <c r="O179" s="18">
        <f>O178/(20/72)</f>
        <v>0.93187470833081776</v>
      </c>
      <c r="P179" s="2"/>
      <c r="Q179" s="6" t="str">
        <f>Calculadora!$B$2</f>
        <v>-3,65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0.64681452957463725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1.2295021175465505E-2</v>
      </c>
    </row>
    <row r="180" spans="2:27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0.97951854658385629</v>
      </c>
      <c r="I180" s="110">
        <f>1.13*(O172-C169)*(O172-C171)/((C167-C169)*(C167-C171))+0.886*(O172-C167)*(O172-C171)/((C169-C167)*(C169-C171))+0.721*(O172-C167)*(O172-C169)/((C171-C167)*(C171-C169))</f>
        <v>1.0193527622433638</v>
      </c>
      <c r="J180" s="2"/>
      <c r="K180" s="2"/>
      <c r="L180" s="2"/>
      <c r="M180" s="2"/>
      <c r="N180" s="17">
        <f>IF(N179&lt;0.288,ROUNDDOWN(N179,0),ROUNDUP(N179,0))</f>
        <v>1</v>
      </c>
      <c r="O180" s="18">
        <f>IF(O179&lt;0.288,ROUNDDOWN(O179,0),ROUNDUP(O179,0))</f>
        <v>1</v>
      </c>
      <c r="P180" s="2"/>
      <c r="Q180" s="2"/>
      <c r="R180" s="2"/>
      <c r="S180" s="2"/>
    </row>
    <row r="181" spans="2:27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0.9841131569309628</v>
      </c>
      <c r="I181" s="109">
        <f>1.2*(O172-C169)*(O172-C171)/((C167-C169)*(C167-C171))+0.85*(O172-C167)*(O172-C171)/((C169-C167)*(C169-C171))+0.64*(O172-C167)*(O172-C169)/((C171-C167)*(C171-C169))</f>
        <v>1.0370430217158919</v>
      </c>
      <c r="J181" s="2"/>
      <c r="K181" s="6" t="s">
        <v>31</v>
      </c>
      <c r="L181" s="6">
        <f>O172+L170</f>
        <v>226.82734563587306</v>
      </c>
      <c r="M181" s="2"/>
      <c r="N181" s="17">
        <f>IF(N178&lt;0.08,30,N182)</f>
        <v>29</v>
      </c>
      <c r="O181" s="18">
        <f>IF(O178&lt;0.08,30,O182)</f>
        <v>30</v>
      </c>
      <c r="P181" s="2"/>
      <c r="Q181" s="2"/>
      <c r="R181" s="2"/>
      <c r="S181" s="2"/>
    </row>
    <row r="182" spans="2:27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30</v>
      </c>
      <c r="P182" s="2"/>
      <c r="Q182" s="2"/>
      <c r="R182" s="2"/>
      <c r="S182" s="2"/>
    </row>
    <row r="183" spans="2:27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27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27">
      <c r="B186" s="477" t="s">
        <v>49</v>
      </c>
      <c r="C186" s="481"/>
      <c r="D186" s="481"/>
      <c r="E186" s="478"/>
      <c r="F186" s="2"/>
      <c r="G186" s="474" t="s">
        <v>49</v>
      </c>
      <c r="H186" s="475"/>
      <c r="I186" s="476"/>
      <c r="J186" s="2"/>
      <c r="K186" s="6" t="s">
        <v>7</v>
      </c>
      <c r="L186" s="12"/>
      <c r="M186" s="2"/>
      <c r="N186" s="6" t="s">
        <v>8</v>
      </c>
      <c r="O186" s="13">
        <f>O187/0.2165</f>
        <v>3.5769656615580483</v>
      </c>
      <c r="P186" s="2"/>
      <c r="Q186" s="6">
        <v>1</v>
      </c>
      <c r="R186" s="86">
        <v>0.68</v>
      </c>
      <c r="S186" s="85">
        <v>1.2699999999999999E-2</v>
      </c>
    </row>
    <row r="187" spans="2:27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12.071608994883043</v>
      </c>
      <c r="I187" s="6">
        <f>I188/0.2165</f>
        <v>12.392577403421258</v>
      </c>
      <c r="J187" s="2"/>
      <c r="K187" s="15" t="s">
        <v>11</v>
      </c>
      <c r="L187" s="16">
        <f>O187*$O$3*Calculadora!$B$3</f>
        <v>2.6134045231857379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0.7744130657273175</v>
      </c>
      <c r="P187" s="2"/>
      <c r="Q187" s="6">
        <v>5</v>
      </c>
      <c r="R187" s="86">
        <f>R186+0.01</f>
        <v>0.69000000000000006</v>
      </c>
      <c r="S187" s="85">
        <v>1.3100000000000001E-2</v>
      </c>
      <c r="Z187" s="115" t="s">
        <v>263</v>
      </c>
      <c r="AA187" s="117" t="s">
        <v>264</v>
      </c>
    </row>
    <row r="188" spans="2:27">
      <c r="B188" s="5">
        <v>100</v>
      </c>
      <c r="C188" s="103">
        <v>272.5</v>
      </c>
      <c r="D188" s="102">
        <v>264</v>
      </c>
      <c r="E188" s="13">
        <f>D188/45*0.2165</f>
        <v>1.2701333333333333</v>
      </c>
      <c r="F188" s="2"/>
      <c r="G188" s="6" t="s">
        <v>7</v>
      </c>
      <c r="H188" s="6">
        <f>L189+O192</f>
        <v>2.6135033473921787</v>
      </c>
      <c r="I188" s="6">
        <f>L190+O192</f>
        <v>2.6829930078407025</v>
      </c>
      <c r="J188" s="2"/>
      <c r="K188" s="17" t="s">
        <v>13</v>
      </c>
      <c r="L188" s="18">
        <f>IF(L191&gt;0,L187*O190,L187*O191)</f>
        <v>2.6413775792024459</v>
      </c>
      <c r="M188" s="2"/>
      <c r="N188" s="6" t="s">
        <v>14</v>
      </c>
      <c r="O188" s="6">
        <f>H196*POWER(H195,(C188-O193))</f>
        <v>1.0316748106831217</v>
      </c>
      <c r="P188" s="1"/>
      <c r="Q188" s="6">
        <v>10</v>
      </c>
      <c r="R188" s="86">
        <f t="shared" ref="R188:R190" si="31">R187+0.01</f>
        <v>0.70000000000000007</v>
      </c>
      <c r="S188" s="85">
        <v>1.3299999999999999E-2</v>
      </c>
      <c r="Y188" s="114" t="s">
        <v>265</v>
      </c>
      <c r="Z188" s="115">
        <f>Z189/0.2165</f>
        <v>3.3533669125781373</v>
      </c>
      <c r="AA188" s="117">
        <f>AA189/0.2165</f>
        <v>3.5120581642731601</v>
      </c>
    </row>
    <row r="189" spans="2:27">
      <c r="B189" s="5">
        <v>90</v>
      </c>
      <c r="C189" s="103">
        <v>236.3</v>
      </c>
      <c r="D189" s="102">
        <v>175</v>
      </c>
      <c r="E189" s="13">
        <f t="shared" ref="E189:E190" si="32">D189/45*0.2165</f>
        <v>0.84194444444444438</v>
      </c>
      <c r="F189" s="2"/>
      <c r="G189" s="6" t="s">
        <v>5</v>
      </c>
      <c r="H189" s="6">
        <f>IF(L199&lt;=C189,80+(L199-C190)/((C189-C190)/10),90+(L199-C189)/((C188-C189)/10))</f>
        <v>86.398525442304816</v>
      </c>
      <c r="I189" s="6">
        <f>IF(L200&lt;=C189,80+(L200-C190)/((C189-C190)/10),90+(L200-C189)/((C188-C189)/10))</f>
        <v>87.523755034603127</v>
      </c>
      <c r="J189" s="2"/>
      <c r="K189" s="17" t="s">
        <v>15</v>
      </c>
      <c r="L189" s="18">
        <f>L188*L197</f>
        <v>2.6096790853392045</v>
      </c>
      <c r="M189" s="2"/>
      <c r="N189" s="6" t="s">
        <v>16</v>
      </c>
      <c r="O189" s="6">
        <f>I196*POWER(I195,(C188-O193))</f>
        <v>0.99806138710936532</v>
      </c>
      <c r="P189" s="1"/>
      <c r="Q189" s="6">
        <v>15</v>
      </c>
      <c r="R189" s="86">
        <f t="shared" si="31"/>
        <v>0.71000000000000008</v>
      </c>
      <c r="S189" s="85">
        <v>1.35E-2</v>
      </c>
      <c r="Y189" s="114" t="s">
        <v>266</v>
      </c>
      <c r="Z189" s="115">
        <f>Z193</f>
        <v>0.72600393657316675</v>
      </c>
      <c r="AA189" s="117">
        <f>AA193</f>
        <v>0.7603605925651391</v>
      </c>
    </row>
    <row r="190" spans="2:27">
      <c r="B190" s="5">
        <v>80</v>
      </c>
      <c r="C190" s="103">
        <v>201.2</v>
      </c>
      <c r="D190" s="102">
        <v>117</v>
      </c>
      <c r="E190" s="13">
        <f t="shared" si="32"/>
        <v>0.56290000000000007</v>
      </c>
      <c r="F190" s="2"/>
      <c r="G190" s="6" t="s">
        <v>17</v>
      </c>
      <c r="H190" s="6">
        <f>IF(N200=0,INDEX('R276'!F255:F363,(ROUNDDOWN(((H189-70)/(20/72)+1),0)),1),INDEX('R276'!F255:F363,(ROUNDUP(((H189-70)/(20/72))+1,0)),1))</f>
        <v>252.25555555555471</v>
      </c>
      <c r="I190" s="6">
        <f>IF(O200=0,INDEX('R276'!F255:F363,(ROUNDDOWN(((I189-70)/(20/72)+1),0)),1),INDEX('R276'!F255:F363,(ROUNDUP(((I189-70)/(20/72))+1,0)),1))</f>
        <v>255.49999999999912</v>
      </c>
      <c r="J190" s="2"/>
      <c r="K190" s="17" t="s">
        <v>18</v>
      </c>
      <c r="L190" s="18">
        <f>L188/L198</f>
        <v>2.6791687457877282</v>
      </c>
      <c r="M190" s="2"/>
      <c r="N190" s="6" t="s">
        <v>19</v>
      </c>
      <c r="O190" s="6">
        <f>IF((O193&gt;0),((100+(L191/-H194))/100))</f>
        <v>1.0102625433879386</v>
      </c>
      <c r="P190" s="1"/>
      <c r="Q190" s="6">
        <v>20</v>
      </c>
      <c r="R190" s="86">
        <f t="shared" si="31"/>
        <v>0.72000000000000008</v>
      </c>
      <c r="S190" s="85">
        <v>1.38E-2</v>
      </c>
      <c r="Z190" s="116"/>
    </row>
    <row r="191" spans="2:27">
      <c r="B191" s="2"/>
      <c r="C191" s="2"/>
      <c r="D191" s="2"/>
      <c r="E191" s="2"/>
      <c r="F191" s="2"/>
      <c r="G191" s="6" t="s">
        <v>39</v>
      </c>
      <c r="H191" s="6">
        <f>N201</f>
        <v>30</v>
      </c>
      <c r="I191" s="6">
        <f>O201</f>
        <v>30</v>
      </c>
      <c r="J191" s="2"/>
      <c r="K191" s="19" t="s">
        <v>21</v>
      </c>
      <c r="L191" s="20">
        <f>IF(Calculadora!$B$2&gt;0,Calculadora!$B$2*O188,Calculadora!$B$2*O189)</f>
        <v>-3.7656130589933943</v>
      </c>
      <c r="M191" s="2"/>
      <c r="N191" s="6" t="s">
        <v>22</v>
      </c>
      <c r="O191" s="6">
        <f>IF((O193&gt;0),((100+(L191/-I194))/100))</f>
        <v>1.0107036839373833</v>
      </c>
      <c r="P191" s="1"/>
      <c r="Q191" s="6" t="str">
        <f>Calculadora!$B$2</f>
        <v>-3,65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0.66182311345943046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1.1520630052894745E-2</v>
      </c>
      <c r="Y191" s="116"/>
      <c r="Z191" s="116"/>
      <c r="AA191" s="116"/>
    </row>
    <row r="192" spans="2:27">
      <c r="B192" s="2"/>
      <c r="C192" s="2"/>
      <c r="D192" s="2"/>
      <c r="E192" s="2"/>
      <c r="F192" s="1"/>
      <c r="G192" s="13" t="s">
        <v>20</v>
      </c>
      <c r="H192" s="13">
        <f>H187/4</f>
        <v>3.0179022487207607</v>
      </c>
      <c r="I192" s="6">
        <f>I187/4</f>
        <v>3.0981443508553146</v>
      </c>
      <c r="J192" s="2"/>
      <c r="K192" s="12"/>
      <c r="L192" s="12"/>
      <c r="M192" s="2"/>
      <c r="N192" s="6" t="s">
        <v>23</v>
      </c>
      <c r="O192" s="6">
        <f>O187/4.05*Calculadora!$B$5</f>
        <v>3.8242620529744076E-3</v>
      </c>
      <c r="P192" s="1"/>
      <c r="Q192" s="2"/>
      <c r="S192" s="2"/>
      <c r="Y192" s="116"/>
      <c r="Z192" s="118" t="s">
        <v>263</v>
      </c>
      <c r="AA192" s="118" t="s">
        <v>264</v>
      </c>
    </row>
    <row r="193" spans="2:27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'276'!$J$14</f>
        <v>229.17</v>
      </c>
      <c r="P193" s="1"/>
      <c r="Q193" s="6">
        <v>-1</v>
      </c>
      <c r="R193" s="86">
        <v>0.63</v>
      </c>
      <c r="S193" s="85">
        <v>1.2699999999999999E-2</v>
      </c>
      <c r="Y193" s="119" t="s">
        <v>12</v>
      </c>
      <c r="Z193" s="119">
        <f>E188*(L199-C189)*(L199-C190)/((C188-C189)*(C188-C190))+E189*(L199-C188)*(L199-C190)/((C189-C188)*(C189-C190))+E190*(L199-C188)*(L199-C189)/((C190-C188)*(C190-C189))</f>
        <v>0.72600393657316675</v>
      </c>
      <c r="AA193" s="119">
        <f>E188*(L200-C189)*(L200-C190)/((C188-C189)*(C188-C190))+E189*(L200-C188)*(L200-C190)/((C189-C188)*(C189-C190))+E190*(L200-C188)*(L200-C189)/((C190-C188)*(C190-C189))</f>
        <v>0.7603605925651391</v>
      </c>
    </row>
    <row r="194" spans="2:27">
      <c r="B194" s="2"/>
      <c r="C194" s="2"/>
      <c r="D194" s="2"/>
      <c r="E194" s="2"/>
      <c r="F194" s="2"/>
      <c r="G194" s="13" t="s">
        <v>24</v>
      </c>
      <c r="H194" s="6">
        <f>'inf 276'!C31</f>
        <v>3.6692785761266862</v>
      </c>
      <c r="I194" s="6">
        <f>'inf 276'!D31</f>
        <v>3.5180532992400675</v>
      </c>
      <c r="J194" s="2"/>
      <c r="K194" s="15" t="s">
        <v>28</v>
      </c>
      <c r="L194" s="16">
        <f>O187*Calculadora!$B$3*$O$2</f>
        <v>1.6629992002701766</v>
      </c>
      <c r="M194" s="2"/>
      <c r="N194" s="2"/>
      <c r="O194" s="1"/>
      <c r="P194" s="1"/>
      <c r="Q194" s="6">
        <v>-10</v>
      </c>
      <c r="R194" s="86">
        <f>R193-0.01</f>
        <v>0.62</v>
      </c>
      <c r="S194" s="85">
        <v>1.2500000000000001E-2</v>
      </c>
      <c r="Y194" s="120" t="s">
        <v>40</v>
      </c>
      <c r="Z194" s="119"/>
      <c r="AA194" s="119"/>
    </row>
    <row r="195" spans="2:27">
      <c r="B195" s="2"/>
      <c r="C195" s="2"/>
      <c r="D195" s="2"/>
      <c r="E195" s="2"/>
      <c r="F195" s="2"/>
      <c r="G195" s="13" t="s">
        <v>27</v>
      </c>
      <c r="H195" s="6">
        <f>(1+(H197*S191))</f>
        <v>1.0102982337507367</v>
      </c>
      <c r="I195" s="6">
        <f>(1+(I197*S200))</f>
        <v>1.0107932127807107</v>
      </c>
      <c r="J195" s="2"/>
      <c r="K195" s="17" t="s">
        <v>30</v>
      </c>
      <c r="L195" s="18">
        <f>$O$5*Calculadora!$B$3*O187*0.99*(1-(L191*0.016))</f>
        <v>1.7455626385167007</v>
      </c>
      <c r="M195" s="1"/>
      <c r="N195" s="13" t="s">
        <v>31</v>
      </c>
      <c r="O195" s="6">
        <f>O193+L191</f>
        <v>225.40438694100661</v>
      </c>
      <c r="P195" s="1"/>
      <c r="Q195" s="6">
        <v>-20</v>
      </c>
      <c r="R195" s="86">
        <f t="shared" ref="R195:R199" si="33">R194-0.01</f>
        <v>0.61</v>
      </c>
      <c r="S195" s="85">
        <v>1.23E-2</v>
      </c>
      <c r="Y195" s="119" t="s">
        <v>41</v>
      </c>
      <c r="Z195" s="119"/>
      <c r="AA195" s="119"/>
    </row>
    <row r="196" spans="2:27">
      <c r="B196" s="2"/>
      <c r="C196" s="2"/>
      <c r="D196" s="2"/>
      <c r="E196" s="2"/>
      <c r="F196" s="2"/>
      <c r="G196" s="13" t="s">
        <v>29</v>
      </c>
      <c r="H196" s="6">
        <f>R191</f>
        <v>0.66182311345943046</v>
      </c>
      <c r="I196" s="6">
        <f>R200</f>
        <v>0.62681452957463735</v>
      </c>
      <c r="J196" s="2"/>
      <c r="K196" s="17" t="s">
        <v>32</v>
      </c>
      <c r="L196" s="18">
        <f>$O$5*Calculadora!$B$3*O187*1.25*(1-(L191*0.016))</f>
        <v>2.2039932304503798</v>
      </c>
      <c r="M196" s="1"/>
      <c r="N196" s="2"/>
      <c r="O196" s="2"/>
      <c r="P196" s="12"/>
      <c r="Q196" s="6">
        <v>-30</v>
      </c>
      <c r="R196" s="86">
        <f t="shared" si="33"/>
        <v>0.6</v>
      </c>
      <c r="S196" s="85">
        <v>1.1350000000000001E-2</v>
      </c>
      <c r="Y196" s="120" t="s">
        <v>42</v>
      </c>
      <c r="Z196" s="119"/>
      <c r="AA196" s="119"/>
    </row>
    <row r="197" spans="2:27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0.89389501298578655</v>
      </c>
      <c r="I197" s="13">
        <f>1*(O193-C189)*(O193-C190)/((C188-C189)*(C188-C190))+0.903*(O193-C188)*(O193-C190)/((C189-C188)*(C189-C190))+0.76*(O193-C188)*(O193-C189)/((C190-C188)*(C190-C189))</f>
        <v>0.87785231328013102</v>
      </c>
      <c r="J197" s="2"/>
      <c r="K197" s="17" t="s">
        <v>33</v>
      </c>
      <c r="L197" s="18">
        <f>(100+(L195*2.75/-4))/100</f>
        <v>0.98799925686019763</v>
      </c>
      <c r="M197" s="1"/>
      <c r="N197" s="15" t="s">
        <v>43</v>
      </c>
      <c r="O197" s="16"/>
      <c r="P197" s="12"/>
      <c r="Q197" s="6">
        <v>-40</v>
      </c>
      <c r="R197" s="86">
        <f t="shared" si="33"/>
        <v>0.59</v>
      </c>
      <c r="S197" s="85">
        <v>1.115E-2</v>
      </c>
    </row>
    <row r="198" spans="2:27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0.98589444332511755</v>
      </c>
      <c r="M198" s="1"/>
      <c r="N198" s="17">
        <f>MOD(H189,20/72)</f>
        <v>9.636553415923399E-3</v>
      </c>
      <c r="O198" s="18">
        <f>MOD(I189,20/72)</f>
        <v>2.3755034603123115E-2</v>
      </c>
      <c r="P198" s="12"/>
      <c r="Q198" s="6">
        <v>-50</v>
      </c>
      <c r="R198" s="86">
        <f t="shared" si="33"/>
        <v>0.57999999999999996</v>
      </c>
      <c r="S198" s="85">
        <v>1.095E-2</v>
      </c>
    </row>
    <row r="199" spans="2:27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223.6588243024899</v>
      </c>
      <c r="M199" s="1"/>
      <c r="N199" s="17">
        <f>N198/(20/72)</f>
        <v>3.4691592297324235E-2</v>
      </c>
      <c r="O199" s="18">
        <f>O198/(20/72)</f>
        <v>8.5518124571243206E-2</v>
      </c>
      <c r="P199" s="12"/>
      <c r="Q199" s="6">
        <v>-60</v>
      </c>
      <c r="R199" s="86">
        <f t="shared" si="33"/>
        <v>0.56999999999999995</v>
      </c>
      <c r="S199" s="85">
        <v>1.0749999999999999E-2</v>
      </c>
    </row>
    <row r="200" spans="2:27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227.60838017145699</v>
      </c>
      <c r="M200" s="2"/>
      <c r="N200" s="17">
        <f>IF(N199&lt;0.288,ROUNDDOWN(N199,0),ROUNDUP(N199,0))</f>
        <v>0</v>
      </c>
      <c r="O200" s="18">
        <f>IF(O199&lt;0.288,ROUNDDOWN(O199,0),ROUNDUP(O199,0))</f>
        <v>0</v>
      </c>
      <c r="P200" s="12"/>
      <c r="Q200" s="6" t="str">
        <f>Calculadora!$B$2</f>
        <v>-3,65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0.62681452957463735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1.2295021175465505E-2</v>
      </c>
    </row>
    <row r="201" spans="2:27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30</v>
      </c>
      <c r="O201" s="18">
        <f>IF(O198&lt;0.08,30,O202)</f>
        <v>30</v>
      </c>
      <c r="P201" s="2"/>
      <c r="Q201" s="1"/>
      <c r="R201" s="1"/>
      <c r="S201" s="1"/>
    </row>
    <row r="202" spans="2:27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29</v>
      </c>
      <c r="P202" s="2"/>
      <c r="Q202" s="2"/>
      <c r="R202" s="2"/>
      <c r="S202" s="2"/>
    </row>
    <row r="203" spans="2:27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27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27">
      <c r="B206" s="477" t="s">
        <v>68</v>
      </c>
      <c r="C206" s="481"/>
      <c r="D206" s="481"/>
      <c r="E206" s="478"/>
      <c r="F206" s="2"/>
      <c r="G206" s="474" t="s">
        <v>68</v>
      </c>
      <c r="H206" s="475"/>
      <c r="I206" s="476"/>
      <c r="J206" s="2"/>
      <c r="K206" s="6" t="s">
        <v>7</v>
      </c>
      <c r="L206" s="12"/>
      <c r="M206" s="2"/>
      <c r="N206" s="6" t="s">
        <v>8</v>
      </c>
      <c r="O206" s="13">
        <f>O207/0.2165</f>
        <v>3.3432441570619589</v>
      </c>
      <c r="P206" s="2"/>
      <c r="Q206" s="6">
        <v>1</v>
      </c>
      <c r="R206" s="86">
        <v>0.67</v>
      </c>
      <c r="S206" s="85">
        <v>1.2699999999999999E-2</v>
      </c>
    </row>
    <row r="207" spans="2:27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11.298955516361087</v>
      </c>
      <c r="I207" s="6">
        <f>I208/0.2165</f>
        <v>11.58012044171463</v>
      </c>
      <c r="J207" s="2"/>
      <c r="K207" s="15" t="s">
        <v>11</v>
      </c>
      <c r="L207" s="16">
        <f>O207*$O$3*Calculadora!$B$3</f>
        <v>2.4426427952831555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0.72381236000391413</v>
      </c>
      <c r="P207" s="2"/>
      <c r="Q207" s="6">
        <v>5</v>
      </c>
      <c r="R207" s="86">
        <f>R206+0.01</f>
        <v>0.68</v>
      </c>
      <c r="S207" s="85">
        <v>1.3100000000000001E-2</v>
      </c>
      <c r="Z207" s="115" t="s">
        <v>263</v>
      </c>
      <c r="AA207" s="117" t="s">
        <v>264</v>
      </c>
    </row>
    <row r="208" spans="2:27">
      <c r="B208" s="5">
        <v>100</v>
      </c>
      <c r="C208" s="103">
        <v>279.3</v>
      </c>
      <c r="D208" s="102">
        <v>265</v>
      </c>
      <c r="E208" s="13">
        <f>D208/45*0.2165</f>
        <v>1.2749444444444444</v>
      </c>
      <c r="F208" s="2"/>
      <c r="G208" s="6" t="s">
        <v>7</v>
      </c>
      <c r="H208" s="6">
        <f>L209+O212</f>
        <v>2.4462238692921754</v>
      </c>
      <c r="I208" s="6">
        <f>L210+O212</f>
        <v>2.5070960756312175</v>
      </c>
      <c r="J208" s="2"/>
      <c r="K208" s="17" t="s">
        <v>13</v>
      </c>
      <c r="L208" s="18">
        <f>IF(L211&gt;0,L207*O210,L207*O211)</f>
        <v>2.4704306242292686</v>
      </c>
      <c r="M208" s="2"/>
      <c r="N208" s="6" t="s">
        <v>14</v>
      </c>
      <c r="O208" s="6">
        <f>H216*POWER(H215,(C208-O213))</f>
        <v>1.0783827105776396</v>
      </c>
      <c r="P208" s="1"/>
      <c r="Q208" s="6">
        <v>10</v>
      </c>
      <c r="R208" s="86">
        <f t="shared" ref="R208:R210" si="34">R207+0.01</f>
        <v>0.69000000000000006</v>
      </c>
      <c r="S208" s="85">
        <v>1.3299999999999999E-2</v>
      </c>
      <c r="Y208" s="114" t="s">
        <v>265</v>
      </c>
      <c r="Z208" s="115">
        <f>Z209/0.2165</f>
        <v>3.1324904177004509</v>
      </c>
      <c r="AA208" s="117">
        <f>AA209/0.2165</f>
        <v>3.2708700413906175</v>
      </c>
    </row>
    <row r="209" spans="2:27">
      <c r="B209" s="5">
        <v>90</v>
      </c>
      <c r="C209" s="103">
        <v>243.1</v>
      </c>
      <c r="D209" s="102">
        <v>177</v>
      </c>
      <c r="E209" s="13">
        <f t="shared" ref="E209:E210" si="35">D209/45*0.2165</f>
        <v>0.85156666666666658</v>
      </c>
      <c r="F209" s="2"/>
      <c r="G209" s="6" t="s">
        <v>5</v>
      </c>
      <c r="H209" s="6">
        <f>IF(L219&lt;=C209,80+(L219-C210)/((C209-C210)/10),90+(L219-C209)/((C208-C209)/10))</f>
        <v>84.428056957486007</v>
      </c>
      <c r="I209" s="6">
        <f>IF(L220&lt;=C209,80+(L220-C210)/((C209-C210)/10),90+(L220-C209)/((C208-C209)/10))</f>
        <v>85.485481607306184</v>
      </c>
      <c r="J209" s="2"/>
      <c r="K209" s="17" t="s">
        <v>15</v>
      </c>
      <c r="L209" s="18">
        <f>L208*L217</f>
        <v>2.4426494872674649</v>
      </c>
      <c r="M209" s="2"/>
      <c r="N209" s="6" t="s">
        <v>16</v>
      </c>
      <c r="O209" s="6">
        <f>I216*POWER(I215,(C208-O213))</f>
        <v>1.0567752618380135</v>
      </c>
      <c r="P209" s="1"/>
      <c r="Q209" s="6">
        <v>15</v>
      </c>
      <c r="R209" s="86">
        <f t="shared" si="34"/>
        <v>0.70000000000000007</v>
      </c>
      <c r="S209" s="85">
        <v>1.35E-2</v>
      </c>
      <c r="Y209" s="114" t="s">
        <v>266</v>
      </c>
      <c r="Z209" s="115">
        <f>Z213</f>
        <v>0.6781841754321476</v>
      </c>
      <c r="AA209" s="117">
        <f>AA213</f>
        <v>0.70814336396106869</v>
      </c>
    </row>
    <row r="210" spans="2:27">
      <c r="B210" s="5">
        <v>80</v>
      </c>
      <c r="C210" s="103">
        <v>208.1</v>
      </c>
      <c r="D210" s="102">
        <v>118</v>
      </c>
      <c r="E210" s="13">
        <f t="shared" si="35"/>
        <v>0.56771111111111106</v>
      </c>
      <c r="F210" s="2"/>
      <c r="G210" s="6" t="s">
        <v>17</v>
      </c>
      <c r="H210" s="6">
        <f>IF(N220=0,INDEX('R276'!G255:G363,(ROUNDDOWN(((H209-70)/(20/72)+1),0)),1),INDEX('R276'!G255:G363,(ROUNDUP(((H209-70)/(20/72))+1,0)),1))</f>
        <v>255.02222222222144</v>
      </c>
      <c r="I210" s="6">
        <f>IF(O220=0,INDEX('R276'!G255:G363,(ROUNDDOWN(((I209-70)/(20/72)+1),0)),1),INDEX('R276'!G255:G363,(ROUNDUP(((I209-70)/(20/72))+1,0)),1))</f>
        <v>258.37777777777706</v>
      </c>
      <c r="J210" s="2"/>
      <c r="K210" s="17" t="s">
        <v>18</v>
      </c>
      <c r="L210" s="18">
        <f>L208/L218</f>
        <v>2.503521693606507</v>
      </c>
      <c r="M210" s="2"/>
      <c r="N210" s="6" t="s">
        <v>19</v>
      </c>
      <c r="O210" s="6">
        <f>IF((O213&gt;0),((100+(L211/-H214))/100))</f>
        <v>1.0107857147194517</v>
      </c>
      <c r="P210" s="1"/>
      <c r="Q210" s="6">
        <v>20</v>
      </c>
      <c r="R210" s="86">
        <f t="shared" si="34"/>
        <v>0.71000000000000008</v>
      </c>
      <c r="S210" s="85">
        <v>1.38E-2</v>
      </c>
      <c r="Z210" s="116"/>
    </row>
    <row r="211" spans="2:27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30</v>
      </c>
      <c r="J211" s="2"/>
      <c r="K211" s="19" t="s">
        <v>21</v>
      </c>
      <c r="L211" s="20">
        <f>IF(Calculadora!$B$2&gt;0,Calculadora!$B$2*O208,Calculadora!$B$2*O209)</f>
        <v>-3.9360968936083842</v>
      </c>
      <c r="M211" s="2"/>
      <c r="N211" s="6" t="s">
        <v>22</v>
      </c>
      <c r="O211" s="6">
        <f>IF((O213&gt;0),((100+(L211/-I214))/100))</f>
        <v>1.0113761328507682</v>
      </c>
      <c r="P211" s="1"/>
      <c r="Q211" s="6" t="str">
        <f>Calculadora!$B$2</f>
        <v>-3,65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0.65182311345942912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1.1520630052894745E-2</v>
      </c>
      <c r="Y211" s="116"/>
      <c r="Z211" s="116"/>
      <c r="AA211" s="116"/>
    </row>
    <row r="212" spans="2:27">
      <c r="B212" s="2"/>
      <c r="C212" s="2"/>
      <c r="D212" s="2"/>
      <c r="E212" s="2"/>
      <c r="F212" s="1"/>
      <c r="G212" s="13" t="s">
        <v>20</v>
      </c>
      <c r="H212" s="13">
        <f>H207/4</f>
        <v>2.8247388790902717</v>
      </c>
      <c r="I212" s="6">
        <f>I207/4</f>
        <v>2.8950301104286575</v>
      </c>
      <c r="J212" s="2"/>
      <c r="K212" s="12"/>
      <c r="L212" s="12"/>
      <c r="M212" s="2"/>
      <c r="N212" s="6" t="s">
        <v>23</v>
      </c>
      <c r="O212" s="6">
        <f>O207/4.05*Calculadora!$B$5</f>
        <v>3.5743820247106871E-3</v>
      </c>
      <c r="P212" s="1"/>
      <c r="Q212" s="2"/>
      <c r="S212" s="2"/>
      <c r="Y212" s="116"/>
      <c r="Z212" s="118" t="s">
        <v>263</v>
      </c>
      <c r="AA212" s="118" t="s">
        <v>264</v>
      </c>
    </row>
    <row r="213" spans="2:27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'276'!$J$14</f>
        <v>229.17</v>
      </c>
      <c r="P213" s="1"/>
      <c r="Q213" s="6">
        <v>-1</v>
      </c>
      <c r="R213" s="86">
        <v>0.63</v>
      </c>
      <c r="S213" s="85">
        <v>1.2699999999999999E-2</v>
      </c>
      <c r="Y213" s="119" t="s">
        <v>12</v>
      </c>
      <c r="Z213" s="119">
        <f>E208*(L219-C209)*(L219-C210)/((C208-C209)*(C208-C210))+E209*(L219-C208)*(L219-C210)/((C209-C208)*(C209-C210))+E210*(L219-C208)*(L219-C209)/((C210-C208)*(C210-C209))</f>
        <v>0.6781841754321476</v>
      </c>
      <c r="AA213" s="119">
        <f>E208*(L220-C209)*(L220-C210)/((C208-C209)*(C208-C210))+E209*(L220-C208)*(L220-C210)/((C209-C208)*(C209-C210))+E210*(L220-C208)*(L220-C209)/((C210-C208)*(C210-C209))</f>
        <v>0.70814336396106869</v>
      </c>
    </row>
    <row r="214" spans="2:27">
      <c r="B214" s="2"/>
      <c r="C214" s="2"/>
      <c r="D214" s="2"/>
      <c r="E214" s="2"/>
      <c r="F214" s="2"/>
      <c r="G214" s="13" t="s">
        <v>24</v>
      </c>
      <c r="H214" s="6">
        <f>'inf 276'!C37</f>
        <v>3.6493612115567777</v>
      </c>
      <c r="I214" s="6">
        <f>'inf 276'!D37</f>
        <v>3.4599603795437148</v>
      </c>
      <c r="J214" s="2"/>
      <c r="K214" s="15" t="s">
        <v>28</v>
      </c>
      <c r="L214" s="16">
        <f>O207*Calculadora!$B$3*$O$2</f>
        <v>1.5543376385336181</v>
      </c>
      <c r="M214" s="2"/>
      <c r="N214" s="2"/>
      <c r="O214" s="1"/>
      <c r="P214" s="1"/>
      <c r="Q214" s="6">
        <v>-10</v>
      </c>
      <c r="R214" s="86">
        <f>R213-0.01</f>
        <v>0.62</v>
      </c>
      <c r="S214" s="85">
        <v>1.2500000000000001E-2</v>
      </c>
      <c r="Y214" s="120" t="s">
        <v>40</v>
      </c>
      <c r="Z214" s="119"/>
      <c r="AA214" s="119"/>
    </row>
    <row r="215" spans="2:27">
      <c r="B215" s="2"/>
      <c r="C215" s="2"/>
      <c r="D215" s="2"/>
      <c r="E215" s="2"/>
      <c r="F215" s="2"/>
      <c r="G215" s="13" t="s">
        <v>27</v>
      </c>
      <c r="H215" s="6">
        <f>(1+(H217*S211))</f>
        <v>1.0100933763307396</v>
      </c>
      <c r="I215" s="6">
        <f>(1+(I217*S220))</f>
        <v>1.0104739139356576</v>
      </c>
      <c r="J215" s="2"/>
      <c r="K215" s="17" t="s">
        <v>30</v>
      </c>
      <c r="L215" s="18">
        <f>$O$5*Calculadora!$B$3*O207*0.99*(1-(L211*0.016))</f>
        <v>1.63570375519059</v>
      </c>
      <c r="M215" s="1"/>
      <c r="N215" s="13" t="s">
        <v>31</v>
      </c>
      <c r="O215" s="6">
        <f>O213+L211</f>
        <v>225.23390310639161</v>
      </c>
      <c r="P215" s="1"/>
      <c r="Q215" s="6">
        <v>-20</v>
      </c>
      <c r="R215" s="86">
        <f t="shared" ref="R215:R219" si="36">R214-0.01</f>
        <v>0.61</v>
      </c>
      <c r="S215" s="85">
        <v>1.23E-2</v>
      </c>
      <c r="Y215" s="119" t="s">
        <v>41</v>
      </c>
      <c r="Z215" s="119"/>
      <c r="AA215" s="119"/>
    </row>
    <row r="216" spans="2:27">
      <c r="B216" s="2"/>
      <c r="C216" s="2"/>
      <c r="D216" s="2"/>
      <c r="E216" s="2"/>
      <c r="F216" s="2"/>
      <c r="G216" s="13" t="s">
        <v>29</v>
      </c>
      <c r="H216" s="6">
        <f>R211</f>
        <v>0.65182311345942912</v>
      </c>
      <c r="I216" s="6">
        <f>R220</f>
        <v>0.62681452957463735</v>
      </c>
      <c r="J216" s="2"/>
      <c r="K216" s="17" t="s">
        <v>32</v>
      </c>
      <c r="L216" s="18">
        <f>$O$5*Calculadora!$B$3*O207*1.25*(1-(L211*0.016))</f>
        <v>2.0652825191800379</v>
      </c>
      <c r="M216" s="1"/>
      <c r="N216" s="2"/>
      <c r="O216" s="2"/>
      <c r="P216" s="12"/>
      <c r="Q216" s="6">
        <v>-30</v>
      </c>
      <c r="R216" s="86">
        <f t="shared" si="36"/>
        <v>0.6</v>
      </c>
      <c r="S216" s="85">
        <v>1.1350000000000001E-2</v>
      </c>
      <c r="Y216" s="120" t="s">
        <v>42</v>
      </c>
      <c r="Z216" s="119"/>
      <c r="AA216" s="119"/>
    </row>
    <row r="217" spans="2:27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0.87611322335650876</v>
      </c>
      <c r="I217" s="13">
        <f>1*(O213-C209)*(O213-C210)/((C208-C209)*(C208-C210))+0.903*(O213-C208)*(O213-C210)/((C209-C208)*(C209-C210))+0.76*(O213-C208)*(O213-C209)/((C210-C208)*(C210-C209))</f>
        <v>0.85188254547768316</v>
      </c>
      <c r="J217" s="2"/>
      <c r="K217" s="17" t="s">
        <v>33</v>
      </c>
      <c r="L217" s="18">
        <f>(100+(L215*2.75/-4))/100</f>
        <v>0.98875453668306468</v>
      </c>
      <c r="M217" s="1"/>
      <c r="N217" s="15" t="s">
        <v>43</v>
      </c>
      <c r="O217" s="16"/>
      <c r="P217" s="12"/>
      <c r="Q217" s="6">
        <v>-40</v>
      </c>
      <c r="R217" s="86">
        <f t="shared" si="36"/>
        <v>0.59</v>
      </c>
      <c r="S217" s="85">
        <v>1.115E-2</v>
      </c>
    </row>
    <row r="218" spans="2:27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0.98678219187724781</v>
      </c>
      <c r="M218" s="1"/>
      <c r="N218" s="17">
        <f>MOD(H209,20/72)</f>
        <v>0.26139029081933629</v>
      </c>
      <c r="O218" s="18">
        <f>MOD(I209,20/72)</f>
        <v>0.20770382952840249</v>
      </c>
      <c r="P218" s="12"/>
      <c r="Q218" s="6">
        <v>-50</v>
      </c>
      <c r="R218" s="86">
        <f t="shared" si="36"/>
        <v>0.57999999999999996</v>
      </c>
      <c r="S218" s="85">
        <v>1.095E-2</v>
      </c>
    </row>
    <row r="219" spans="2:27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223.59819935120103</v>
      </c>
      <c r="M219" s="1"/>
      <c r="N219" s="17">
        <f>N218/(20/72)</f>
        <v>0.94100504694961062</v>
      </c>
      <c r="O219" s="18">
        <f>O218/(20/72)</f>
        <v>0.74773378630224896</v>
      </c>
      <c r="P219" s="12"/>
      <c r="Q219" s="6">
        <v>-60</v>
      </c>
      <c r="R219" s="86">
        <f t="shared" si="36"/>
        <v>0.56999999999999995</v>
      </c>
      <c r="S219" s="85">
        <v>1.0749999999999999E-2</v>
      </c>
    </row>
    <row r="220" spans="2:27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227.29918562557165</v>
      </c>
      <c r="M220" s="2"/>
      <c r="N220" s="17">
        <f>IF(N219&lt;0.288,ROUNDDOWN(N219,0),ROUNDUP(N219,0))</f>
        <v>1</v>
      </c>
      <c r="O220" s="18">
        <f>IF(O219&lt;0.288,ROUNDDOWN(O219,0),ROUNDUP(O219,0))</f>
        <v>1</v>
      </c>
      <c r="P220" s="12"/>
      <c r="Q220" s="6" t="str">
        <f>Calculadora!$B$2</f>
        <v>-3,65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0.62681452957463735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1.2295021175465505E-2</v>
      </c>
    </row>
    <row r="221" spans="2:27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30</v>
      </c>
      <c r="P221" s="2"/>
      <c r="Q221" s="1"/>
      <c r="R221" s="1"/>
      <c r="S221" s="1"/>
    </row>
    <row r="222" spans="2:27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30</v>
      </c>
      <c r="O222" s="20">
        <f>IF(O218&gt;(20/72)-0.08,30,29)</f>
        <v>30</v>
      </c>
      <c r="P222" s="2"/>
      <c r="Q222" s="2"/>
      <c r="R222" s="2"/>
      <c r="S222" s="2"/>
    </row>
    <row r="223" spans="2:27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477" t="s">
        <v>69</v>
      </c>
      <c r="C226" s="481"/>
      <c r="D226" s="481"/>
      <c r="E226" s="478"/>
      <c r="F226" s="2"/>
      <c r="G226" s="474" t="s">
        <v>69</v>
      </c>
      <c r="H226" s="475"/>
      <c r="I226" s="476"/>
      <c r="J226" s="2"/>
      <c r="K226" s="6" t="s">
        <v>7</v>
      </c>
      <c r="L226" s="12"/>
      <c r="M226" s="2"/>
      <c r="N226" s="6" t="s">
        <v>8</v>
      </c>
      <c r="O226" s="13">
        <f>O227/0.2165</f>
        <v>5.1268313299175068</v>
      </c>
      <c r="P226" s="2"/>
      <c r="Q226" s="6">
        <v>1</v>
      </c>
      <c r="R226" s="86">
        <v>0.62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17.150619030266039</v>
      </c>
      <c r="I227" s="6">
        <f>I228/0.2165</f>
        <v>17.805977365486143</v>
      </c>
      <c r="J227" s="2"/>
      <c r="K227" s="15" t="s">
        <v>11</v>
      </c>
      <c r="L227" s="16">
        <f>O227*$O$3*Calculadora!$B$3</f>
        <v>3.7457681887224701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1.1099589829271401</v>
      </c>
      <c r="P227" s="2"/>
      <c r="Q227" s="6">
        <v>5</v>
      </c>
      <c r="R227" s="86">
        <f>R226+0.01</f>
        <v>0.63</v>
      </c>
      <c r="S227" s="85">
        <v>1.3599999999999999E-2</v>
      </c>
      <c r="T227" s="2"/>
    </row>
    <row r="228" spans="2:20">
      <c r="B228" s="5">
        <v>100</v>
      </c>
      <c r="C228" s="103">
        <v>241.4</v>
      </c>
      <c r="D228" s="102">
        <v>266</v>
      </c>
      <c r="E228" s="13">
        <f>D228/45*0.2165</f>
        <v>1.2797555555555555</v>
      </c>
      <c r="F228" s="2"/>
      <c r="G228" s="6" t="s">
        <v>7</v>
      </c>
      <c r="H228" s="6">
        <f>L229+O232</f>
        <v>3.7131090200525971</v>
      </c>
      <c r="I228" s="6">
        <f>L230+O232</f>
        <v>3.8549940996277496</v>
      </c>
      <c r="J228" s="2"/>
      <c r="K228" s="17" t="s">
        <v>13</v>
      </c>
      <c r="L228" s="18">
        <f>IF(L231&gt;0,L227*O230,L227*O231)</f>
        <v>3.7712943676019877</v>
      </c>
      <c r="M228" s="2"/>
      <c r="N228" s="6" t="s">
        <v>14</v>
      </c>
      <c r="O228" s="6">
        <f>H236*POWER(H235,(C228-O233))</f>
        <v>0.69534449469938364</v>
      </c>
      <c r="P228" s="1"/>
      <c r="Q228" s="6">
        <v>10</v>
      </c>
      <c r="R228" s="86">
        <f t="shared" ref="R228:R230" si="37">R227+0.01</f>
        <v>0.64</v>
      </c>
      <c r="S228" s="85">
        <v>1.38E-2</v>
      </c>
      <c r="T228" s="2"/>
    </row>
    <row r="229" spans="2:20">
      <c r="B229" s="5">
        <v>90</v>
      </c>
      <c r="C229" s="103">
        <v>208.7</v>
      </c>
      <c r="D229" s="102">
        <v>180</v>
      </c>
      <c r="E229" s="13">
        <f t="shared" ref="E229:E230" si="38">D229/45*0.2165</f>
        <v>0.86599999999999999</v>
      </c>
      <c r="F229" s="2"/>
      <c r="G229" s="6" t="s">
        <v>5</v>
      </c>
      <c r="H229" s="6">
        <f>IF(L239&lt;=C229,80+(L239-C230)/((C229-C230)/10),90+(L239-C229)/((C228-C229)/10))</f>
        <v>94.732857197866849</v>
      </c>
      <c r="I229" s="6">
        <f>IF(L240&lt;=C229,80+(L240-C230)/((C229-C230)/10),90+(L240-C229)/((C228-C229)/10))</f>
        <v>96.454692522094561</v>
      </c>
      <c r="J229" s="2"/>
      <c r="K229" s="17" t="s">
        <v>15</v>
      </c>
      <c r="L229" s="18">
        <f>L228*L237</f>
        <v>3.7076277411245617</v>
      </c>
      <c r="M229" s="2"/>
      <c r="N229" s="6" t="s">
        <v>16</v>
      </c>
      <c r="O229" s="6">
        <f>I236*POWER(I235,(C228-O233))</f>
        <v>0.71307099603429147</v>
      </c>
      <c r="P229" s="1"/>
      <c r="Q229" s="6">
        <v>15</v>
      </c>
      <c r="R229" s="86">
        <f t="shared" si="37"/>
        <v>0.65</v>
      </c>
      <c r="S229" s="85">
        <v>1.4E-2</v>
      </c>
      <c r="T229" s="2"/>
    </row>
    <row r="230" spans="2:20">
      <c r="B230" s="5">
        <v>80</v>
      </c>
      <c r="C230" s="103">
        <v>177.6</v>
      </c>
      <c r="D230" s="102">
        <v>123</v>
      </c>
      <c r="E230" s="13">
        <f t="shared" si="38"/>
        <v>0.59176666666666666</v>
      </c>
      <c r="F230" s="2"/>
      <c r="G230" s="6" t="s">
        <v>17</v>
      </c>
      <c r="H230" s="6">
        <f>IF(N240=0,INDEX('R276'!H255:H363,(ROUNDDOWN(((H229-70)/(20/72)+1),0)),1),INDEX('R276'!H255:H363,(ROUNDUP(((H229-70)/(20/72))+1,0)),1))</f>
        <v>242.48888888888894</v>
      </c>
      <c r="I230" s="6">
        <f>IF(O240=0,INDEX('R276'!H255:H363,(ROUNDDOWN(((I229-70)/(20/72)+1),0)),1),INDEX('R276'!H255:H363,(ROUNDUP(((I229-70)/(20/72))+1,0)),1))</f>
        <v>246.75555555555559</v>
      </c>
      <c r="J230" s="2"/>
      <c r="K230" s="17" t="s">
        <v>18</v>
      </c>
      <c r="L230" s="18">
        <f>L228/L238</f>
        <v>3.8495128206997142</v>
      </c>
      <c r="M230" s="2"/>
      <c r="N230" s="6" t="s">
        <v>19</v>
      </c>
      <c r="O230" s="6">
        <f>IF((O233&gt;0),((100+(L231/-H234))/100))</f>
        <v>1.0067581241595283</v>
      </c>
      <c r="P230" s="1"/>
      <c r="Q230" s="6">
        <v>20</v>
      </c>
      <c r="R230" s="86">
        <f t="shared" si="37"/>
        <v>0.66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30</v>
      </c>
      <c r="I231" s="6">
        <f>O241</f>
        <v>30</v>
      </c>
      <c r="J231" s="2"/>
      <c r="K231" s="19" t="s">
        <v>21</v>
      </c>
      <c r="L231" s="20">
        <f>IF(Calculadora!$B$2&gt;0,Calculadora!$B$2*O228,Calculadora!$B$2*O229)</f>
        <v>-2.5380074056527504</v>
      </c>
      <c r="M231" s="2"/>
      <c r="N231" s="6" t="s">
        <v>22</v>
      </c>
      <c r="O231" s="6">
        <f>IF((O233&gt;0),((100+(L231/-I234))/100))</f>
        <v>1.0068146712752728</v>
      </c>
      <c r="P231" s="1"/>
      <c r="Q231" s="6" t="str">
        <f>Calculadora!$B$2</f>
        <v>-3,65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0.60182311345943007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1.2020630052894738E-2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4.2876547575665098</v>
      </c>
      <c r="I232" s="6">
        <f>I227/4</f>
        <v>4.4514943413715358</v>
      </c>
      <c r="J232" s="2"/>
      <c r="K232" s="12"/>
      <c r="L232" s="12"/>
      <c r="M232" s="2"/>
      <c r="N232" s="6" t="s">
        <v>23</v>
      </c>
      <c r="O232" s="6">
        <f>O227/4.05*Calculadora!$B$5</f>
        <v>5.4812789280352606E-3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'276'!$J$14</f>
        <v>229.17</v>
      </c>
      <c r="P233" s="1"/>
      <c r="Q233" s="6">
        <v>-1</v>
      </c>
      <c r="R233" s="86">
        <v>0.62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276'!G31</f>
        <v>3.7554909405953727</v>
      </c>
      <c r="I234" s="6">
        <f>'inf 276'!H31</f>
        <v>3.7243284424619718</v>
      </c>
      <c r="J234" s="2"/>
      <c r="K234" s="15" t="s">
        <v>28</v>
      </c>
      <c r="L234" s="16">
        <f>O227*Calculadora!$B$3*$O$2</f>
        <v>2.383561154416896</v>
      </c>
      <c r="M234" s="2"/>
      <c r="N234" s="2"/>
      <c r="O234" s="1"/>
      <c r="P234" s="1"/>
      <c r="Q234" s="6">
        <v>-10</v>
      </c>
      <c r="R234" s="86">
        <f>R233-0.01</f>
        <v>0.61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1.0118806362392725</v>
      </c>
      <c r="I235" s="6">
        <f>(1+(I237*S240))</f>
        <v>1.0119276970534667</v>
      </c>
      <c r="J235" s="2"/>
      <c r="K235" s="17" t="s">
        <v>30</v>
      </c>
      <c r="L235" s="18">
        <f>$O$5*Calculadora!$B$3*O227*0.99*(1-(L231*0.016))</f>
        <v>2.4555495573226302</v>
      </c>
      <c r="M235" s="1"/>
      <c r="N235" s="13" t="s">
        <v>31</v>
      </c>
      <c r="O235" s="6">
        <f>O233+L231</f>
        <v>226.63199259434722</v>
      </c>
      <c r="P235" s="1"/>
      <c r="Q235" s="6">
        <v>-20</v>
      </c>
      <c r="R235" s="86">
        <f t="shared" ref="R235:R239" si="39">R234-0.01</f>
        <v>0.6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0.60182311345943007</v>
      </c>
      <c r="I236" s="6">
        <f>R240</f>
        <v>0.61681452957463723</v>
      </c>
      <c r="J236" s="2"/>
      <c r="K236" s="17" t="s">
        <v>32</v>
      </c>
      <c r="L236" s="18">
        <f>$O$5*Calculadora!$B$3*O227*1.28*(1-(L231*0.016))</f>
        <v>3.1748519529019865</v>
      </c>
      <c r="M236" s="1"/>
      <c r="N236" s="2"/>
      <c r="O236" s="2"/>
      <c r="P236" s="12"/>
      <c r="Q236" s="6">
        <v>-30</v>
      </c>
      <c r="R236" s="86">
        <f t="shared" si="39"/>
        <v>0.59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0.98835387055369428</v>
      </c>
      <c r="I237" s="13">
        <f>1*(O233-C229)*(O233-C230)/((C228-C229)*(C228-C230))+0.903*(O233-C228)*(O233-C230)/((C229-C228)*(C229-C230))+0.76*(O233-C228)*(O233-C229)/((C230-C228)*(C230-C229))</f>
        <v>0.97012415702611332</v>
      </c>
      <c r="J237" s="2"/>
      <c r="K237" s="17" t="s">
        <v>33</v>
      </c>
      <c r="L237" s="18">
        <f>(100+(L235*2.75/-4))/100</f>
        <v>0.983118096793407</v>
      </c>
      <c r="M237" s="1"/>
      <c r="N237" s="15" t="s">
        <v>43</v>
      </c>
      <c r="O237" s="16"/>
      <c r="P237" s="12"/>
      <c r="Q237" s="6">
        <v>-40</v>
      </c>
      <c r="R237" s="86">
        <f t="shared" si="39"/>
        <v>0.57999999999999996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0.9796809475014272</v>
      </c>
      <c r="M238" s="1"/>
      <c r="N238" s="17">
        <f>MOD(H229,20/72)</f>
        <v>1.0634975644622791E-2</v>
      </c>
      <c r="O238" s="18">
        <f>MOD(I229,20/72)</f>
        <v>6.5803633205667844E-2</v>
      </c>
      <c r="P238" s="12"/>
      <c r="Q238" s="6">
        <v>-50</v>
      </c>
      <c r="R238" s="86">
        <f t="shared" si="39"/>
        <v>0.56999999999999995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224.1764430370246</v>
      </c>
      <c r="M239" s="1"/>
      <c r="N239" s="17">
        <f>N238/(20/72)</f>
        <v>3.8285912320642046E-2</v>
      </c>
      <c r="O239" s="18">
        <f>O238/(20/72)</f>
        <v>0.23689307954040423</v>
      </c>
      <c r="P239" s="12"/>
      <c r="Q239" s="6">
        <v>-60</v>
      </c>
      <c r="R239" s="86">
        <f t="shared" si="39"/>
        <v>0.55999999999999994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229.8068445472492</v>
      </c>
      <c r="M240" s="2"/>
      <c r="N240" s="17">
        <f>IF(N239&lt;0.288,ROUNDDOWN(N239,0),ROUNDUP(N239,0))</f>
        <v>0</v>
      </c>
      <c r="O240" s="18">
        <f>IF(O239&lt;0.288,ROUNDDOWN(O239,0),ROUNDUP(O239,0))</f>
        <v>0</v>
      </c>
      <c r="P240" s="12"/>
      <c r="Q240" s="6" t="str">
        <f>Calculadora!$B$2</f>
        <v>-3,65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0.61681452957463723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1.2295021175465505E-2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30</v>
      </c>
      <c r="O241" s="18">
        <f>IF(O238&lt;0.08,30,O242)</f>
        <v>30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477" t="s">
        <v>70</v>
      </c>
      <c r="C246" s="481"/>
      <c r="D246" s="481"/>
      <c r="E246" s="478"/>
      <c r="F246" s="2"/>
      <c r="G246" s="474" t="s">
        <v>70</v>
      </c>
      <c r="H246" s="475"/>
      <c r="I246" s="476"/>
      <c r="J246" s="2"/>
      <c r="K246" s="6" t="s">
        <v>7</v>
      </c>
      <c r="L246" s="12"/>
      <c r="M246" s="2"/>
      <c r="N246" s="6" t="s">
        <v>8</v>
      </c>
      <c r="O246" s="13">
        <f>O247/0.2165</f>
        <v>6.4201441151170258</v>
      </c>
      <c r="P246" s="2"/>
      <c r="Q246" s="6">
        <v>1</v>
      </c>
      <c r="R246" s="86">
        <v>0.6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21.352019982487612</v>
      </c>
      <c r="I247" s="6">
        <f>I248/0.2165</f>
        <v>22.37148853692926</v>
      </c>
      <c r="J247" s="2"/>
      <c r="K247" s="15" t="s">
        <v>11</v>
      </c>
      <c r="L247" s="16">
        <f>O247*$O$3*Calculadora!$B$3</f>
        <v>4.6906890525314164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1.3899612009228361</v>
      </c>
      <c r="P247" s="2"/>
      <c r="Q247" s="6">
        <v>5</v>
      </c>
      <c r="R247" s="86">
        <f>R246+0.01</f>
        <v>0.61</v>
      </c>
      <c r="S247" s="85">
        <v>1.41E-2</v>
      </c>
    </row>
    <row r="248" spans="2:20">
      <c r="B248" s="5">
        <v>100</v>
      </c>
      <c r="C248" s="103">
        <v>222.7</v>
      </c>
      <c r="D248" s="102">
        <v>268</v>
      </c>
      <c r="E248" s="13">
        <f>D248/45*0.2165</f>
        <v>1.2893777777777777</v>
      </c>
      <c r="F248" s="2"/>
      <c r="G248" s="6" t="s">
        <v>7</v>
      </c>
      <c r="H248" s="6">
        <f>L249+O252</f>
        <v>4.6227123262085676</v>
      </c>
      <c r="I248" s="6">
        <f>L250+O252</f>
        <v>4.8434272682451844</v>
      </c>
      <c r="J248" s="2"/>
      <c r="K248" s="17" t="s">
        <v>13</v>
      </c>
      <c r="L248" s="18">
        <f>IF(L251&gt;0,L247*O250,L247*O251)</f>
        <v>4.7146140435822517</v>
      </c>
      <c r="M248" s="2"/>
      <c r="N248" s="6" t="s">
        <v>14</v>
      </c>
      <c r="O248" s="6">
        <f>H256*POWER(H255,(C248-O253))</f>
        <v>0.53372841101923563</v>
      </c>
      <c r="P248" s="1"/>
      <c r="Q248" s="6">
        <v>10</v>
      </c>
      <c r="R248" s="86">
        <f t="shared" ref="R248:R250" si="40">R247+0.01</f>
        <v>0.62</v>
      </c>
      <c r="S248" s="85">
        <v>1.43E-2</v>
      </c>
    </row>
    <row r="249" spans="2:20">
      <c r="B249" s="5">
        <v>90</v>
      </c>
      <c r="C249" s="103">
        <v>192.8</v>
      </c>
      <c r="D249" s="102">
        <v>186</v>
      </c>
      <c r="E249" s="13">
        <f t="shared" ref="E249:E250" si="41">D249/45*0.2165</f>
        <v>0.8948666666666667</v>
      </c>
      <c r="F249" s="2"/>
      <c r="G249" s="6" t="s">
        <v>5</v>
      </c>
      <c r="H249" s="6">
        <f>IF(L259&lt;=C249,80+(L259-C250)/((C249-C250)/10),90+(L259-C249)/((C248-C249)/10))</f>
        <v>100.49323961023038</v>
      </c>
      <c r="I249" s="6">
        <f>IF(L260&lt;=C249,80+(L260-C250)/((C249-C250)/10),90+(L260-C249)/((C248-C249)/10))</f>
        <v>102.82996068181022</v>
      </c>
      <c r="J249" s="2"/>
      <c r="K249" s="17" t="s">
        <v>15</v>
      </c>
      <c r="L249" s="18">
        <f>L248*L257</f>
        <v>4.6158483202780847</v>
      </c>
      <c r="M249" s="2"/>
      <c r="N249" s="6" t="s">
        <v>16</v>
      </c>
      <c r="O249" s="6">
        <f>I256*POWER(I255,(C248-O253))</f>
        <v>0.55086419856941371</v>
      </c>
      <c r="P249" s="1"/>
      <c r="Q249" s="6">
        <v>15</v>
      </c>
      <c r="R249" s="86">
        <f t="shared" si="40"/>
        <v>0.63</v>
      </c>
      <c r="S249" s="85">
        <v>1.4500000000000001E-2</v>
      </c>
    </row>
    <row r="250" spans="2:20">
      <c r="B250" s="5">
        <v>80</v>
      </c>
      <c r="C250" s="103">
        <v>164.8</v>
      </c>
      <c r="D250" s="102">
        <v>131</v>
      </c>
      <c r="E250" s="13">
        <f t="shared" si="41"/>
        <v>0.63025555555555557</v>
      </c>
      <c r="F250" s="2"/>
      <c r="G250" s="6" t="s">
        <v>17</v>
      </c>
      <c r="H250" s="6" t="e">
        <f>IF(N260=0,INDEX('R276'!K255:K363,(ROUNDDOWN(((H249-70)/(20/72)+1),0)),1),INDEX('R276'!K255:K363,(ROUNDUP(((H249-70)/(20/72))+1,0)),1))</f>
        <v>#REF!</v>
      </c>
      <c r="I250" s="6" t="e">
        <f>IF(O260=0,INDEX('R276'!K255:K363,(ROUNDDOWN(((I249-70)/(20/72)+1),0)),1),INDEX('R276'!K255:K363,(ROUNDUP(((I249-70)/(20/72))+1,0)),1))</f>
        <v>#REF!</v>
      </c>
      <c r="J250" s="2"/>
      <c r="K250" s="17" t="s">
        <v>18</v>
      </c>
      <c r="L250" s="18">
        <f>L248/L258</f>
        <v>4.8365632623147015</v>
      </c>
      <c r="M250" s="2"/>
      <c r="N250" s="6" t="s">
        <v>19</v>
      </c>
      <c r="O250" s="6">
        <f>IF((O253&gt;0),((100+(L251/-H254))/100))</f>
        <v>1.0051070963863589</v>
      </c>
      <c r="P250" s="1"/>
      <c r="Q250" s="6">
        <v>20</v>
      </c>
      <c r="R250" s="86">
        <f t="shared" si="40"/>
        <v>0.64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30</v>
      </c>
      <c r="I251" s="6">
        <f>O261</f>
        <v>30</v>
      </c>
      <c r="J251" s="2"/>
      <c r="K251" s="19" t="s">
        <v>21</v>
      </c>
      <c r="L251" s="20">
        <f>IF(Calculadora!$B$2&gt;0,Calculadora!$B$2*O248,Calculadora!$B$2*O249)</f>
        <v>-1.94810870022021</v>
      </c>
      <c r="M251" s="2"/>
      <c r="N251" s="6" t="s">
        <v>22</v>
      </c>
      <c r="O251" s="6">
        <f>IF((O253&gt;0),((100+(L251/-I254))/100))</f>
        <v>1.005100528042447</v>
      </c>
      <c r="P251" s="1"/>
      <c r="Q251" s="6" t="str">
        <f>Calculadora!$B$2</f>
        <v>-3,65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0.58182311345942961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1.2520630052894747E-2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5.3380049956219029</v>
      </c>
      <c r="I252" s="6">
        <f>I247/4</f>
        <v>5.5928721342323149</v>
      </c>
      <c r="J252" s="2"/>
      <c r="K252" s="12"/>
      <c r="L252" s="12"/>
      <c r="M252" s="2"/>
      <c r="N252" s="6" t="s">
        <v>23</v>
      </c>
      <c r="O252" s="6">
        <f>O247/4.05*Calculadora!$B$5</f>
        <v>6.8640059304831413E-3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'276'!$J$14</f>
        <v>229.17</v>
      </c>
      <c r="P253" s="1"/>
      <c r="Q253" s="6">
        <v>-1</v>
      </c>
      <c r="R253" s="86">
        <v>0.6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276'!G37</f>
        <v>3.8145132827797181</v>
      </c>
      <c r="I254" s="6">
        <f>'inf 276'!H37</f>
        <v>3.8194255261571146</v>
      </c>
      <c r="J254" s="2"/>
      <c r="K254" s="15" t="s">
        <v>28</v>
      </c>
      <c r="L254" s="16">
        <f>O247*Calculadora!$B$3*$O$2</f>
        <v>2.9848468057164292</v>
      </c>
      <c r="M254" s="2"/>
      <c r="N254" s="2"/>
      <c r="O254" s="1"/>
      <c r="P254" s="1"/>
      <c r="Q254" s="6">
        <v>-10</v>
      </c>
      <c r="R254" s="86">
        <f>R253-0.01</f>
        <v>0.59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1.0134246063117271</v>
      </c>
      <c r="I255" s="6">
        <f>(1+(I257*S260))</f>
        <v>1.0124599976202551</v>
      </c>
      <c r="J255" s="2"/>
      <c r="K255" s="17" t="s">
        <v>30</v>
      </c>
      <c r="L255" s="18">
        <f>$O$5*Calculadora!$B$3*O247*0.99*(1-(L251*0.016))</f>
        <v>3.0471048651909487</v>
      </c>
      <c r="M255" s="1"/>
      <c r="N255" s="13" t="s">
        <v>31</v>
      </c>
      <c r="O255" s="6">
        <f>O253+L251</f>
        <v>227.22189129977977</v>
      </c>
      <c r="P255" s="1"/>
      <c r="Q255" s="6">
        <v>-20</v>
      </c>
      <c r="R255" s="86">
        <f t="shared" ref="R255:R259" si="42">R254-0.01</f>
        <v>0.57999999999999996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0.58182311345942961</v>
      </c>
      <c r="I256" s="6">
        <f>R260</f>
        <v>0.59681452957463743</v>
      </c>
      <c r="J256" s="2"/>
      <c r="K256" s="17" t="s">
        <v>32</v>
      </c>
      <c r="L256" s="18">
        <f>$O$5*Calculadora!$B$3*O247*1.28*(1-(L251*0.016))</f>
        <v>3.9396911388327425</v>
      </c>
      <c r="M256" s="1"/>
      <c r="N256" s="2"/>
      <c r="O256" s="2"/>
      <c r="P256" s="12"/>
      <c r="Q256" s="6">
        <v>-30</v>
      </c>
      <c r="R256" s="86">
        <f t="shared" si="42"/>
        <v>0.56999999999999995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1.0721989432651151</v>
      </c>
      <c r="I257" s="13">
        <f>1*(O253-C249)*(O253-C250)/((C248-C249)*(C248-C250))+0.903*(O253-C248)*(O253-C250)/((C249-C248)*(C249-C250))+0.76*(O253-C248)*(O253-C249)/((C250-C248)*(C250-C249))</f>
        <v>1.0134181505208579</v>
      </c>
      <c r="J257" s="2"/>
      <c r="K257" s="17" t="s">
        <v>33</v>
      </c>
      <c r="L257" s="18">
        <f>(100+(L255*2.75/-4))/100</f>
        <v>0.9790511540518122</v>
      </c>
      <c r="M257" s="1"/>
      <c r="N257" s="15" t="s">
        <v>43</v>
      </c>
      <c r="O257" s="16"/>
      <c r="P257" s="12"/>
      <c r="Q257" s="6">
        <v>-40</v>
      </c>
      <c r="R257" s="86">
        <f t="shared" si="42"/>
        <v>0.55999999999999994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0.97478597671147038</v>
      </c>
      <c r="M258" s="1"/>
      <c r="N258" s="17">
        <f>MOD(H249,20/72)</f>
        <v>0.21546183245259332</v>
      </c>
      <c r="O258" s="18">
        <f>MOD(I249,20/72)</f>
        <v>5.2182904032438193E-2</v>
      </c>
      <c r="P258" s="12"/>
      <c r="Q258" s="6">
        <v>-50</v>
      </c>
      <c r="R258" s="86">
        <f t="shared" si="42"/>
        <v>0.54999999999999993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224.17478643458881</v>
      </c>
      <c r="M259" s="1"/>
      <c r="N259" s="17">
        <f>N258/(20/72)</f>
        <v>0.77566259682933592</v>
      </c>
      <c r="O259" s="18">
        <f>O258/(20/72)</f>
        <v>0.18785845451677749</v>
      </c>
      <c r="P259" s="12"/>
      <c r="Q259" s="6">
        <v>-60</v>
      </c>
      <c r="R259" s="86">
        <f t="shared" si="42"/>
        <v>0.53999999999999992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231.16158243861253</v>
      </c>
      <c r="M260" s="2"/>
      <c r="N260" s="17">
        <f>IF(N259&lt;0.288,ROUNDDOWN(N259,0),ROUNDUP(N259,0))</f>
        <v>1</v>
      </c>
      <c r="O260" s="18">
        <f>IF(O259&lt;0.288,ROUNDDOWN(O259,0),ROUNDUP(O259,0))</f>
        <v>0</v>
      </c>
      <c r="P260" s="12"/>
      <c r="Q260" s="6" t="str">
        <f>Calculadora!$B$2</f>
        <v>-3,65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0.59681452957463743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1.2295021175465505E-2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30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30</v>
      </c>
      <c r="O262" s="20">
        <f>IF(O258&gt;(20/72)-0.08,30,29)</f>
        <v>29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477" t="s">
        <v>71</v>
      </c>
      <c r="C266" s="481"/>
      <c r="D266" s="481"/>
      <c r="E266" s="478"/>
      <c r="F266" s="2"/>
      <c r="G266" s="474" t="s">
        <v>71</v>
      </c>
      <c r="H266" s="475"/>
      <c r="I266" s="476"/>
      <c r="J266" s="2"/>
      <c r="K266" s="6" t="s">
        <v>7</v>
      </c>
      <c r="L266" s="12"/>
      <c r="M266" s="2"/>
      <c r="N266" s="6" t="s">
        <v>8</v>
      </c>
      <c r="O266" s="13">
        <f>O267/0.2165</f>
        <v>2.4768569252890682</v>
      </c>
      <c r="P266" s="2"/>
      <c r="Q266" s="6">
        <v>1</v>
      </c>
      <c r="R266" s="86">
        <v>0.61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8.4245475203492326</v>
      </c>
      <c r="I267" s="6">
        <f>I268/0.2165</f>
        <v>8.5816074730642757</v>
      </c>
      <c r="J267" s="2"/>
      <c r="K267" s="15" t="s">
        <v>11</v>
      </c>
      <c r="L267" s="16">
        <f>O267*$O$3*Calculadora!$B$3</f>
        <v>1.8096425026945491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0.53623952432508326</v>
      </c>
      <c r="P267" s="2"/>
      <c r="Q267" s="6">
        <v>5</v>
      </c>
      <c r="R267" s="86">
        <f>R266+0.01</f>
        <v>0.62</v>
      </c>
      <c r="S267" s="85">
        <v>1.3100000000000001E-2</v>
      </c>
    </row>
    <row r="268" spans="2:19">
      <c r="B268" s="5">
        <v>100</v>
      </c>
      <c r="C268" s="103">
        <v>312.60000000000002</v>
      </c>
      <c r="D268" s="102">
        <v>265</v>
      </c>
      <c r="E268" s="13">
        <f>D268/45*0.2165</f>
        <v>1.2749444444444444</v>
      </c>
      <c r="F268" s="2"/>
      <c r="G268" s="6" t="s">
        <v>7</v>
      </c>
      <c r="H268" s="6">
        <f>L269+O272</f>
        <v>1.8239145381556088</v>
      </c>
      <c r="I268" s="6">
        <f>L270+O272</f>
        <v>1.8579180179184156</v>
      </c>
      <c r="J268" s="2"/>
      <c r="K268" s="17" t="s">
        <v>13</v>
      </c>
      <c r="L268" s="18">
        <f>IF(L271&gt;0,L267*O270,L267*O271)</f>
        <v>1.8368982532085916</v>
      </c>
      <c r="M268" s="2"/>
      <c r="N268" s="6" t="s">
        <v>14</v>
      </c>
      <c r="O268" s="6">
        <f>H276*POWER(H275,(C268-O273))</f>
        <v>1.282756838289244</v>
      </c>
      <c r="P268" s="1"/>
      <c r="Q268" s="6">
        <v>10</v>
      </c>
      <c r="R268" s="86">
        <f t="shared" ref="R268:R270" si="43">R267+0.01</f>
        <v>0.63</v>
      </c>
      <c r="S268" s="85">
        <v>1.3299999999999999E-2</v>
      </c>
    </row>
    <row r="269" spans="2:19">
      <c r="B269" s="5">
        <v>90</v>
      </c>
      <c r="C269" s="103">
        <v>276.89999999999998</v>
      </c>
      <c r="D269" s="102">
        <v>182</v>
      </c>
      <c r="E269" s="13">
        <f t="shared" ref="E269:E270" si="44">D269/45*0.2165</f>
        <v>0.87562222222222219</v>
      </c>
      <c r="F269" s="2"/>
      <c r="G269" s="6" t="s">
        <v>5</v>
      </c>
      <c r="H269" s="6">
        <f>IF(L279&lt;=C269,80+(L279-C270)/((C269-C270)/10),90+(L279-C269)/((C268-C269)/10))</f>
        <v>74.583372015692674</v>
      </c>
      <c r="I269" s="6">
        <f>IF(L280&lt;=C269,80+(L280-C270)/((C269-C270)/10),90+(L280-C269)/((C268-C269)/10))</f>
        <v>75.383675631404145</v>
      </c>
      <c r="J269" s="2"/>
      <c r="K269" s="17" t="s">
        <v>15</v>
      </c>
      <c r="L269" s="18">
        <f>L268*L277</f>
        <v>1.8212664417391886</v>
      </c>
      <c r="M269" s="2"/>
      <c r="N269" s="6" t="s">
        <v>16</v>
      </c>
      <c r="O269" s="6">
        <f>I276*POWER(I275,(C268-O273))</f>
        <v>1.1523889575068347</v>
      </c>
      <c r="P269" s="1"/>
      <c r="Q269" s="6">
        <v>15</v>
      </c>
      <c r="R269" s="86">
        <f t="shared" si="43"/>
        <v>0.64</v>
      </c>
      <c r="S269" s="85">
        <v>1.35E-2</v>
      </c>
    </row>
    <row r="270" spans="2:19">
      <c r="B270" s="5">
        <v>80</v>
      </c>
      <c r="C270" s="103">
        <v>242.1</v>
      </c>
      <c r="D270" s="102">
        <v>126</v>
      </c>
      <c r="E270" s="13">
        <f t="shared" si="44"/>
        <v>0.60619999999999996</v>
      </c>
      <c r="F270" s="2"/>
      <c r="G270" s="6" t="s">
        <v>17</v>
      </c>
      <c r="H270" s="6">
        <f>IF(N280=0,INDEX('R276'!F255:F363,(ROUNDDOWN(((H269-70)/(20/72)+1),0)),1),INDEX('R276'!F255:F363,(ROUNDUP(((H269-70)/(20/72))+1,0)),1))</f>
        <v>218.18888888888839</v>
      </c>
      <c r="I270" s="6">
        <f>IF(O280=0,INDEX('R276'!F255:F363,(ROUNDDOWN(((I269-70)/(20/72)+1),0)),1),INDEX('R276'!F255:F363,(ROUNDUP(((I269-70)/(20/72))+1,0)),1))</f>
        <v>220.62222222222169</v>
      </c>
      <c r="J270" s="2"/>
      <c r="K270" s="17" t="s">
        <v>18</v>
      </c>
      <c r="L270" s="18">
        <f>L268/L278</f>
        <v>1.8552699215019954</v>
      </c>
      <c r="M270" s="2"/>
      <c r="N270" s="6" t="s">
        <v>19</v>
      </c>
      <c r="O270" s="6">
        <f>IF((O273&gt;0),((100+(L271/-H274))/100))</f>
        <v>1.01319469875419</v>
      </c>
      <c r="P270" s="1"/>
      <c r="Q270" s="6">
        <v>20</v>
      </c>
      <c r="R270" s="86">
        <f t="shared" si="43"/>
        <v>0.65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29</v>
      </c>
      <c r="I271" s="6">
        <f>O281</f>
        <v>29</v>
      </c>
      <c r="J271" s="2"/>
      <c r="K271" s="19" t="s">
        <v>21</v>
      </c>
      <c r="L271" s="20">
        <f>IF(Calculadora!$B$2&gt;0,Calculadora!$B$2*O268,Calculadora!$B$2*O269)</f>
        <v>-4.6820624597557403</v>
      </c>
      <c r="M271" s="2"/>
      <c r="N271" s="6" t="s">
        <v>22</v>
      </c>
      <c r="O271" s="6">
        <f>IF((O273&gt;0),((100+(L271/-I274))/100))</f>
        <v>1.0150614005105754</v>
      </c>
      <c r="P271" s="1"/>
      <c r="Q271" s="6" t="str">
        <f>Calculadora!$B$2</f>
        <v>-3,65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0.59182311345943128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1.1520630052894745E-2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2.1061368800873081</v>
      </c>
      <c r="I272" s="6">
        <f>I267/4</f>
        <v>2.1454018682660689</v>
      </c>
      <c r="J272" s="2"/>
      <c r="K272" s="12"/>
      <c r="L272" s="12"/>
      <c r="M272" s="2"/>
      <c r="N272" s="6" t="s">
        <v>23</v>
      </c>
      <c r="O272" s="6">
        <f>O267/4.05*Calculadora!$B$5</f>
        <v>2.6480964164201644E-3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'276'!$J$14</f>
        <v>229.17</v>
      </c>
      <c r="P273" s="1"/>
      <c r="Q273" s="6">
        <v>-1</v>
      </c>
      <c r="R273" s="86">
        <v>0.56999999999999995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276'!K31</f>
        <v>3.5484421031354958</v>
      </c>
      <c r="I274" s="6">
        <f>'inf 276'!L31</f>
        <v>3.1086501261740369</v>
      </c>
      <c r="J274" s="2"/>
      <c r="K274" s="15" t="s">
        <v>28</v>
      </c>
      <c r="L274" s="16">
        <f>O267*Calculadora!$B$3*$O$2</f>
        <v>1.1515377768947375</v>
      </c>
      <c r="M274" s="2"/>
      <c r="N274" s="2"/>
      <c r="O274" s="1"/>
      <c r="P274" s="1"/>
      <c r="Q274" s="6">
        <v>-10</v>
      </c>
      <c r="R274" s="86">
        <f>R273-0.01</f>
        <v>0.55999999999999994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1.0093150705525742</v>
      </c>
      <c r="I275" s="6">
        <f>(1+(I277*S280))</f>
        <v>1.0085411267648885</v>
      </c>
      <c r="J275" s="2"/>
      <c r="K275" s="17" t="s">
        <v>30</v>
      </c>
      <c r="L275" s="18">
        <f>$O$5*Calculadora!$B$3*O267*1*(1-(L271*0.016))</f>
        <v>1.2378029256337681</v>
      </c>
      <c r="M275" s="1"/>
      <c r="N275" s="13" t="s">
        <v>31</v>
      </c>
      <c r="O275" s="6">
        <f>O273+L271</f>
        <v>224.48793754024425</v>
      </c>
      <c r="P275" s="1"/>
      <c r="Q275" s="6">
        <v>-20</v>
      </c>
      <c r="R275" s="86">
        <f t="shared" ref="R275:R279" si="45">R274-0.01</f>
        <v>0.54999999999999993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0.59182311345943128</v>
      </c>
      <c r="I276" s="6">
        <f>R280</f>
        <v>0.56681452957463718</v>
      </c>
      <c r="J276" s="2"/>
      <c r="K276" s="17" t="s">
        <v>32</v>
      </c>
      <c r="L276" s="18">
        <f>$O$5*Calculadora!$B$3*O267*1.25*(1-(L271*0.016))</f>
        <v>1.5472536570422102</v>
      </c>
      <c r="M276" s="1"/>
      <c r="N276" s="2"/>
      <c r="O276" s="2"/>
      <c r="P276" s="12"/>
      <c r="Q276" s="6">
        <v>-30</v>
      </c>
      <c r="R276" s="86">
        <f t="shared" si="45"/>
        <v>0.53999999999999992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0.8085556527555996</v>
      </c>
      <c r="I277" s="13">
        <f>1*(O273-C269)*(O273-C270)/((C268-C269)*(C268-C270))+0.903*(O273-C268)*(O273-C270)/((C269-C268)*(C269-C270))+0.76*(O273-C268)*(O273-C269)/((C270-C268)*(C270-C269))</f>
        <v>0.69468174499220059</v>
      </c>
      <c r="J277" s="2"/>
      <c r="K277" s="17" t="s">
        <v>33</v>
      </c>
      <c r="L277" s="18">
        <f>(100+(L275*2.75/-4))/100</f>
        <v>0.99149010488626788</v>
      </c>
      <c r="M277" s="1"/>
      <c r="N277" s="15" t="s">
        <v>43</v>
      </c>
      <c r="O277" s="16"/>
      <c r="P277" s="12"/>
      <c r="Q277" s="6">
        <v>-40</v>
      </c>
      <c r="R277" s="86">
        <f t="shared" si="45"/>
        <v>0.52999999999999992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0.99009757659492992</v>
      </c>
      <c r="M278" s="1"/>
      <c r="N278" s="17">
        <f>MOD(H269,20/72)</f>
        <v>0.13892757124822674</v>
      </c>
      <c r="O278" s="18">
        <f>MOD(I269,20/72)</f>
        <v>0.10589785362636406</v>
      </c>
      <c r="P278" s="12"/>
      <c r="Q278" s="6">
        <v>-50</v>
      </c>
      <c r="R278" s="86">
        <f t="shared" si="45"/>
        <v>0.51999999999999991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223.25013461461049</v>
      </c>
      <c r="M279" s="1"/>
      <c r="N279" s="17">
        <f>N278/(20/72)</f>
        <v>0.50013925649361624</v>
      </c>
      <c r="O279" s="18">
        <f>O278/(20/72)</f>
        <v>0.38123227305491059</v>
      </c>
      <c r="P279" s="12"/>
      <c r="Q279" s="6">
        <v>-60</v>
      </c>
      <c r="R279" s="86">
        <f t="shared" si="45"/>
        <v>0.5099999999999999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226.03519119728645</v>
      </c>
      <c r="M280" s="2"/>
      <c r="N280" s="17">
        <f>IF(N279&lt;0.288,ROUNDDOWN(N279,0),ROUNDUP(N279,0))</f>
        <v>1</v>
      </c>
      <c r="O280" s="18">
        <f>IF(O279&lt;0.288,ROUNDDOWN(O279,0),ROUNDUP(O279,0))</f>
        <v>1</v>
      </c>
      <c r="P280" s="12"/>
      <c r="Q280" s="6" t="str">
        <f>Calculadora!$B$2</f>
        <v>-3,65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0.56681452957463718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1.2295021175465505E-2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29</v>
      </c>
      <c r="O281" s="18">
        <f>IF(O278&lt;0.08,30,O282)</f>
        <v>29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29</v>
      </c>
      <c r="P282" s="2"/>
      <c r="Q282" s="2"/>
      <c r="R282" s="2"/>
      <c r="S282" s="2"/>
    </row>
    <row r="286" spans="2:19">
      <c r="B286" s="477" t="s">
        <v>72</v>
      </c>
      <c r="C286" s="481"/>
      <c r="D286" s="481"/>
      <c r="E286" s="478"/>
      <c r="F286" s="2"/>
      <c r="G286" s="474" t="s">
        <v>72</v>
      </c>
      <c r="H286" s="475"/>
      <c r="I286" s="476"/>
      <c r="J286" s="2"/>
      <c r="K286" s="6" t="s">
        <v>7</v>
      </c>
      <c r="L286" s="12"/>
      <c r="M286" s="2"/>
      <c r="N286" s="6" t="s">
        <v>8</v>
      </c>
      <c r="O286" s="13">
        <f>O287/0.2165</f>
        <v>2.3923480765193523</v>
      </c>
      <c r="P286" s="2"/>
      <c r="Q286" s="6">
        <v>1</v>
      </c>
      <c r="R286" s="86">
        <v>0.61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8.1501324047006367</v>
      </c>
      <c r="I287" s="6">
        <f>I288/0.2165</f>
        <v>8.2974241945259308</v>
      </c>
      <c r="J287" s="2"/>
      <c r="K287" s="15" t="s">
        <v>11</v>
      </c>
      <c r="L287" s="16">
        <f>O287*$O$3*Calculadora!$B$3</f>
        <v>1.7478986033897415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0.5179433585664398</v>
      </c>
      <c r="P287" s="2"/>
      <c r="Q287" s="6">
        <v>5</v>
      </c>
      <c r="R287" s="86">
        <f>R286+0.01</f>
        <v>0.62</v>
      </c>
      <c r="S287" s="85">
        <v>1.3100000000000001E-2</v>
      </c>
    </row>
    <row r="288" spans="2:19">
      <c r="B288" s="5">
        <v>100</v>
      </c>
      <c r="C288" s="103">
        <v>319.8</v>
      </c>
      <c r="D288" s="102">
        <v>266</v>
      </c>
      <c r="E288" s="13">
        <f>D288/45*0.2165</f>
        <v>1.2797555555555555</v>
      </c>
      <c r="F288" s="2"/>
      <c r="G288" s="6" t="s">
        <v>7</v>
      </c>
      <c r="H288" s="6">
        <f>L289+O292</f>
        <v>1.7645036656176878</v>
      </c>
      <c r="I288" s="6">
        <f>L290+O292</f>
        <v>1.7963923381148641</v>
      </c>
      <c r="J288" s="2"/>
      <c r="K288" s="17" t="s">
        <v>13</v>
      </c>
      <c r="L288" s="18">
        <f>IF(L291&gt;0,L287*O290,L287*O291)</f>
        <v>1.7766079224084703</v>
      </c>
      <c r="M288" s="2"/>
      <c r="N288" s="6" t="s">
        <v>14</v>
      </c>
      <c r="O288" s="6">
        <f>H296*POWER(H295,(C288-O293))</f>
        <v>1.3572450599594579</v>
      </c>
      <c r="P288" s="1"/>
      <c r="Q288" s="6">
        <v>10</v>
      </c>
      <c r="R288" s="86">
        <f t="shared" ref="R288:R290" si="46">R287+0.01</f>
        <v>0.63</v>
      </c>
      <c r="S288" s="85">
        <v>1.3299999999999999E-2</v>
      </c>
    </row>
    <row r="289" spans="2:19">
      <c r="B289" s="5">
        <v>90</v>
      </c>
      <c r="C289" s="103">
        <v>284.2</v>
      </c>
      <c r="D289" s="102">
        <v>183</v>
      </c>
      <c r="E289" s="13">
        <f t="shared" ref="E289:E290" si="47">D289/45*0.2165</f>
        <v>0.88043333333333329</v>
      </c>
      <c r="F289" s="2"/>
      <c r="G289" s="6" t="s">
        <v>5</v>
      </c>
      <c r="H289" s="6">
        <f>IF(L299&lt;=C289,80+(L299-C290)/((C289-C290)/10),90+(L299-C289)/((C288-C289)/10))</f>
        <v>72.367621695498968</v>
      </c>
      <c r="I289" s="6">
        <f>IF(L300&lt;=C289,80+(L300-C290)/((C289-C290)/10),90+(L300-C289)/((C288-C289)/10))</f>
        <v>73.145984392177567</v>
      </c>
      <c r="J289" s="2"/>
      <c r="K289" s="17" t="s">
        <v>15</v>
      </c>
      <c r="L289" s="18">
        <f>L288*L297</f>
        <v>1.7619459206371129</v>
      </c>
      <c r="M289" s="2"/>
      <c r="N289" s="6" t="s">
        <v>16</v>
      </c>
      <c r="O289" s="6">
        <f>I296*POWER(I295,(C288-O293))</f>
        <v>1.0925876100182939</v>
      </c>
      <c r="P289" s="1"/>
      <c r="Q289" s="6">
        <v>15</v>
      </c>
      <c r="R289" s="86">
        <f t="shared" si="46"/>
        <v>0.64</v>
      </c>
      <c r="S289" s="85">
        <v>1.35E-2</v>
      </c>
    </row>
    <row r="290" spans="2:19">
      <c r="B290" s="5">
        <v>80</v>
      </c>
      <c r="C290" s="103">
        <v>249.5</v>
      </c>
      <c r="D290" s="102">
        <v>128</v>
      </c>
      <c r="E290" s="13">
        <f t="shared" si="47"/>
        <v>0.61582222222222227</v>
      </c>
      <c r="F290" s="2"/>
      <c r="G290" s="6" t="s">
        <v>17</v>
      </c>
      <c r="H290" s="6">
        <f>IF(N300=0,INDEX('R276'!G255:G363,(ROUNDDOWN(((H289-70)/(20/72)+1),0)),1),INDEX('R276'!G255:G363,(ROUNDUP(((H289-70)/(20/72))+1,0)),1))</f>
        <v>218.94999999999862</v>
      </c>
      <c r="I290" s="6">
        <f>IF(O300=0,INDEX('R276'!G255:G363,(ROUNDDOWN(((I289-70)/(20/72)+1),0)),1),INDEX('R276'!G255:G363,(ROUNDUP(((I289-70)/(20/72))+1,0)),1))</f>
        <v>221.46666666666533</v>
      </c>
      <c r="J290" s="2"/>
      <c r="K290" s="17" t="s">
        <v>18</v>
      </c>
      <c r="L290" s="18">
        <f>L288/L298</f>
        <v>1.7938345931342892</v>
      </c>
      <c r="M290" s="2"/>
      <c r="N290" s="6" t="s">
        <v>19</v>
      </c>
      <c r="O290" s="6">
        <f>IF((O293&gt;0),((100+(L291/-H294))/100))</f>
        <v>1.0140514955649405</v>
      </c>
      <c r="P290" s="1"/>
      <c r="Q290" s="6">
        <v>20</v>
      </c>
      <c r="R290" s="86">
        <f t="shared" si="46"/>
        <v>0.65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29</v>
      </c>
      <c r="I291" s="6">
        <f>O301</f>
        <v>29</v>
      </c>
      <c r="J291" s="2"/>
      <c r="K291" s="19" t="s">
        <v>21</v>
      </c>
      <c r="L291" s="20">
        <f>IF(Calculadora!$B$2&gt;0,Calculadora!$B$2*O288,Calculadora!$B$2*O289)</f>
        <v>-4.9539444688520211</v>
      </c>
      <c r="M291" s="2"/>
      <c r="N291" s="6" t="s">
        <v>22</v>
      </c>
      <c r="O291" s="6">
        <f>IF((O293&gt;0),((100+(L291/-I294))/100))</f>
        <v>1.0164250483197665</v>
      </c>
      <c r="P291" s="1"/>
      <c r="Q291" s="6" t="str">
        <f>Calculadora!$B$2</f>
        <v>-3,65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0.59182311345943128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1.1520630052894745E-2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2.0375331011751592</v>
      </c>
      <c r="I292" s="6">
        <f>I287/4</f>
        <v>2.0743560486314827</v>
      </c>
      <c r="J292" s="2"/>
      <c r="K292" s="12"/>
      <c r="L292" s="12"/>
      <c r="M292" s="2"/>
      <c r="N292" s="6" t="s">
        <v>23</v>
      </c>
      <c r="O292" s="6">
        <f>O287/4.05*Calculadora!$B$5</f>
        <v>2.5577449805750112E-3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'276'!$J$14</f>
        <v>229.17</v>
      </c>
      <c r="P293" s="1"/>
      <c r="Q293" s="6">
        <v>-1</v>
      </c>
      <c r="R293" s="86">
        <v>0.56000000000000005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276'!K37</f>
        <v>3.5255638419105413</v>
      </c>
      <c r="I294" s="6">
        <f>'inf 276'!L37</f>
        <v>3.0160912603771575</v>
      </c>
      <c r="J294" s="2"/>
      <c r="K294" s="15" t="s">
        <v>28</v>
      </c>
      <c r="L294" s="16">
        <f>O287*Calculadora!$B$3*$O$2</f>
        <v>1.1122480097521097</v>
      </c>
      <c r="M294" s="2"/>
      <c r="N294" s="2"/>
      <c r="O294" s="1"/>
      <c r="P294" s="1"/>
      <c r="Q294" s="6">
        <v>-10</v>
      </c>
      <c r="R294" s="86">
        <f>R293-0.01</f>
        <v>0.55000000000000004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1.0092002286785235</v>
      </c>
      <c r="I295" s="6">
        <f>(1+(I297*S300))</f>
        <v>1.0080409215297981</v>
      </c>
      <c r="J295" s="2"/>
      <c r="K295" s="17" t="s">
        <v>30</v>
      </c>
      <c r="L295" s="18">
        <f>$O$5*Calculadora!$B$3*O287*1*(1-(L291*0.016))</f>
        <v>1.2004082477665599</v>
      </c>
      <c r="M295" s="1"/>
      <c r="N295" s="13" t="s">
        <v>31</v>
      </c>
      <c r="O295" s="6">
        <f>O293+L291</f>
        <v>224.21605553114796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0.59182311345943128</v>
      </c>
      <c r="I296" s="6">
        <f>R300</f>
        <v>0.52872565745667355</v>
      </c>
      <c r="J296" s="2"/>
      <c r="K296" s="17" t="s">
        <v>32</v>
      </c>
      <c r="L296" s="18">
        <f>$O$5*Calculadora!$B$3*O287*1.25*(1-(L291*0.016))</f>
        <v>1.5005103097081998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0.79858728526846301</v>
      </c>
      <c r="I297" s="13">
        <f>1*(O293-C289)*(O293-C290)/((C288-C289)*(C288-C290))+0.903*(O293-C288)*(O293-C290)/((C289-C288)*(C289-C290))+0.76*(O293-C288)*(O293-C289)/((C290-C288)*(C290-C289))</f>
        <v>0.65399818471589799</v>
      </c>
      <c r="J297" s="2"/>
      <c r="K297" s="17" t="s">
        <v>33</v>
      </c>
      <c r="L297" s="18">
        <f>(100+(L295*2.75/-4))/100</f>
        <v>0.99174719329660488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0.99039673401786754</v>
      </c>
      <c r="M298" s="1"/>
      <c r="N298" s="17">
        <f>MOD(H289,20/72)</f>
        <v>0.14539947327674296</v>
      </c>
      <c r="O298" s="18">
        <f>MOD(I289,20/72)</f>
        <v>9.0428836622008402E-2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223.01564728338141</v>
      </c>
      <c r="M299" s="1"/>
      <c r="N299" s="17">
        <f>N298/(20/72)</f>
        <v>0.52343810379627465</v>
      </c>
      <c r="O299" s="18">
        <f>O298/(20/72)</f>
        <v>0.32554381183923026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225.71656584085616</v>
      </c>
      <c r="M300" s="2"/>
      <c r="N300" s="17">
        <f>IF(N299&lt;0.288,ROUNDDOWN(N299,0),ROUNDUP(N299,0))</f>
        <v>1</v>
      </c>
      <c r="O300" s="18">
        <f>IF(O299&lt;0.288,ROUNDDOWN(O299,0),ROUNDUP(O299,0))</f>
        <v>1</v>
      </c>
      <c r="P300" s="12"/>
      <c r="Q300" s="6" t="str">
        <f>Calculadora!$B$2</f>
        <v>-3,65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0.52872565745667355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1.2295021175465505E-2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29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477" t="s">
        <v>74</v>
      </c>
      <c r="C306" s="481"/>
      <c r="D306" s="481"/>
      <c r="E306" s="478"/>
      <c r="F306" s="2"/>
      <c r="G306" s="474" t="s">
        <v>74</v>
      </c>
      <c r="H306" s="475"/>
      <c r="I306" s="476"/>
      <c r="J306" s="2"/>
      <c r="K306" s="6" t="s">
        <v>7</v>
      </c>
      <c r="L306" s="12"/>
      <c r="M306" s="2"/>
      <c r="N306" s="6" t="s">
        <v>8</v>
      </c>
      <c r="O306" s="13">
        <f>O307/0.2165</f>
        <v>4.1963759627606922</v>
      </c>
      <c r="P306" s="2"/>
      <c r="Q306" s="6">
        <v>1</v>
      </c>
      <c r="R306" s="86">
        <v>0.79</v>
      </c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>
        <f>H308/0.2165</f>
        <v>14.149130336568289</v>
      </c>
      <c r="I307" s="6">
        <f>I308/0.2165</f>
        <v>14.595380456021475</v>
      </c>
      <c r="J307" s="2"/>
      <c r="K307" s="15" t="s">
        <v>11</v>
      </c>
      <c r="L307" s="16">
        <f>O307*$O$3*Calculadora!$B$3</f>
        <v>3.065958401537964</v>
      </c>
      <c r="M307" s="2"/>
      <c r="N307" s="6" t="s">
        <v>12</v>
      </c>
      <c r="O307" s="6">
        <f>E308*(O313-C309)*(O313-C310)/((C308-C309)*(C308-C310))+E309*(O313-C308)*(O313-C310)/((C309-C308)*(C309-C310))+E310*(O313-C308)*(O313-C309)/((C310-C308)*(C310-C309))</f>
        <v>0.90851539593768993</v>
      </c>
      <c r="P307" s="2"/>
      <c r="Q307" s="6">
        <v>5</v>
      </c>
      <c r="R307" s="86">
        <v>0.8</v>
      </c>
      <c r="S307" s="85">
        <v>1.3100000000000001E-2</v>
      </c>
    </row>
    <row r="308" spans="2:19">
      <c r="B308" s="5">
        <v>100</v>
      </c>
      <c r="C308" s="6">
        <v>261.25</v>
      </c>
      <c r="D308" s="6">
        <v>265.25</v>
      </c>
      <c r="E308" s="13">
        <f>D308/45*0.2165</f>
        <v>1.2761472222222223</v>
      </c>
      <c r="F308" s="2"/>
      <c r="G308" s="6" t="s">
        <v>7</v>
      </c>
      <c r="H308" s="6">
        <f>L309+O312</f>
        <v>3.0632867178670344</v>
      </c>
      <c r="I308" s="6">
        <f>L310+O312</f>
        <v>3.1598998687286493</v>
      </c>
      <c r="J308" s="2"/>
      <c r="K308" s="17" t="s">
        <v>13</v>
      </c>
      <c r="L308" s="18">
        <f>IF(L311&gt;0,L307*O310,L307*O311)</f>
        <v>3.103051766728524</v>
      </c>
      <c r="M308" s="2"/>
      <c r="N308" s="6" t="s">
        <v>14</v>
      </c>
      <c r="O308" s="6">
        <f>H316*POWER(H315,(C308-O313))</f>
        <v>1.0821952814789479</v>
      </c>
      <c r="P308" s="1"/>
      <c r="Q308" s="6">
        <v>10</v>
      </c>
      <c r="R308" s="86">
        <v>0.81</v>
      </c>
      <c r="S308" s="85">
        <v>1.3299999999999999E-2</v>
      </c>
    </row>
    <row r="309" spans="2:19">
      <c r="B309" s="5">
        <v>90</v>
      </c>
      <c r="C309" s="6">
        <v>227.5</v>
      </c>
      <c r="D309" s="6">
        <v>185.4</v>
      </c>
      <c r="E309" s="13">
        <f t="shared" ref="E309:E310" si="48">D309/45*0.2165</f>
        <v>0.89198</v>
      </c>
      <c r="F309" s="2"/>
      <c r="G309" s="6" t="s">
        <v>5</v>
      </c>
      <c r="H309" s="6">
        <f>IF(L319&lt;=C309,80+(L319-C310)/((C309-C310)/10),90+(L319-C309)/((C308-C309)/10))</f>
        <v>88.617685846100613</v>
      </c>
      <c r="I309" s="6">
        <f>IF(L320&lt;=C309,80+(L320-C310)/((C309-C310)/10),90+(L320-C309)/((C308-C309)/10))</f>
        <v>90.092691327950504</v>
      </c>
      <c r="J309" s="2"/>
      <c r="K309" s="17" t="s">
        <v>15</v>
      </c>
      <c r="L309" s="18">
        <f>L308*L317</f>
        <v>3.058800222084626</v>
      </c>
      <c r="M309" s="2"/>
      <c r="N309" s="6" t="s">
        <v>16</v>
      </c>
      <c r="O309" s="6">
        <f>I316*POWER(I315,(C308-O313))</f>
        <v>-0.78210843667953311</v>
      </c>
      <c r="P309" s="1"/>
      <c r="Q309" s="6">
        <v>15</v>
      </c>
      <c r="R309" s="86">
        <v>0.82</v>
      </c>
      <c r="S309" s="85">
        <v>1.35E-2</v>
      </c>
    </row>
    <row r="310" spans="2:19">
      <c r="B310" s="5">
        <v>80</v>
      </c>
      <c r="C310" s="6">
        <v>196</v>
      </c>
      <c r="D310" s="6">
        <v>130.6</v>
      </c>
      <c r="E310" s="13">
        <f t="shared" si="48"/>
        <v>0.62833111111111106</v>
      </c>
      <c r="F310" s="2"/>
      <c r="G310" s="6" t="s">
        <v>17</v>
      </c>
      <c r="H310" s="6">
        <f>IF(N320=0,INDEX('R276'!E255:E363,(ROUNDDOWN(((H309-70)/(20/72)+1),0)),1),INDEX('R276'!E255:E363,(ROUNDUP(((H309-70)/(20/72))+1,0)),1))</f>
        <v>244.56666666666686</v>
      </c>
      <c r="I310" s="6">
        <f>IF(O320=0,INDEX('R276'!E255:E363,(ROUNDDOWN(((I309-70)/(20/72)+1),0)),1),INDEX('R276'!E255:E363,(ROUNDUP(((I309-70)/(20/72))+1,0)),1))</f>
        <v>249.16666666666694</v>
      </c>
      <c r="J310" s="2"/>
      <c r="K310" s="17" t="s">
        <v>18</v>
      </c>
      <c r="L310" s="18">
        <f>L308/L318</f>
        <v>3.1554133729462408</v>
      </c>
      <c r="M310" s="2"/>
      <c r="N310" s="6" t="s">
        <v>19</v>
      </c>
      <c r="O310" s="6">
        <f>IF((O313&gt;0),((100+(L311/-H314))/100))</f>
        <v>1.0120836643015836</v>
      </c>
      <c r="P310" s="1"/>
      <c r="Q310" s="6">
        <v>20</v>
      </c>
      <c r="R310" s="86">
        <v>0.83</v>
      </c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>
        <f>N321</f>
        <v>9</v>
      </c>
      <c r="I311" s="6">
        <f>O321</f>
        <v>8</v>
      </c>
      <c r="J311" s="2"/>
      <c r="K311" s="19" t="s">
        <v>21</v>
      </c>
      <c r="L311" s="20">
        <f>IF(Calculadora!$B$2&gt;0,Calculadora!$B$2*O308,Calculadora!$B$2*O309)</f>
        <v>-3.9500127773981597</v>
      </c>
      <c r="M311" s="2"/>
      <c r="N311" s="6" t="s">
        <v>22</v>
      </c>
      <c r="O311" s="6">
        <f>IF((O313&gt;0),((100+(L311/-I314))/100))</f>
        <v>1.0120984567735665</v>
      </c>
      <c r="P311" s="1"/>
      <c r="Q311" s="6" t="str">
        <f>Calculadora!$B$2</f>
        <v>-3,65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0.77182311345942878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1.1520630052894745E-2</v>
      </c>
    </row>
    <row r="312" spans="2:19">
      <c r="B312" s="2"/>
      <c r="C312" s="2"/>
      <c r="D312" s="2"/>
      <c r="E312" s="2"/>
      <c r="F312" s="1"/>
      <c r="G312" s="13" t="s">
        <v>20</v>
      </c>
      <c r="H312" s="13">
        <f>H307/4</f>
        <v>3.5372825841420723</v>
      </c>
      <c r="I312" s="6">
        <f>I307/4</f>
        <v>3.6488451140053688</v>
      </c>
      <c r="J312" s="2"/>
      <c r="K312" s="12"/>
      <c r="L312" s="12"/>
      <c r="M312" s="2"/>
      <c r="N312" s="6" t="s">
        <v>23</v>
      </c>
      <c r="O312" s="6">
        <f>O307/4.05*Calculadora!$B$5</f>
        <v>4.4864957824083456E-3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'276'!$J$14</f>
        <v>229.17</v>
      </c>
      <c r="P313" s="1"/>
      <c r="Q313" s="6">
        <v>-1</v>
      </c>
      <c r="R313" s="86">
        <v>0.67300000000000004</v>
      </c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>
        <f>'inf 276'!O27</f>
        <v>3.2688865552814987</v>
      </c>
      <c r="I314" s="6">
        <f>'inf 276'!P27</f>
        <v>3.2648897717504015</v>
      </c>
      <c r="J314" s="2"/>
      <c r="K314" s="15" t="s">
        <v>28</v>
      </c>
      <c r="L314" s="16">
        <f>O307*Calculadora!$B$3*$O$2</f>
        <v>1.9509748011011965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>
        <f>(1+(H317*S311))</f>
        <v>1.0105915935258445</v>
      </c>
      <c r="I315" s="6">
        <f>(1+(I317*S320))</f>
        <v>1.0111782306371169</v>
      </c>
      <c r="J315" s="2"/>
      <c r="K315" s="17" t="s">
        <v>30</v>
      </c>
      <c r="L315" s="18">
        <f>$O$5*Calculadora!$B$3*O307*1*(1-(L311*0.016))</f>
        <v>2.0742768073849014</v>
      </c>
      <c r="M315" s="1"/>
      <c r="N315" s="13" t="s">
        <v>31</v>
      </c>
      <c r="O315" s="6">
        <f>O313+L311</f>
        <v>225.21998722260182</v>
      </c>
      <c r="P315" s="1"/>
      <c r="Q315" s="6">
        <v>-20</v>
      </c>
      <c r="R315" s="86">
        <v>0.66</v>
      </c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0.77182311345942878</v>
      </c>
      <c r="I316" s="6">
        <f>R320</f>
        <v>-0.54751244370341667</v>
      </c>
      <c r="J316" s="2"/>
      <c r="K316" s="17" t="s">
        <v>32</v>
      </c>
      <c r="L316" s="18">
        <f>$O$5*Calculadora!$B$3*O307*1.25*(1-(L311*0.016))</f>
        <v>2.5928460092311267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>
        <f>1.04*(O313-C309)*(O313-C310)/((C308-C309)*(C308-C310))+0.914*(O313-C308)*(O313-C310)/((C309-C308)*(C309-C310))+0.83*(O313-C308)*(O313-C309)/((C310-C308)*(C310-C309))</f>
        <v>0.91935887856960397</v>
      </c>
      <c r="I317" s="13">
        <f>1*(O313-C309)*(O313-C310)/((C308-C309)*(C308-C310))+0.903*(O313-C308)*(O313-C310)/((C309-C308)*(C309-C310))+0.76*(O313-C308)*(O313-C309)/((C310-C308)*(C310-C309))</f>
        <v>0.90916725376796614</v>
      </c>
      <c r="J317" s="2"/>
      <c r="K317" s="17" t="s">
        <v>33</v>
      </c>
      <c r="L317" s="18">
        <f>(100+(L315*2.75/-4))/100</f>
        <v>0.98573934694922882</v>
      </c>
      <c r="M317" s="1"/>
      <c r="N317" s="15" t="s">
        <v>43</v>
      </c>
      <c r="O317" s="16"/>
      <c r="P317" s="12"/>
      <c r="Q317" s="6">
        <v>-40</v>
      </c>
      <c r="R317" s="86">
        <v>0.62</v>
      </c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>
        <f>(100+(L316*4/-6.25))/100</f>
        <v>0.98340578554092073</v>
      </c>
      <c r="M318" s="1"/>
      <c r="N318" s="17">
        <f>MOD(H309,20/72)</f>
        <v>6.5747349894983431E-3</v>
      </c>
      <c r="O318" s="18">
        <f>MOD(I309,20/72)</f>
        <v>9.2691327950500391E-2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>
        <f>O313+L311-L315</f>
        <v>223.14571041521691</v>
      </c>
      <c r="M319" s="1"/>
      <c r="N319" s="17">
        <f>N318/(20/72)</f>
        <v>2.3669045962194032E-2</v>
      </c>
      <c r="O319" s="18">
        <f>O318/(20/72)</f>
        <v>0.33368878062180141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>
        <f>O313+L311+L316</f>
        <v>227.81283323183294</v>
      </c>
      <c r="M320" s="2"/>
      <c r="N320" s="17">
        <f>IF(N319&lt;0.288,ROUNDDOWN(N319,0),ROUNDUP(N319,0))</f>
        <v>0</v>
      </c>
      <c r="O320" s="18">
        <f>IF(O319&lt;0.288,ROUNDDOWN(O319,0),ROUNDUP(O319,0))</f>
        <v>1</v>
      </c>
      <c r="P320" s="12"/>
      <c r="Q320" s="6" t="str">
        <f>Calculadora!$B$2</f>
        <v>-3,65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-0.54751244370341667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1.2295021175465505E-2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>
        <f>IF(N318&lt;0.08,9,N322)</f>
        <v>9</v>
      </c>
      <c r="O321" s="18">
        <f>IF(O318&lt;0.08,9,O322)</f>
        <v>8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>
        <f>IF(N318&gt;(20/72)-0.08,9,8)</f>
        <v>8</v>
      </c>
      <c r="O322" s="20">
        <f>IF(O318&gt;(20/72)-0.08,9,8)</f>
        <v>8</v>
      </c>
      <c r="P322" s="2"/>
      <c r="Q322" s="2"/>
      <c r="R322" s="2"/>
      <c r="S322" s="2"/>
    </row>
    <row r="326" spans="2:19">
      <c r="B326" s="477" t="s">
        <v>73</v>
      </c>
      <c r="C326" s="481"/>
      <c r="D326" s="481"/>
      <c r="E326" s="478"/>
      <c r="F326" s="2"/>
      <c r="G326" s="474" t="s">
        <v>73</v>
      </c>
      <c r="H326" s="475"/>
      <c r="I326" s="476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O327*$O$3*Calculadora!$B$3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49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49"/>
        <v>0</v>
      </c>
      <c r="F330" s="2"/>
      <c r="G330" s="6" t="s">
        <v>17</v>
      </c>
      <c r="H330" s="6" t="e">
        <f>IF(N340=0,INDEX('R276'!F255:F363,(ROUNDDOWN(((H329-70)/(20/72)+1),0)),1),INDEX('R276'!F255:F363,(ROUNDUP(((H329-70)/(20/72))+1,0)),1))</f>
        <v>#DIV/0!</v>
      </c>
      <c r="I330" s="6" t="e">
        <f>IF(O340=0,INDEX('R276'!F255:F363,(ROUNDDOWN(((I329-70)/(20/72)+1),0)),1),INDEX('R276'!F255:F363,(ROUNDUP(((I329-70)/(20/72))+1,0)),1))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IF(Calculadora!$B$2&gt;0,Calculadora!$B$2*O328,Calculadora!$B$2*O329)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 t="str">
        <f>Calculadora!$B$2</f>
        <v>-3,65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1.1520630052894745E-2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O327/4.05*Calculadora!$B$5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'276'!$J$14</f>
        <v>229.17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276'!O15</f>
        <v>#DIV/0!</v>
      </c>
      <c r="I334" s="6" t="e">
        <f>'inf 276'!P15</f>
        <v>#DIV/0!</v>
      </c>
      <c r="J334" s="2"/>
      <c r="K334" s="15" t="s">
        <v>28</v>
      </c>
      <c r="L334" s="16" t="e">
        <f>O327*Calculadora!$B$3*$O$2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$O$5*Calculadora!$B$3*O327*1*(1-(L331*0.016))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$O$5*Calculadora!$B$3*O327*1.25*(1-(L331*0.016))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 t="str">
        <f>Calculadora!$B$2</f>
        <v>-3,65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1.2295021175465505E-2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477" t="s">
        <v>75</v>
      </c>
      <c r="C346" s="481"/>
      <c r="D346" s="481"/>
      <c r="E346" s="478"/>
      <c r="F346" s="2"/>
      <c r="G346" s="474" t="s">
        <v>75</v>
      </c>
      <c r="H346" s="475"/>
      <c r="I346" s="476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O347*$O$3*Calculadora!$B$3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0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0"/>
        <v>0</v>
      </c>
      <c r="F350" s="2"/>
      <c r="G350" s="6" t="s">
        <v>17</v>
      </c>
      <c r="H350" s="6" t="e">
        <f>IF(N360=0,INDEX('R276'!G255:G363,(ROUNDDOWN(((H349-70)/(20/72)+1),0)),1),INDEX('R276'!G255:G363,(ROUNDUP(((H349-70)/(20/72))+1,0)),1))</f>
        <v>#DIV/0!</v>
      </c>
      <c r="I350" s="6" t="e">
        <f>IF(O360=0,INDEX('R276'!G255:G363,(ROUNDDOWN(((I349-70)/(20/72)+1),0)),1),INDEX('R276'!G255:G363,(ROUNDUP(((I349-70)/(20/72))+1,0)),1))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IF(Calculadora!$B$2&gt;0,Calculadora!$B$2*O348,Calculadora!$B$2*O349)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 t="str">
        <f>Calculadora!$B$2</f>
        <v>-3,65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1.1520630052894745E-2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O347/4.05*Calculadora!$B$5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'276'!$J$14</f>
        <v>229.17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276'!O21</f>
        <v>#DIV/0!</v>
      </c>
      <c r="I354" s="6" t="e">
        <f>'inf 276'!P21</f>
        <v>#DIV/0!</v>
      </c>
      <c r="J354" s="2"/>
      <c r="K354" s="15" t="s">
        <v>28</v>
      </c>
      <c r="L354" s="16" t="e">
        <f>O347*Calculadora!$B$3*$O$2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$O$5*Calculadora!$B$3*O347*1*(1-(L351*0.016))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$O$5*Calculadora!$B$3*O347*1.25*(1-(L351*0.016))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 t="str">
        <f>Calculadora!$B$2</f>
        <v>-3,65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1.2295021175465505E-2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06:E306"/>
    <mergeCell ref="G306:I306"/>
    <mergeCell ref="B326:E326"/>
    <mergeCell ref="G326:I326"/>
    <mergeCell ref="B346:E346"/>
    <mergeCell ref="G346:I346"/>
    <mergeCell ref="B246:E246"/>
    <mergeCell ref="G246:I246"/>
    <mergeCell ref="B266:E266"/>
    <mergeCell ref="G266:I266"/>
    <mergeCell ref="B286:E286"/>
    <mergeCell ref="G286:I286"/>
    <mergeCell ref="B186:E186"/>
    <mergeCell ref="G186:I186"/>
    <mergeCell ref="B206:E206"/>
    <mergeCell ref="G206:I206"/>
    <mergeCell ref="B226:E226"/>
    <mergeCell ref="G226:I226"/>
    <mergeCell ref="B122:E122"/>
    <mergeCell ref="G122:I122"/>
    <mergeCell ref="B147:E147"/>
    <mergeCell ref="G147:I147"/>
    <mergeCell ref="B165:E165"/>
    <mergeCell ref="G165:I165"/>
    <mergeCell ref="B61:E61"/>
    <mergeCell ref="G61:I61"/>
    <mergeCell ref="B79:E79"/>
    <mergeCell ref="G79:I79"/>
    <mergeCell ref="B97:E97"/>
    <mergeCell ref="G97:I97"/>
    <mergeCell ref="B36:E36"/>
    <mergeCell ref="G36:I36"/>
    <mergeCell ref="G2:H2"/>
    <mergeCell ref="I2:J2"/>
    <mergeCell ref="K2:L2"/>
    <mergeCell ref="B18:E18"/>
    <mergeCell ref="G18:I18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P311"/>
  <sheetViews>
    <sheetView showGridLines="0" showRowColHeaders="0" zoomScale="80" zoomScaleNormal="80" workbookViewId="0">
      <selection activeCell="Q26" sqref="Q26"/>
    </sheetView>
  </sheetViews>
  <sheetFormatPr defaultColWidth="8.28515625" defaultRowHeight="12.75"/>
  <cols>
    <col min="1" max="16384" width="8.2851562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'276'!C38</f>
        <v>246.7</v>
      </c>
      <c r="C3" s="104">
        <v>3.8</v>
      </c>
      <c r="D3" s="104">
        <v>3.8</v>
      </c>
      <c r="F3" s="54">
        <f>'276'!C99</f>
        <v>229.9</v>
      </c>
      <c r="G3" s="104">
        <v>3.8</v>
      </c>
      <c r="H3" s="104">
        <v>3.8</v>
      </c>
      <c r="J3" s="54">
        <f>'276'!C124</f>
        <v>212.4</v>
      </c>
      <c r="K3" s="104">
        <v>3.8</v>
      </c>
      <c r="L3" s="104">
        <v>3.8</v>
      </c>
      <c r="N3" s="54">
        <f>'276'!C167</f>
        <v>259.5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'276'!C39</f>
        <v>212.9</v>
      </c>
      <c r="C4" s="104">
        <v>3.3</v>
      </c>
      <c r="D4" s="104">
        <v>3.3</v>
      </c>
      <c r="F4" s="54">
        <f>'276'!C100</f>
        <v>199.4</v>
      </c>
      <c r="G4" s="104">
        <v>3.3</v>
      </c>
      <c r="H4" s="104">
        <v>3.3</v>
      </c>
      <c r="J4" s="54">
        <f>'276'!C125</f>
        <v>184.6</v>
      </c>
      <c r="K4" s="104">
        <v>3.3</v>
      </c>
      <c r="L4" s="104">
        <v>3.3</v>
      </c>
      <c r="N4" s="54">
        <f>'276'!C168</f>
        <v>223.4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'276'!C40</f>
        <v>180.6</v>
      </c>
      <c r="C5" s="104">
        <v>2.9</v>
      </c>
      <c r="D5" s="104">
        <v>2.8</v>
      </c>
      <c r="F5" s="54">
        <f>'276'!C101</f>
        <v>170.4</v>
      </c>
      <c r="G5" s="104">
        <v>2.9</v>
      </c>
      <c r="H5" s="104">
        <v>2.8</v>
      </c>
      <c r="J5" s="54">
        <f>'276'!C126</f>
        <v>158.5</v>
      </c>
      <c r="K5" s="104">
        <v>2.9</v>
      </c>
      <c r="L5" s="104">
        <v>2.8</v>
      </c>
      <c r="N5" s="54">
        <f>'276'!C169</f>
        <v>188.6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'276'!C41</f>
        <v>151.19999999999999</v>
      </c>
      <c r="C6" s="105">
        <v>2.4</v>
      </c>
      <c r="D6" s="105">
        <v>2.2999999999999998</v>
      </c>
      <c r="F6" s="54">
        <f>'276'!C102</f>
        <v>144.1</v>
      </c>
      <c r="G6" s="105">
        <v>2.4</v>
      </c>
      <c r="H6" s="105">
        <v>2.2999999999999998</v>
      </c>
      <c r="J6" s="54">
        <f>'276'!C127</f>
        <v>134.80000000000001</v>
      </c>
      <c r="K6" s="105">
        <v>2.4</v>
      </c>
      <c r="L6" s="105">
        <v>2.2999999999999998</v>
      </c>
      <c r="N6" s="54">
        <f>'276'!C170</f>
        <v>157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'276'!C42</f>
        <v>125.1</v>
      </c>
      <c r="C7" s="105">
        <v>2</v>
      </c>
      <c r="D7" s="105">
        <v>1.8</v>
      </c>
      <c r="F7" s="54">
        <f>'276'!C103</f>
        <v>120.4</v>
      </c>
      <c r="G7" s="105">
        <v>2</v>
      </c>
      <c r="H7" s="105">
        <v>1.8</v>
      </c>
      <c r="J7" s="54">
        <f>'276'!C128</f>
        <v>113.3</v>
      </c>
      <c r="K7" s="105">
        <v>2</v>
      </c>
      <c r="L7" s="105">
        <v>1.8</v>
      </c>
      <c r="N7" s="54">
        <f>'276'!C171</f>
        <v>129.19999999999999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'276'!C43</f>
        <v>102.1</v>
      </c>
      <c r="C8" s="105">
        <v>1.5</v>
      </c>
      <c r="D8" s="105">
        <v>1.3</v>
      </c>
      <c r="F8" s="54">
        <f>'276'!C104</f>
        <v>99.2</v>
      </c>
      <c r="G8" s="105">
        <v>1.5</v>
      </c>
      <c r="H8" s="105">
        <v>1.3</v>
      </c>
      <c r="J8" s="54">
        <f>'276'!C129</f>
        <v>93.8</v>
      </c>
      <c r="K8" s="105">
        <v>1.5</v>
      </c>
      <c r="L8" s="105">
        <v>1.3</v>
      </c>
      <c r="N8" s="54">
        <f>'276'!C172</f>
        <v>104.9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'276'!C44</f>
        <v>81.400000000000006</v>
      </c>
      <c r="C9" s="105">
        <v>1.1000000000000001</v>
      </c>
      <c r="D9" s="105">
        <v>0.8</v>
      </c>
      <c r="F9" s="54">
        <f>'276'!C105</f>
        <v>79.7</v>
      </c>
      <c r="G9" s="105">
        <v>1.1000000000000001</v>
      </c>
      <c r="H9" s="105">
        <v>0.8</v>
      </c>
      <c r="J9" s="54">
        <f>'276'!C130</f>
        <v>75.7</v>
      </c>
      <c r="K9" s="105">
        <v>1.1000000000000001</v>
      </c>
      <c r="L9" s="105">
        <v>0.8</v>
      </c>
      <c r="N9" s="54">
        <f>'276'!L181</f>
        <v>226.82734563587306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3.5026025161404108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3.5250679234221893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'276'!C45</f>
        <v>62.1</v>
      </c>
      <c r="C10" s="105">
        <v>0.6</v>
      </c>
      <c r="D10" s="105">
        <v>0.3</v>
      </c>
      <c r="F10" s="54">
        <f>'276'!C106</f>
        <v>61.3</v>
      </c>
      <c r="G10" s="105">
        <v>0.6</v>
      </c>
      <c r="H10" s="105">
        <v>0.3</v>
      </c>
      <c r="J10" s="54">
        <f>'276'!C131</f>
        <v>58.4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'276'!L52</f>
        <v>226.60834563587306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3.2076307480202852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3.5019994224365507</v>
      </c>
      <c r="F11" s="54">
        <f>'276'!L113</f>
        <v>226.79084563587307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3.5172141668667622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3.7440648291196679</v>
      </c>
      <c r="J11" s="54">
        <f>'276'!L138</f>
        <v>226.86384563587308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8.4830680504173177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4.1176237296555271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'276'!C328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'276'!C329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'276'!C44</f>
        <v>81.400000000000006</v>
      </c>
      <c r="C14" s="105">
        <v>1.1000000000000001</v>
      </c>
      <c r="D14" s="105">
        <v>0.8</v>
      </c>
      <c r="F14" s="13">
        <f>'276'!C105</f>
        <v>79.7</v>
      </c>
      <c r="G14" s="105">
        <v>1.1000000000000001</v>
      </c>
      <c r="H14" s="105">
        <v>0.8</v>
      </c>
      <c r="J14" s="13">
        <f>'276'!C130</f>
        <v>75.7</v>
      </c>
      <c r="K14" s="105">
        <v>1.1000000000000001</v>
      </c>
      <c r="L14" s="105">
        <v>0.8</v>
      </c>
      <c r="N14" s="54">
        <f>'276'!C330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'276'!C45</f>
        <v>62.1</v>
      </c>
      <c r="C15" s="105">
        <v>0.9</v>
      </c>
      <c r="D15" s="105">
        <v>0.6</v>
      </c>
      <c r="F15" s="13">
        <f>'276'!C106</f>
        <v>61.3</v>
      </c>
      <c r="G15" s="105">
        <v>0.9</v>
      </c>
      <c r="H15" s="105">
        <v>0.6</v>
      </c>
      <c r="J15" s="13">
        <f>'276'!C131</f>
        <v>58.4</v>
      </c>
      <c r="K15" s="105">
        <v>0.9</v>
      </c>
      <c r="L15" s="105">
        <v>0.6</v>
      </c>
      <c r="N15" s="54" t="e">
        <f>'276'!O335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'276'!C46</f>
        <v>43.2</v>
      </c>
      <c r="C16" s="105">
        <v>0.7</v>
      </c>
      <c r="D16" s="105">
        <v>0.4</v>
      </c>
      <c r="F16" s="13">
        <f>'276'!C107</f>
        <v>42.9</v>
      </c>
      <c r="G16" s="105">
        <v>0.7</v>
      </c>
      <c r="H16" s="105">
        <v>0.4</v>
      </c>
      <c r="J16" s="13">
        <f>'276'!C132</f>
        <v>40.9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'276'!C47</f>
        <v>23.4</v>
      </c>
      <c r="C17" s="105">
        <v>0.5</v>
      </c>
      <c r="D17" s="105">
        <v>0.2</v>
      </c>
      <c r="F17" s="13">
        <f>'276'!C108</f>
        <v>23.3</v>
      </c>
      <c r="G17" s="105">
        <v>0.5</v>
      </c>
      <c r="H17" s="105">
        <v>0.2</v>
      </c>
      <c r="J17" s="13">
        <f>'276'!C133</f>
        <v>22.2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'276'!C48</f>
        <v>0</v>
      </c>
      <c r="C18" s="105">
        <v>0.3</v>
      </c>
      <c r="D18" s="105">
        <v>0</v>
      </c>
      <c r="F18" s="13">
        <f>'276'!C109</f>
        <v>0</v>
      </c>
      <c r="G18" s="105">
        <v>0.3</v>
      </c>
      <c r="H18" s="105">
        <v>0</v>
      </c>
      <c r="J18" s="13">
        <f>'276'!C134</f>
        <v>0</v>
      </c>
      <c r="K18" s="105">
        <v>0.3</v>
      </c>
      <c r="L18" s="105">
        <v>0</v>
      </c>
      <c r="N18" s="54">
        <f>'276'!C348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'276'!L52</f>
        <v>226.60834563587306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1.8151616677574793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1.5151616677581785</v>
      </c>
      <c r="F19" s="13">
        <f>'276'!L113</f>
        <v>226.79084563587307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1.5371588634189237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1.237158863418756</v>
      </c>
      <c r="J19" s="13">
        <f>'276'!L138</f>
        <v>226.86384563587308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2.1441126444927932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1.8441126444932365</v>
      </c>
      <c r="N19" s="54">
        <f>'276'!C349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'276'!C350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'276'!O355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'276'!C20</f>
        <v>296.8</v>
      </c>
      <c r="C22" s="100">
        <v>3.3</v>
      </c>
      <c r="D22" s="101">
        <v>3.3</v>
      </c>
      <c r="F22" s="54">
        <f>'276'!C63</f>
        <v>280.89999999999998</v>
      </c>
      <c r="G22" s="100">
        <v>3.2</v>
      </c>
      <c r="H22" s="101">
        <v>3.2</v>
      </c>
      <c r="J22" s="54">
        <f>'276'!C81</f>
        <v>264.2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'276'!C21</f>
        <v>263.7</v>
      </c>
      <c r="C23" s="100">
        <v>3</v>
      </c>
      <c r="D23" s="101">
        <v>2.8</v>
      </c>
      <c r="F23" s="54">
        <f>'276'!C64</f>
        <v>251</v>
      </c>
      <c r="G23" s="100">
        <v>2.8</v>
      </c>
      <c r="H23" s="101">
        <v>2.7</v>
      </c>
      <c r="J23" s="54">
        <f>'276'!C82</f>
        <v>236.8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'276'!C22</f>
        <v>231.6</v>
      </c>
      <c r="C24" s="100">
        <v>2.6</v>
      </c>
      <c r="D24" s="101">
        <v>2.2999999999999998</v>
      </c>
      <c r="F24" s="54">
        <f>'276'!C65</f>
        <v>222</v>
      </c>
      <c r="G24" s="100">
        <v>2.4</v>
      </c>
      <c r="H24" s="101">
        <v>2.1</v>
      </c>
      <c r="J24" s="54">
        <f>'276'!C83</f>
        <v>210.5</v>
      </c>
      <c r="K24" s="100">
        <v>2.2000000000000002</v>
      </c>
      <c r="L24" s="101">
        <v>1.9</v>
      </c>
      <c r="N24" s="54">
        <f>'276'!C308</f>
        <v>261.25</v>
      </c>
      <c r="O24" s="54">
        <v>3.8</v>
      </c>
      <c r="P24" s="54">
        <v>3.8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'276'!O27</f>
        <v>225.22820922790279</v>
      </c>
      <c r="C25" s="54">
        <f>C22*(B25-B23)*(B25-B24)/((B22-B23)*(B22-B24))+C23*(B25-B22)*(B25-B24)/((B23-B22)*(B23-B24))+C24*(B25-B22)*(B25-B23)/((B24-B22)*(B24-B23))</f>
        <v>2.5078266328321908</v>
      </c>
      <c r="D25" s="54">
        <f>D22*(B25-B23)*(B25-B24)/((B22-B23)*(B22-B24))+D23*(B25-B22)*(B25-B24)/((B23-B22)*(B23-B24))+D24*(B25-B22)*(B25-B23)/((B24-B22)*(B24-B23))</f>
        <v>2.1989816559033892</v>
      </c>
      <c r="F25" s="54">
        <f>'276'!O70</f>
        <v>226.27253522389361</v>
      </c>
      <c r="G25" s="54">
        <f>G22*(F25-F23)*(F25-F24)/((F22-F23)*(F22-F24))+G23*(F25-F22)*(F25-F24)/((F23-F22)*(F23-F24))+G24*(F25-F22)*(F25-F23)/((F24-F22)*(F24-F23))</f>
        <v>2.4596762236041134</v>
      </c>
      <c r="H25" s="54">
        <f>H22*(F25-F23)*(F25-F24)/((F22-F23)*(F22-F24))+H23*(F25-F22)*(F25-F24)/((F23-F22)*(F23-F24))+H24*(F25-F22)*(F25-F23)/((F24-F22)*(F24-F23))</f>
        <v>2.1955133340066837</v>
      </c>
      <c r="J25" s="54">
        <f>'276'!O88</f>
        <v>226.87815516478227</v>
      </c>
      <c r="K25" s="54">
        <f>K22*(J25-J23)*(J25-J24)/((J22-J23)*(J22-J24))+K23*(J25-J22)*(J25-J24)/((J23-J22)*(J23-J24))+K24*(J25-J22)*(J25-J23)/((J24-J22)*(J24-J23))</f>
        <v>2.450945108585759</v>
      </c>
      <c r="L25" s="54">
        <f>L22*(J25-J23)*(J25-J24)/((J22-J23)*(J22-J24))+L23*(J25-J22)*(J25-J24)/((J23-J22)*(J23-J24))+L24*(J25-J22)*(J25-J23)/((J24-J22)*(J24-J23))</f>
        <v>2.2874618196724033</v>
      </c>
      <c r="N25" s="54">
        <f>'276'!C309</f>
        <v>227.5</v>
      </c>
      <c r="O25" s="54">
        <v>3.3</v>
      </c>
      <c r="P25" s="54">
        <v>3.3</v>
      </c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'276'!C310</f>
        <v>196</v>
      </c>
      <c r="O26" s="54">
        <v>2.9</v>
      </c>
      <c r="P26" s="54">
        <v>2.8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>
        <f>'276'!O315</f>
        <v>225.21998722260182</v>
      </c>
      <c r="O27" s="54">
        <f>O24*(N27-N25)*(N27-N26)/((N24-N25)*(N24-N26))+O25*(N27-N24)*(N27-N26)/((N25-N24)*(N25-N26))+O26*(N27-N24)*(N27-N25)/((N26-N24)*(N26-N25))</f>
        <v>3.2688865552814987</v>
      </c>
      <c r="P27" s="54">
        <f>P24*(N27-N25)*(N27-N26)/((N24-N25)*(N24-N26))+P25*(N27-N24)*(N27-N26)/((N25-N24)*(N25-N26))+P26*(N27-N24)*(N27-N25)/((N26-N24)*(N26-N25))</f>
        <v>3.2648897717504015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'276'!C188</f>
        <v>272.5</v>
      </c>
      <c r="C28" s="100">
        <v>3.8</v>
      </c>
      <c r="D28" s="101">
        <v>3.8</v>
      </c>
      <c r="F28" s="54">
        <f>'276'!C228</f>
        <v>241.4</v>
      </c>
      <c r="G28" s="100">
        <v>3.8</v>
      </c>
      <c r="H28" s="101">
        <v>3.8</v>
      </c>
      <c r="J28" s="54">
        <f>'276'!C268</f>
        <v>312.60000000000002</v>
      </c>
      <c r="K28" s="100">
        <v>3.8</v>
      </c>
      <c r="L28" s="101">
        <v>3.8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'276'!C189</f>
        <v>236.3</v>
      </c>
      <c r="C29" s="100">
        <v>3.7</v>
      </c>
      <c r="D29" s="101">
        <v>3.6</v>
      </c>
      <c r="F29" s="54">
        <f>'276'!C229</f>
        <v>208.7</v>
      </c>
      <c r="G29" s="100">
        <v>3.7</v>
      </c>
      <c r="H29" s="101">
        <v>3.6</v>
      </c>
      <c r="J29" s="54">
        <f>'276'!C269</f>
        <v>276.89999999999998</v>
      </c>
      <c r="K29" s="100">
        <v>3.7</v>
      </c>
      <c r="L29" s="101">
        <v>3.6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'276'!C190</f>
        <v>201.2</v>
      </c>
      <c r="C30" s="100">
        <v>3.6</v>
      </c>
      <c r="D30" s="101">
        <v>3.3</v>
      </c>
      <c r="F30" s="54">
        <f>'276'!C230</f>
        <v>177.6</v>
      </c>
      <c r="G30" s="100">
        <v>3.6</v>
      </c>
      <c r="H30" s="101">
        <v>3.3</v>
      </c>
      <c r="J30" s="54">
        <f>'276'!C270</f>
        <v>242.1</v>
      </c>
      <c r="K30" s="100">
        <v>3.6</v>
      </c>
      <c r="L30" s="101">
        <v>3.3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'276'!O195</f>
        <v>225.40438694100661</v>
      </c>
      <c r="C31" s="54">
        <f>C28*(B31-B29)*(B31-B30)/((B28-B29)*(B28-B30))+C29*(B31-B28)*(B31-B30)/((B29-B28)*(B29-B30))+C30*(B31-B28)*(B31-B29)/((B30-B28)*(B30-B29))</f>
        <v>3.6692785761266862</v>
      </c>
      <c r="D31" s="54">
        <f>D28*(B31-B29)*(B31-B30)/((B28-B29)*(B28-B30))+D29*(B31-B28)*(B31-B30)/((B29-B28)*(B29-B30))+D30*(B31-B28)*(B31-B29)/((B30-B28)*(B30-B29))</f>
        <v>3.5180532992400675</v>
      </c>
      <c r="F31" s="54">
        <f>'276'!O235</f>
        <v>226.63199259434722</v>
      </c>
      <c r="G31" s="54">
        <f>G28*(F31-F29)*(F31-F30)/((F28-F29)*(F28-F30))+G29*(F31-F28)*(F31-F30)/((F29-F28)*(F29-F30))+G30*(F31-F28)*(F31-F29)/((F30-F28)*(F30-F29))</f>
        <v>3.7554909405953727</v>
      </c>
      <c r="H31" s="54">
        <f>H28*(F31-F29)*(F31-F30)/((F28-F29)*(F28-F30))+H29*(F31-F28)*(F31-F30)/((F29-F28)*(F29-F30))+H30*(F31-F28)*(F31-F29)/((F30-F28)*(F30-F29))</f>
        <v>3.7243284424619718</v>
      </c>
      <c r="J31" s="54">
        <f>'276'!O275</f>
        <v>224.48793754024425</v>
      </c>
      <c r="K31" s="54">
        <f>K28*(J31-J29)*(J31-J30)/((J28-J29)*(J28-J30))+K29*(J31-J28)*(J31-J30)/((J29-J28)*(J29-J30))+K30*(J31-J28)*(J31-J29)/((J30-J28)*(J30-J29))</f>
        <v>3.5484421031354958</v>
      </c>
      <c r="L31" s="54">
        <f>L28*(J31-J29)*(J31-J30)/((J28-J29)*(J28-J30))+L29*(J31-J28)*(J31-J30)/((J29-J28)*(J29-J30))+L30*(J31-J28)*(J31-J29)/((J30-J28)*(J30-J29))</f>
        <v>3.1086501261740369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'276'!C208</f>
        <v>279.3</v>
      </c>
      <c r="C34" s="100">
        <v>3.8</v>
      </c>
      <c r="D34" s="101">
        <v>3.8</v>
      </c>
      <c r="F34" s="54">
        <f>'276'!C248</f>
        <v>222.7</v>
      </c>
      <c r="G34" s="100">
        <v>3.8</v>
      </c>
      <c r="H34" s="101">
        <v>3.8</v>
      </c>
      <c r="J34" s="54">
        <f>'276'!C288</f>
        <v>319.8</v>
      </c>
      <c r="K34" s="100">
        <v>3.8</v>
      </c>
      <c r="L34" s="101">
        <v>3.8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'276'!C209</f>
        <v>243.1</v>
      </c>
      <c r="C35" s="100">
        <v>3.7</v>
      </c>
      <c r="D35" s="101">
        <v>3.6</v>
      </c>
      <c r="F35" s="54">
        <f>'276'!C249</f>
        <v>192.8</v>
      </c>
      <c r="G35" s="100">
        <v>3.7</v>
      </c>
      <c r="H35" s="101">
        <v>3.6</v>
      </c>
      <c r="J35" s="54">
        <f>'276'!C289</f>
        <v>284.2</v>
      </c>
      <c r="K35" s="100">
        <v>3.7</v>
      </c>
      <c r="L35" s="101">
        <v>3.6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'276'!C210</f>
        <v>208.1</v>
      </c>
      <c r="C36" s="100">
        <v>3.6</v>
      </c>
      <c r="D36" s="101">
        <v>3.3</v>
      </c>
      <c r="F36" s="54">
        <f>'276'!C250</f>
        <v>164.8</v>
      </c>
      <c r="G36" s="100">
        <v>3.6</v>
      </c>
      <c r="H36" s="101">
        <v>3.3</v>
      </c>
      <c r="J36" s="54">
        <f>'276'!C290</f>
        <v>249.5</v>
      </c>
      <c r="K36" s="100">
        <v>3.6</v>
      </c>
      <c r="L36" s="101">
        <v>3.3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'276'!O215</f>
        <v>225.23390310639161</v>
      </c>
      <c r="C37" s="54">
        <f>C34*(B37-B35)*(B37-B36)/((B34-B35)*(B34-B36))+C35*(B37-B34)*(B37-B36)/((B35-B34)*(B35-B36))+C36*(B37-B34)*(B37-B35)/((B36-B34)*(B36-B35))</f>
        <v>3.6493612115567777</v>
      </c>
      <c r="D37" s="54">
        <f>D34*(B37-B35)*(B37-B36)/((B34-B35)*(B34-B36))+D35*(B37-B34)*(B37-B36)/((B35-B34)*(B35-B36))+D36*(B37-B34)*(B37-B35)/((B36-B34)*(B36-B35))</f>
        <v>3.4599603795437148</v>
      </c>
      <c r="F37" s="54">
        <f>'276'!O255</f>
        <v>227.22189129977977</v>
      </c>
      <c r="G37" s="54">
        <f>G34*(F37-F35)*(F37-F36)/((F34-F35)*(F34-F36))+G35*(F37-F34)*(F37-F36)/((F35-F34)*(F35-F36))+G36*(F37-F34)*(F37-F35)/((F36-F34)*(F36-F35))</f>
        <v>3.8145132827797181</v>
      </c>
      <c r="H37" s="54">
        <f>H34*(F37-F35)*(F37-F36)/((F34-F35)*(F34-F36))+H35*(F37-F34)*(F37-F36)/((F35-F34)*(F35-F36))+H36*(F37-F34)*(F37-F35)/((F36-F34)*(F36-F35))</f>
        <v>3.8194255261571146</v>
      </c>
      <c r="J37" s="54">
        <f>'276'!O295</f>
        <v>224.21605553114796</v>
      </c>
      <c r="K37" s="54">
        <f>K34*(J37-J35)*(J37-J36)/((J34-J35)*(J34-J36))+K35*(J37-J34)*(J37-J36)/((J35-J34)*(J35-J36))+K36*(J37-J34)*(J37-J35)/((J36-J34)*(J36-J35))</f>
        <v>3.5255638419105413</v>
      </c>
      <c r="L37" s="54">
        <f>L34*(J37-J35)*(J37-J36)/((J34-J35)*(J34-J36))+L35*(J37-J34)*(J37-J36)/((J35-J34)*(J35-J36))+L36*(J37-J34)*(J37-J35)/((J36-J34)*(J36-J35))</f>
        <v>3.0160912603771575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363"/>
  <sheetViews>
    <sheetView showGridLines="0" showRowColHeaders="0" topLeftCell="A238" zoomScale="80" zoomScaleNormal="80" workbookViewId="0">
      <selection activeCell="N255" sqref="N255"/>
    </sheetView>
  </sheetViews>
  <sheetFormatPr defaultColWidth="8.28515625" defaultRowHeight="12.75"/>
  <cols>
    <col min="1" max="16384" width="8.28515625" style="28"/>
  </cols>
  <sheetData>
    <row r="1" spans="1:37" ht="12.95" customHeight="1">
      <c r="A1" s="25"/>
      <c r="B1" s="26">
        <v>268</v>
      </c>
      <c r="C1" s="27"/>
      <c r="D1" s="25" t="s">
        <v>5</v>
      </c>
      <c r="E1" s="520" t="s">
        <v>50</v>
      </c>
      <c r="F1" s="520"/>
      <c r="G1" s="520"/>
      <c r="H1" s="521" t="s">
        <v>51</v>
      </c>
      <c r="I1" s="521"/>
      <c r="J1" s="521"/>
      <c r="K1" s="522" t="s">
        <v>52</v>
      </c>
      <c r="L1" s="522"/>
      <c r="M1" s="522"/>
      <c r="N1" s="523" t="s">
        <v>53</v>
      </c>
      <c r="O1" s="523"/>
      <c r="P1" s="523"/>
      <c r="Q1" s="524" t="s">
        <v>54</v>
      </c>
      <c r="R1" s="524"/>
      <c r="S1" s="524"/>
      <c r="T1" s="519" t="s">
        <v>55</v>
      </c>
      <c r="U1" s="519"/>
      <c r="V1" s="519"/>
      <c r="W1" s="514" t="s">
        <v>56</v>
      </c>
      <c r="X1" s="514"/>
      <c r="Y1" s="514"/>
      <c r="Z1" s="515" t="s">
        <v>57</v>
      </c>
      <c r="AA1" s="515"/>
      <c r="AB1" s="515"/>
      <c r="AC1" s="516" t="s">
        <v>58</v>
      </c>
      <c r="AD1" s="516"/>
      <c r="AE1" s="516"/>
      <c r="AF1" s="517" t="s">
        <v>59</v>
      </c>
      <c r="AG1" s="517"/>
      <c r="AH1" s="517"/>
      <c r="AI1" s="518" t="s">
        <v>60</v>
      </c>
      <c r="AJ1" s="518"/>
      <c r="AK1" s="518"/>
    </row>
    <row r="2" spans="1:37" ht="12.95" customHeight="1">
      <c r="A2" s="25"/>
      <c r="B2" s="26">
        <v>8</v>
      </c>
      <c r="C2" s="27"/>
      <c r="D2" s="25"/>
      <c r="E2" s="89" t="s">
        <v>61</v>
      </c>
      <c r="F2" s="89" t="s">
        <v>62</v>
      </c>
      <c r="G2" s="89" t="s">
        <v>63</v>
      </c>
      <c r="H2" s="90" t="s">
        <v>61</v>
      </c>
      <c r="I2" s="90" t="s">
        <v>62</v>
      </c>
      <c r="J2" s="90" t="s">
        <v>63</v>
      </c>
      <c r="K2" s="91" t="s">
        <v>61</v>
      </c>
      <c r="L2" s="91" t="s">
        <v>62</v>
      </c>
      <c r="M2" s="91" t="s">
        <v>63</v>
      </c>
      <c r="N2" s="92" t="s">
        <v>61</v>
      </c>
      <c r="O2" s="92" t="s">
        <v>62</v>
      </c>
      <c r="P2" s="92" t="s">
        <v>63</v>
      </c>
      <c r="Q2" s="93" t="s">
        <v>61</v>
      </c>
      <c r="R2" s="93" t="s">
        <v>62</v>
      </c>
      <c r="S2" s="93" t="s">
        <v>63</v>
      </c>
      <c r="T2" s="88" t="s">
        <v>61</v>
      </c>
      <c r="U2" s="88" t="s">
        <v>62</v>
      </c>
      <c r="V2" s="88" t="s">
        <v>63</v>
      </c>
      <c r="W2" s="94" t="s">
        <v>61</v>
      </c>
      <c r="X2" s="94" t="s">
        <v>62</v>
      </c>
      <c r="Y2" s="94" t="s">
        <v>63</v>
      </c>
      <c r="Z2" s="95" t="s">
        <v>61</v>
      </c>
      <c r="AA2" s="95" t="s">
        <v>62</v>
      </c>
      <c r="AB2" s="95" t="s">
        <v>63</v>
      </c>
      <c r="AC2" s="96" t="s">
        <v>61</v>
      </c>
      <c r="AD2" s="96" t="s">
        <v>62</v>
      </c>
      <c r="AE2" s="96" t="s">
        <v>63</v>
      </c>
      <c r="AF2" s="97" t="s">
        <v>61</v>
      </c>
      <c r="AG2" s="97" t="s">
        <v>62</v>
      </c>
      <c r="AH2" s="97" t="s">
        <v>63</v>
      </c>
      <c r="AI2" s="98" t="s">
        <v>61</v>
      </c>
      <c r="AJ2" s="98" t="s">
        <v>62</v>
      </c>
      <c r="AK2" s="98" t="s">
        <v>63</v>
      </c>
    </row>
    <row r="3" spans="1:37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-1.6904255772942633E-12</v>
      </c>
      <c r="F3" s="41">
        <f t="shared" si="0"/>
        <v>-5.9952043329758453E-15</v>
      </c>
      <c r="G3" s="41">
        <f t="shared" si="0"/>
        <v>-2.829958489769524E-12</v>
      </c>
      <c r="H3" s="42">
        <f t="shared" si="0"/>
        <v>7.8004269710163499E-13</v>
      </c>
      <c r="I3" s="42">
        <f t="shared" si="0"/>
        <v>-5.3379523023977526E-13</v>
      </c>
      <c r="J3" s="42">
        <f t="shared" si="0"/>
        <v>-3.6437519668197638E-13</v>
      </c>
      <c r="K3" s="43">
        <f t="shared" si="0"/>
        <v>-1.3835599332878701E-12</v>
      </c>
      <c r="L3" s="43">
        <f t="shared" si="0"/>
        <v>1.645572567099407E-12</v>
      </c>
      <c r="M3" s="43">
        <f t="shared" si="0"/>
        <v>-1.2929657344784573E-12</v>
      </c>
      <c r="N3" s="44">
        <f t="shared" si="0"/>
        <v>5.8952842607595812E-13</v>
      </c>
      <c r="O3" s="44">
        <f t="shared" si="0"/>
        <v>7.6294526252240757E-13</v>
      </c>
      <c r="P3" s="44">
        <f t="shared" si="0"/>
        <v>1.1535217225855376E-12</v>
      </c>
      <c r="Q3" s="45">
        <f t="shared" si="0"/>
        <v>8.8373752760162461E-13</v>
      </c>
      <c r="R3" s="45">
        <f t="shared" si="0"/>
        <v>-7.3652195453632885E-13</v>
      </c>
      <c r="S3" s="45">
        <f t="shared" si="0"/>
        <v>7.6294526252240757E-13</v>
      </c>
      <c r="T3" s="46">
        <f t="shared" si="0"/>
        <v>-4.9882320496408283E-13</v>
      </c>
      <c r="U3" s="46">
        <f t="shared" ref="U3:AJ18" si="1">U4-(U$363/360)</f>
        <v>-4.5474735088646412E-13</v>
      </c>
      <c r="V3" s="46">
        <f t="shared" si="1"/>
        <v>-7.3652195453632885E-13</v>
      </c>
      <c r="W3" s="47">
        <f t="shared" si="1"/>
        <v>2.0627943797535409E-13</v>
      </c>
      <c r="X3" s="47">
        <f t="shared" si="1"/>
        <v>1.0543788064865112E-12</v>
      </c>
      <c r="Y3" s="47">
        <f t="shared" si="1"/>
        <v>-4.5474735088646412E-13</v>
      </c>
      <c r="Z3" s="48">
        <f t="shared" si="1"/>
        <v>5.7254201379919323E-13</v>
      </c>
      <c r="AA3" s="48">
        <f t="shared" si="1"/>
        <v>1.500244373175974E-12</v>
      </c>
      <c r="AB3" s="48">
        <f t="shared" si="1"/>
        <v>1.0543788064865112E-12</v>
      </c>
      <c r="AC3" s="49">
        <f t="shared" si="1"/>
        <v>-8.4521278864713167E-13</v>
      </c>
      <c r="AD3" s="49">
        <f t="shared" si="1"/>
        <v>2.1393997684526767E-13</v>
      </c>
      <c r="AE3" s="49">
        <f t="shared" si="1"/>
        <v>1.500244373175974E-12</v>
      </c>
      <c r="AF3" s="50">
        <f t="shared" si="1"/>
        <v>3.9002134855081749E-13</v>
      </c>
      <c r="AG3" s="50">
        <f t="shared" si="1"/>
        <v>-9.7066799042977436E-13</v>
      </c>
      <c r="AH3" s="50">
        <f t="shared" si="1"/>
        <v>2.1393997684526767E-13</v>
      </c>
      <c r="AI3" s="51">
        <f t="shared" si="1"/>
        <v>-6.9177996664393504E-13</v>
      </c>
      <c r="AJ3" s="51">
        <f t="shared" si="1"/>
        <v>3.3439917501709715E-13</v>
      </c>
      <c r="AK3" s="51">
        <f t="shared" ref="AK3:AK17" si="2">AK4-(AK$363/360)</f>
        <v>-9.7066799042977436E-13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0.76666666666497629</v>
      </c>
      <c r="F4" s="41">
        <f t="shared" si="0"/>
        <v>0.81111111111110512</v>
      </c>
      <c r="G4" s="41">
        <f t="shared" si="0"/>
        <v>0.83888888888605895</v>
      </c>
      <c r="H4" s="42">
        <f t="shared" si="0"/>
        <v>0.71111111111189118</v>
      </c>
      <c r="I4" s="42">
        <f t="shared" si="0"/>
        <v>0.75555555555502174</v>
      </c>
      <c r="J4" s="42">
        <f t="shared" si="0"/>
        <v>0.78333333333296895</v>
      </c>
      <c r="K4" s="43">
        <f t="shared" si="0"/>
        <v>0.655555555554172</v>
      </c>
      <c r="L4" s="43">
        <f t="shared" si="0"/>
        <v>0.70000000000164553</v>
      </c>
      <c r="M4" s="43">
        <f t="shared" si="0"/>
        <v>0.72777777777648478</v>
      </c>
      <c r="N4" s="44">
        <f t="shared" si="0"/>
        <v>0.52222222222281178</v>
      </c>
      <c r="O4" s="44">
        <f t="shared" si="0"/>
        <v>0.5666666666674296</v>
      </c>
      <c r="P4" s="44">
        <f t="shared" si="0"/>
        <v>0.59444444444559796</v>
      </c>
      <c r="Q4" s="45">
        <f t="shared" si="0"/>
        <v>0.4944444444453282</v>
      </c>
      <c r="R4" s="45">
        <f t="shared" si="0"/>
        <v>0.53888888888815234</v>
      </c>
      <c r="S4" s="45">
        <f t="shared" si="0"/>
        <v>0.5666666666674296</v>
      </c>
      <c r="T4" s="46">
        <f t="shared" si="0"/>
        <v>0.46666666666616785</v>
      </c>
      <c r="U4" s="46">
        <f t="shared" si="1"/>
        <v>0.51111111111065632</v>
      </c>
      <c r="V4" s="46">
        <f t="shared" si="1"/>
        <v>0.53888888888815234</v>
      </c>
      <c r="W4" s="47">
        <f t="shared" si="1"/>
        <v>0.43888888888909516</v>
      </c>
      <c r="X4" s="47">
        <f t="shared" si="1"/>
        <v>0.48333333333438772</v>
      </c>
      <c r="Y4" s="47">
        <f t="shared" si="1"/>
        <v>0.51111111111065632</v>
      </c>
      <c r="Z4" s="48">
        <f t="shared" si="1"/>
        <v>0.41111111111168364</v>
      </c>
      <c r="AA4" s="48">
        <f t="shared" si="1"/>
        <v>0.45555555555705579</v>
      </c>
      <c r="AB4" s="48">
        <f t="shared" si="1"/>
        <v>0.48333333333438772</v>
      </c>
      <c r="AC4" s="49">
        <f t="shared" si="1"/>
        <v>0.38333333333248815</v>
      </c>
      <c r="AD4" s="49">
        <f t="shared" si="1"/>
        <v>0.4277777777779917</v>
      </c>
      <c r="AE4" s="49">
        <f t="shared" si="1"/>
        <v>0.45555555555705579</v>
      </c>
      <c r="AF4" s="50">
        <f t="shared" si="1"/>
        <v>0.35555555555594559</v>
      </c>
      <c r="AG4" s="50">
        <f t="shared" si="1"/>
        <v>0.39999999999902935</v>
      </c>
      <c r="AH4" s="50">
        <f t="shared" si="1"/>
        <v>0.4277777777779917</v>
      </c>
      <c r="AI4" s="51">
        <f t="shared" si="1"/>
        <v>0.327777777777086</v>
      </c>
      <c r="AJ4" s="51">
        <f t="shared" si="1"/>
        <v>0.37222222222255663</v>
      </c>
      <c r="AK4" s="51">
        <f t="shared" si="2"/>
        <v>0.39999999999902935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1.533333333331643</v>
      </c>
      <c r="F5" s="41">
        <f t="shared" si="0"/>
        <v>1.6222222222222162</v>
      </c>
      <c r="G5" s="41">
        <f t="shared" si="0"/>
        <v>1.6777777777749479</v>
      </c>
      <c r="H5" s="42">
        <f t="shared" si="0"/>
        <v>1.4222222222230023</v>
      </c>
      <c r="I5" s="42">
        <f t="shared" si="0"/>
        <v>1.5111111111105773</v>
      </c>
      <c r="J5" s="42">
        <f t="shared" si="0"/>
        <v>1.5666666666663023</v>
      </c>
      <c r="K5" s="43">
        <f t="shared" si="0"/>
        <v>1.3111111111097276</v>
      </c>
      <c r="L5" s="43">
        <f t="shared" si="0"/>
        <v>1.4000000000016455</v>
      </c>
      <c r="M5" s="43">
        <f t="shared" si="0"/>
        <v>1.4555555555542625</v>
      </c>
      <c r="N5" s="44">
        <f t="shared" si="0"/>
        <v>1.044444444445034</v>
      </c>
      <c r="O5" s="44">
        <f t="shared" si="0"/>
        <v>1.1333333333340962</v>
      </c>
      <c r="P5" s="44">
        <f t="shared" si="0"/>
        <v>1.1888888888900424</v>
      </c>
      <c r="Q5" s="45">
        <f t="shared" si="0"/>
        <v>0.98888888888977267</v>
      </c>
      <c r="R5" s="45">
        <f t="shared" si="0"/>
        <v>1.0777777777770412</v>
      </c>
      <c r="S5" s="45">
        <f t="shared" si="0"/>
        <v>1.1333333333340962</v>
      </c>
      <c r="T5" s="46">
        <f t="shared" si="0"/>
        <v>0.93333333333283452</v>
      </c>
      <c r="U5" s="46">
        <f t="shared" si="1"/>
        <v>1.0222222222217674</v>
      </c>
      <c r="V5" s="46">
        <f t="shared" si="1"/>
        <v>1.0777777777770412</v>
      </c>
      <c r="W5" s="47">
        <f t="shared" si="1"/>
        <v>0.87777777777798405</v>
      </c>
      <c r="X5" s="47">
        <f t="shared" si="1"/>
        <v>0.96666666666772105</v>
      </c>
      <c r="Y5" s="47">
        <f t="shared" si="1"/>
        <v>1.0222222222217674</v>
      </c>
      <c r="Z5" s="48">
        <f t="shared" si="1"/>
        <v>0.82222222222279473</v>
      </c>
      <c r="AA5" s="48">
        <f t="shared" si="1"/>
        <v>0.91111111111261134</v>
      </c>
      <c r="AB5" s="48">
        <f t="shared" si="1"/>
        <v>0.96666666666772105</v>
      </c>
      <c r="AC5" s="49">
        <f t="shared" si="1"/>
        <v>0.76666666666582151</v>
      </c>
      <c r="AD5" s="49">
        <f t="shared" si="1"/>
        <v>0.85555555555576945</v>
      </c>
      <c r="AE5" s="49">
        <f t="shared" si="1"/>
        <v>0.91111111111261134</v>
      </c>
      <c r="AF5" s="50">
        <f t="shared" si="1"/>
        <v>0.71111111111150116</v>
      </c>
      <c r="AG5" s="50">
        <f t="shared" si="1"/>
        <v>0.79999999999902938</v>
      </c>
      <c r="AH5" s="50">
        <f t="shared" si="1"/>
        <v>0.85555555555576945</v>
      </c>
      <c r="AI5" s="51">
        <f t="shared" si="1"/>
        <v>0.65555555555486378</v>
      </c>
      <c r="AJ5" s="51">
        <f t="shared" si="1"/>
        <v>0.74444444444477886</v>
      </c>
      <c r="AK5" s="51">
        <f t="shared" si="2"/>
        <v>0.79999999999902938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2.2999999999983096</v>
      </c>
      <c r="F6" s="41">
        <f t="shared" si="0"/>
        <v>2.4333333333333274</v>
      </c>
      <c r="G6" s="41">
        <f t="shared" si="0"/>
        <v>2.5166666666638369</v>
      </c>
      <c r="H6" s="42">
        <f t="shared" si="0"/>
        <v>2.1333333333341136</v>
      </c>
      <c r="I6" s="42">
        <f t="shared" si="0"/>
        <v>2.2666666666661328</v>
      </c>
      <c r="J6" s="42">
        <f t="shared" si="0"/>
        <v>2.3499999999996355</v>
      </c>
      <c r="K6" s="43">
        <f t="shared" si="0"/>
        <v>1.966666666665283</v>
      </c>
      <c r="L6" s="43">
        <f t="shared" si="0"/>
        <v>2.1000000000016454</v>
      </c>
      <c r="M6" s="43">
        <f t="shared" si="0"/>
        <v>2.1833333333320404</v>
      </c>
      <c r="N6" s="44">
        <f t="shared" si="0"/>
        <v>1.5666666666672562</v>
      </c>
      <c r="O6" s="44">
        <f t="shared" si="0"/>
        <v>1.7000000000007629</v>
      </c>
      <c r="P6" s="44">
        <f t="shared" si="0"/>
        <v>1.783333333334487</v>
      </c>
      <c r="Q6" s="45">
        <f t="shared" si="0"/>
        <v>1.4833333333342171</v>
      </c>
      <c r="R6" s="45">
        <f t="shared" si="0"/>
        <v>1.61666666666593</v>
      </c>
      <c r="S6" s="45">
        <f t="shared" si="0"/>
        <v>1.7000000000007629</v>
      </c>
      <c r="T6" s="46">
        <f t="shared" si="0"/>
        <v>1.3999999999995012</v>
      </c>
      <c r="U6" s="46">
        <f t="shared" si="1"/>
        <v>1.5333333333328785</v>
      </c>
      <c r="V6" s="46">
        <f t="shared" si="1"/>
        <v>1.61666666666593</v>
      </c>
      <c r="W6" s="47">
        <f t="shared" si="1"/>
        <v>1.3166666666668729</v>
      </c>
      <c r="X6" s="47">
        <f t="shared" si="1"/>
        <v>1.4500000000010544</v>
      </c>
      <c r="Y6" s="47">
        <f t="shared" si="1"/>
        <v>1.5333333333328785</v>
      </c>
      <c r="Z6" s="48">
        <f t="shared" si="1"/>
        <v>1.2333333333339058</v>
      </c>
      <c r="AA6" s="48">
        <f t="shared" si="1"/>
        <v>1.3666666666681668</v>
      </c>
      <c r="AB6" s="48">
        <f t="shared" si="1"/>
        <v>1.4500000000010544</v>
      </c>
      <c r="AC6" s="49">
        <f t="shared" si="1"/>
        <v>1.1499999999991548</v>
      </c>
      <c r="AD6" s="49">
        <f t="shared" si="1"/>
        <v>1.2833333333335473</v>
      </c>
      <c r="AE6" s="49">
        <f t="shared" si="1"/>
        <v>1.3666666666681668</v>
      </c>
      <c r="AF6" s="50">
        <f t="shared" si="1"/>
        <v>1.0666666666670568</v>
      </c>
      <c r="AG6" s="50">
        <f t="shared" si="1"/>
        <v>1.1999999999990294</v>
      </c>
      <c r="AH6" s="50">
        <f t="shared" si="1"/>
        <v>1.2833333333335473</v>
      </c>
      <c r="AI6" s="51">
        <f t="shared" si="1"/>
        <v>0.9833333333326415</v>
      </c>
      <c r="AJ6" s="51">
        <f t="shared" si="1"/>
        <v>1.1166666666670011</v>
      </c>
      <c r="AK6" s="51">
        <f t="shared" si="2"/>
        <v>1.1999999999990294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3.0666666666649762</v>
      </c>
      <c r="F7" s="41">
        <f t="shared" si="0"/>
        <v>3.2444444444444382</v>
      </c>
      <c r="G7" s="41">
        <f t="shared" si="0"/>
        <v>3.3555555555527259</v>
      </c>
      <c r="H7" s="42">
        <f t="shared" si="0"/>
        <v>2.8444444444452248</v>
      </c>
      <c r="I7" s="42">
        <f t="shared" si="0"/>
        <v>3.0222222222216883</v>
      </c>
      <c r="J7" s="42">
        <f t="shared" si="0"/>
        <v>3.1333333333329687</v>
      </c>
      <c r="K7" s="43">
        <f t="shared" si="0"/>
        <v>2.6222222222208385</v>
      </c>
      <c r="L7" s="43">
        <f t="shared" si="0"/>
        <v>2.8000000000016456</v>
      </c>
      <c r="M7" s="43">
        <f t="shared" si="0"/>
        <v>2.9111111111098182</v>
      </c>
      <c r="N7" s="44">
        <f t="shared" si="0"/>
        <v>2.0888888888894783</v>
      </c>
      <c r="O7" s="44">
        <f t="shared" si="0"/>
        <v>2.2666666666674296</v>
      </c>
      <c r="P7" s="44">
        <f t="shared" si="0"/>
        <v>2.3777777777789315</v>
      </c>
      <c r="Q7" s="45">
        <f t="shared" si="0"/>
        <v>1.9777777777786616</v>
      </c>
      <c r="R7" s="45">
        <f t="shared" si="0"/>
        <v>2.1555555555548187</v>
      </c>
      <c r="S7" s="45">
        <f t="shared" si="0"/>
        <v>2.2666666666674296</v>
      </c>
      <c r="T7" s="46">
        <f t="shared" si="0"/>
        <v>1.866666666666168</v>
      </c>
      <c r="U7" s="46">
        <f t="shared" si="1"/>
        <v>2.0444444444439895</v>
      </c>
      <c r="V7" s="46">
        <f t="shared" si="1"/>
        <v>2.1555555555548187</v>
      </c>
      <c r="W7" s="47">
        <f t="shared" si="1"/>
        <v>1.7555555555557618</v>
      </c>
      <c r="X7" s="47">
        <f t="shared" si="1"/>
        <v>1.9333333333343878</v>
      </c>
      <c r="Y7" s="47">
        <f t="shared" si="1"/>
        <v>2.0444444444439895</v>
      </c>
      <c r="Z7" s="48">
        <f t="shared" si="1"/>
        <v>1.6444444444450168</v>
      </c>
      <c r="AA7" s="48">
        <f t="shared" si="1"/>
        <v>1.8222222222237223</v>
      </c>
      <c r="AB7" s="48">
        <f t="shared" si="1"/>
        <v>1.9333333333343878</v>
      </c>
      <c r="AC7" s="49">
        <f t="shared" si="1"/>
        <v>1.5333333333324881</v>
      </c>
      <c r="AD7" s="49">
        <f t="shared" si="1"/>
        <v>1.7111111111113251</v>
      </c>
      <c r="AE7" s="49">
        <f t="shared" si="1"/>
        <v>1.8222222222237223</v>
      </c>
      <c r="AF7" s="50">
        <f t="shared" si="1"/>
        <v>1.4222222222226124</v>
      </c>
      <c r="AG7" s="50">
        <f t="shared" si="1"/>
        <v>1.5999999999990293</v>
      </c>
      <c r="AH7" s="50">
        <f t="shared" si="1"/>
        <v>1.7111111111113251</v>
      </c>
      <c r="AI7" s="51">
        <f t="shared" si="1"/>
        <v>1.3111111111104192</v>
      </c>
      <c r="AJ7" s="51">
        <f t="shared" si="1"/>
        <v>1.4888888888892233</v>
      </c>
      <c r="AK7" s="51">
        <f t="shared" si="2"/>
        <v>1.5999999999990293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3.8333333333316428</v>
      </c>
      <c r="F8" s="41">
        <f t="shared" si="0"/>
        <v>4.0555555555555491</v>
      </c>
      <c r="G8" s="41">
        <f t="shared" si="0"/>
        <v>4.1944444444416149</v>
      </c>
      <c r="H8" s="42">
        <f t="shared" si="0"/>
        <v>3.5555555555563361</v>
      </c>
      <c r="I8" s="42">
        <f t="shared" si="0"/>
        <v>3.7777777777772439</v>
      </c>
      <c r="J8" s="42">
        <f t="shared" si="0"/>
        <v>3.9166666666663019</v>
      </c>
      <c r="K8" s="43">
        <f t="shared" si="0"/>
        <v>3.2777777777763939</v>
      </c>
      <c r="L8" s="43">
        <f t="shared" si="0"/>
        <v>3.5000000000016458</v>
      </c>
      <c r="M8" s="43">
        <f t="shared" si="0"/>
        <v>3.6388888888875961</v>
      </c>
      <c r="N8" s="44">
        <f t="shared" si="0"/>
        <v>2.6111111111117005</v>
      </c>
      <c r="O8" s="44">
        <f t="shared" si="0"/>
        <v>2.833333333334096</v>
      </c>
      <c r="P8" s="44">
        <f t="shared" si="0"/>
        <v>2.9722222222233761</v>
      </c>
      <c r="Q8" s="45">
        <f t="shared" si="0"/>
        <v>2.4722222222231061</v>
      </c>
      <c r="R8" s="45">
        <f t="shared" si="0"/>
        <v>2.6944444444437075</v>
      </c>
      <c r="S8" s="45">
        <f t="shared" si="0"/>
        <v>2.833333333334096</v>
      </c>
      <c r="T8" s="46">
        <f t="shared" si="0"/>
        <v>2.3333333333328348</v>
      </c>
      <c r="U8" s="46">
        <f t="shared" si="1"/>
        <v>2.5555555555551006</v>
      </c>
      <c r="V8" s="46">
        <f t="shared" si="1"/>
        <v>2.6944444444437075</v>
      </c>
      <c r="W8" s="47">
        <f t="shared" si="1"/>
        <v>2.1944444444446507</v>
      </c>
      <c r="X8" s="47">
        <f t="shared" si="1"/>
        <v>2.4166666666677212</v>
      </c>
      <c r="Y8" s="47">
        <f t="shared" si="1"/>
        <v>2.5555555555551006</v>
      </c>
      <c r="Z8" s="48">
        <f t="shared" si="1"/>
        <v>2.0555555555561278</v>
      </c>
      <c r="AA8" s="48">
        <f t="shared" si="1"/>
        <v>2.2777777777792778</v>
      </c>
      <c r="AB8" s="48">
        <f t="shared" si="1"/>
        <v>2.4166666666677212</v>
      </c>
      <c r="AC8" s="49">
        <f t="shared" si="1"/>
        <v>1.9166666666658214</v>
      </c>
      <c r="AD8" s="49">
        <f t="shared" si="1"/>
        <v>2.1388888888891029</v>
      </c>
      <c r="AE8" s="49">
        <f t="shared" si="1"/>
        <v>2.2777777777792778</v>
      </c>
      <c r="AF8" s="50">
        <f t="shared" si="1"/>
        <v>1.777777777778168</v>
      </c>
      <c r="AG8" s="50">
        <f t="shared" si="1"/>
        <v>1.9999999999990292</v>
      </c>
      <c r="AH8" s="50">
        <f t="shared" si="1"/>
        <v>2.1388888888891029</v>
      </c>
      <c r="AI8" s="51">
        <f t="shared" si="1"/>
        <v>1.6388888888881969</v>
      </c>
      <c r="AJ8" s="51">
        <f t="shared" si="1"/>
        <v>1.8611111111114456</v>
      </c>
      <c r="AK8" s="51">
        <f t="shared" si="2"/>
        <v>1.9999999999990292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4.5999999999983094</v>
      </c>
      <c r="F9" s="41">
        <f t="shared" si="0"/>
        <v>4.86666666666666</v>
      </c>
      <c r="G9" s="41">
        <f t="shared" si="0"/>
        <v>5.0333333333305035</v>
      </c>
      <c r="H9" s="42">
        <f t="shared" si="0"/>
        <v>4.2666666666674473</v>
      </c>
      <c r="I9" s="42">
        <f t="shared" si="0"/>
        <v>4.5333333333327994</v>
      </c>
      <c r="J9" s="42">
        <f t="shared" si="0"/>
        <v>4.6999999999996351</v>
      </c>
      <c r="K9" s="43">
        <f t="shared" si="0"/>
        <v>3.9333333333319493</v>
      </c>
      <c r="L9" s="43">
        <f t="shared" si="0"/>
        <v>4.200000000001646</v>
      </c>
      <c r="M9" s="43">
        <f t="shared" si="0"/>
        <v>4.366666666665374</v>
      </c>
      <c r="N9" s="44">
        <f t="shared" si="0"/>
        <v>3.1333333333339226</v>
      </c>
      <c r="O9" s="44">
        <f t="shared" si="0"/>
        <v>3.4000000000007624</v>
      </c>
      <c r="P9" s="44">
        <f t="shared" si="0"/>
        <v>3.5666666666678206</v>
      </c>
      <c r="Q9" s="45">
        <f t="shared" si="0"/>
        <v>2.9666666666675505</v>
      </c>
      <c r="R9" s="45">
        <f t="shared" si="0"/>
        <v>3.2333333333325962</v>
      </c>
      <c r="S9" s="45">
        <f t="shared" si="0"/>
        <v>3.4000000000007624</v>
      </c>
      <c r="T9" s="46">
        <f t="shared" si="0"/>
        <v>2.7999999999995016</v>
      </c>
      <c r="U9" s="46">
        <f t="shared" si="1"/>
        <v>3.0666666666662117</v>
      </c>
      <c r="V9" s="46">
        <f t="shared" si="1"/>
        <v>3.2333333333325962</v>
      </c>
      <c r="W9" s="47">
        <f t="shared" si="1"/>
        <v>2.6333333333335398</v>
      </c>
      <c r="X9" s="47">
        <f t="shared" si="1"/>
        <v>2.9000000000010546</v>
      </c>
      <c r="Y9" s="47">
        <f t="shared" si="1"/>
        <v>3.0666666666662117</v>
      </c>
      <c r="Z9" s="48">
        <f t="shared" si="1"/>
        <v>2.4666666666672388</v>
      </c>
      <c r="AA9" s="48">
        <f t="shared" si="1"/>
        <v>2.7333333333348335</v>
      </c>
      <c r="AB9" s="48">
        <f t="shared" si="1"/>
        <v>2.9000000000010546</v>
      </c>
      <c r="AC9" s="49">
        <f t="shared" si="1"/>
        <v>2.2999999999991547</v>
      </c>
      <c r="AD9" s="49">
        <f t="shared" si="1"/>
        <v>2.5666666666668805</v>
      </c>
      <c r="AE9" s="49">
        <f t="shared" si="1"/>
        <v>2.7333333333348335</v>
      </c>
      <c r="AF9" s="50">
        <f t="shared" si="1"/>
        <v>2.1333333333337237</v>
      </c>
      <c r="AG9" s="50">
        <f t="shared" si="1"/>
        <v>2.3999999999990291</v>
      </c>
      <c r="AH9" s="50">
        <f t="shared" si="1"/>
        <v>2.5666666666668805</v>
      </c>
      <c r="AI9" s="51">
        <f t="shared" si="1"/>
        <v>1.9666666666659747</v>
      </c>
      <c r="AJ9" s="51">
        <f t="shared" si="1"/>
        <v>2.2333333333336678</v>
      </c>
      <c r="AK9" s="51">
        <f t="shared" si="2"/>
        <v>2.3999999999990291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5.366666666664976</v>
      </c>
      <c r="F10" s="41">
        <f t="shared" si="0"/>
        <v>5.6777777777777709</v>
      </c>
      <c r="G10" s="41">
        <f t="shared" si="0"/>
        <v>5.8722222222193921</v>
      </c>
      <c r="H10" s="42">
        <f t="shared" si="0"/>
        <v>4.9777777777785586</v>
      </c>
      <c r="I10" s="42">
        <f t="shared" si="0"/>
        <v>5.288888888888355</v>
      </c>
      <c r="J10" s="42">
        <f t="shared" si="0"/>
        <v>5.4833333333329684</v>
      </c>
      <c r="K10" s="43">
        <f t="shared" si="0"/>
        <v>4.5888888888875048</v>
      </c>
      <c r="L10" s="43">
        <f t="shared" si="0"/>
        <v>4.9000000000016461</v>
      </c>
      <c r="M10" s="43">
        <f t="shared" si="0"/>
        <v>5.0944444444431518</v>
      </c>
      <c r="N10" s="44">
        <f t="shared" si="0"/>
        <v>3.6555555555561448</v>
      </c>
      <c r="O10" s="44">
        <f t="shared" si="0"/>
        <v>3.9666666666674288</v>
      </c>
      <c r="P10" s="44">
        <f t="shared" si="0"/>
        <v>4.1611111111122652</v>
      </c>
      <c r="Q10" s="45">
        <f t="shared" si="0"/>
        <v>3.461111111111995</v>
      </c>
      <c r="R10" s="45">
        <f t="shared" si="0"/>
        <v>3.772222222221485</v>
      </c>
      <c r="S10" s="45">
        <f t="shared" si="0"/>
        <v>3.9666666666674288</v>
      </c>
      <c r="T10" s="46">
        <f t="shared" si="0"/>
        <v>3.2666666666661683</v>
      </c>
      <c r="U10" s="46">
        <f t="shared" si="1"/>
        <v>3.5777777777773228</v>
      </c>
      <c r="V10" s="46">
        <f t="shared" si="1"/>
        <v>3.772222222221485</v>
      </c>
      <c r="W10" s="47">
        <f t="shared" si="1"/>
        <v>3.0722222222224289</v>
      </c>
      <c r="X10" s="47">
        <f t="shared" si="1"/>
        <v>3.383333333334388</v>
      </c>
      <c r="Y10" s="47">
        <f t="shared" si="1"/>
        <v>3.5777777777773228</v>
      </c>
      <c r="Z10" s="48">
        <f t="shared" si="1"/>
        <v>2.8777777777783498</v>
      </c>
      <c r="AA10" s="48">
        <f t="shared" si="1"/>
        <v>3.1888888888903892</v>
      </c>
      <c r="AB10" s="48">
        <f t="shared" si="1"/>
        <v>3.383333333334388</v>
      </c>
      <c r="AC10" s="49">
        <f t="shared" si="1"/>
        <v>2.683333333332488</v>
      </c>
      <c r="AD10" s="49">
        <f t="shared" si="1"/>
        <v>2.9944444444446581</v>
      </c>
      <c r="AE10" s="49">
        <f t="shared" si="1"/>
        <v>3.1888888888903892</v>
      </c>
      <c r="AF10" s="50">
        <f t="shared" si="1"/>
        <v>2.4888888888892793</v>
      </c>
      <c r="AG10" s="50">
        <f t="shared" si="1"/>
        <v>2.799999999999029</v>
      </c>
      <c r="AH10" s="50">
        <f t="shared" si="1"/>
        <v>2.9944444444446581</v>
      </c>
      <c r="AI10" s="51">
        <f t="shared" si="1"/>
        <v>2.2944444444437524</v>
      </c>
      <c r="AJ10" s="51">
        <f t="shared" si="1"/>
        <v>2.60555555555589</v>
      </c>
      <c r="AK10" s="51">
        <f t="shared" si="2"/>
        <v>2.799999999999029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6.1333333333316427</v>
      </c>
      <c r="F11" s="41">
        <f t="shared" si="0"/>
        <v>6.4888888888888818</v>
      </c>
      <c r="G11" s="41">
        <f t="shared" si="0"/>
        <v>6.7111111111082806</v>
      </c>
      <c r="H11" s="42">
        <f t="shared" si="0"/>
        <v>5.6888888888896698</v>
      </c>
      <c r="I11" s="42">
        <f t="shared" si="0"/>
        <v>6.0444444444439105</v>
      </c>
      <c r="J11" s="42">
        <f t="shared" si="0"/>
        <v>6.2666666666663016</v>
      </c>
      <c r="K11" s="43">
        <f t="shared" si="0"/>
        <v>5.2444444444430607</v>
      </c>
      <c r="L11" s="43">
        <f t="shared" si="0"/>
        <v>5.6000000000016463</v>
      </c>
      <c r="M11" s="43">
        <f t="shared" si="0"/>
        <v>5.8222222222209297</v>
      </c>
      <c r="N11" s="44">
        <f t="shared" si="0"/>
        <v>4.1777777777783669</v>
      </c>
      <c r="O11" s="44">
        <f t="shared" si="0"/>
        <v>4.5333333333340953</v>
      </c>
      <c r="P11" s="44">
        <f t="shared" si="0"/>
        <v>4.7555555555567093</v>
      </c>
      <c r="Q11" s="45">
        <f t="shared" si="0"/>
        <v>3.9555555555564395</v>
      </c>
      <c r="R11" s="45">
        <f t="shared" si="0"/>
        <v>4.3111111111103737</v>
      </c>
      <c r="S11" s="45">
        <f t="shared" si="0"/>
        <v>4.5333333333340953</v>
      </c>
      <c r="T11" s="46">
        <f t="shared" si="0"/>
        <v>3.7333333333328351</v>
      </c>
      <c r="U11" s="46">
        <f t="shared" si="1"/>
        <v>4.0888888888884338</v>
      </c>
      <c r="V11" s="46">
        <f t="shared" si="1"/>
        <v>4.3111111111103737</v>
      </c>
      <c r="W11" s="47">
        <f t="shared" si="1"/>
        <v>3.511111111111318</v>
      </c>
      <c r="X11" s="47">
        <f t="shared" si="1"/>
        <v>3.8666666666677214</v>
      </c>
      <c r="Y11" s="47">
        <f t="shared" si="1"/>
        <v>4.0888888888884338</v>
      </c>
      <c r="Z11" s="48">
        <f t="shared" si="1"/>
        <v>3.2888888888894607</v>
      </c>
      <c r="AA11" s="48">
        <f t="shared" si="1"/>
        <v>3.644444444445945</v>
      </c>
      <c r="AB11" s="48">
        <f t="shared" si="1"/>
        <v>3.8666666666677214</v>
      </c>
      <c r="AC11" s="49">
        <f t="shared" si="1"/>
        <v>3.0666666666658213</v>
      </c>
      <c r="AD11" s="49">
        <f t="shared" si="1"/>
        <v>3.4222222222224357</v>
      </c>
      <c r="AE11" s="49">
        <f t="shared" si="1"/>
        <v>3.644444444445945</v>
      </c>
      <c r="AF11" s="50">
        <f t="shared" si="1"/>
        <v>2.8444444444448349</v>
      </c>
      <c r="AG11" s="50">
        <f t="shared" si="1"/>
        <v>3.199999999999029</v>
      </c>
      <c r="AH11" s="50">
        <f t="shared" si="1"/>
        <v>3.4222222222224357</v>
      </c>
      <c r="AI11" s="51">
        <f t="shared" si="1"/>
        <v>2.6222222222215303</v>
      </c>
      <c r="AJ11" s="51">
        <f t="shared" si="1"/>
        <v>2.9777777777781123</v>
      </c>
      <c r="AK11" s="51">
        <f t="shared" si="2"/>
        <v>3.199999999999029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6.8999999999983093</v>
      </c>
      <c r="F12" s="41">
        <f t="shared" si="0"/>
        <v>7.2999999999999927</v>
      </c>
      <c r="G12" s="41">
        <f t="shared" si="0"/>
        <v>7.5499999999971692</v>
      </c>
      <c r="H12" s="42">
        <f t="shared" si="0"/>
        <v>6.4000000000007811</v>
      </c>
      <c r="I12" s="42">
        <f t="shared" si="0"/>
        <v>6.799999999999466</v>
      </c>
      <c r="J12" s="42">
        <f t="shared" si="0"/>
        <v>7.0499999999996348</v>
      </c>
      <c r="K12" s="43">
        <f t="shared" si="0"/>
        <v>5.8999999999986166</v>
      </c>
      <c r="L12" s="43">
        <f t="shared" si="0"/>
        <v>6.3000000000016465</v>
      </c>
      <c r="M12" s="43">
        <f t="shared" si="0"/>
        <v>6.5499999999987075</v>
      </c>
      <c r="N12" s="44">
        <f t="shared" si="0"/>
        <v>4.700000000000589</v>
      </c>
      <c r="O12" s="44">
        <f t="shared" si="0"/>
        <v>5.1000000000007617</v>
      </c>
      <c r="P12" s="44">
        <f t="shared" si="0"/>
        <v>5.3500000000011534</v>
      </c>
      <c r="Q12" s="45">
        <f t="shared" si="0"/>
        <v>4.4500000000008839</v>
      </c>
      <c r="R12" s="45">
        <f t="shared" si="0"/>
        <v>4.8499999999992625</v>
      </c>
      <c r="S12" s="45">
        <f t="shared" si="0"/>
        <v>5.1000000000007617</v>
      </c>
      <c r="T12" s="46">
        <f t="shared" si="0"/>
        <v>4.1999999999995019</v>
      </c>
      <c r="U12" s="46">
        <f t="shared" si="1"/>
        <v>4.5999999999995449</v>
      </c>
      <c r="V12" s="46">
        <f t="shared" si="1"/>
        <v>4.8499999999992625</v>
      </c>
      <c r="W12" s="47">
        <f t="shared" si="1"/>
        <v>3.9500000000002071</v>
      </c>
      <c r="X12" s="47">
        <f t="shared" si="1"/>
        <v>4.3500000000010548</v>
      </c>
      <c r="Y12" s="47">
        <f t="shared" si="1"/>
        <v>4.5999999999995449</v>
      </c>
      <c r="Z12" s="48">
        <f t="shared" si="1"/>
        <v>3.7000000000005717</v>
      </c>
      <c r="AA12" s="48">
        <f t="shared" si="1"/>
        <v>4.1000000000015007</v>
      </c>
      <c r="AB12" s="48">
        <f t="shared" si="1"/>
        <v>4.3500000000010548</v>
      </c>
      <c r="AC12" s="49">
        <f t="shared" si="1"/>
        <v>3.4499999999991546</v>
      </c>
      <c r="AD12" s="49">
        <f t="shared" si="1"/>
        <v>3.8500000000002133</v>
      </c>
      <c r="AE12" s="49">
        <f t="shared" si="1"/>
        <v>4.1000000000015007</v>
      </c>
      <c r="AF12" s="50">
        <f t="shared" si="1"/>
        <v>3.2000000000003905</v>
      </c>
      <c r="AG12" s="50">
        <f t="shared" si="1"/>
        <v>3.5999999999990289</v>
      </c>
      <c r="AH12" s="50">
        <f t="shared" si="1"/>
        <v>3.8500000000002133</v>
      </c>
      <c r="AI12" s="51">
        <f t="shared" si="1"/>
        <v>2.9499999999993083</v>
      </c>
      <c r="AJ12" s="51">
        <f t="shared" si="1"/>
        <v>3.3500000000003345</v>
      </c>
      <c r="AK12" s="51">
        <f t="shared" si="2"/>
        <v>3.5999999999990289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7.6666666666649759</v>
      </c>
      <c r="F13" s="41">
        <f t="shared" si="0"/>
        <v>8.1111111111111036</v>
      </c>
      <c r="G13" s="41">
        <f t="shared" si="0"/>
        <v>8.3888888888860578</v>
      </c>
      <c r="H13" s="42">
        <f t="shared" si="0"/>
        <v>7.1111111111118923</v>
      </c>
      <c r="I13" s="42">
        <f t="shared" si="0"/>
        <v>7.5555555555550216</v>
      </c>
      <c r="J13" s="42">
        <f t="shared" si="0"/>
        <v>7.833333333332968</v>
      </c>
      <c r="K13" s="43">
        <f t="shared" si="0"/>
        <v>6.5555555555541725</v>
      </c>
      <c r="L13" s="43">
        <f t="shared" si="0"/>
        <v>7.0000000000016467</v>
      </c>
      <c r="M13" s="43">
        <f t="shared" si="0"/>
        <v>7.2777777777764854</v>
      </c>
      <c r="N13" s="44">
        <f t="shared" si="0"/>
        <v>5.2222222222228112</v>
      </c>
      <c r="O13" s="44">
        <f t="shared" si="0"/>
        <v>5.6666666666674281</v>
      </c>
      <c r="P13" s="44">
        <f t="shared" si="0"/>
        <v>5.9444444444455975</v>
      </c>
      <c r="Q13" s="45">
        <f t="shared" si="0"/>
        <v>4.9444444444453284</v>
      </c>
      <c r="R13" s="45">
        <f t="shared" si="0"/>
        <v>5.3888888888881512</v>
      </c>
      <c r="S13" s="45">
        <f t="shared" si="0"/>
        <v>5.6666666666674281</v>
      </c>
      <c r="T13" s="46">
        <f t="shared" si="0"/>
        <v>4.6666666666661687</v>
      </c>
      <c r="U13" s="46">
        <f t="shared" si="1"/>
        <v>5.111111111110656</v>
      </c>
      <c r="V13" s="46">
        <f t="shared" si="1"/>
        <v>5.3888888888881512</v>
      </c>
      <c r="W13" s="47">
        <f t="shared" si="1"/>
        <v>4.3888888888890962</v>
      </c>
      <c r="X13" s="47">
        <f t="shared" si="1"/>
        <v>4.8333333333343882</v>
      </c>
      <c r="Y13" s="47">
        <f t="shared" si="1"/>
        <v>5.111111111110656</v>
      </c>
      <c r="Z13" s="48">
        <f t="shared" si="1"/>
        <v>4.1111111111116827</v>
      </c>
      <c r="AA13" s="48">
        <f t="shared" si="1"/>
        <v>4.5555555555570564</v>
      </c>
      <c r="AB13" s="48">
        <f t="shared" si="1"/>
        <v>4.8333333333343882</v>
      </c>
      <c r="AC13" s="49">
        <f t="shared" si="1"/>
        <v>3.8333333333324879</v>
      </c>
      <c r="AD13" s="49">
        <f t="shared" si="1"/>
        <v>4.2777777777779908</v>
      </c>
      <c r="AE13" s="49">
        <f t="shared" si="1"/>
        <v>4.5555555555570564</v>
      </c>
      <c r="AF13" s="50">
        <f t="shared" si="1"/>
        <v>3.5555555555559462</v>
      </c>
      <c r="AG13" s="50">
        <f t="shared" si="1"/>
        <v>3.9999999999990288</v>
      </c>
      <c r="AH13" s="50">
        <f t="shared" si="1"/>
        <v>4.2777777777779908</v>
      </c>
      <c r="AI13" s="51">
        <f t="shared" si="1"/>
        <v>3.2777777777770862</v>
      </c>
      <c r="AJ13" s="51">
        <f t="shared" si="1"/>
        <v>3.7222222222225567</v>
      </c>
      <c r="AK13" s="51">
        <f t="shared" si="2"/>
        <v>3.9999999999990288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8.4333333333316425</v>
      </c>
      <c r="F14" s="41">
        <f t="shared" si="0"/>
        <v>8.9222222222222154</v>
      </c>
      <c r="G14" s="41">
        <f t="shared" si="0"/>
        <v>9.2277777777749463</v>
      </c>
      <c r="H14" s="42">
        <f t="shared" si="0"/>
        <v>7.8222222222230036</v>
      </c>
      <c r="I14" s="42">
        <f t="shared" si="0"/>
        <v>8.3111111111105771</v>
      </c>
      <c r="J14" s="42">
        <f t="shared" si="0"/>
        <v>8.6166666666663012</v>
      </c>
      <c r="K14" s="43">
        <f t="shared" si="0"/>
        <v>7.2111111111097284</v>
      </c>
      <c r="L14" s="43">
        <f t="shared" si="0"/>
        <v>7.7000000000016469</v>
      </c>
      <c r="M14" s="43">
        <f t="shared" si="0"/>
        <v>8.0055555555542632</v>
      </c>
      <c r="N14" s="44">
        <f t="shared" si="0"/>
        <v>5.7444444444450333</v>
      </c>
      <c r="O14" s="44">
        <f t="shared" si="0"/>
        <v>6.2333333333340946</v>
      </c>
      <c r="P14" s="44">
        <f t="shared" si="0"/>
        <v>6.5388888888900416</v>
      </c>
      <c r="Q14" s="45">
        <f t="shared" si="0"/>
        <v>5.4388888888897728</v>
      </c>
      <c r="R14" s="45">
        <f t="shared" si="0"/>
        <v>5.92777777777704</v>
      </c>
      <c r="S14" s="45">
        <f t="shared" si="0"/>
        <v>6.2333333333340946</v>
      </c>
      <c r="T14" s="46">
        <f t="shared" si="0"/>
        <v>5.1333333333328355</v>
      </c>
      <c r="U14" s="46">
        <f t="shared" si="1"/>
        <v>5.622222222221767</v>
      </c>
      <c r="V14" s="46">
        <f t="shared" si="1"/>
        <v>5.92777777777704</v>
      </c>
      <c r="W14" s="47">
        <f t="shared" si="1"/>
        <v>4.8277777777779853</v>
      </c>
      <c r="X14" s="47">
        <f t="shared" si="1"/>
        <v>5.3166666666677216</v>
      </c>
      <c r="Y14" s="47">
        <f t="shared" si="1"/>
        <v>5.622222222221767</v>
      </c>
      <c r="Z14" s="48">
        <f t="shared" si="1"/>
        <v>4.5222222222227941</v>
      </c>
      <c r="AA14" s="48">
        <f t="shared" si="1"/>
        <v>5.0111111111126121</v>
      </c>
      <c r="AB14" s="48">
        <f t="shared" si="1"/>
        <v>5.3166666666677216</v>
      </c>
      <c r="AC14" s="49">
        <f t="shared" si="1"/>
        <v>4.2166666666658212</v>
      </c>
      <c r="AD14" s="49">
        <f t="shared" si="1"/>
        <v>4.7055555555557689</v>
      </c>
      <c r="AE14" s="49">
        <f t="shared" si="1"/>
        <v>5.0111111111126121</v>
      </c>
      <c r="AF14" s="50">
        <f t="shared" si="1"/>
        <v>3.9111111111115018</v>
      </c>
      <c r="AG14" s="50">
        <f t="shared" si="1"/>
        <v>4.3999999999990287</v>
      </c>
      <c r="AH14" s="50">
        <f t="shared" si="1"/>
        <v>4.7055555555557689</v>
      </c>
      <c r="AI14" s="51">
        <f t="shared" si="1"/>
        <v>3.6055555555548642</v>
      </c>
      <c r="AJ14" s="51">
        <f t="shared" si="1"/>
        <v>4.094444444444779</v>
      </c>
      <c r="AK14" s="51">
        <f t="shared" si="2"/>
        <v>4.3999999999990287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9.19999999999831</v>
      </c>
      <c r="F15" s="41">
        <f t="shared" si="0"/>
        <v>9.7333333333333272</v>
      </c>
      <c r="G15" s="41">
        <f t="shared" si="0"/>
        <v>10.066666666663835</v>
      </c>
      <c r="H15" s="42">
        <f t="shared" si="0"/>
        <v>8.5333333333341148</v>
      </c>
      <c r="I15" s="42">
        <f t="shared" si="0"/>
        <v>9.0666666666661335</v>
      </c>
      <c r="J15" s="42">
        <f t="shared" si="0"/>
        <v>9.3999999999996344</v>
      </c>
      <c r="K15" s="43">
        <f t="shared" si="0"/>
        <v>7.8666666666652842</v>
      </c>
      <c r="L15" s="43">
        <f t="shared" si="0"/>
        <v>8.400000000001647</v>
      </c>
      <c r="M15" s="43">
        <f t="shared" si="0"/>
        <v>8.7333333333320411</v>
      </c>
      <c r="N15" s="44">
        <f t="shared" si="0"/>
        <v>6.2666666666672555</v>
      </c>
      <c r="O15" s="44">
        <f t="shared" si="0"/>
        <v>6.800000000000761</v>
      </c>
      <c r="P15" s="44">
        <f t="shared" si="0"/>
        <v>7.1333333333344857</v>
      </c>
      <c r="Q15" s="45">
        <f t="shared" si="0"/>
        <v>5.9333333333342173</v>
      </c>
      <c r="R15" s="45">
        <f t="shared" si="0"/>
        <v>6.4666666666659287</v>
      </c>
      <c r="S15" s="45">
        <f t="shared" si="0"/>
        <v>6.800000000000761</v>
      </c>
      <c r="T15" s="46">
        <f t="shared" si="0"/>
        <v>5.5999999999995023</v>
      </c>
      <c r="U15" s="46">
        <f t="shared" si="1"/>
        <v>6.1333333333328781</v>
      </c>
      <c r="V15" s="46">
        <f t="shared" si="1"/>
        <v>6.4666666666659287</v>
      </c>
      <c r="W15" s="47">
        <f t="shared" si="1"/>
        <v>5.2666666666668744</v>
      </c>
      <c r="X15" s="47">
        <f t="shared" si="1"/>
        <v>5.800000000001055</v>
      </c>
      <c r="Y15" s="47">
        <f t="shared" si="1"/>
        <v>6.1333333333328781</v>
      </c>
      <c r="Z15" s="48">
        <f t="shared" si="1"/>
        <v>4.9333333333339056</v>
      </c>
      <c r="AA15" s="48">
        <f t="shared" si="1"/>
        <v>5.4666666666681678</v>
      </c>
      <c r="AB15" s="48">
        <f t="shared" si="1"/>
        <v>5.800000000001055</v>
      </c>
      <c r="AC15" s="49">
        <f t="shared" si="1"/>
        <v>4.599999999999155</v>
      </c>
      <c r="AD15" s="49">
        <f t="shared" si="1"/>
        <v>5.1333333333335469</v>
      </c>
      <c r="AE15" s="49">
        <f t="shared" si="1"/>
        <v>5.4666666666681678</v>
      </c>
      <c r="AF15" s="50">
        <f t="shared" si="1"/>
        <v>4.2666666666670574</v>
      </c>
      <c r="AG15" s="50">
        <f t="shared" si="1"/>
        <v>4.799999999999029</v>
      </c>
      <c r="AH15" s="50">
        <f t="shared" si="1"/>
        <v>5.1333333333335469</v>
      </c>
      <c r="AI15" s="51">
        <f t="shared" si="1"/>
        <v>3.9333333333326421</v>
      </c>
      <c r="AJ15" s="51">
        <f t="shared" si="1"/>
        <v>4.4666666666670007</v>
      </c>
      <c r="AK15" s="51">
        <f t="shared" si="2"/>
        <v>4.799999999999029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9.9666666666649775</v>
      </c>
      <c r="F16" s="41">
        <f t="shared" si="0"/>
        <v>10.544444444444439</v>
      </c>
      <c r="G16" s="41">
        <f t="shared" si="0"/>
        <v>10.905555555552723</v>
      </c>
      <c r="H16" s="42">
        <f t="shared" si="0"/>
        <v>9.2444444444452252</v>
      </c>
      <c r="I16" s="42">
        <f t="shared" si="0"/>
        <v>9.8222222222216899</v>
      </c>
      <c r="J16" s="42">
        <f t="shared" si="0"/>
        <v>10.183333333332968</v>
      </c>
      <c r="K16" s="43">
        <f t="shared" si="0"/>
        <v>8.5222222222208401</v>
      </c>
      <c r="L16" s="43">
        <f t="shared" si="0"/>
        <v>9.1000000000016463</v>
      </c>
      <c r="M16" s="43">
        <f t="shared" si="0"/>
        <v>9.4611111111098189</v>
      </c>
      <c r="N16" s="44">
        <f t="shared" si="0"/>
        <v>6.7888888888894776</v>
      </c>
      <c r="O16" s="44">
        <f t="shared" si="0"/>
        <v>7.3666666666674274</v>
      </c>
      <c r="P16" s="44">
        <f t="shared" si="0"/>
        <v>7.7277777777789298</v>
      </c>
      <c r="Q16" s="45">
        <f t="shared" si="0"/>
        <v>6.4277777777786618</v>
      </c>
      <c r="R16" s="45">
        <f t="shared" si="0"/>
        <v>7.0055555555548175</v>
      </c>
      <c r="S16" s="45">
        <f t="shared" si="0"/>
        <v>7.3666666666674274</v>
      </c>
      <c r="T16" s="46">
        <f t="shared" si="0"/>
        <v>6.066666666666169</v>
      </c>
      <c r="U16" s="46">
        <f t="shared" si="1"/>
        <v>6.6444444444439892</v>
      </c>
      <c r="V16" s="46">
        <f t="shared" si="1"/>
        <v>7.0055555555548175</v>
      </c>
      <c r="W16" s="47">
        <f t="shared" si="1"/>
        <v>5.7055555555557635</v>
      </c>
      <c r="X16" s="47">
        <f t="shared" si="1"/>
        <v>6.2833333333343884</v>
      </c>
      <c r="Y16" s="47">
        <f t="shared" si="1"/>
        <v>6.6444444444439892</v>
      </c>
      <c r="Z16" s="48">
        <f t="shared" si="1"/>
        <v>5.344444444445017</v>
      </c>
      <c r="AA16" s="48">
        <f t="shared" si="1"/>
        <v>5.9222222222237235</v>
      </c>
      <c r="AB16" s="48">
        <f t="shared" si="1"/>
        <v>6.2833333333343884</v>
      </c>
      <c r="AC16" s="49">
        <f t="shared" si="1"/>
        <v>4.9833333333324887</v>
      </c>
      <c r="AD16" s="49">
        <f t="shared" si="1"/>
        <v>5.5611111111113249</v>
      </c>
      <c r="AE16" s="49">
        <f t="shared" si="1"/>
        <v>5.9222222222237235</v>
      </c>
      <c r="AF16" s="50">
        <f t="shared" si="1"/>
        <v>4.6222222222226126</v>
      </c>
      <c r="AG16" s="50">
        <f t="shared" si="1"/>
        <v>5.1999999999990294</v>
      </c>
      <c r="AH16" s="50">
        <f t="shared" si="1"/>
        <v>5.5611111111113249</v>
      </c>
      <c r="AI16" s="51">
        <f t="shared" si="1"/>
        <v>4.2611111111104201</v>
      </c>
      <c r="AJ16" s="51">
        <f t="shared" si="1"/>
        <v>4.8388888888892225</v>
      </c>
      <c r="AK16" s="51">
        <f t="shared" si="2"/>
        <v>5.1999999999990294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10.733333333331645</v>
      </c>
      <c r="F17" s="41">
        <f t="shared" si="0"/>
        <v>11.355555555555551</v>
      </c>
      <c r="G17" s="41">
        <f t="shared" si="0"/>
        <v>11.744444444441612</v>
      </c>
      <c r="H17" s="42">
        <f t="shared" si="0"/>
        <v>9.9555555555563355</v>
      </c>
      <c r="I17" s="42">
        <f t="shared" si="0"/>
        <v>10.577777777777246</v>
      </c>
      <c r="J17" s="42">
        <f t="shared" si="0"/>
        <v>10.966666666666301</v>
      </c>
      <c r="K17" s="43">
        <f t="shared" si="0"/>
        <v>9.1777777777763951</v>
      </c>
      <c r="L17" s="43">
        <f t="shared" si="0"/>
        <v>9.8000000000016456</v>
      </c>
      <c r="M17" s="43">
        <f t="shared" si="0"/>
        <v>10.188888888887597</v>
      </c>
      <c r="N17" s="44">
        <f t="shared" si="0"/>
        <v>7.3111111111116998</v>
      </c>
      <c r="O17" s="44">
        <f t="shared" si="0"/>
        <v>7.9333333333340939</v>
      </c>
      <c r="P17" s="44">
        <f t="shared" si="0"/>
        <v>8.3222222222233739</v>
      </c>
      <c r="Q17" s="45">
        <f t="shared" si="0"/>
        <v>6.9222222222231062</v>
      </c>
      <c r="R17" s="45">
        <f t="shared" si="0"/>
        <v>7.5444444444437062</v>
      </c>
      <c r="S17" s="45">
        <f t="shared" si="0"/>
        <v>7.9333333333340939</v>
      </c>
      <c r="T17" s="46">
        <f t="shared" si="0"/>
        <v>6.5333333333328358</v>
      </c>
      <c r="U17" s="46">
        <f t="shared" si="1"/>
        <v>7.1555555555551003</v>
      </c>
      <c r="V17" s="46">
        <f t="shared" si="1"/>
        <v>7.5444444444437062</v>
      </c>
      <c r="W17" s="47">
        <f t="shared" si="1"/>
        <v>6.1444444444446527</v>
      </c>
      <c r="X17" s="47">
        <f t="shared" si="1"/>
        <v>6.7666666666677218</v>
      </c>
      <c r="Y17" s="47">
        <f t="shared" si="1"/>
        <v>7.1555555555551003</v>
      </c>
      <c r="Z17" s="48">
        <f t="shared" si="1"/>
        <v>5.7555555555561284</v>
      </c>
      <c r="AA17" s="48">
        <f t="shared" si="1"/>
        <v>6.3777777777792792</v>
      </c>
      <c r="AB17" s="48">
        <f t="shared" si="1"/>
        <v>6.7666666666677218</v>
      </c>
      <c r="AC17" s="49">
        <f t="shared" si="1"/>
        <v>5.3666666666658225</v>
      </c>
      <c r="AD17" s="49">
        <f t="shared" si="1"/>
        <v>5.988888888889103</v>
      </c>
      <c r="AE17" s="49">
        <f t="shared" si="1"/>
        <v>6.3777777777792792</v>
      </c>
      <c r="AF17" s="50">
        <f t="shared" si="1"/>
        <v>4.9777777777781678</v>
      </c>
      <c r="AG17" s="50">
        <f t="shared" si="1"/>
        <v>5.5999999999990298</v>
      </c>
      <c r="AH17" s="50">
        <f t="shared" si="1"/>
        <v>5.988888888889103</v>
      </c>
      <c r="AI17" s="51">
        <f t="shared" si="1"/>
        <v>4.5888888888881976</v>
      </c>
      <c r="AJ17" s="51">
        <f t="shared" si="1"/>
        <v>5.2111111111114443</v>
      </c>
      <c r="AK17" s="51">
        <f t="shared" si="2"/>
        <v>5.5999999999990298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11.499999999998312</v>
      </c>
      <c r="F18" s="41">
        <f t="shared" si="0"/>
        <v>12.166666666666663</v>
      </c>
      <c r="G18" s="41">
        <f t="shared" si="0"/>
        <v>12.583333333330501</v>
      </c>
      <c r="H18" s="42">
        <f t="shared" si="0"/>
        <v>10.666666666667446</v>
      </c>
      <c r="I18" s="42">
        <f t="shared" si="0"/>
        <v>11.333333333332803</v>
      </c>
      <c r="J18" s="42">
        <f t="shared" si="0"/>
        <v>11.749999999999634</v>
      </c>
      <c r="K18" s="43">
        <f t="shared" si="0"/>
        <v>9.8333333333319501</v>
      </c>
      <c r="L18" s="43">
        <f t="shared" si="0"/>
        <v>10.500000000001645</v>
      </c>
      <c r="M18" s="43">
        <f t="shared" si="0"/>
        <v>10.916666666665375</v>
      </c>
      <c r="N18" s="44">
        <f t="shared" si="0"/>
        <v>7.8333333333339219</v>
      </c>
      <c r="O18" s="44">
        <f t="shared" si="0"/>
        <v>8.5000000000007603</v>
      </c>
      <c r="P18" s="44">
        <f t="shared" si="0"/>
        <v>8.9166666666678189</v>
      </c>
      <c r="Q18" s="45">
        <f t="shared" si="0"/>
        <v>7.4166666666675507</v>
      </c>
      <c r="R18" s="45">
        <f t="shared" si="0"/>
        <v>8.083333333332595</v>
      </c>
      <c r="S18" s="45">
        <f t="shared" si="0"/>
        <v>8.5000000000007603</v>
      </c>
      <c r="T18" s="46">
        <f t="shared" ref="T18:AI34" si="4">T19-(T$363/360)</f>
        <v>6.9999999999995026</v>
      </c>
      <c r="U18" s="46">
        <f t="shared" si="1"/>
        <v>7.6666666666662113</v>
      </c>
      <c r="V18" s="46">
        <f t="shared" si="1"/>
        <v>8.083333333332595</v>
      </c>
      <c r="W18" s="47">
        <f t="shared" si="1"/>
        <v>6.5833333333335418</v>
      </c>
      <c r="X18" s="47">
        <f t="shared" si="1"/>
        <v>7.2500000000010552</v>
      </c>
      <c r="Y18" s="47">
        <f t="shared" si="1"/>
        <v>7.6666666666662113</v>
      </c>
      <c r="Z18" s="48">
        <f t="shared" si="1"/>
        <v>6.1666666666672398</v>
      </c>
      <c r="AA18" s="48">
        <f t="shared" si="1"/>
        <v>6.8333333333348349</v>
      </c>
      <c r="AB18" s="48">
        <f t="shared" si="1"/>
        <v>7.2500000000010552</v>
      </c>
      <c r="AC18" s="49">
        <f t="shared" si="1"/>
        <v>5.7499999999991562</v>
      </c>
      <c r="AD18" s="49">
        <f t="shared" si="1"/>
        <v>6.416666666666881</v>
      </c>
      <c r="AE18" s="49">
        <f t="shared" si="1"/>
        <v>6.8333333333348349</v>
      </c>
      <c r="AF18" s="50">
        <f t="shared" si="1"/>
        <v>5.3333333333337229</v>
      </c>
      <c r="AG18" s="50">
        <f t="shared" si="1"/>
        <v>5.9999999999990301</v>
      </c>
      <c r="AH18" s="50">
        <f t="shared" si="1"/>
        <v>6.416666666666881</v>
      </c>
      <c r="AI18" s="51">
        <f t="shared" si="1"/>
        <v>4.9166666666659751</v>
      </c>
      <c r="AJ18" s="51">
        <f t="shared" ref="AJ18:AK33" si="5">AJ19-(AJ$363/360)</f>
        <v>5.5833333333336661</v>
      </c>
      <c r="AK18" s="51">
        <f t="shared" si="5"/>
        <v>5.9999999999990301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12.26666666666498</v>
      </c>
      <c r="F19" s="41">
        <f t="shared" si="6"/>
        <v>12.977777777777774</v>
      </c>
      <c r="G19" s="41">
        <f t="shared" si="6"/>
        <v>13.422222222219389</v>
      </c>
      <c r="H19" s="42">
        <f t="shared" si="6"/>
        <v>11.377777777778556</v>
      </c>
      <c r="I19" s="42">
        <f t="shared" si="6"/>
        <v>12.088888888888359</v>
      </c>
      <c r="J19" s="42">
        <f t="shared" si="6"/>
        <v>12.533333333332967</v>
      </c>
      <c r="K19" s="43">
        <f t="shared" si="6"/>
        <v>10.488888888887505</v>
      </c>
      <c r="L19" s="43">
        <f t="shared" si="6"/>
        <v>11.200000000001644</v>
      </c>
      <c r="M19" s="43">
        <f t="shared" si="6"/>
        <v>11.644444444443153</v>
      </c>
      <c r="N19" s="44">
        <f t="shared" si="6"/>
        <v>8.355555555556144</v>
      </c>
      <c r="O19" s="44">
        <f t="shared" si="6"/>
        <v>9.0666666666674267</v>
      </c>
      <c r="P19" s="44">
        <f t="shared" si="6"/>
        <v>9.5111111111122639</v>
      </c>
      <c r="Q19" s="45">
        <f t="shared" si="6"/>
        <v>7.9111111111119952</v>
      </c>
      <c r="R19" s="45">
        <f t="shared" si="6"/>
        <v>8.6222222222214846</v>
      </c>
      <c r="S19" s="45">
        <f t="shared" si="6"/>
        <v>9.0666666666674267</v>
      </c>
      <c r="T19" s="46">
        <f t="shared" si="4"/>
        <v>7.4666666666661694</v>
      </c>
      <c r="U19" s="46">
        <f t="shared" si="4"/>
        <v>8.1777777777773224</v>
      </c>
      <c r="V19" s="46">
        <f t="shared" si="4"/>
        <v>8.6222222222214846</v>
      </c>
      <c r="W19" s="47">
        <f t="shared" si="4"/>
        <v>7.0222222222224309</v>
      </c>
      <c r="X19" s="47">
        <f t="shared" si="4"/>
        <v>7.7333333333343885</v>
      </c>
      <c r="Y19" s="47">
        <f t="shared" si="4"/>
        <v>8.1777777777773224</v>
      </c>
      <c r="Z19" s="48">
        <f t="shared" si="4"/>
        <v>6.5777777777783513</v>
      </c>
      <c r="AA19" s="48">
        <f t="shared" si="4"/>
        <v>7.2888888888903907</v>
      </c>
      <c r="AB19" s="48">
        <f t="shared" si="4"/>
        <v>7.7333333333343885</v>
      </c>
      <c r="AC19" s="49">
        <f t="shared" si="4"/>
        <v>6.13333333333249</v>
      </c>
      <c r="AD19" s="49">
        <f t="shared" si="4"/>
        <v>6.844444444444659</v>
      </c>
      <c r="AE19" s="49">
        <f t="shared" si="4"/>
        <v>7.2888888888903907</v>
      </c>
      <c r="AF19" s="50">
        <f t="shared" si="4"/>
        <v>5.6888888888892781</v>
      </c>
      <c r="AG19" s="50">
        <f t="shared" si="4"/>
        <v>6.3999999999990305</v>
      </c>
      <c r="AH19" s="50">
        <f t="shared" si="4"/>
        <v>6.844444444444659</v>
      </c>
      <c r="AI19" s="51">
        <f t="shared" si="4"/>
        <v>5.2444444444437526</v>
      </c>
      <c r="AJ19" s="51">
        <f t="shared" si="5"/>
        <v>5.9555555555558879</v>
      </c>
      <c r="AK19" s="51">
        <f t="shared" si="5"/>
        <v>6.3999999999990305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13.033333333331647</v>
      </c>
      <c r="F20" s="41">
        <f t="shared" si="6"/>
        <v>13.788888888888886</v>
      </c>
      <c r="G20" s="41">
        <f t="shared" si="6"/>
        <v>14.261111111108278</v>
      </c>
      <c r="H20" s="42">
        <f t="shared" si="6"/>
        <v>12.088888888889667</v>
      </c>
      <c r="I20" s="42">
        <f t="shared" si="6"/>
        <v>12.844444444443916</v>
      </c>
      <c r="J20" s="42">
        <f t="shared" si="6"/>
        <v>13.316666666666301</v>
      </c>
      <c r="K20" s="43">
        <f t="shared" si="6"/>
        <v>11.14444444444306</v>
      </c>
      <c r="L20" s="43">
        <f t="shared" si="6"/>
        <v>11.900000000001643</v>
      </c>
      <c r="M20" s="43">
        <f t="shared" si="6"/>
        <v>12.37222222222093</v>
      </c>
      <c r="N20" s="44">
        <f t="shared" si="6"/>
        <v>8.8777777777783662</v>
      </c>
      <c r="O20" s="44">
        <f t="shared" si="6"/>
        <v>9.6333333333340931</v>
      </c>
      <c r="P20" s="44">
        <f t="shared" si="6"/>
        <v>10.105555555556709</v>
      </c>
      <c r="Q20" s="45">
        <f t="shared" si="6"/>
        <v>8.4055555555564396</v>
      </c>
      <c r="R20" s="45">
        <f t="shared" si="6"/>
        <v>9.1611111111103742</v>
      </c>
      <c r="S20" s="45">
        <f t="shared" si="6"/>
        <v>9.6333333333340931</v>
      </c>
      <c r="T20" s="46">
        <f t="shared" si="4"/>
        <v>7.9333333333328362</v>
      </c>
      <c r="U20" s="46">
        <f t="shared" si="4"/>
        <v>8.6888888888884335</v>
      </c>
      <c r="V20" s="46">
        <f t="shared" si="4"/>
        <v>9.1611111111103742</v>
      </c>
      <c r="W20" s="47">
        <f t="shared" si="4"/>
        <v>7.46111111111132</v>
      </c>
      <c r="X20" s="47">
        <f t="shared" si="4"/>
        <v>8.2166666666677219</v>
      </c>
      <c r="Y20" s="47">
        <f t="shared" si="4"/>
        <v>8.6888888888884335</v>
      </c>
      <c r="Z20" s="48">
        <f t="shared" si="4"/>
        <v>6.9888888888894627</v>
      </c>
      <c r="AA20" s="48">
        <f t="shared" si="4"/>
        <v>7.7444444444459464</v>
      </c>
      <c r="AB20" s="48">
        <f t="shared" si="4"/>
        <v>8.2166666666677219</v>
      </c>
      <c r="AC20" s="49">
        <f t="shared" si="4"/>
        <v>6.5166666666658237</v>
      </c>
      <c r="AD20" s="49">
        <f t="shared" si="4"/>
        <v>7.2722222222224371</v>
      </c>
      <c r="AE20" s="49">
        <f t="shared" si="4"/>
        <v>7.7444444444459464</v>
      </c>
      <c r="AF20" s="50">
        <f t="shared" si="4"/>
        <v>6.0444444444448333</v>
      </c>
      <c r="AG20" s="50">
        <f t="shared" si="4"/>
        <v>6.7999999999990308</v>
      </c>
      <c r="AH20" s="50">
        <f t="shared" si="4"/>
        <v>7.2722222222224371</v>
      </c>
      <c r="AI20" s="51">
        <f t="shared" si="4"/>
        <v>5.5722222222215301</v>
      </c>
      <c r="AJ20" s="51">
        <f t="shared" si="5"/>
        <v>6.3277777777781097</v>
      </c>
      <c r="AK20" s="51">
        <f t="shared" si="5"/>
        <v>6.7999999999990308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13.799999999998315</v>
      </c>
      <c r="F21" s="41">
        <f t="shared" si="6"/>
        <v>14.599999999999998</v>
      </c>
      <c r="G21" s="41">
        <f t="shared" si="6"/>
        <v>15.099999999997166</v>
      </c>
      <c r="H21" s="42">
        <f t="shared" si="6"/>
        <v>12.800000000000777</v>
      </c>
      <c r="I21" s="42">
        <f t="shared" si="6"/>
        <v>13.599999999999472</v>
      </c>
      <c r="J21" s="42">
        <f t="shared" si="6"/>
        <v>14.099999999999634</v>
      </c>
      <c r="K21" s="43">
        <f t="shared" si="6"/>
        <v>11.799999999998615</v>
      </c>
      <c r="L21" s="43">
        <f t="shared" si="6"/>
        <v>12.600000000001643</v>
      </c>
      <c r="M21" s="43">
        <f t="shared" si="6"/>
        <v>13.099999999998708</v>
      </c>
      <c r="N21" s="44">
        <f t="shared" si="6"/>
        <v>9.4000000000005883</v>
      </c>
      <c r="O21" s="44">
        <f t="shared" si="6"/>
        <v>10.20000000000076</v>
      </c>
      <c r="P21" s="44">
        <f t="shared" si="6"/>
        <v>10.700000000001154</v>
      </c>
      <c r="Q21" s="45">
        <f t="shared" si="6"/>
        <v>8.9000000000008832</v>
      </c>
      <c r="R21" s="45">
        <f t="shared" si="6"/>
        <v>9.6999999999992639</v>
      </c>
      <c r="S21" s="45">
        <f t="shared" si="6"/>
        <v>10.20000000000076</v>
      </c>
      <c r="T21" s="46">
        <f t="shared" si="4"/>
        <v>8.399999999999503</v>
      </c>
      <c r="U21" s="46">
        <f t="shared" si="4"/>
        <v>9.1999999999995445</v>
      </c>
      <c r="V21" s="46">
        <f t="shared" si="4"/>
        <v>9.6999999999992639</v>
      </c>
      <c r="W21" s="47">
        <f t="shared" si="4"/>
        <v>7.9000000000002091</v>
      </c>
      <c r="X21" s="47">
        <f t="shared" si="4"/>
        <v>8.7000000000010544</v>
      </c>
      <c r="Y21" s="47">
        <f t="shared" si="4"/>
        <v>9.1999999999995445</v>
      </c>
      <c r="Z21" s="48">
        <f t="shared" si="4"/>
        <v>7.4000000000005741</v>
      </c>
      <c r="AA21" s="48">
        <f t="shared" si="4"/>
        <v>8.2000000000015021</v>
      </c>
      <c r="AB21" s="48">
        <f t="shared" si="4"/>
        <v>8.7000000000010544</v>
      </c>
      <c r="AC21" s="49">
        <f t="shared" si="4"/>
        <v>6.8999999999991575</v>
      </c>
      <c r="AD21" s="49">
        <f t="shared" si="4"/>
        <v>7.7000000000002151</v>
      </c>
      <c r="AE21" s="49">
        <f t="shared" si="4"/>
        <v>8.2000000000015021</v>
      </c>
      <c r="AF21" s="50">
        <f t="shared" si="4"/>
        <v>6.4000000000003885</v>
      </c>
      <c r="AG21" s="50">
        <f t="shared" si="4"/>
        <v>7.1999999999990312</v>
      </c>
      <c r="AH21" s="50">
        <f t="shared" si="4"/>
        <v>7.7000000000002151</v>
      </c>
      <c r="AI21" s="51">
        <f t="shared" si="4"/>
        <v>5.8999999999993076</v>
      </c>
      <c r="AJ21" s="51">
        <f t="shared" si="5"/>
        <v>6.7000000000003315</v>
      </c>
      <c r="AK21" s="51">
        <f t="shared" si="5"/>
        <v>7.1999999999990312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14.566666666664982</v>
      </c>
      <c r="F22" s="41">
        <f t="shared" si="6"/>
        <v>15.41111111111111</v>
      </c>
      <c r="G22" s="41">
        <f t="shared" si="6"/>
        <v>15.938888888886055</v>
      </c>
      <c r="H22" s="42">
        <f t="shared" si="6"/>
        <v>13.511111111111887</v>
      </c>
      <c r="I22" s="42">
        <f t="shared" si="6"/>
        <v>14.355555555555028</v>
      </c>
      <c r="J22" s="42">
        <f t="shared" si="6"/>
        <v>14.883333333332967</v>
      </c>
      <c r="K22" s="43">
        <f t="shared" si="6"/>
        <v>12.45555555555417</v>
      </c>
      <c r="L22" s="43">
        <f t="shared" si="6"/>
        <v>13.300000000001642</v>
      </c>
      <c r="M22" s="43">
        <f t="shared" si="6"/>
        <v>13.827777777776486</v>
      </c>
      <c r="N22" s="44">
        <f t="shared" si="6"/>
        <v>9.9222222222228105</v>
      </c>
      <c r="O22" s="44">
        <f t="shared" si="6"/>
        <v>10.766666666667426</v>
      </c>
      <c r="P22" s="44">
        <f t="shared" si="6"/>
        <v>11.294444444445599</v>
      </c>
      <c r="Q22" s="45">
        <f t="shared" si="6"/>
        <v>9.3944444444453268</v>
      </c>
      <c r="R22" s="45">
        <f t="shared" si="6"/>
        <v>10.238888888888154</v>
      </c>
      <c r="S22" s="45">
        <f t="shared" si="6"/>
        <v>10.766666666667426</v>
      </c>
      <c r="T22" s="46">
        <f t="shared" si="4"/>
        <v>8.8666666666661698</v>
      </c>
      <c r="U22" s="46">
        <f t="shared" si="4"/>
        <v>9.7111111111106556</v>
      </c>
      <c r="V22" s="46">
        <f t="shared" si="4"/>
        <v>10.238888888888154</v>
      </c>
      <c r="W22" s="47">
        <f t="shared" si="4"/>
        <v>8.3388888888890982</v>
      </c>
      <c r="X22" s="47">
        <f t="shared" si="4"/>
        <v>9.1833333333343869</v>
      </c>
      <c r="Y22" s="47">
        <f t="shared" si="4"/>
        <v>9.7111111111106556</v>
      </c>
      <c r="Z22" s="48">
        <f t="shared" si="4"/>
        <v>7.8111111111116855</v>
      </c>
      <c r="AA22" s="48">
        <f t="shared" si="4"/>
        <v>8.6555555555570578</v>
      </c>
      <c r="AB22" s="48">
        <f t="shared" si="4"/>
        <v>9.1833333333343869</v>
      </c>
      <c r="AC22" s="49">
        <f t="shared" si="4"/>
        <v>7.2833333333324912</v>
      </c>
      <c r="AD22" s="49">
        <f t="shared" si="4"/>
        <v>8.1277777777779932</v>
      </c>
      <c r="AE22" s="49">
        <f t="shared" si="4"/>
        <v>8.6555555555570578</v>
      </c>
      <c r="AF22" s="50">
        <f t="shared" si="4"/>
        <v>6.7555555555559437</v>
      </c>
      <c r="AG22" s="50">
        <f t="shared" si="4"/>
        <v>7.5999999999990315</v>
      </c>
      <c r="AH22" s="50">
        <f t="shared" si="4"/>
        <v>8.1277777777779932</v>
      </c>
      <c r="AI22" s="51">
        <f t="shared" si="4"/>
        <v>6.2277777777770851</v>
      </c>
      <c r="AJ22" s="51">
        <f t="shared" si="5"/>
        <v>7.0722222222225533</v>
      </c>
      <c r="AK22" s="51">
        <f t="shared" si="5"/>
        <v>7.5999999999990315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15.33333333333165</v>
      </c>
      <c r="F23" s="41">
        <f t="shared" si="6"/>
        <v>16.222222222222221</v>
      </c>
      <c r="G23" s="41">
        <f t="shared" si="6"/>
        <v>16.777777777774944</v>
      </c>
      <c r="H23" s="42">
        <f t="shared" si="6"/>
        <v>14.222222222222998</v>
      </c>
      <c r="I23" s="42">
        <f t="shared" si="6"/>
        <v>15.111111111110585</v>
      </c>
      <c r="J23" s="42">
        <f t="shared" si="6"/>
        <v>15.6666666666663</v>
      </c>
      <c r="K23" s="43">
        <f t="shared" si="6"/>
        <v>13.111111111109725</v>
      </c>
      <c r="L23" s="43">
        <f t="shared" si="6"/>
        <v>14.000000000001641</v>
      </c>
      <c r="M23" s="43">
        <f t="shared" si="6"/>
        <v>14.555555555554264</v>
      </c>
      <c r="N23" s="44">
        <f t="shared" si="6"/>
        <v>10.444444444445033</v>
      </c>
      <c r="O23" s="44">
        <f t="shared" si="6"/>
        <v>11.333333333334092</v>
      </c>
      <c r="P23" s="44">
        <f t="shared" si="6"/>
        <v>11.888888888890044</v>
      </c>
      <c r="Q23" s="45">
        <f t="shared" si="6"/>
        <v>9.8888888888897704</v>
      </c>
      <c r="R23" s="45">
        <f t="shared" si="6"/>
        <v>10.777777777777043</v>
      </c>
      <c r="S23" s="45">
        <f t="shared" si="6"/>
        <v>11.333333333334092</v>
      </c>
      <c r="T23" s="46">
        <f t="shared" si="4"/>
        <v>9.3333333333328365</v>
      </c>
      <c r="U23" s="46">
        <f t="shared" si="4"/>
        <v>10.222222222221767</v>
      </c>
      <c r="V23" s="46">
        <f t="shared" si="4"/>
        <v>10.777777777777043</v>
      </c>
      <c r="W23" s="47">
        <f t="shared" si="4"/>
        <v>8.7777777777779864</v>
      </c>
      <c r="X23" s="47">
        <f t="shared" si="4"/>
        <v>9.6666666666677195</v>
      </c>
      <c r="Y23" s="47">
        <f t="shared" si="4"/>
        <v>10.222222222221767</v>
      </c>
      <c r="Z23" s="48">
        <f t="shared" si="4"/>
        <v>8.222222222222797</v>
      </c>
      <c r="AA23" s="48">
        <f t="shared" si="4"/>
        <v>9.1111111111126135</v>
      </c>
      <c r="AB23" s="48">
        <f t="shared" si="4"/>
        <v>9.6666666666677195</v>
      </c>
      <c r="AC23" s="49">
        <f t="shared" si="4"/>
        <v>7.666666666665825</v>
      </c>
      <c r="AD23" s="49">
        <f t="shared" si="4"/>
        <v>8.5555555555557703</v>
      </c>
      <c r="AE23" s="49">
        <f t="shared" si="4"/>
        <v>9.1111111111126135</v>
      </c>
      <c r="AF23" s="50">
        <f t="shared" si="4"/>
        <v>7.1111111111114989</v>
      </c>
      <c r="AG23" s="50">
        <f t="shared" si="4"/>
        <v>7.9999999999990319</v>
      </c>
      <c r="AH23" s="50">
        <f t="shared" si="4"/>
        <v>8.5555555555557703</v>
      </c>
      <c r="AI23" s="51">
        <f t="shared" si="4"/>
        <v>6.5555555555548626</v>
      </c>
      <c r="AJ23" s="51">
        <f t="shared" si="5"/>
        <v>7.444444444444775</v>
      </c>
      <c r="AK23" s="51">
        <f t="shared" si="5"/>
        <v>7.9999999999990319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16.099999999998317</v>
      </c>
      <c r="F24" s="41">
        <f t="shared" si="6"/>
        <v>17.033333333333331</v>
      </c>
      <c r="G24" s="41">
        <f t="shared" si="6"/>
        <v>17.616666666663832</v>
      </c>
      <c r="H24" s="42">
        <f t="shared" si="6"/>
        <v>14.933333333334108</v>
      </c>
      <c r="I24" s="42">
        <f t="shared" si="6"/>
        <v>15.866666666666141</v>
      </c>
      <c r="J24" s="42">
        <f t="shared" si="6"/>
        <v>16.449999999999633</v>
      </c>
      <c r="K24" s="43">
        <f t="shared" si="6"/>
        <v>13.76666666666528</v>
      </c>
      <c r="L24" s="43">
        <f t="shared" si="6"/>
        <v>14.700000000001641</v>
      </c>
      <c r="M24" s="43">
        <f t="shared" si="6"/>
        <v>15.283333333332042</v>
      </c>
      <c r="N24" s="44">
        <f t="shared" si="6"/>
        <v>10.966666666667255</v>
      </c>
      <c r="O24" s="44">
        <f t="shared" si="6"/>
        <v>11.900000000000759</v>
      </c>
      <c r="P24" s="44">
        <f t="shared" si="6"/>
        <v>12.483333333334489</v>
      </c>
      <c r="Q24" s="45">
        <f t="shared" si="6"/>
        <v>10.383333333334214</v>
      </c>
      <c r="R24" s="45">
        <f t="shared" si="6"/>
        <v>11.316666666665933</v>
      </c>
      <c r="S24" s="45">
        <f t="shared" si="6"/>
        <v>11.900000000000759</v>
      </c>
      <c r="T24" s="46">
        <f t="shared" si="4"/>
        <v>9.7999999999995033</v>
      </c>
      <c r="U24" s="46">
        <f t="shared" si="4"/>
        <v>10.733333333332878</v>
      </c>
      <c r="V24" s="46">
        <f t="shared" si="4"/>
        <v>11.316666666665933</v>
      </c>
      <c r="W24" s="47">
        <f t="shared" si="4"/>
        <v>9.2166666666668746</v>
      </c>
      <c r="X24" s="47">
        <f t="shared" si="4"/>
        <v>10.150000000001052</v>
      </c>
      <c r="Y24" s="47">
        <f t="shared" si="4"/>
        <v>10.733333333332878</v>
      </c>
      <c r="Z24" s="48">
        <f t="shared" si="4"/>
        <v>8.6333333333339084</v>
      </c>
      <c r="AA24" s="48">
        <f t="shared" si="4"/>
        <v>9.5666666666681692</v>
      </c>
      <c r="AB24" s="48">
        <f t="shared" si="4"/>
        <v>10.150000000001052</v>
      </c>
      <c r="AC24" s="49">
        <f t="shared" si="4"/>
        <v>8.0499999999991587</v>
      </c>
      <c r="AD24" s="49">
        <f t="shared" si="4"/>
        <v>8.9833333333335474</v>
      </c>
      <c r="AE24" s="49">
        <f t="shared" si="4"/>
        <v>9.5666666666681692</v>
      </c>
      <c r="AF24" s="50">
        <f t="shared" si="4"/>
        <v>7.466666666667054</v>
      </c>
      <c r="AG24" s="50">
        <f t="shared" si="4"/>
        <v>8.3999999999990322</v>
      </c>
      <c r="AH24" s="50">
        <f t="shared" si="4"/>
        <v>8.9833333333335474</v>
      </c>
      <c r="AI24" s="51">
        <f t="shared" si="4"/>
        <v>6.8833333333326401</v>
      </c>
      <c r="AJ24" s="51">
        <f t="shared" si="5"/>
        <v>7.8166666666669968</v>
      </c>
      <c r="AK24" s="51">
        <f t="shared" si="5"/>
        <v>8.3999999999990322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16.866666666664983</v>
      </c>
      <c r="F25" s="41">
        <f t="shared" si="6"/>
        <v>17.844444444444441</v>
      </c>
      <c r="G25" s="41">
        <f t="shared" si="6"/>
        <v>18.455555555552721</v>
      </c>
      <c r="H25" s="42">
        <f t="shared" si="6"/>
        <v>15.644444444445218</v>
      </c>
      <c r="I25" s="42">
        <f t="shared" si="6"/>
        <v>16.622222222221698</v>
      </c>
      <c r="J25" s="42">
        <f t="shared" si="6"/>
        <v>17.233333333332968</v>
      </c>
      <c r="K25" s="43">
        <f t="shared" si="6"/>
        <v>14.422222222220835</v>
      </c>
      <c r="L25" s="43">
        <f t="shared" si="6"/>
        <v>15.40000000000164</v>
      </c>
      <c r="M25" s="43">
        <f t="shared" si="6"/>
        <v>16.01111111110982</v>
      </c>
      <c r="N25" s="44">
        <f t="shared" si="6"/>
        <v>11.488888888889477</v>
      </c>
      <c r="O25" s="44">
        <f t="shared" si="6"/>
        <v>12.466666666667425</v>
      </c>
      <c r="P25" s="44">
        <f t="shared" si="6"/>
        <v>13.077777777778934</v>
      </c>
      <c r="Q25" s="45">
        <f t="shared" si="6"/>
        <v>10.877777777778658</v>
      </c>
      <c r="R25" s="45">
        <f t="shared" si="6"/>
        <v>11.855555555554822</v>
      </c>
      <c r="S25" s="45">
        <f t="shared" si="6"/>
        <v>12.466666666667425</v>
      </c>
      <c r="T25" s="46">
        <f t="shared" si="4"/>
        <v>10.26666666666617</v>
      </c>
      <c r="U25" s="46">
        <f t="shared" si="4"/>
        <v>11.244444444443989</v>
      </c>
      <c r="V25" s="46">
        <f t="shared" si="4"/>
        <v>11.855555555554822</v>
      </c>
      <c r="W25" s="47">
        <f t="shared" si="4"/>
        <v>9.6555555555557628</v>
      </c>
      <c r="X25" s="47">
        <f t="shared" si="4"/>
        <v>10.633333333334384</v>
      </c>
      <c r="Y25" s="47">
        <f t="shared" si="4"/>
        <v>11.244444444443989</v>
      </c>
      <c r="Z25" s="48">
        <f t="shared" si="4"/>
        <v>9.0444444444450198</v>
      </c>
      <c r="AA25" s="48">
        <f t="shared" si="4"/>
        <v>10.022222222223725</v>
      </c>
      <c r="AB25" s="48">
        <f t="shared" si="4"/>
        <v>10.633333333334384</v>
      </c>
      <c r="AC25" s="49">
        <f t="shared" si="4"/>
        <v>8.4333333333324916</v>
      </c>
      <c r="AD25" s="49">
        <f t="shared" si="4"/>
        <v>9.4111111111113246</v>
      </c>
      <c r="AE25" s="49">
        <f t="shared" si="4"/>
        <v>10.022222222223725</v>
      </c>
      <c r="AF25" s="50">
        <f t="shared" si="4"/>
        <v>7.8222222222226092</v>
      </c>
      <c r="AG25" s="50">
        <f t="shared" si="4"/>
        <v>8.7999999999990326</v>
      </c>
      <c r="AH25" s="50">
        <f t="shared" si="4"/>
        <v>9.4111111111113246</v>
      </c>
      <c r="AI25" s="51">
        <f t="shared" si="4"/>
        <v>7.2111111111104176</v>
      </c>
      <c r="AJ25" s="51">
        <f t="shared" si="5"/>
        <v>8.1888888888892186</v>
      </c>
      <c r="AK25" s="51">
        <f t="shared" si="5"/>
        <v>8.7999999999990326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17.633333333331649</v>
      </c>
      <c r="F26" s="41">
        <f t="shared" si="6"/>
        <v>18.655555555555551</v>
      </c>
      <c r="G26" s="41">
        <f t="shared" si="6"/>
        <v>19.294444444441609</v>
      </c>
      <c r="H26" s="42">
        <f t="shared" si="6"/>
        <v>16.355555555556329</v>
      </c>
      <c r="I26" s="42">
        <f t="shared" si="6"/>
        <v>17.377777777777254</v>
      </c>
      <c r="J26" s="42">
        <f t="shared" si="6"/>
        <v>18.016666666666303</v>
      </c>
      <c r="K26" s="43">
        <f t="shared" si="6"/>
        <v>15.07777777777639</v>
      </c>
      <c r="L26" s="43">
        <f t="shared" si="6"/>
        <v>16.100000000001639</v>
      </c>
      <c r="M26" s="43">
        <f t="shared" si="6"/>
        <v>16.738888888887598</v>
      </c>
      <c r="N26" s="44">
        <f t="shared" si="6"/>
        <v>12.011111111111699</v>
      </c>
      <c r="O26" s="44">
        <f t="shared" si="6"/>
        <v>13.033333333334092</v>
      </c>
      <c r="P26" s="44">
        <f t="shared" si="6"/>
        <v>13.672222222223379</v>
      </c>
      <c r="Q26" s="45">
        <f t="shared" si="6"/>
        <v>11.372222222223101</v>
      </c>
      <c r="R26" s="45">
        <f t="shared" si="6"/>
        <v>12.394444444443712</v>
      </c>
      <c r="S26" s="45">
        <f t="shared" si="6"/>
        <v>13.033333333334092</v>
      </c>
      <c r="T26" s="46">
        <f t="shared" si="4"/>
        <v>10.733333333332837</v>
      </c>
      <c r="U26" s="46">
        <f t="shared" si="4"/>
        <v>11.7555555555551</v>
      </c>
      <c r="V26" s="46">
        <f t="shared" si="4"/>
        <v>12.394444444443712</v>
      </c>
      <c r="W26" s="47">
        <f t="shared" si="4"/>
        <v>10.094444444444651</v>
      </c>
      <c r="X26" s="47">
        <f t="shared" si="4"/>
        <v>11.116666666667717</v>
      </c>
      <c r="Y26" s="47">
        <f t="shared" si="4"/>
        <v>11.7555555555551</v>
      </c>
      <c r="Z26" s="48">
        <f t="shared" si="4"/>
        <v>9.4555555555561313</v>
      </c>
      <c r="AA26" s="48">
        <f t="shared" si="4"/>
        <v>10.477777777779281</v>
      </c>
      <c r="AB26" s="48">
        <f t="shared" si="4"/>
        <v>11.116666666667717</v>
      </c>
      <c r="AC26" s="49">
        <f t="shared" si="4"/>
        <v>8.8166666666658244</v>
      </c>
      <c r="AD26" s="49">
        <f t="shared" si="4"/>
        <v>9.8388888888891017</v>
      </c>
      <c r="AE26" s="49">
        <f t="shared" si="4"/>
        <v>10.477777777779281</v>
      </c>
      <c r="AF26" s="50">
        <f t="shared" si="4"/>
        <v>8.1777777777781644</v>
      </c>
      <c r="AG26" s="50">
        <f t="shared" si="4"/>
        <v>9.199999999999033</v>
      </c>
      <c r="AH26" s="50">
        <f t="shared" si="4"/>
        <v>9.8388888888891017</v>
      </c>
      <c r="AI26" s="51">
        <f t="shared" si="4"/>
        <v>7.5388888888881951</v>
      </c>
      <c r="AJ26" s="51">
        <f t="shared" si="5"/>
        <v>8.5611111111114404</v>
      </c>
      <c r="AK26" s="51">
        <f t="shared" si="5"/>
        <v>9.199999999999033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18.399999999998315</v>
      </c>
      <c r="F27" s="41">
        <f t="shared" si="6"/>
        <v>19.466666666666661</v>
      </c>
      <c r="G27" s="41">
        <f t="shared" si="6"/>
        <v>20.133333333330498</v>
      </c>
      <c r="H27" s="42">
        <f t="shared" si="6"/>
        <v>17.066666666667441</v>
      </c>
      <c r="I27" s="42">
        <f t="shared" si="6"/>
        <v>18.133333333332811</v>
      </c>
      <c r="J27" s="42">
        <f t="shared" si="6"/>
        <v>18.799999999999638</v>
      </c>
      <c r="K27" s="43">
        <f t="shared" si="6"/>
        <v>15.733333333331945</v>
      </c>
      <c r="L27" s="43">
        <f t="shared" si="6"/>
        <v>16.800000000001639</v>
      </c>
      <c r="M27" s="43">
        <f t="shared" si="6"/>
        <v>17.466666666665375</v>
      </c>
      <c r="N27" s="44">
        <f t="shared" si="6"/>
        <v>12.533333333333921</v>
      </c>
      <c r="O27" s="44">
        <f t="shared" si="6"/>
        <v>13.600000000000758</v>
      </c>
      <c r="P27" s="44">
        <f t="shared" si="6"/>
        <v>14.266666666667824</v>
      </c>
      <c r="Q27" s="45">
        <f t="shared" si="6"/>
        <v>11.866666666667545</v>
      </c>
      <c r="R27" s="45">
        <f t="shared" si="6"/>
        <v>12.933333333332602</v>
      </c>
      <c r="S27" s="45">
        <f t="shared" si="6"/>
        <v>13.600000000000758</v>
      </c>
      <c r="T27" s="46">
        <f t="shared" si="4"/>
        <v>11.199999999999504</v>
      </c>
      <c r="U27" s="46">
        <f t="shared" si="4"/>
        <v>12.266666666666211</v>
      </c>
      <c r="V27" s="46">
        <f t="shared" si="4"/>
        <v>12.933333333332602</v>
      </c>
      <c r="W27" s="47">
        <f t="shared" si="4"/>
        <v>10.533333333333539</v>
      </c>
      <c r="X27" s="47">
        <f t="shared" si="4"/>
        <v>11.600000000001049</v>
      </c>
      <c r="Y27" s="47">
        <f t="shared" si="4"/>
        <v>12.266666666666211</v>
      </c>
      <c r="Z27" s="48">
        <f t="shared" si="4"/>
        <v>9.8666666666672427</v>
      </c>
      <c r="AA27" s="48">
        <f t="shared" si="4"/>
        <v>10.933333333334836</v>
      </c>
      <c r="AB27" s="48">
        <f t="shared" si="4"/>
        <v>11.600000000001049</v>
      </c>
      <c r="AC27" s="49">
        <f t="shared" si="4"/>
        <v>9.1999999999991573</v>
      </c>
      <c r="AD27" s="49">
        <f t="shared" si="4"/>
        <v>10.266666666666879</v>
      </c>
      <c r="AE27" s="49">
        <f t="shared" si="4"/>
        <v>10.933333333334836</v>
      </c>
      <c r="AF27" s="50">
        <f t="shared" si="4"/>
        <v>8.5333333333337205</v>
      </c>
      <c r="AG27" s="50">
        <f t="shared" si="4"/>
        <v>9.5999999999990333</v>
      </c>
      <c r="AH27" s="50">
        <f t="shared" si="4"/>
        <v>10.266666666666879</v>
      </c>
      <c r="AI27" s="51">
        <f t="shared" si="4"/>
        <v>7.8666666666659726</v>
      </c>
      <c r="AJ27" s="51">
        <f t="shared" si="5"/>
        <v>8.9333333333336622</v>
      </c>
      <c r="AK27" s="51">
        <f t="shared" si="5"/>
        <v>9.5999999999990333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19.16666666666498</v>
      </c>
      <c r="F28" s="41">
        <f t="shared" si="6"/>
        <v>20.277777777777771</v>
      </c>
      <c r="G28" s="41">
        <f t="shared" si="6"/>
        <v>20.972222222219386</v>
      </c>
      <c r="H28" s="42">
        <f t="shared" si="6"/>
        <v>17.777777777778553</v>
      </c>
      <c r="I28" s="42">
        <f t="shared" si="6"/>
        <v>18.888888888888367</v>
      </c>
      <c r="J28" s="42">
        <f t="shared" si="6"/>
        <v>19.583333333332973</v>
      </c>
      <c r="K28" s="43">
        <f t="shared" si="6"/>
        <v>16.3888888888875</v>
      </c>
      <c r="L28" s="43">
        <f t="shared" si="6"/>
        <v>17.500000000001638</v>
      </c>
      <c r="M28" s="43">
        <f t="shared" si="6"/>
        <v>18.194444444443153</v>
      </c>
      <c r="N28" s="44">
        <f t="shared" si="6"/>
        <v>13.055555555556143</v>
      </c>
      <c r="O28" s="44">
        <f t="shared" si="6"/>
        <v>14.166666666667425</v>
      </c>
      <c r="P28" s="44">
        <f t="shared" si="6"/>
        <v>14.861111111112269</v>
      </c>
      <c r="Q28" s="45">
        <f t="shared" si="6"/>
        <v>12.361111111111988</v>
      </c>
      <c r="R28" s="45">
        <f t="shared" si="6"/>
        <v>13.472222222221491</v>
      </c>
      <c r="S28" s="45">
        <f t="shared" si="6"/>
        <v>14.166666666667425</v>
      </c>
      <c r="T28" s="46">
        <f t="shared" si="4"/>
        <v>11.66666666666617</v>
      </c>
      <c r="U28" s="46">
        <f t="shared" si="4"/>
        <v>12.777777777777322</v>
      </c>
      <c r="V28" s="46">
        <f t="shared" si="4"/>
        <v>13.472222222221491</v>
      </c>
      <c r="W28" s="47">
        <f t="shared" si="4"/>
        <v>10.972222222222427</v>
      </c>
      <c r="X28" s="47">
        <f t="shared" si="4"/>
        <v>12.083333333334382</v>
      </c>
      <c r="Y28" s="47">
        <f t="shared" si="4"/>
        <v>12.777777777777322</v>
      </c>
      <c r="Z28" s="48">
        <f t="shared" si="4"/>
        <v>10.277777777778354</v>
      </c>
      <c r="AA28" s="48">
        <f t="shared" si="4"/>
        <v>11.388888888890392</v>
      </c>
      <c r="AB28" s="48">
        <f t="shared" si="4"/>
        <v>12.083333333334382</v>
      </c>
      <c r="AC28" s="49">
        <f t="shared" si="4"/>
        <v>9.5833333333324902</v>
      </c>
      <c r="AD28" s="49">
        <f t="shared" si="4"/>
        <v>10.694444444444656</v>
      </c>
      <c r="AE28" s="49">
        <f t="shared" si="4"/>
        <v>11.388888888890392</v>
      </c>
      <c r="AF28" s="50">
        <f t="shared" si="4"/>
        <v>8.8888888888892765</v>
      </c>
      <c r="AG28" s="50">
        <f t="shared" si="4"/>
        <v>9.9999999999990337</v>
      </c>
      <c r="AH28" s="50">
        <f t="shared" si="4"/>
        <v>10.694444444444656</v>
      </c>
      <c r="AI28" s="51">
        <f t="shared" si="4"/>
        <v>8.1944444444437501</v>
      </c>
      <c r="AJ28" s="51">
        <f t="shared" si="5"/>
        <v>9.305555555555884</v>
      </c>
      <c r="AK28" s="51">
        <f t="shared" si="5"/>
        <v>9.9999999999990337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19.933333333331646</v>
      </c>
      <c r="F29" s="41">
        <f t="shared" si="6"/>
        <v>21.088888888888881</v>
      </c>
      <c r="G29" s="41">
        <f t="shared" si="6"/>
        <v>21.811111111108275</v>
      </c>
      <c r="H29" s="42">
        <f t="shared" si="6"/>
        <v>18.488888888889665</v>
      </c>
      <c r="I29" s="42">
        <f t="shared" si="6"/>
        <v>19.644444444443923</v>
      </c>
      <c r="J29" s="42">
        <f t="shared" si="6"/>
        <v>20.366666666666308</v>
      </c>
      <c r="K29" s="43">
        <f t="shared" si="6"/>
        <v>17.044444444443055</v>
      </c>
      <c r="L29" s="43">
        <f t="shared" si="6"/>
        <v>18.200000000001637</v>
      </c>
      <c r="M29" s="43">
        <f t="shared" si="6"/>
        <v>18.922222222220931</v>
      </c>
      <c r="N29" s="44">
        <f t="shared" si="6"/>
        <v>13.577777777778365</v>
      </c>
      <c r="O29" s="44">
        <f t="shared" si="6"/>
        <v>14.733333333334091</v>
      </c>
      <c r="P29" s="44">
        <f t="shared" si="6"/>
        <v>15.455555555556714</v>
      </c>
      <c r="Q29" s="45">
        <f t="shared" si="6"/>
        <v>12.855555555556432</v>
      </c>
      <c r="R29" s="45">
        <f t="shared" si="6"/>
        <v>14.011111111110381</v>
      </c>
      <c r="S29" s="45">
        <f t="shared" si="6"/>
        <v>14.733333333334091</v>
      </c>
      <c r="T29" s="46">
        <f t="shared" si="4"/>
        <v>12.133333333332837</v>
      </c>
      <c r="U29" s="46">
        <f t="shared" si="4"/>
        <v>13.288888888888433</v>
      </c>
      <c r="V29" s="46">
        <f t="shared" si="4"/>
        <v>14.011111111110381</v>
      </c>
      <c r="W29" s="47">
        <f t="shared" si="4"/>
        <v>11.411111111111316</v>
      </c>
      <c r="X29" s="47">
        <f t="shared" si="4"/>
        <v>12.566666666667714</v>
      </c>
      <c r="Y29" s="47">
        <f t="shared" si="4"/>
        <v>13.288888888888433</v>
      </c>
      <c r="Z29" s="48">
        <f t="shared" si="4"/>
        <v>10.688888888889466</v>
      </c>
      <c r="AA29" s="48">
        <f t="shared" si="4"/>
        <v>11.844444444445948</v>
      </c>
      <c r="AB29" s="48">
        <f t="shared" si="4"/>
        <v>12.566666666667714</v>
      </c>
      <c r="AC29" s="49">
        <f t="shared" si="4"/>
        <v>9.966666666665823</v>
      </c>
      <c r="AD29" s="49">
        <f t="shared" si="4"/>
        <v>11.122222222222433</v>
      </c>
      <c r="AE29" s="49">
        <f t="shared" si="4"/>
        <v>11.844444444445948</v>
      </c>
      <c r="AF29" s="50">
        <f t="shared" si="4"/>
        <v>9.2444444444448326</v>
      </c>
      <c r="AG29" s="50">
        <f t="shared" si="4"/>
        <v>10.399999999999034</v>
      </c>
      <c r="AH29" s="50">
        <f t="shared" si="4"/>
        <v>11.122222222222433</v>
      </c>
      <c r="AI29" s="51">
        <f t="shared" si="4"/>
        <v>8.5222222222215276</v>
      </c>
      <c r="AJ29" s="51">
        <f t="shared" si="5"/>
        <v>9.6777777777781058</v>
      </c>
      <c r="AK29" s="51">
        <f t="shared" si="5"/>
        <v>10.399999999999034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20.699999999998312</v>
      </c>
      <c r="F30" s="41">
        <f t="shared" si="6"/>
        <v>21.899999999999991</v>
      </c>
      <c r="G30" s="41">
        <f t="shared" si="6"/>
        <v>22.649999999997164</v>
      </c>
      <c r="H30" s="42">
        <f t="shared" si="6"/>
        <v>19.200000000000777</v>
      </c>
      <c r="I30" s="42">
        <f t="shared" si="6"/>
        <v>20.39999999999948</v>
      </c>
      <c r="J30" s="42">
        <f t="shared" si="6"/>
        <v>21.149999999999643</v>
      </c>
      <c r="K30" s="43">
        <f t="shared" si="6"/>
        <v>17.69999999999861</v>
      </c>
      <c r="L30" s="43">
        <f t="shared" si="6"/>
        <v>18.900000000001636</v>
      </c>
      <c r="M30" s="43">
        <f t="shared" si="6"/>
        <v>19.649999999998709</v>
      </c>
      <c r="N30" s="44">
        <f t="shared" si="6"/>
        <v>14.100000000000588</v>
      </c>
      <c r="O30" s="44">
        <f t="shared" si="6"/>
        <v>15.300000000000757</v>
      </c>
      <c r="P30" s="44">
        <f t="shared" si="6"/>
        <v>16.050000000001159</v>
      </c>
      <c r="Q30" s="45">
        <f t="shared" si="6"/>
        <v>13.350000000000875</v>
      </c>
      <c r="R30" s="45">
        <f t="shared" si="6"/>
        <v>14.549999999999271</v>
      </c>
      <c r="S30" s="45">
        <f t="shared" si="6"/>
        <v>15.300000000000757</v>
      </c>
      <c r="T30" s="46">
        <f t="shared" si="4"/>
        <v>12.599999999999504</v>
      </c>
      <c r="U30" s="46">
        <f t="shared" si="4"/>
        <v>13.799999999999544</v>
      </c>
      <c r="V30" s="46">
        <f t="shared" si="4"/>
        <v>14.549999999999271</v>
      </c>
      <c r="W30" s="47">
        <f t="shared" si="4"/>
        <v>11.850000000000204</v>
      </c>
      <c r="X30" s="47">
        <f t="shared" si="4"/>
        <v>13.050000000001047</v>
      </c>
      <c r="Y30" s="47">
        <f t="shared" si="4"/>
        <v>13.799999999999544</v>
      </c>
      <c r="Z30" s="48">
        <f t="shared" si="4"/>
        <v>11.100000000000577</v>
      </c>
      <c r="AA30" s="48">
        <f t="shared" si="4"/>
        <v>12.300000000001504</v>
      </c>
      <c r="AB30" s="48">
        <f t="shared" si="4"/>
        <v>13.050000000001047</v>
      </c>
      <c r="AC30" s="49">
        <f t="shared" si="4"/>
        <v>10.349999999999156</v>
      </c>
      <c r="AD30" s="49">
        <f t="shared" si="4"/>
        <v>11.55000000000021</v>
      </c>
      <c r="AE30" s="49">
        <f t="shared" si="4"/>
        <v>12.300000000001504</v>
      </c>
      <c r="AF30" s="50">
        <f t="shared" si="4"/>
        <v>9.6000000000003887</v>
      </c>
      <c r="AG30" s="50">
        <f t="shared" si="4"/>
        <v>10.799999999999034</v>
      </c>
      <c r="AH30" s="50">
        <f t="shared" si="4"/>
        <v>11.55000000000021</v>
      </c>
      <c r="AI30" s="51">
        <f t="shared" si="4"/>
        <v>8.8499999999993051</v>
      </c>
      <c r="AJ30" s="51">
        <f t="shared" si="5"/>
        <v>10.050000000000328</v>
      </c>
      <c r="AK30" s="51">
        <f t="shared" si="5"/>
        <v>10.799999999999034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21.466666666664977</v>
      </c>
      <c r="F31" s="41">
        <f t="shared" si="6"/>
        <v>22.711111111111101</v>
      </c>
      <c r="G31" s="41">
        <f t="shared" si="6"/>
        <v>23.488888888886052</v>
      </c>
      <c r="H31" s="42">
        <f t="shared" si="6"/>
        <v>19.911111111111889</v>
      </c>
      <c r="I31" s="42">
        <f t="shared" si="6"/>
        <v>21.155555555555036</v>
      </c>
      <c r="J31" s="42">
        <f t="shared" si="6"/>
        <v>21.933333333332978</v>
      </c>
      <c r="K31" s="43">
        <f t="shared" si="6"/>
        <v>18.355555555554165</v>
      </c>
      <c r="L31" s="43">
        <f t="shared" si="6"/>
        <v>19.600000000001636</v>
      </c>
      <c r="M31" s="43">
        <f t="shared" si="6"/>
        <v>20.377777777776487</v>
      </c>
      <c r="N31" s="44">
        <f t="shared" si="6"/>
        <v>14.62222222222281</v>
      </c>
      <c r="O31" s="44">
        <f t="shared" si="6"/>
        <v>15.866666666667424</v>
      </c>
      <c r="P31" s="44">
        <f t="shared" si="6"/>
        <v>16.644444444445604</v>
      </c>
      <c r="Q31" s="45">
        <f t="shared" si="6"/>
        <v>13.844444444445319</v>
      </c>
      <c r="R31" s="45">
        <f t="shared" si="6"/>
        <v>15.08888888888816</v>
      </c>
      <c r="S31" s="45">
        <f t="shared" si="6"/>
        <v>15.866666666667424</v>
      </c>
      <c r="T31" s="46">
        <f t="shared" si="4"/>
        <v>13.066666666666171</v>
      </c>
      <c r="U31" s="46">
        <f t="shared" si="4"/>
        <v>14.311111111110655</v>
      </c>
      <c r="V31" s="46">
        <f t="shared" si="4"/>
        <v>15.08888888888816</v>
      </c>
      <c r="W31" s="47">
        <f t="shared" si="4"/>
        <v>12.288888888889092</v>
      </c>
      <c r="X31" s="47">
        <f t="shared" si="4"/>
        <v>13.533333333334379</v>
      </c>
      <c r="Y31" s="47">
        <f t="shared" si="4"/>
        <v>14.311111111110655</v>
      </c>
      <c r="Z31" s="48">
        <f t="shared" si="4"/>
        <v>11.511111111111688</v>
      </c>
      <c r="AA31" s="48">
        <f t="shared" si="4"/>
        <v>12.755555555557059</v>
      </c>
      <c r="AB31" s="48">
        <f t="shared" si="4"/>
        <v>13.533333333334379</v>
      </c>
      <c r="AC31" s="49">
        <f t="shared" si="4"/>
        <v>10.733333333332489</v>
      </c>
      <c r="AD31" s="49">
        <f t="shared" si="4"/>
        <v>11.977777777777987</v>
      </c>
      <c r="AE31" s="49">
        <f t="shared" si="4"/>
        <v>12.755555555557059</v>
      </c>
      <c r="AF31" s="50">
        <f t="shared" si="4"/>
        <v>9.9555555555559447</v>
      </c>
      <c r="AG31" s="50">
        <f t="shared" si="4"/>
        <v>11.199999999999035</v>
      </c>
      <c r="AH31" s="50">
        <f t="shared" si="4"/>
        <v>11.977777777777987</v>
      </c>
      <c r="AI31" s="51">
        <f t="shared" si="4"/>
        <v>9.1777777777770826</v>
      </c>
      <c r="AJ31" s="51">
        <f t="shared" si="5"/>
        <v>10.422222222222549</v>
      </c>
      <c r="AK31" s="51">
        <f t="shared" si="5"/>
        <v>11.199999999999035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22.233333333331643</v>
      </c>
      <c r="F32" s="41">
        <f t="shared" si="6"/>
        <v>23.522222222222211</v>
      </c>
      <c r="G32" s="41">
        <f t="shared" si="6"/>
        <v>24.327777777774941</v>
      </c>
      <c r="H32" s="42">
        <f t="shared" si="6"/>
        <v>20.622222222223002</v>
      </c>
      <c r="I32" s="42">
        <f t="shared" si="6"/>
        <v>21.911111111110593</v>
      </c>
      <c r="J32" s="42">
        <f t="shared" si="6"/>
        <v>22.716666666666313</v>
      </c>
      <c r="K32" s="43">
        <f t="shared" si="6"/>
        <v>19.01111111110972</v>
      </c>
      <c r="L32" s="43">
        <f t="shared" si="6"/>
        <v>20.300000000001635</v>
      </c>
      <c r="M32" s="43">
        <f t="shared" si="6"/>
        <v>21.105555555554265</v>
      </c>
      <c r="N32" s="44">
        <f t="shared" si="6"/>
        <v>15.144444444445032</v>
      </c>
      <c r="O32" s="44">
        <f t="shared" si="6"/>
        <v>16.43333333333409</v>
      </c>
      <c r="P32" s="44">
        <f t="shared" si="6"/>
        <v>17.238888888890049</v>
      </c>
      <c r="Q32" s="45">
        <f t="shared" si="6"/>
        <v>14.338888888889763</v>
      </c>
      <c r="R32" s="45">
        <f t="shared" si="6"/>
        <v>15.62777777777705</v>
      </c>
      <c r="S32" s="45">
        <f t="shared" si="6"/>
        <v>16.43333333333409</v>
      </c>
      <c r="T32" s="46">
        <f t="shared" si="4"/>
        <v>13.533333333332838</v>
      </c>
      <c r="U32" s="46">
        <f t="shared" si="4"/>
        <v>14.822222222221766</v>
      </c>
      <c r="V32" s="46">
        <f t="shared" si="4"/>
        <v>15.62777777777705</v>
      </c>
      <c r="W32" s="47">
        <f t="shared" si="4"/>
        <v>12.72777777777798</v>
      </c>
      <c r="X32" s="47">
        <f t="shared" si="4"/>
        <v>14.016666666667712</v>
      </c>
      <c r="Y32" s="47">
        <f t="shared" si="4"/>
        <v>14.822222222221766</v>
      </c>
      <c r="Z32" s="48">
        <f t="shared" si="4"/>
        <v>11.9222222222228</v>
      </c>
      <c r="AA32" s="48">
        <f t="shared" si="4"/>
        <v>13.211111111112615</v>
      </c>
      <c r="AB32" s="48">
        <f t="shared" si="4"/>
        <v>14.016666666667712</v>
      </c>
      <c r="AC32" s="49">
        <f t="shared" si="4"/>
        <v>11.116666666665822</v>
      </c>
      <c r="AD32" s="49">
        <f t="shared" si="4"/>
        <v>12.405555555555765</v>
      </c>
      <c r="AE32" s="49">
        <f t="shared" si="4"/>
        <v>13.211111111112615</v>
      </c>
      <c r="AF32" s="50">
        <f t="shared" si="4"/>
        <v>10.311111111111501</v>
      </c>
      <c r="AG32" s="50">
        <f t="shared" si="4"/>
        <v>11.599999999999035</v>
      </c>
      <c r="AH32" s="50">
        <f t="shared" si="4"/>
        <v>12.405555555555765</v>
      </c>
      <c r="AI32" s="51">
        <f t="shared" si="4"/>
        <v>9.5055555555548601</v>
      </c>
      <c r="AJ32" s="51">
        <f t="shared" si="5"/>
        <v>10.794444444444771</v>
      </c>
      <c r="AK32" s="51">
        <f t="shared" si="5"/>
        <v>11.599999999999035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22.999999999998309</v>
      </c>
      <c r="F33" s="41">
        <f t="shared" si="6"/>
        <v>24.333333333333321</v>
      </c>
      <c r="G33" s="41">
        <f t="shared" si="6"/>
        <v>25.166666666663829</v>
      </c>
      <c r="H33" s="42">
        <f t="shared" si="6"/>
        <v>21.333333333334114</v>
      </c>
      <c r="I33" s="42">
        <f t="shared" si="6"/>
        <v>22.666666666666149</v>
      </c>
      <c r="J33" s="42">
        <f t="shared" si="6"/>
        <v>23.499999999999648</v>
      </c>
      <c r="K33" s="43">
        <f t="shared" si="6"/>
        <v>19.666666666665275</v>
      </c>
      <c r="L33" s="43">
        <f t="shared" si="6"/>
        <v>21.000000000001634</v>
      </c>
      <c r="M33" s="43">
        <f t="shared" si="6"/>
        <v>21.833333333332043</v>
      </c>
      <c r="N33" s="44">
        <f t="shared" si="6"/>
        <v>15.666666666667254</v>
      </c>
      <c r="O33" s="44">
        <f t="shared" si="6"/>
        <v>17.000000000000757</v>
      </c>
      <c r="P33" s="44">
        <f t="shared" si="6"/>
        <v>17.833333333334494</v>
      </c>
      <c r="Q33" s="45">
        <f t="shared" si="6"/>
        <v>14.833333333334206</v>
      </c>
      <c r="R33" s="45">
        <f t="shared" si="6"/>
        <v>16.16666666666594</v>
      </c>
      <c r="S33" s="45">
        <f t="shared" si="6"/>
        <v>17.000000000000757</v>
      </c>
      <c r="T33" s="46">
        <f t="shared" si="4"/>
        <v>13.999999999999504</v>
      </c>
      <c r="U33" s="46">
        <f t="shared" si="4"/>
        <v>15.333333333332877</v>
      </c>
      <c r="V33" s="46">
        <f t="shared" si="4"/>
        <v>16.16666666666594</v>
      </c>
      <c r="W33" s="47">
        <f t="shared" si="4"/>
        <v>13.166666666666869</v>
      </c>
      <c r="X33" s="47">
        <f t="shared" si="4"/>
        <v>14.500000000001044</v>
      </c>
      <c r="Y33" s="47">
        <f t="shared" si="4"/>
        <v>15.333333333332877</v>
      </c>
      <c r="Z33" s="48">
        <f t="shared" si="4"/>
        <v>12.333333333333911</v>
      </c>
      <c r="AA33" s="48">
        <f t="shared" si="4"/>
        <v>13.666666666668171</v>
      </c>
      <c r="AB33" s="48">
        <f t="shared" si="4"/>
        <v>14.500000000001044</v>
      </c>
      <c r="AC33" s="49">
        <f t="shared" si="4"/>
        <v>11.499999999999154</v>
      </c>
      <c r="AD33" s="49">
        <f t="shared" si="4"/>
        <v>12.833333333333542</v>
      </c>
      <c r="AE33" s="49">
        <f t="shared" si="4"/>
        <v>13.666666666668171</v>
      </c>
      <c r="AF33" s="50">
        <f t="shared" si="4"/>
        <v>10.666666666667057</v>
      </c>
      <c r="AG33" s="50">
        <f t="shared" si="4"/>
        <v>11.999999999999035</v>
      </c>
      <c r="AH33" s="50">
        <f t="shared" si="4"/>
        <v>12.833333333333542</v>
      </c>
      <c r="AI33" s="51">
        <f t="shared" si="4"/>
        <v>9.8333333333326376</v>
      </c>
      <c r="AJ33" s="51">
        <f t="shared" si="5"/>
        <v>11.166666666666993</v>
      </c>
      <c r="AK33" s="51">
        <f t="shared" si="5"/>
        <v>11.999999999999035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23.766666666664975</v>
      </c>
      <c r="F34" s="41">
        <f t="shared" si="6"/>
        <v>25.144444444444431</v>
      </c>
      <c r="G34" s="41">
        <f t="shared" si="6"/>
        <v>26.005555555552718</v>
      </c>
      <c r="H34" s="42">
        <f t="shared" si="6"/>
        <v>22.044444444445226</v>
      </c>
      <c r="I34" s="42">
        <f t="shared" si="6"/>
        <v>23.422222222221706</v>
      </c>
      <c r="J34" s="42">
        <f t="shared" si="6"/>
        <v>24.283333333332983</v>
      </c>
      <c r="K34" s="43">
        <f t="shared" si="6"/>
        <v>20.32222222222083</v>
      </c>
      <c r="L34" s="43">
        <f t="shared" si="6"/>
        <v>21.700000000001634</v>
      </c>
      <c r="M34" s="43">
        <f t="shared" si="6"/>
        <v>22.56111111110982</v>
      </c>
      <c r="N34" s="44">
        <f t="shared" si="6"/>
        <v>16.188888888889476</v>
      </c>
      <c r="O34" s="44">
        <f t="shared" si="6"/>
        <v>17.566666666667423</v>
      </c>
      <c r="P34" s="44">
        <f t="shared" si="6"/>
        <v>18.427777777778939</v>
      </c>
      <c r="Q34" s="45">
        <f t="shared" si="6"/>
        <v>15.32777777777865</v>
      </c>
      <c r="R34" s="45">
        <f t="shared" si="6"/>
        <v>16.705555555554827</v>
      </c>
      <c r="S34" s="45">
        <f t="shared" si="6"/>
        <v>17.566666666667423</v>
      </c>
      <c r="T34" s="46">
        <f t="shared" si="4"/>
        <v>14.466666666666171</v>
      </c>
      <c r="U34" s="46">
        <f t="shared" si="4"/>
        <v>15.844444444443988</v>
      </c>
      <c r="V34" s="46">
        <f t="shared" si="4"/>
        <v>16.705555555554827</v>
      </c>
      <c r="W34" s="47">
        <f t="shared" si="4"/>
        <v>13.605555555555757</v>
      </c>
      <c r="X34" s="47">
        <f t="shared" si="4"/>
        <v>14.983333333334377</v>
      </c>
      <c r="Y34" s="47">
        <f t="shared" si="4"/>
        <v>15.844444444443988</v>
      </c>
      <c r="Z34" s="48">
        <f t="shared" si="4"/>
        <v>12.744444444445023</v>
      </c>
      <c r="AA34" s="48">
        <f t="shared" si="4"/>
        <v>14.122222222223726</v>
      </c>
      <c r="AB34" s="48">
        <f t="shared" si="4"/>
        <v>14.983333333334377</v>
      </c>
      <c r="AC34" s="49">
        <f t="shared" si="4"/>
        <v>11.883333333332487</v>
      </c>
      <c r="AD34" s="49">
        <f t="shared" si="4"/>
        <v>13.261111111111319</v>
      </c>
      <c r="AE34" s="49">
        <f t="shared" si="4"/>
        <v>14.122222222223726</v>
      </c>
      <c r="AF34" s="50">
        <f t="shared" si="4"/>
        <v>11.022222222222613</v>
      </c>
      <c r="AG34" s="50">
        <f t="shared" si="4"/>
        <v>12.399999999999036</v>
      </c>
      <c r="AH34" s="50">
        <f t="shared" ref="AE34:AK70" si="7">AH35-(AH$363/360)</f>
        <v>13.261111111111319</v>
      </c>
      <c r="AI34" s="51">
        <f t="shared" si="7"/>
        <v>10.161111111110415</v>
      </c>
      <c r="AJ34" s="51">
        <f t="shared" si="7"/>
        <v>11.538888888889215</v>
      </c>
      <c r="AK34" s="51">
        <f t="shared" si="7"/>
        <v>12.399999999999036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24.53333333333164</v>
      </c>
      <c r="F35" s="41">
        <f t="shared" si="6"/>
        <v>25.955555555555542</v>
      </c>
      <c r="G35" s="41">
        <f t="shared" si="6"/>
        <v>26.844444444441606</v>
      </c>
      <c r="H35" s="42">
        <f t="shared" si="6"/>
        <v>22.755555555556338</v>
      </c>
      <c r="I35" s="42">
        <f t="shared" si="6"/>
        <v>24.177777777777262</v>
      </c>
      <c r="J35" s="42">
        <f t="shared" si="6"/>
        <v>25.066666666666318</v>
      </c>
      <c r="K35" s="43">
        <f t="shared" si="6"/>
        <v>20.977777777776385</v>
      </c>
      <c r="L35" s="43">
        <f t="shared" si="6"/>
        <v>22.400000000001633</v>
      </c>
      <c r="M35" s="43">
        <f t="shared" si="6"/>
        <v>23.288888888887598</v>
      </c>
      <c r="N35" s="44">
        <f t="shared" si="6"/>
        <v>16.711111111111698</v>
      </c>
      <c r="O35" s="44">
        <f t="shared" si="6"/>
        <v>18.13333333333409</v>
      </c>
      <c r="P35" s="44">
        <f t="shared" si="6"/>
        <v>19.022222222223384</v>
      </c>
      <c r="Q35" s="45">
        <f t="shared" si="6"/>
        <v>15.822222222223093</v>
      </c>
      <c r="R35" s="45">
        <f t="shared" si="6"/>
        <v>17.244444444443715</v>
      </c>
      <c r="S35" s="45">
        <f t="shared" si="6"/>
        <v>18.13333333333409</v>
      </c>
      <c r="T35" s="46">
        <f t="shared" ref="T35:AG55" si="8">T36-(T$363/360)</f>
        <v>14.933333333332838</v>
      </c>
      <c r="U35" s="46">
        <f t="shared" si="8"/>
        <v>16.3555555555551</v>
      </c>
      <c r="V35" s="46">
        <f t="shared" si="8"/>
        <v>17.244444444443715</v>
      </c>
      <c r="W35" s="47">
        <f t="shared" si="8"/>
        <v>14.044444444444645</v>
      </c>
      <c r="X35" s="47">
        <f t="shared" si="8"/>
        <v>15.46666666666771</v>
      </c>
      <c r="Y35" s="47">
        <f t="shared" si="8"/>
        <v>16.3555555555551</v>
      </c>
      <c r="Z35" s="48">
        <f t="shared" si="8"/>
        <v>13.155555555556134</v>
      </c>
      <c r="AA35" s="48">
        <f t="shared" si="8"/>
        <v>14.577777777779282</v>
      </c>
      <c r="AB35" s="48">
        <f t="shared" si="8"/>
        <v>15.46666666666771</v>
      </c>
      <c r="AC35" s="49">
        <f t="shared" si="8"/>
        <v>12.26666666666582</v>
      </c>
      <c r="AD35" s="49">
        <f t="shared" si="8"/>
        <v>13.688888888889096</v>
      </c>
      <c r="AE35" s="49">
        <f t="shared" si="7"/>
        <v>14.577777777779282</v>
      </c>
      <c r="AF35" s="50">
        <f t="shared" si="7"/>
        <v>11.377777777778169</v>
      </c>
      <c r="AG35" s="50">
        <f t="shared" si="7"/>
        <v>12.799999999999036</v>
      </c>
      <c r="AH35" s="50">
        <f t="shared" si="7"/>
        <v>13.688888888889096</v>
      </c>
      <c r="AI35" s="51">
        <f t="shared" si="7"/>
        <v>10.488888888888193</v>
      </c>
      <c r="AJ35" s="51">
        <f t="shared" si="7"/>
        <v>11.911111111111437</v>
      </c>
      <c r="AK35" s="51">
        <f t="shared" si="7"/>
        <v>12.799999999999036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25.299999999998306</v>
      </c>
      <c r="F36" s="41">
        <f t="shared" si="9"/>
        <v>26.766666666666652</v>
      </c>
      <c r="G36" s="41">
        <f t="shared" si="9"/>
        <v>27.683333333330495</v>
      </c>
      <c r="H36" s="42">
        <f t="shared" si="9"/>
        <v>23.46666666666745</v>
      </c>
      <c r="I36" s="42">
        <f t="shared" si="9"/>
        <v>24.933333333332818</v>
      </c>
      <c r="J36" s="42">
        <f t="shared" si="9"/>
        <v>25.849999999999653</v>
      </c>
      <c r="K36" s="43">
        <f t="shared" si="9"/>
        <v>21.63333333333194</v>
      </c>
      <c r="L36" s="43">
        <f t="shared" si="9"/>
        <v>23.100000000001632</v>
      </c>
      <c r="M36" s="43">
        <f t="shared" si="9"/>
        <v>24.016666666665376</v>
      </c>
      <c r="N36" s="44">
        <f t="shared" si="9"/>
        <v>17.23333333333392</v>
      </c>
      <c r="O36" s="44">
        <f t="shared" si="9"/>
        <v>18.700000000000756</v>
      </c>
      <c r="P36" s="44">
        <f t="shared" si="9"/>
        <v>19.616666666667829</v>
      </c>
      <c r="Q36" s="45">
        <f t="shared" si="9"/>
        <v>16.316666666667537</v>
      </c>
      <c r="R36" s="45">
        <f t="shared" si="9"/>
        <v>17.783333333332603</v>
      </c>
      <c r="S36" s="45">
        <f t="shared" si="9"/>
        <v>18.700000000000756</v>
      </c>
      <c r="T36" s="46">
        <f t="shared" si="8"/>
        <v>15.399999999999505</v>
      </c>
      <c r="U36" s="46">
        <f t="shared" si="8"/>
        <v>16.866666666666212</v>
      </c>
      <c r="V36" s="46">
        <f t="shared" si="8"/>
        <v>17.783333333332603</v>
      </c>
      <c r="W36" s="47">
        <f t="shared" si="8"/>
        <v>14.483333333333533</v>
      </c>
      <c r="X36" s="47">
        <f t="shared" si="8"/>
        <v>15.950000000001042</v>
      </c>
      <c r="Y36" s="47">
        <f t="shared" si="8"/>
        <v>16.866666666666212</v>
      </c>
      <c r="Z36" s="48">
        <f t="shared" si="8"/>
        <v>13.566666666667246</v>
      </c>
      <c r="AA36" s="48">
        <f t="shared" si="8"/>
        <v>15.033333333334838</v>
      </c>
      <c r="AB36" s="48">
        <f t="shared" si="8"/>
        <v>15.950000000001042</v>
      </c>
      <c r="AC36" s="49">
        <f t="shared" si="8"/>
        <v>12.649999999999153</v>
      </c>
      <c r="AD36" s="49">
        <f t="shared" si="8"/>
        <v>14.116666666666873</v>
      </c>
      <c r="AE36" s="49">
        <f t="shared" si="7"/>
        <v>15.033333333334838</v>
      </c>
      <c r="AF36" s="50">
        <f t="shared" si="7"/>
        <v>11.733333333333725</v>
      </c>
      <c r="AG36" s="50">
        <f t="shared" si="7"/>
        <v>13.199999999999037</v>
      </c>
      <c r="AH36" s="50">
        <f t="shared" si="7"/>
        <v>14.116666666666873</v>
      </c>
      <c r="AI36" s="51">
        <f t="shared" si="7"/>
        <v>10.81666666666597</v>
      </c>
      <c r="AJ36" s="51">
        <f t="shared" si="7"/>
        <v>12.283333333333658</v>
      </c>
      <c r="AK36" s="51">
        <f t="shared" si="7"/>
        <v>13.199999999999037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26.066666666664972</v>
      </c>
      <c r="F37" s="41">
        <f t="shared" si="9"/>
        <v>27.577777777777762</v>
      </c>
      <c r="G37" s="41">
        <f t="shared" si="9"/>
        <v>28.522222222219384</v>
      </c>
      <c r="H37" s="42">
        <f t="shared" si="9"/>
        <v>24.177777777778562</v>
      </c>
      <c r="I37" s="42">
        <f t="shared" si="9"/>
        <v>25.688888888888375</v>
      </c>
      <c r="J37" s="42">
        <f t="shared" si="9"/>
        <v>26.633333333332988</v>
      </c>
      <c r="K37" s="43">
        <f t="shared" si="9"/>
        <v>22.288888888887495</v>
      </c>
      <c r="L37" s="43">
        <f t="shared" si="9"/>
        <v>23.800000000001631</v>
      </c>
      <c r="M37" s="43">
        <f t="shared" si="9"/>
        <v>24.744444444443154</v>
      </c>
      <c r="N37" s="44">
        <f t="shared" si="9"/>
        <v>17.755555555556143</v>
      </c>
      <c r="O37" s="44">
        <f t="shared" si="9"/>
        <v>19.266666666667422</v>
      </c>
      <c r="P37" s="44">
        <f t="shared" si="9"/>
        <v>20.211111111112274</v>
      </c>
      <c r="Q37" s="45">
        <f t="shared" si="9"/>
        <v>16.81111111111198</v>
      </c>
      <c r="R37" s="45">
        <f t="shared" si="9"/>
        <v>18.322222222221491</v>
      </c>
      <c r="S37" s="45">
        <f t="shared" si="9"/>
        <v>19.266666666667422</v>
      </c>
      <c r="T37" s="46">
        <f t="shared" si="8"/>
        <v>15.866666666666172</v>
      </c>
      <c r="U37" s="46">
        <f t="shared" si="8"/>
        <v>17.377777777777325</v>
      </c>
      <c r="V37" s="46">
        <f t="shared" si="8"/>
        <v>18.322222222221491</v>
      </c>
      <c r="W37" s="47">
        <f t="shared" si="8"/>
        <v>14.922222222222421</v>
      </c>
      <c r="X37" s="47">
        <f t="shared" si="8"/>
        <v>16.433333333334375</v>
      </c>
      <c r="Y37" s="47">
        <f t="shared" si="8"/>
        <v>17.377777777777325</v>
      </c>
      <c r="Z37" s="48">
        <f t="shared" si="8"/>
        <v>13.977777777778357</v>
      </c>
      <c r="AA37" s="48">
        <f t="shared" si="8"/>
        <v>15.488888888890394</v>
      </c>
      <c r="AB37" s="48">
        <f t="shared" si="8"/>
        <v>16.433333333334375</v>
      </c>
      <c r="AC37" s="49">
        <f t="shared" si="8"/>
        <v>13.033333333332486</v>
      </c>
      <c r="AD37" s="49">
        <f t="shared" si="8"/>
        <v>14.54444444444465</v>
      </c>
      <c r="AE37" s="49">
        <f t="shared" si="7"/>
        <v>15.488888888890394</v>
      </c>
      <c r="AF37" s="50">
        <f t="shared" si="7"/>
        <v>12.088888888889281</v>
      </c>
      <c r="AG37" s="50">
        <f t="shared" si="7"/>
        <v>13.599999999999037</v>
      </c>
      <c r="AH37" s="50">
        <f t="shared" si="7"/>
        <v>14.54444444444465</v>
      </c>
      <c r="AI37" s="51">
        <f t="shared" si="7"/>
        <v>11.144444444443748</v>
      </c>
      <c r="AJ37" s="51">
        <f t="shared" si="7"/>
        <v>12.65555555555588</v>
      </c>
      <c r="AK37" s="51">
        <f t="shared" si="7"/>
        <v>13.599999999999037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26.833333333331638</v>
      </c>
      <c r="F38" s="41">
        <f t="shared" si="9"/>
        <v>28.388888888888872</v>
      </c>
      <c r="G38" s="41">
        <f t="shared" si="9"/>
        <v>29.361111111108272</v>
      </c>
      <c r="H38" s="42">
        <f t="shared" si="9"/>
        <v>24.888888888889674</v>
      </c>
      <c r="I38" s="42">
        <f t="shared" si="9"/>
        <v>26.444444444443931</v>
      </c>
      <c r="J38" s="42">
        <f t="shared" si="9"/>
        <v>27.416666666666323</v>
      </c>
      <c r="K38" s="43">
        <f t="shared" si="9"/>
        <v>22.94444444444305</v>
      </c>
      <c r="L38" s="43">
        <f t="shared" si="9"/>
        <v>24.500000000001631</v>
      </c>
      <c r="M38" s="43">
        <f t="shared" si="9"/>
        <v>25.472222222220932</v>
      </c>
      <c r="N38" s="44">
        <f t="shared" si="9"/>
        <v>18.277777777778365</v>
      </c>
      <c r="O38" s="44">
        <f t="shared" si="9"/>
        <v>19.833333333334089</v>
      </c>
      <c r="P38" s="44">
        <f t="shared" si="9"/>
        <v>20.805555555556719</v>
      </c>
      <c r="Q38" s="45">
        <f t="shared" si="9"/>
        <v>17.305555555556424</v>
      </c>
      <c r="R38" s="45">
        <f t="shared" si="9"/>
        <v>18.861111111110379</v>
      </c>
      <c r="S38" s="45">
        <f t="shared" si="9"/>
        <v>19.833333333334089</v>
      </c>
      <c r="T38" s="46">
        <f t="shared" si="8"/>
        <v>16.333333333332838</v>
      </c>
      <c r="U38" s="46">
        <f t="shared" si="8"/>
        <v>17.888888888888438</v>
      </c>
      <c r="V38" s="46">
        <f t="shared" si="8"/>
        <v>18.861111111110379</v>
      </c>
      <c r="W38" s="47">
        <f t="shared" si="8"/>
        <v>15.36111111111131</v>
      </c>
      <c r="X38" s="47">
        <f t="shared" si="8"/>
        <v>16.916666666667709</v>
      </c>
      <c r="Y38" s="47">
        <f t="shared" si="8"/>
        <v>17.888888888888438</v>
      </c>
      <c r="Z38" s="48">
        <f t="shared" si="8"/>
        <v>14.388888888889468</v>
      </c>
      <c r="AA38" s="48">
        <f t="shared" si="8"/>
        <v>15.944444444445949</v>
      </c>
      <c r="AB38" s="48">
        <f t="shared" si="8"/>
        <v>16.916666666667709</v>
      </c>
      <c r="AC38" s="49">
        <f t="shared" si="8"/>
        <v>13.416666666665819</v>
      </c>
      <c r="AD38" s="49">
        <f t="shared" si="8"/>
        <v>14.972222222222427</v>
      </c>
      <c r="AE38" s="49">
        <f t="shared" si="7"/>
        <v>15.944444444445949</v>
      </c>
      <c r="AF38" s="50">
        <f t="shared" si="7"/>
        <v>12.444444444444837</v>
      </c>
      <c r="AG38" s="50">
        <f t="shared" si="7"/>
        <v>13.999999999999037</v>
      </c>
      <c r="AH38" s="50">
        <f t="shared" si="7"/>
        <v>14.972222222222427</v>
      </c>
      <c r="AI38" s="51">
        <f t="shared" si="7"/>
        <v>11.472222222221525</v>
      </c>
      <c r="AJ38" s="51">
        <f t="shared" si="7"/>
        <v>13.027777777778102</v>
      </c>
      <c r="AK38" s="51">
        <f t="shared" si="7"/>
        <v>13.999999999999037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27.599999999998303</v>
      </c>
      <c r="F39" s="41">
        <f t="shared" si="9"/>
        <v>29.199999999999982</v>
      </c>
      <c r="G39" s="41">
        <f t="shared" si="9"/>
        <v>30.199999999997161</v>
      </c>
      <c r="H39" s="42">
        <f t="shared" si="9"/>
        <v>25.600000000000787</v>
      </c>
      <c r="I39" s="42">
        <f t="shared" si="9"/>
        <v>27.199999999999488</v>
      </c>
      <c r="J39" s="42">
        <f t="shared" si="9"/>
        <v>28.199999999999658</v>
      </c>
      <c r="K39" s="43">
        <f t="shared" si="9"/>
        <v>23.599999999998605</v>
      </c>
      <c r="L39" s="43">
        <f t="shared" si="9"/>
        <v>25.20000000000163</v>
      </c>
      <c r="M39" s="43">
        <f t="shared" si="9"/>
        <v>26.19999999999871</v>
      </c>
      <c r="N39" s="44">
        <f t="shared" si="9"/>
        <v>18.800000000000587</v>
      </c>
      <c r="O39" s="44">
        <f t="shared" si="9"/>
        <v>20.400000000000755</v>
      </c>
      <c r="P39" s="44">
        <f t="shared" si="9"/>
        <v>21.400000000001164</v>
      </c>
      <c r="Q39" s="45">
        <f t="shared" si="9"/>
        <v>17.800000000000868</v>
      </c>
      <c r="R39" s="45">
        <f t="shared" si="9"/>
        <v>19.399999999999267</v>
      </c>
      <c r="S39" s="45">
        <f t="shared" si="9"/>
        <v>20.400000000000755</v>
      </c>
      <c r="T39" s="46">
        <f t="shared" si="8"/>
        <v>16.799999999999503</v>
      </c>
      <c r="U39" s="46">
        <f t="shared" si="8"/>
        <v>18.399999999999551</v>
      </c>
      <c r="V39" s="46">
        <f t="shared" si="8"/>
        <v>19.399999999999267</v>
      </c>
      <c r="W39" s="47">
        <f t="shared" si="8"/>
        <v>15.800000000000198</v>
      </c>
      <c r="X39" s="47">
        <f t="shared" si="8"/>
        <v>17.400000000001043</v>
      </c>
      <c r="Y39" s="47">
        <f t="shared" si="8"/>
        <v>18.399999999999551</v>
      </c>
      <c r="Z39" s="48">
        <f t="shared" si="8"/>
        <v>14.80000000000058</v>
      </c>
      <c r="AA39" s="48">
        <f t="shared" si="8"/>
        <v>16.400000000001505</v>
      </c>
      <c r="AB39" s="48">
        <f t="shared" si="8"/>
        <v>17.400000000001043</v>
      </c>
      <c r="AC39" s="49">
        <f t="shared" si="8"/>
        <v>13.799999999999152</v>
      </c>
      <c r="AD39" s="49">
        <f t="shared" si="8"/>
        <v>15.400000000000205</v>
      </c>
      <c r="AE39" s="49">
        <f t="shared" si="7"/>
        <v>16.400000000001505</v>
      </c>
      <c r="AF39" s="50">
        <f t="shared" si="7"/>
        <v>12.800000000000393</v>
      </c>
      <c r="AG39" s="50">
        <f t="shared" si="7"/>
        <v>14.399999999999038</v>
      </c>
      <c r="AH39" s="50">
        <f t="shared" si="7"/>
        <v>15.400000000000205</v>
      </c>
      <c r="AI39" s="51">
        <f t="shared" si="7"/>
        <v>11.799999999999303</v>
      </c>
      <c r="AJ39" s="51">
        <f t="shared" si="7"/>
        <v>13.400000000000324</v>
      </c>
      <c r="AK39" s="51">
        <f t="shared" si="7"/>
        <v>14.399999999999038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28.366666666664969</v>
      </c>
      <c r="F40" s="41">
        <f t="shared" si="9"/>
        <v>30.011111111111092</v>
      </c>
      <c r="G40" s="41">
        <f t="shared" si="9"/>
        <v>31.038888888886049</v>
      </c>
      <c r="H40" s="42">
        <f t="shared" si="9"/>
        <v>26.311111111111899</v>
      </c>
      <c r="I40" s="42">
        <f t="shared" si="9"/>
        <v>27.955555555555044</v>
      </c>
      <c r="J40" s="42">
        <f t="shared" si="9"/>
        <v>28.983333333332993</v>
      </c>
      <c r="K40" s="43">
        <f t="shared" si="9"/>
        <v>24.25555555555416</v>
      </c>
      <c r="L40" s="43">
        <f t="shared" si="9"/>
        <v>25.900000000001629</v>
      </c>
      <c r="M40" s="43">
        <f t="shared" si="9"/>
        <v>26.927777777776488</v>
      </c>
      <c r="N40" s="44">
        <f t="shared" si="9"/>
        <v>19.322222222222809</v>
      </c>
      <c r="O40" s="44">
        <f t="shared" si="9"/>
        <v>20.966666666667422</v>
      </c>
      <c r="P40" s="44">
        <f t="shared" si="9"/>
        <v>21.994444444445609</v>
      </c>
      <c r="Q40" s="45">
        <f t="shared" si="9"/>
        <v>18.294444444445311</v>
      </c>
      <c r="R40" s="45">
        <f t="shared" si="9"/>
        <v>19.938888888888155</v>
      </c>
      <c r="S40" s="45">
        <f t="shared" si="9"/>
        <v>20.966666666667422</v>
      </c>
      <c r="T40" s="46">
        <f t="shared" si="8"/>
        <v>17.266666666666168</v>
      </c>
      <c r="U40" s="46">
        <f t="shared" si="8"/>
        <v>18.911111111110664</v>
      </c>
      <c r="V40" s="46">
        <f t="shared" si="8"/>
        <v>19.938888888888155</v>
      </c>
      <c r="W40" s="47">
        <f t="shared" si="8"/>
        <v>16.238888888889086</v>
      </c>
      <c r="X40" s="47">
        <f t="shared" si="8"/>
        <v>17.883333333334377</v>
      </c>
      <c r="Y40" s="47">
        <f t="shared" si="8"/>
        <v>18.911111111110664</v>
      </c>
      <c r="Z40" s="48">
        <f t="shared" si="8"/>
        <v>15.211111111111691</v>
      </c>
      <c r="AA40" s="48">
        <f t="shared" si="8"/>
        <v>16.855555555557061</v>
      </c>
      <c r="AB40" s="48">
        <f t="shared" si="8"/>
        <v>17.883333333334377</v>
      </c>
      <c r="AC40" s="49">
        <f t="shared" si="8"/>
        <v>14.183333333332484</v>
      </c>
      <c r="AD40" s="49">
        <f t="shared" si="8"/>
        <v>15.827777777777982</v>
      </c>
      <c r="AE40" s="49">
        <f>AE41-(AE$363/360)</f>
        <v>16.855555555557061</v>
      </c>
      <c r="AF40" s="50">
        <f>AF41-(AF$363/360)</f>
        <v>13.155555555555949</v>
      </c>
      <c r="AG40" s="50">
        <f>AG41-(AG$363/360)</f>
        <v>14.799999999999038</v>
      </c>
      <c r="AH40" s="50">
        <f>AH41-(AH$363/360)</f>
        <v>15.827777777777982</v>
      </c>
      <c r="AI40" s="51">
        <f>AI41-(AI$363/360)</f>
        <v>12.12777777777708</v>
      </c>
      <c r="AJ40" s="51">
        <f t="shared" si="7"/>
        <v>13.772222222222545</v>
      </c>
      <c r="AK40" s="51">
        <f t="shared" si="7"/>
        <v>14.799999999999038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29.133333333331635</v>
      </c>
      <c r="F41" s="41">
        <f t="shared" si="9"/>
        <v>30.822222222222202</v>
      </c>
      <c r="G41" s="41">
        <f t="shared" si="9"/>
        <v>31.877777777774938</v>
      </c>
      <c r="H41" s="42">
        <f t="shared" si="9"/>
        <v>27.022222222223011</v>
      </c>
      <c r="I41" s="42">
        <f t="shared" si="9"/>
        <v>28.711111111110601</v>
      </c>
      <c r="J41" s="42">
        <f t="shared" si="9"/>
        <v>29.766666666666328</v>
      </c>
      <c r="K41" s="43">
        <f t="shared" si="9"/>
        <v>24.911111111109715</v>
      </c>
      <c r="L41" s="43">
        <f t="shared" si="9"/>
        <v>26.600000000001629</v>
      </c>
      <c r="M41" s="43">
        <f t="shared" si="9"/>
        <v>27.655555555554265</v>
      </c>
      <c r="N41" s="44">
        <f t="shared" si="9"/>
        <v>19.844444444445031</v>
      </c>
      <c r="O41" s="44">
        <f t="shared" si="9"/>
        <v>21.533333333334088</v>
      </c>
      <c r="P41" s="44">
        <f t="shared" si="9"/>
        <v>22.588888888890054</v>
      </c>
      <c r="Q41" s="45">
        <f t="shared" si="9"/>
        <v>18.788888888889755</v>
      </c>
      <c r="R41" s="45">
        <f t="shared" si="9"/>
        <v>20.477777777777042</v>
      </c>
      <c r="S41" s="45">
        <f t="shared" si="9"/>
        <v>21.533333333334088</v>
      </c>
      <c r="T41" s="46">
        <f t="shared" si="8"/>
        <v>17.733333333332833</v>
      </c>
      <c r="U41" s="46">
        <f t="shared" si="8"/>
        <v>19.422222222221777</v>
      </c>
      <c r="V41" s="46">
        <f t="shared" si="8"/>
        <v>20.477777777777042</v>
      </c>
      <c r="W41" s="47">
        <f t="shared" si="8"/>
        <v>16.677777777777976</v>
      </c>
      <c r="X41" s="47">
        <f t="shared" si="8"/>
        <v>18.366666666667712</v>
      </c>
      <c r="Y41" s="47">
        <f t="shared" si="8"/>
        <v>19.422222222221777</v>
      </c>
      <c r="Z41" s="48">
        <f t="shared" si="8"/>
        <v>15.622222222222803</v>
      </c>
      <c r="AA41" s="48">
        <f t="shared" si="8"/>
        <v>17.311111111112616</v>
      </c>
      <c r="AB41" s="48">
        <f t="shared" si="8"/>
        <v>18.366666666667712</v>
      </c>
      <c r="AC41" s="49">
        <f t="shared" si="8"/>
        <v>14.566666666665817</v>
      </c>
      <c r="AD41" s="49">
        <f t="shared" si="8"/>
        <v>16.255555555555759</v>
      </c>
      <c r="AE41" s="49">
        <f t="shared" si="8"/>
        <v>17.311111111112616</v>
      </c>
      <c r="AF41" s="50">
        <f t="shared" si="8"/>
        <v>13.511111111111505</v>
      </c>
      <c r="AG41" s="50">
        <f t="shared" si="8"/>
        <v>15.199999999999038</v>
      </c>
      <c r="AH41" s="50">
        <f t="shared" si="7"/>
        <v>16.255555555555759</v>
      </c>
      <c r="AI41" s="51">
        <f t="shared" si="7"/>
        <v>12.455555555554858</v>
      </c>
      <c r="AJ41" s="51">
        <f t="shared" si="7"/>
        <v>14.144444444444767</v>
      </c>
      <c r="AK41" s="51">
        <f t="shared" si="7"/>
        <v>15.199999999999038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29.8999999999983</v>
      </c>
      <c r="F42" s="41">
        <f t="shared" si="9"/>
        <v>31.633333333333312</v>
      </c>
      <c r="G42" s="41">
        <f t="shared" si="9"/>
        <v>32.716666666663826</v>
      </c>
      <c r="H42" s="42">
        <f t="shared" si="9"/>
        <v>27.733333333334123</v>
      </c>
      <c r="I42" s="42">
        <f t="shared" si="9"/>
        <v>29.466666666666157</v>
      </c>
      <c r="J42" s="42">
        <f t="shared" si="9"/>
        <v>30.549999999999663</v>
      </c>
      <c r="K42" s="43">
        <f t="shared" si="9"/>
        <v>25.56666666666527</v>
      </c>
      <c r="L42" s="43">
        <f t="shared" si="9"/>
        <v>27.300000000001628</v>
      </c>
      <c r="M42" s="43">
        <f t="shared" si="9"/>
        <v>28.383333333332043</v>
      </c>
      <c r="N42" s="44">
        <f t="shared" si="9"/>
        <v>20.366666666667253</v>
      </c>
      <c r="O42" s="44">
        <f t="shared" si="9"/>
        <v>22.100000000000755</v>
      </c>
      <c r="P42" s="44">
        <f t="shared" si="9"/>
        <v>23.183333333334499</v>
      </c>
      <c r="Q42" s="45">
        <f t="shared" si="9"/>
        <v>19.283333333334198</v>
      </c>
      <c r="R42" s="45">
        <f t="shared" si="9"/>
        <v>21.01666666666593</v>
      </c>
      <c r="S42" s="45">
        <f t="shared" si="9"/>
        <v>22.100000000000755</v>
      </c>
      <c r="T42" s="46">
        <f t="shared" si="9"/>
        <v>18.199999999999498</v>
      </c>
      <c r="U42" s="46">
        <f t="shared" si="8"/>
        <v>19.933333333332889</v>
      </c>
      <c r="V42" s="46">
        <f t="shared" si="8"/>
        <v>21.01666666666593</v>
      </c>
      <c r="W42" s="47">
        <f t="shared" si="8"/>
        <v>17.116666666666866</v>
      </c>
      <c r="X42" s="47">
        <f t="shared" si="8"/>
        <v>18.850000000001046</v>
      </c>
      <c r="Y42" s="47">
        <f t="shared" si="8"/>
        <v>19.933333333332889</v>
      </c>
      <c r="Z42" s="48">
        <f t="shared" si="8"/>
        <v>16.033333333333914</v>
      </c>
      <c r="AA42" s="48">
        <f t="shared" si="8"/>
        <v>17.766666666668172</v>
      </c>
      <c r="AB42" s="48">
        <f t="shared" si="8"/>
        <v>18.850000000001046</v>
      </c>
      <c r="AC42" s="49">
        <f t="shared" si="8"/>
        <v>14.94999999999915</v>
      </c>
      <c r="AD42" s="49">
        <f t="shared" si="8"/>
        <v>16.683333333333536</v>
      </c>
      <c r="AE42" s="49">
        <f t="shared" si="8"/>
        <v>17.766666666668172</v>
      </c>
      <c r="AF42" s="50">
        <f t="shared" si="8"/>
        <v>13.866666666667061</v>
      </c>
      <c r="AG42" s="50">
        <f t="shared" si="8"/>
        <v>15.599999999999039</v>
      </c>
      <c r="AH42" s="50">
        <f t="shared" si="7"/>
        <v>16.683333333333536</v>
      </c>
      <c r="AI42" s="51">
        <f t="shared" si="7"/>
        <v>12.783333333332635</v>
      </c>
      <c r="AJ42" s="51">
        <f t="shared" si="7"/>
        <v>14.516666666666989</v>
      </c>
      <c r="AK42" s="51">
        <f t="shared" si="7"/>
        <v>15.599999999999039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30.666666666664966</v>
      </c>
      <c r="F43" s="41">
        <f t="shared" si="9"/>
        <v>32.444444444444422</v>
      </c>
      <c r="G43" s="41">
        <f t="shared" si="9"/>
        <v>33.555555555552715</v>
      </c>
      <c r="H43" s="42">
        <f t="shared" si="9"/>
        <v>28.444444444445235</v>
      </c>
      <c r="I43" s="42">
        <f t="shared" si="9"/>
        <v>30.222222222221713</v>
      </c>
      <c r="J43" s="42">
        <f t="shared" si="9"/>
        <v>31.333333333332998</v>
      </c>
      <c r="K43" s="43">
        <f t="shared" si="9"/>
        <v>26.222222222220825</v>
      </c>
      <c r="L43" s="43">
        <f t="shared" si="9"/>
        <v>28.000000000001627</v>
      </c>
      <c r="M43" s="43">
        <f t="shared" si="9"/>
        <v>29.111111111109821</v>
      </c>
      <c r="N43" s="44">
        <f t="shared" si="9"/>
        <v>20.888888888889475</v>
      </c>
      <c r="O43" s="44">
        <f t="shared" si="9"/>
        <v>22.666666666667421</v>
      </c>
      <c r="P43" s="44">
        <f t="shared" si="9"/>
        <v>23.777777777778944</v>
      </c>
      <c r="Q43" s="45">
        <f t="shared" si="9"/>
        <v>19.777777777778642</v>
      </c>
      <c r="R43" s="45">
        <f t="shared" si="9"/>
        <v>21.555555555554818</v>
      </c>
      <c r="S43" s="45">
        <f t="shared" si="9"/>
        <v>22.666666666667421</v>
      </c>
      <c r="T43" s="46">
        <f t="shared" si="9"/>
        <v>18.666666666666163</v>
      </c>
      <c r="U43" s="46">
        <f t="shared" si="8"/>
        <v>20.444444444444002</v>
      </c>
      <c r="V43" s="46">
        <f t="shared" si="8"/>
        <v>21.555555555554818</v>
      </c>
      <c r="W43" s="47">
        <f t="shared" si="8"/>
        <v>17.555555555555756</v>
      </c>
      <c r="X43" s="47">
        <f t="shared" si="8"/>
        <v>19.33333333333438</v>
      </c>
      <c r="Y43" s="47">
        <f t="shared" si="8"/>
        <v>20.444444444444002</v>
      </c>
      <c r="Z43" s="48">
        <f t="shared" si="8"/>
        <v>16.444444444445026</v>
      </c>
      <c r="AA43" s="48">
        <f t="shared" si="8"/>
        <v>18.222222222223728</v>
      </c>
      <c r="AB43" s="48">
        <f t="shared" si="8"/>
        <v>19.33333333333438</v>
      </c>
      <c r="AC43" s="49">
        <f t="shared" si="8"/>
        <v>15.333333333332483</v>
      </c>
      <c r="AD43" s="49">
        <f t="shared" si="8"/>
        <v>17.111111111111313</v>
      </c>
      <c r="AE43" s="49">
        <f t="shared" si="8"/>
        <v>18.222222222223728</v>
      </c>
      <c r="AF43" s="50">
        <f t="shared" si="8"/>
        <v>14.222222222222618</v>
      </c>
      <c r="AG43" s="50">
        <f t="shared" si="8"/>
        <v>15.999999999999039</v>
      </c>
      <c r="AH43" s="50">
        <f t="shared" si="7"/>
        <v>17.111111111111313</v>
      </c>
      <c r="AI43" s="51">
        <f t="shared" si="7"/>
        <v>13.111111111110413</v>
      </c>
      <c r="AJ43" s="51">
        <f t="shared" si="7"/>
        <v>14.888888888889211</v>
      </c>
      <c r="AK43" s="51">
        <f t="shared" si="7"/>
        <v>15.999999999999039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31.433333333331632</v>
      </c>
      <c r="F44" s="41">
        <f t="shared" si="9"/>
        <v>33.255555555555532</v>
      </c>
      <c r="G44" s="41">
        <f t="shared" si="9"/>
        <v>34.394444444441604</v>
      </c>
      <c r="H44" s="42">
        <f t="shared" si="9"/>
        <v>29.155555555556347</v>
      </c>
      <c r="I44" s="42">
        <f t="shared" si="9"/>
        <v>30.97777777777727</v>
      </c>
      <c r="J44" s="42">
        <f t="shared" si="9"/>
        <v>32.116666666666333</v>
      </c>
      <c r="K44" s="43">
        <f t="shared" si="9"/>
        <v>26.87777777777638</v>
      </c>
      <c r="L44" s="43">
        <f t="shared" si="9"/>
        <v>28.700000000001626</v>
      </c>
      <c r="M44" s="43">
        <f t="shared" si="9"/>
        <v>29.838888888887599</v>
      </c>
      <c r="N44" s="44">
        <f t="shared" si="9"/>
        <v>21.411111111111698</v>
      </c>
      <c r="O44" s="44">
        <f t="shared" si="9"/>
        <v>23.233333333334087</v>
      </c>
      <c r="P44" s="44">
        <f t="shared" si="9"/>
        <v>24.372222222223389</v>
      </c>
      <c r="Q44" s="45">
        <f t="shared" si="9"/>
        <v>20.272222222223085</v>
      </c>
      <c r="R44" s="45">
        <f t="shared" si="9"/>
        <v>22.094444444443706</v>
      </c>
      <c r="S44" s="45">
        <f t="shared" si="9"/>
        <v>23.233333333334087</v>
      </c>
      <c r="T44" s="46">
        <f t="shared" si="9"/>
        <v>19.133333333332828</v>
      </c>
      <c r="U44" s="46">
        <f t="shared" si="8"/>
        <v>20.955555555555115</v>
      </c>
      <c r="V44" s="46">
        <f t="shared" si="8"/>
        <v>22.094444444443706</v>
      </c>
      <c r="W44" s="47">
        <f t="shared" si="8"/>
        <v>17.994444444444646</v>
      </c>
      <c r="X44" s="47">
        <f t="shared" si="8"/>
        <v>19.816666666667714</v>
      </c>
      <c r="Y44" s="47">
        <f t="shared" si="8"/>
        <v>20.955555555555115</v>
      </c>
      <c r="Z44" s="48">
        <f t="shared" si="8"/>
        <v>16.855555555556137</v>
      </c>
      <c r="AA44" s="48">
        <f t="shared" si="8"/>
        <v>18.677777777779283</v>
      </c>
      <c r="AB44" s="48">
        <f t="shared" si="8"/>
        <v>19.816666666667714</v>
      </c>
      <c r="AC44" s="49">
        <f t="shared" si="8"/>
        <v>15.716666666665816</v>
      </c>
      <c r="AD44" s="49">
        <f t="shared" si="8"/>
        <v>17.53888888888909</v>
      </c>
      <c r="AE44" s="49">
        <f t="shared" si="8"/>
        <v>18.677777777779283</v>
      </c>
      <c r="AF44" s="50">
        <f t="shared" si="8"/>
        <v>14.577777777778174</v>
      </c>
      <c r="AG44" s="50">
        <f t="shared" si="8"/>
        <v>16.399999999999039</v>
      </c>
      <c r="AH44" s="50">
        <f t="shared" si="7"/>
        <v>17.53888888888909</v>
      </c>
      <c r="AI44" s="51">
        <f t="shared" si="7"/>
        <v>13.43888888888819</v>
      </c>
      <c r="AJ44" s="51">
        <f t="shared" si="7"/>
        <v>15.261111111111433</v>
      </c>
      <c r="AK44" s="51">
        <f t="shared" si="7"/>
        <v>16.399999999999039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32.199999999998298</v>
      </c>
      <c r="F45" s="41">
        <f t="shared" si="9"/>
        <v>34.066666666666642</v>
      </c>
      <c r="G45" s="41">
        <f t="shared" si="9"/>
        <v>35.233333333330492</v>
      </c>
      <c r="H45" s="42">
        <f t="shared" si="9"/>
        <v>29.866666666667459</v>
      </c>
      <c r="I45" s="42">
        <f t="shared" si="9"/>
        <v>31.733333333332826</v>
      </c>
      <c r="J45" s="42">
        <f t="shared" si="9"/>
        <v>32.899999999999665</v>
      </c>
      <c r="K45" s="43">
        <f t="shared" si="9"/>
        <v>27.533333333331935</v>
      </c>
      <c r="L45" s="43">
        <f t="shared" si="9"/>
        <v>29.400000000001626</v>
      </c>
      <c r="M45" s="43">
        <f t="shared" si="9"/>
        <v>30.566666666665377</v>
      </c>
      <c r="N45" s="44">
        <f t="shared" si="9"/>
        <v>21.93333333333392</v>
      </c>
      <c r="O45" s="44">
        <f t="shared" si="9"/>
        <v>23.800000000000754</v>
      </c>
      <c r="P45" s="44">
        <f t="shared" si="9"/>
        <v>24.966666666667834</v>
      </c>
      <c r="Q45" s="45">
        <f t="shared" si="9"/>
        <v>20.766666666667529</v>
      </c>
      <c r="R45" s="45">
        <f t="shared" si="9"/>
        <v>22.633333333332594</v>
      </c>
      <c r="S45" s="45">
        <f t="shared" si="9"/>
        <v>23.800000000000754</v>
      </c>
      <c r="T45" s="46">
        <f t="shared" si="9"/>
        <v>19.599999999999493</v>
      </c>
      <c r="U45" s="46">
        <f t="shared" si="8"/>
        <v>21.466666666666228</v>
      </c>
      <c r="V45" s="46">
        <f t="shared" si="8"/>
        <v>22.633333333332594</v>
      </c>
      <c r="W45" s="47">
        <f t="shared" si="8"/>
        <v>18.433333333333536</v>
      </c>
      <c r="X45" s="47">
        <f t="shared" si="8"/>
        <v>20.300000000001049</v>
      </c>
      <c r="Y45" s="47">
        <f t="shared" si="8"/>
        <v>21.466666666666228</v>
      </c>
      <c r="Z45" s="48">
        <f t="shared" si="8"/>
        <v>17.266666666667248</v>
      </c>
      <c r="AA45" s="48">
        <f t="shared" si="8"/>
        <v>19.133333333334839</v>
      </c>
      <c r="AB45" s="48">
        <f t="shared" si="8"/>
        <v>20.300000000001049</v>
      </c>
      <c r="AC45" s="49">
        <f t="shared" si="8"/>
        <v>16.099999999999149</v>
      </c>
      <c r="AD45" s="49">
        <f t="shared" si="8"/>
        <v>17.966666666666868</v>
      </c>
      <c r="AE45" s="49">
        <f t="shared" si="8"/>
        <v>19.133333333334839</v>
      </c>
      <c r="AF45" s="50">
        <f t="shared" si="8"/>
        <v>14.93333333333373</v>
      </c>
      <c r="AG45" s="50">
        <f t="shared" si="8"/>
        <v>16.799999999999038</v>
      </c>
      <c r="AH45" s="50">
        <f t="shared" si="7"/>
        <v>17.966666666666868</v>
      </c>
      <c r="AI45" s="51">
        <f t="shared" si="7"/>
        <v>13.766666666665968</v>
      </c>
      <c r="AJ45" s="51">
        <f t="shared" si="7"/>
        <v>15.633333333333654</v>
      </c>
      <c r="AK45" s="51">
        <f t="shared" si="7"/>
        <v>16.799999999999038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32.966666666664963</v>
      </c>
      <c r="F46" s="41">
        <f t="shared" si="9"/>
        <v>34.877777777777752</v>
      </c>
      <c r="G46" s="41">
        <f t="shared" si="9"/>
        <v>36.072222222219381</v>
      </c>
      <c r="H46" s="42">
        <f t="shared" si="9"/>
        <v>30.577777777778572</v>
      </c>
      <c r="I46" s="42">
        <f t="shared" si="9"/>
        <v>32.488888888888383</v>
      </c>
      <c r="J46" s="42">
        <f t="shared" si="9"/>
        <v>33.683333333332996</v>
      </c>
      <c r="K46" s="43">
        <f t="shared" si="9"/>
        <v>28.18888888888749</v>
      </c>
      <c r="L46" s="43">
        <f t="shared" si="9"/>
        <v>30.100000000001625</v>
      </c>
      <c r="M46" s="43">
        <f t="shared" si="9"/>
        <v>31.294444444443155</v>
      </c>
      <c r="N46" s="44">
        <f t="shared" si="9"/>
        <v>22.455555555556142</v>
      </c>
      <c r="O46" s="44">
        <f t="shared" si="9"/>
        <v>24.36666666666742</v>
      </c>
      <c r="P46" s="44">
        <f t="shared" si="9"/>
        <v>25.561111111112279</v>
      </c>
      <c r="Q46" s="45">
        <f t="shared" si="9"/>
        <v>21.261111111111973</v>
      </c>
      <c r="R46" s="45">
        <f t="shared" si="9"/>
        <v>23.172222222221482</v>
      </c>
      <c r="S46" s="45">
        <f t="shared" si="9"/>
        <v>24.36666666666742</v>
      </c>
      <c r="T46" s="46">
        <f t="shared" si="9"/>
        <v>20.066666666666158</v>
      </c>
      <c r="U46" s="46">
        <f t="shared" si="8"/>
        <v>21.977777777777341</v>
      </c>
      <c r="V46" s="46">
        <f t="shared" si="8"/>
        <v>23.172222222221482</v>
      </c>
      <c r="W46" s="47">
        <f t="shared" si="8"/>
        <v>18.872222222222426</v>
      </c>
      <c r="X46" s="47">
        <f t="shared" si="8"/>
        <v>20.783333333334383</v>
      </c>
      <c r="Y46" s="47">
        <f t="shared" si="8"/>
        <v>21.977777777777341</v>
      </c>
      <c r="Z46" s="48">
        <f t="shared" si="8"/>
        <v>17.67777777777836</v>
      </c>
      <c r="AA46" s="48">
        <f t="shared" si="8"/>
        <v>19.588888888890395</v>
      </c>
      <c r="AB46" s="48">
        <f t="shared" si="8"/>
        <v>20.783333333334383</v>
      </c>
      <c r="AC46" s="49">
        <f t="shared" si="8"/>
        <v>16.483333333332482</v>
      </c>
      <c r="AD46" s="49">
        <f t="shared" si="8"/>
        <v>18.394444444444645</v>
      </c>
      <c r="AE46" s="49">
        <f t="shared" si="8"/>
        <v>19.588888888890395</v>
      </c>
      <c r="AF46" s="50">
        <f t="shared" si="8"/>
        <v>15.288888888889286</v>
      </c>
      <c r="AG46" s="50">
        <f t="shared" si="8"/>
        <v>17.199999999999037</v>
      </c>
      <c r="AH46" s="50">
        <f t="shared" si="7"/>
        <v>18.394444444444645</v>
      </c>
      <c r="AI46" s="51">
        <f t="shared" si="7"/>
        <v>14.094444444443745</v>
      </c>
      <c r="AJ46" s="51">
        <f t="shared" si="7"/>
        <v>16.005555555555876</v>
      </c>
      <c r="AK46" s="51">
        <f t="shared" si="7"/>
        <v>17.199999999999037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33.733333333331629</v>
      </c>
      <c r="F47" s="41">
        <f t="shared" si="9"/>
        <v>35.688888888888862</v>
      </c>
      <c r="G47" s="41">
        <f t="shared" si="9"/>
        <v>36.911111111108269</v>
      </c>
      <c r="H47" s="42">
        <f t="shared" si="9"/>
        <v>31.288888888889684</v>
      </c>
      <c r="I47" s="42">
        <f t="shared" si="9"/>
        <v>33.244444444443936</v>
      </c>
      <c r="J47" s="42">
        <f t="shared" si="9"/>
        <v>34.466666666666328</v>
      </c>
      <c r="K47" s="43">
        <f t="shared" si="9"/>
        <v>28.844444444443045</v>
      </c>
      <c r="L47" s="43">
        <f t="shared" si="9"/>
        <v>30.800000000001624</v>
      </c>
      <c r="M47" s="43">
        <f t="shared" si="9"/>
        <v>32.022222222220933</v>
      </c>
      <c r="N47" s="44">
        <f t="shared" si="9"/>
        <v>22.977777777778364</v>
      </c>
      <c r="O47" s="44">
        <f t="shared" si="9"/>
        <v>24.933333333334087</v>
      </c>
      <c r="P47" s="44">
        <f t="shared" si="9"/>
        <v>26.155555555556724</v>
      </c>
      <c r="Q47" s="45">
        <f t="shared" si="9"/>
        <v>21.755555555556416</v>
      </c>
      <c r="R47" s="45">
        <f t="shared" si="9"/>
        <v>23.71111111111037</v>
      </c>
      <c r="S47" s="45">
        <f t="shared" si="9"/>
        <v>24.933333333334087</v>
      </c>
      <c r="T47" s="46">
        <f t="shared" si="9"/>
        <v>20.533333333332823</v>
      </c>
      <c r="U47" s="46">
        <f t="shared" si="8"/>
        <v>22.488888888888454</v>
      </c>
      <c r="V47" s="46">
        <f t="shared" si="8"/>
        <v>23.71111111111037</v>
      </c>
      <c r="W47" s="47">
        <f t="shared" si="8"/>
        <v>19.311111111111316</v>
      </c>
      <c r="X47" s="47">
        <f t="shared" si="8"/>
        <v>21.266666666667717</v>
      </c>
      <c r="Y47" s="47">
        <f t="shared" si="8"/>
        <v>22.488888888888454</v>
      </c>
      <c r="Z47" s="48">
        <f t="shared" si="8"/>
        <v>18.088888888889471</v>
      </c>
      <c r="AA47" s="48">
        <f t="shared" si="8"/>
        <v>20.044444444445951</v>
      </c>
      <c r="AB47" s="48">
        <f t="shared" si="8"/>
        <v>21.266666666667717</v>
      </c>
      <c r="AC47" s="49">
        <f t="shared" si="8"/>
        <v>16.866666666665814</v>
      </c>
      <c r="AD47" s="49">
        <f t="shared" si="8"/>
        <v>18.822222222222422</v>
      </c>
      <c r="AE47" s="49">
        <f t="shared" si="8"/>
        <v>20.044444444445951</v>
      </c>
      <c r="AF47" s="50">
        <f t="shared" si="8"/>
        <v>15.644444444444842</v>
      </c>
      <c r="AG47" s="50">
        <f t="shared" si="8"/>
        <v>17.599999999999035</v>
      </c>
      <c r="AH47" s="50">
        <f t="shared" si="7"/>
        <v>18.822222222222422</v>
      </c>
      <c r="AI47" s="51">
        <f t="shared" si="7"/>
        <v>14.422222222221523</v>
      </c>
      <c r="AJ47" s="51">
        <f t="shared" si="7"/>
        <v>16.3777777777781</v>
      </c>
      <c r="AK47" s="51">
        <f t="shared" si="7"/>
        <v>17.599999999999035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34.499999999998295</v>
      </c>
      <c r="F48" s="41">
        <f t="shared" si="9"/>
        <v>36.499999999999972</v>
      </c>
      <c r="G48" s="41">
        <f t="shared" si="9"/>
        <v>37.749999999997158</v>
      </c>
      <c r="H48" s="42">
        <f t="shared" si="9"/>
        <v>32.000000000000796</v>
      </c>
      <c r="I48" s="42">
        <f t="shared" si="9"/>
        <v>33.999999999999488</v>
      </c>
      <c r="J48" s="42">
        <f t="shared" si="9"/>
        <v>35.249999999999659</v>
      </c>
      <c r="K48" s="43">
        <f t="shared" si="9"/>
        <v>29.4999999999986</v>
      </c>
      <c r="L48" s="43">
        <f t="shared" si="9"/>
        <v>31.500000000001624</v>
      </c>
      <c r="M48" s="43">
        <f t="shared" si="9"/>
        <v>32.749999999998707</v>
      </c>
      <c r="N48" s="44">
        <f t="shared" si="9"/>
        <v>23.500000000000586</v>
      </c>
      <c r="O48" s="44">
        <f t="shared" si="9"/>
        <v>25.500000000000753</v>
      </c>
      <c r="P48" s="44">
        <f t="shared" si="9"/>
        <v>26.750000000001169</v>
      </c>
      <c r="Q48" s="45">
        <f t="shared" si="9"/>
        <v>22.25000000000086</v>
      </c>
      <c r="R48" s="45">
        <f t="shared" si="9"/>
        <v>24.249999999999257</v>
      </c>
      <c r="S48" s="45">
        <f t="shared" si="9"/>
        <v>25.500000000000753</v>
      </c>
      <c r="T48" s="46">
        <f t="shared" si="9"/>
        <v>20.999999999999488</v>
      </c>
      <c r="U48" s="46">
        <f t="shared" si="8"/>
        <v>22.999999999999567</v>
      </c>
      <c r="V48" s="46">
        <f t="shared" si="8"/>
        <v>24.249999999999257</v>
      </c>
      <c r="W48" s="47">
        <f t="shared" si="8"/>
        <v>19.750000000000206</v>
      </c>
      <c r="X48" s="47">
        <f t="shared" si="8"/>
        <v>21.750000000001052</v>
      </c>
      <c r="Y48" s="47">
        <f t="shared" si="8"/>
        <v>22.999999999999567</v>
      </c>
      <c r="Z48" s="48">
        <f t="shared" si="8"/>
        <v>18.500000000000583</v>
      </c>
      <c r="AA48" s="48">
        <f t="shared" si="8"/>
        <v>20.500000000001506</v>
      </c>
      <c r="AB48" s="48">
        <f t="shared" si="8"/>
        <v>21.750000000001052</v>
      </c>
      <c r="AC48" s="49">
        <f t="shared" si="8"/>
        <v>17.249999999999147</v>
      </c>
      <c r="AD48" s="49">
        <f t="shared" si="8"/>
        <v>19.250000000000199</v>
      </c>
      <c r="AE48" s="49">
        <f t="shared" si="8"/>
        <v>20.500000000001506</v>
      </c>
      <c r="AF48" s="50">
        <f t="shared" si="8"/>
        <v>16.000000000000398</v>
      </c>
      <c r="AG48" s="50">
        <f t="shared" si="8"/>
        <v>17.999999999999034</v>
      </c>
      <c r="AH48" s="50">
        <f t="shared" si="7"/>
        <v>19.250000000000199</v>
      </c>
      <c r="AI48" s="51">
        <f t="shared" si="7"/>
        <v>14.7499999999993</v>
      </c>
      <c r="AJ48" s="51">
        <f t="shared" si="7"/>
        <v>16.750000000000323</v>
      </c>
      <c r="AK48" s="51">
        <f t="shared" si="7"/>
        <v>17.999999999999034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35.26666666666496</v>
      </c>
      <c r="F49" s="41">
        <f t="shared" si="9"/>
        <v>37.311111111111082</v>
      </c>
      <c r="G49" s="41">
        <f t="shared" si="9"/>
        <v>38.588888888886046</v>
      </c>
      <c r="H49" s="42">
        <f t="shared" si="9"/>
        <v>32.711111111111904</v>
      </c>
      <c r="I49" s="42">
        <f t="shared" si="9"/>
        <v>34.755555555555041</v>
      </c>
      <c r="J49" s="42">
        <f t="shared" si="9"/>
        <v>36.03333333333299</v>
      </c>
      <c r="K49" s="43">
        <f t="shared" si="9"/>
        <v>30.155555555554155</v>
      </c>
      <c r="L49" s="43">
        <f t="shared" si="9"/>
        <v>32.200000000001623</v>
      </c>
      <c r="M49" s="43">
        <f t="shared" si="9"/>
        <v>33.477777777776481</v>
      </c>
      <c r="N49" s="44">
        <f t="shared" si="9"/>
        <v>24.022222222222808</v>
      </c>
      <c r="O49" s="44">
        <f t="shared" si="9"/>
        <v>26.06666666666742</v>
      </c>
      <c r="P49" s="44">
        <f t="shared" si="9"/>
        <v>27.344444444445614</v>
      </c>
      <c r="Q49" s="45">
        <f t="shared" si="9"/>
        <v>22.744444444445303</v>
      </c>
      <c r="R49" s="45">
        <f t="shared" si="9"/>
        <v>24.788888888888145</v>
      </c>
      <c r="S49" s="45">
        <f t="shared" si="9"/>
        <v>26.06666666666742</v>
      </c>
      <c r="T49" s="46">
        <f t="shared" si="9"/>
        <v>21.466666666666153</v>
      </c>
      <c r="U49" s="46">
        <f t="shared" si="8"/>
        <v>23.511111111110679</v>
      </c>
      <c r="V49" s="46">
        <f t="shared" si="8"/>
        <v>24.788888888888145</v>
      </c>
      <c r="W49" s="47">
        <f t="shared" si="8"/>
        <v>20.188888888889096</v>
      </c>
      <c r="X49" s="47">
        <f t="shared" si="8"/>
        <v>22.233333333334386</v>
      </c>
      <c r="Y49" s="47">
        <f t="shared" si="8"/>
        <v>23.511111111110679</v>
      </c>
      <c r="Z49" s="48">
        <f t="shared" si="8"/>
        <v>18.911111111111694</v>
      </c>
      <c r="AA49" s="48">
        <f t="shared" si="8"/>
        <v>20.955555555557062</v>
      </c>
      <c r="AB49" s="48">
        <f t="shared" si="8"/>
        <v>22.233333333334386</v>
      </c>
      <c r="AC49" s="49">
        <f t="shared" si="8"/>
        <v>17.63333333333248</v>
      </c>
      <c r="AD49" s="49">
        <f t="shared" si="8"/>
        <v>19.677777777777976</v>
      </c>
      <c r="AE49" s="49">
        <f t="shared" si="8"/>
        <v>20.955555555557062</v>
      </c>
      <c r="AF49" s="50">
        <f t="shared" si="8"/>
        <v>16.355555555555952</v>
      </c>
      <c r="AG49" s="50">
        <f t="shared" si="8"/>
        <v>18.399999999999032</v>
      </c>
      <c r="AH49" s="50">
        <f t="shared" si="7"/>
        <v>19.677777777777976</v>
      </c>
      <c r="AI49" s="51">
        <f t="shared" si="7"/>
        <v>15.077777777777078</v>
      </c>
      <c r="AJ49" s="51">
        <f t="shared" si="7"/>
        <v>17.122222222222547</v>
      </c>
      <c r="AK49" s="51">
        <f t="shared" si="7"/>
        <v>18.399999999999032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36.033333333331626</v>
      </c>
      <c r="F50" s="41">
        <f t="shared" si="9"/>
        <v>38.122222222222192</v>
      </c>
      <c r="G50" s="41">
        <f t="shared" si="9"/>
        <v>39.427777777774935</v>
      </c>
      <c r="H50" s="42">
        <f t="shared" si="9"/>
        <v>33.422222222223013</v>
      </c>
      <c r="I50" s="42">
        <f t="shared" si="9"/>
        <v>35.511111111110594</v>
      </c>
      <c r="J50" s="42">
        <f t="shared" si="9"/>
        <v>36.816666666666322</v>
      </c>
      <c r="K50" s="43">
        <f t="shared" si="9"/>
        <v>30.81111111110971</v>
      </c>
      <c r="L50" s="43">
        <f t="shared" si="9"/>
        <v>32.900000000001626</v>
      </c>
      <c r="M50" s="43">
        <f t="shared" si="9"/>
        <v>34.205555555554255</v>
      </c>
      <c r="N50" s="44">
        <f t="shared" si="9"/>
        <v>24.54444444444503</v>
      </c>
      <c r="O50" s="44">
        <f t="shared" si="9"/>
        <v>26.633333333334086</v>
      </c>
      <c r="P50" s="44">
        <f t="shared" si="9"/>
        <v>27.938888888890059</v>
      </c>
      <c r="Q50" s="45">
        <f t="shared" si="9"/>
        <v>23.238888888889747</v>
      </c>
      <c r="R50" s="45">
        <f t="shared" si="9"/>
        <v>25.327777777777033</v>
      </c>
      <c r="S50" s="45">
        <f t="shared" si="9"/>
        <v>26.633333333334086</v>
      </c>
      <c r="T50" s="46">
        <f t="shared" si="9"/>
        <v>21.933333333332818</v>
      </c>
      <c r="U50" s="46">
        <f t="shared" si="8"/>
        <v>24.022222222221792</v>
      </c>
      <c r="V50" s="46">
        <f t="shared" si="8"/>
        <v>25.327777777777033</v>
      </c>
      <c r="W50" s="47">
        <f t="shared" si="8"/>
        <v>20.627777777777986</v>
      </c>
      <c r="X50" s="47">
        <f t="shared" si="8"/>
        <v>22.71666666666772</v>
      </c>
      <c r="Y50" s="47">
        <f t="shared" si="8"/>
        <v>24.022222222221792</v>
      </c>
      <c r="Z50" s="48">
        <f t="shared" si="8"/>
        <v>19.322222222222805</v>
      </c>
      <c r="AA50" s="48">
        <f t="shared" si="8"/>
        <v>21.411111111112618</v>
      </c>
      <c r="AB50" s="48">
        <f t="shared" si="8"/>
        <v>22.71666666666772</v>
      </c>
      <c r="AC50" s="49">
        <f t="shared" si="8"/>
        <v>18.016666666665813</v>
      </c>
      <c r="AD50" s="49">
        <f t="shared" si="8"/>
        <v>20.105555555555753</v>
      </c>
      <c r="AE50" s="49">
        <f t="shared" si="8"/>
        <v>21.411111111112618</v>
      </c>
      <c r="AF50" s="50">
        <f t="shared" si="8"/>
        <v>16.711111111111506</v>
      </c>
      <c r="AG50" s="50">
        <f t="shared" si="8"/>
        <v>18.799999999999031</v>
      </c>
      <c r="AH50" s="50">
        <f t="shared" si="7"/>
        <v>20.105555555555753</v>
      </c>
      <c r="AI50" s="51">
        <f t="shared" si="7"/>
        <v>15.405555555554855</v>
      </c>
      <c r="AJ50" s="51">
        <f t="shared" si="7"/>
        <v>17.49444444444477</v>
      </c>
      <c r="AK50" s="51">
        <f t="shared" si="7"/>
        <v>18.799999999999031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36.799999999998292</v>
      </c>
      <c r="F51" s="41">
        <f t="shared" si="9"/>
        <v>38.933333333333302</v>
      </c>
      <c r="G51" s="41">
        <f t="shared" si="9"/>
        <v>40.266666666663824</v>
      </c>
      <c r="H51" s="42">
        <f t="shared" si="9"/>
        <v>34.133333333334122</v>
      </c>
      <c r="I51" s="42">
        <f t="shared" si="9"/>
        <v>36.266666666666147</v>
      </c>
      <c r="J51" s="42">
        <f t="shared" si="9"/>
        <v>37.599999999999653</v>
      </c>
      <c r="K51" s="43">
        <f t="shared" si="9"/>
        <v>31.466666666665265</v>
      </c>
      <c r="L51" s="43">
        <f t="shared" si="9"/>
        <v>33.600000000001629</v>
      </c>
      <c r="M51" s="43">
        <f t="shared" si="9"/>
        <v>34.93333333333203</v>
      </c>
      <c r="N51" s="44">
        <f t="shared" si="9"/>
        <v>25.066666666667253</v>
      </c>
      <c r="O51" s="44">
        <f t="shared" si="9"/>
        <v>27.200000000000752</v>
      </c>
      <c r="P51" s="44">
        <f t="shared" si="9"/>
        <v>28.533333333334504</v>
      </c>
      <c r="Q51" s="45">
        <f t="shared" si="9"/>
        <v>23.73333333333419</v>
      </c>
      <c r="R51" s="45">
        <f t="shared" si="9"/>
        <v>25.866666666665921</v>
      </c>
      <c r="S51" s="45">
        <f t="shared" si="9"/>
        <v>27.200000000000752</v>
      </c>
      <c r="T51" s="46">
        <f t="shared" si="9"/>
        <v>22.399999999999483</v>
      </c>
      <c r="U51" s="46">
        <f t="shared" si="8"/>
        <v>24.533333333332905</v>
      </c>
      <c r="V51" s="46">
        <f t="shared" si="8"/>
        <v>25.866666666665921</v>
      </c>
      <c r="W51" s="47">
        <f t="shared" si="8"/>
        <v>21.066666666666876</v>
      </c>
      <c r="X51" s="47">
        <f t="shared" si="8"/>
        <v>23.200000000001054</v>
      </c>
      <c r="Y51" s="47">
        <f t="shared" si="8"/>
        <v>24.533333333332905</v>
      </c>
      <c r="Z51" s="48">
        <f t="shared" si="8"/>
        <v>19.733333333333917</v>
      </c>
      <c r="AA51" s="48">
        <f t="shared" si="8"/>
        <v>21.866666666668173</v>
      </c>
      <c r="AB51" s="48">
        <f t="shared" si="8"/>
        <v>23.200000000001054</v>
      </c>
      <c r="AC51" s="49">
        <f t="shared" si="8"/>
        <v>18.399999999999146</v>
      </c>
      <c r="AD51" s="49">
        <f t="shared" si="8"/>
        <v>20.53333333333353</v>
      </c>
      <c r="AE51" s="49">
        <f t="shared" si="8"/>
        <v>21.866666666668173</v>
      </c>
      <c r="AF51" s="50">
        <f t="shared" si="8"/>
        <v>17.066666666667061</v>
      </c>
      <c r="AG51" s="50">
        <f t="shared" si="8"/>
        <v>19.199999999999029</v>
      </c>
      <c r="AH51" s="50">
        <f t="shared" si="7"/>
        <v>20.53333333333353</v>
      </c>
      <c r="AI51" s="51">
        <f t="shared" si="7"/>
        <v>15.733333333332633</v>
      </c>
      <c r="AJ51" s="51">
        <f t="shared" si="7"/>
        <v>17.866666666666994</v>
      </c>
      <c r="AK51" s="51">
        <f t="shared" si="7"/>
        <v>19.199999999999029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37.566666666664958</v>
      </c>
      <c r="F52" s="41">
        <f t="shared" si="9"/>
        <v>39.744444444444412</v>
      </c>
      <c r="G52" s="41">
        <f t="shared" si="9"/>
        <v>41.105555555552712</v>
      </c>
      <c r="H52" s="42">
        <f t="shared" si="9"/>
        <v>34.84444444444523</v>
      </c>
      <c r="I52" s="42">
        <f t="shared" si="9"/>
        <v>37.0222222222217</v>
      </c>
      <c r="J52" s="42">
        <f t="shared" ref="J52:Y69" si="10">J53-(J$363/360)</f>
        <v>38.383333333332985</v>
      </c>
      <c r="K52" s="43">
        <f t="shared" si="10"/>
        <v>32.12222222222082</v>
      </c>
      <c r="L52" s="43">
        <f t="shared" si="10"/>
        <v>34.300000000001631</v>
      </c>
      <c r="M52" s="43">
        <f t="shared" si="10"/>
        <v>35.661111111109804</v>
      </c>
      <c r="N52" s="44">
        <f t="shared" si="10"/>
        <v>25.588888888889475</v>
      </c>
      <c r="O52" s="44">
        <f t="shared" si="10"/>
        <v>27.766666666667419</v>
      </c>
      <c r="P52" s="44">
        <f t="shared" si="10"/>
        <v>29.127777777778949</v>
      </c>
      <c r="Q52" s="45">
        <f t="shared" si="10"/>
        <v>24.227777777778634</v>
      </c>
      <c r="R52" s="45">
        <f t="shared" si="10"/>
        <v>26.405555555554809</v>
      </c>
      <c r="S52" s="45">
        <f t="shared" si="10"/>
        <v>27.766666666667419</v>
      </c>
      <c r="T52" s="46">
        <f t="shared" si="10"/>
        <v>22.866666666666148</v>
      </c>
      <c r="U52" s="46">
        <f t="shared" si="8"/>
        <v>25.044444444444018</v>
      </c>
      <c r="V52" s="46">
        <f t="shared" si="8"/>
        <v>26.405555555554809</v>
      </c>
      <c r="W52" s="47">
        <f t="shared" si="8"/>
        <v>21.505555555555766</v>
      </c>
      <c r="X52" s="47">
        <f t="shared" si="8"/>
        <v>23.683333333334389</v>
      </c>
      <c r="Y52" s="47">
        <f t="shared" si="8"/>
        <v>25.044444444444018</v>
      </c>
      <c r="Z52" s="48">
        <f t="shared" si="8"/>
        <v>20.144444444445028</v>
      </c>
      <c r="AA52" s="48">
        <f t="shared" si="8"/>
        <v>22.322222222223729</v>
      </c>
      <c r="AB52" s="48">
        <f t="shared" si="8"/>
        <v>23.683333333334389</v>
      </c>
      <c r="AC52" s="49">
        <f t="shared" si="8"/>
        <v>18.783333333332479</v>
      </c>
      <c r="AD52" s="49">
        <f t="shared" si="8"/>
        <v>20.961111111111308</v>
      </c>
      <c r="AE52" s="49">
        <f t="shared" si="8"/>
        <v>22.322222222223729</v>
      </c>
      <c r="AF52" s="50">
        <f t="shared" si="8"/>
        <v>17.422222222222615</v>
      </c>
      <c r="AG52" s="50">
        <f t="shared" si="8"/>
        <v>19.599999999999028</v>
      </c>
      <c r="AH52" s="50">
        <f t="shared" si="7"/>
        <v>20.961111111111308</v>
      </c>
      <c r="AI52" s="51">
        <f t="shared" si="7"/>
        <v>16.06111111111041</v>
      </c>
      <c r="AJ52" s="51">
        <f t="shared" si="7"/>
        <v>18.238888888889218</v>
      </c>
      <c r="AK52" s="51">
        <f t="shared" si="7"/>
        <v>19.599999999999028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38.333333333331623</v>
      </c>
      <c r="F53" s="41">
        <f t="shared" si="11"/>
        <v>40.555555555555522</v>
      </c>
      <c r="G53" s="41">
        <f t="shared" si="11"/>
        <v>41.944444444441601</v>
      </c>
      <c r="H53" s="42">
        <f t="shared" si="11"/>
        <v>35.555555555556339</v>
      </c>
      <c r="I53" s="42">
        <f t="shared" si="11"/>
        <v>37.777777777777253</v>
      </c>
      <c r="J53" s="42">
        <f t="shared" si="10"/>
        <v>39.166666666666316</v>
      </c>
      <c r="K53" s="43">
        <f t="shared" si="10"/>
        <v>32.777777777776379</v>
      </c>
      <c r="L53" s="43">
        <f t="shared" si="10"/>
        <v>35.000000000001634</v>
      </c>
      <c r="M53" s="43">
        <f t="shared" si="10"/>
        <v>36.388888888887578</v>
      </c>
      <c r="N53" s="44">
        <f t="shared" si="10"/>
        <v>26.111111111111697</v>
      </c>
      <c r="O53" s="44">
        <f t="shared" si="10"/>
        <v>28.333333333334085</v>
      </c>
      <c r="P53" s="44">
        <f t="shared" si="10"/>
        <v>29.722222222223394</v>
      </c>
      <c r="Q53" s="45">
        <f t="shared" si="10"/>
        <v>24.722222222223078</v>
      </c>
      <c r="R53" s="45">
        <f t="shared" si="10"/>
        <v>26.944444444443697</v>
      </c>
      <c r="S53" s="45">
        <f t="shared" si="10"/>
        <v>28.333333333334085</v>
      </c>
      <c r="T53" s="46">
        <f t="shared" si="10"/>
        <v>23.333333333332813</v>
      </c>
      <c r="U53" s="46">
        <f t="shared" si="8"/>
        <v>25.555555555555131</v>
      </c>
      <c r="V53" s="46">
        <f t="shared" si="8"/>
        <v>26.944444444443697</v>
      </c>
      <c r="W53" s="47">
        <f t="shared" si="8"/>
        <v>21.944444444444656</v>
      </c>
      <c r="X53" s="47">
        <f t="shared" si="8"/>
        <v>24.166666666667723</v>
      </c>
      <c r="Y53" s="47">
        <f t="shared" si="8"/>
        <v>25.555555555555131</v>
      </c>
      <c r="Z53" s="48">
        <f t="shared" si="8"/>
        <v>20.55555555555614</v>
      </c>
      <c r="AA53" s="48">
        <f t="shared" si="8"/>
        <v>22.777777777779285</v>
      </c>
      <c r="AB53" s="48">
        <f t="shared" si="8"/>
        <v>24.166666666667723</v>
      </c>
      <c r="AC53" s="49">
        <f t="shared" si="8"/>
        <v>19.166666666665812</v>
      </c>
      <c r="AD53" s="49">
        <f t="shared" si="8"/>
        <v>21.388888888889085</v>
      </c>
      <c r="AE53" s="49">
        <f t="shared" si="8"/>
        <v>22.777777777779285</v>
      </c>
      <c r="AF53" s="50">
        <f t="shared" si="8"/>
        <v>17.777777777778169</v>
      </c>
      <c r="AG53" s="50">
        <f t="shared" si="8"/>
        <v>19.999999999999027</v>
      </c>
      <c r="AH53" s="50">
        <f t="shared" si="7"/>
        <v>21.388888888889085</v>
      </c>
      <c r="AI53" s="51">
        <f t="shared" si="7"/>
        <v>16.388888888888189</v>
      </c>
      <c r="AJ53" s="51">
        <f t="shared" si="7"/>
        <v>18.611111111111441</v>
      </c>
      <c r="AK53" s="51">
        <f t="shared" si="7"/>
        <v>19.999999999999027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39.099999999998289</v>
      </c>
      <c r="F54" s="41">
        <f t="shared" si="11"/>
        <v>41.366666666666632</v>
      </c>
      <c r="G54" s="41">
        <f t="shared" si="11"/>
        <v>42.783333333330489</v>
      </c>
      <c r="H54" s="42">
        <f t="shared" si="11"/>
        <v>36.266666666667447</v>
      </c>
      <c r="I54" s="42">
        <f t="shared" si="11"/>
        <v>38.533333333332806</v>
      </c>
      <c r="J54" s="42">
        <f t="shared" si="10"/>
        <v>39.949999999999648</v>
      </c>
      <c r="K54" s="43">
        <f t="shared" si="10"/>
        <v>33.433333333331937</v>
      </c>
      <c r="L54" s="43">
        <f t="shared" si="10"/>
        <v>35.700000000001637</v>
      </c>
      <c r="M54" s="43">
        <f t="shared" si="10"/>
        <v>37.116666666665353</v>
      </c>
      <c r="N54" s="44">
        <f t="shared" si="10"/>
        <v>26.633333333333919</v>
      </c>
      <c r="O54" s="44">
        <f t="shared" si="10"/>
        <v>28.900000000000752</v>
      </c>
      <c r="P54" s="44">
        <f t="shared" si="10"/>
        <v>30.316666666667839</v>
      </c>
      <c r="Q54" s="45">
        <f t="shared" si="10"/>
        <v>25.216666666667521</v>
      </c>
      <c r="R54" s="45">
        <f t="shared" si="10"/>
        <v>27.483333333332585</v>
      </c>
      <c r="S54" s="45">
        <f t="shared" si="10"/>
        <v>28.900000000000752</v>
      </c>
      <c r="T54" s="46">
        <f t="shared" si="10"/>
        <v>23.799999999999478</v>
      </c>
      <c r="U54" s="46">
        <f t="shared" si="8"/>
        <v>26.066666666666244</v>
      </c>
      <c r="V54" s="46">
        <f t="shared" si="8"/>
        <v>27.483333333332585</v>
      </c>
      <c r="W54" s="47">
        <f t="shared" si="8"/>
        <v>22.383333333333546</v>
      </c>
      <c r="X54" s="47">
        <f t="shared" si="8"/>
        <v>24.650000000001057</v>
      </c>
      <c r="Y54" s="47">
        <f t="shared" si="8"/>
        <v>26.066666666666244</v>
      </c>
      <c r="Z54" s="48">
        <f t="shared" si="8"/>
        <v>20.966666666667251</v>
      </c>
      <c r="AA54" s="48">
        <f t="shared" si="8"/>
        <v>23.233333333334841</v>
      </c>
      <c r="AB54" s="48">
        <f t="shared" si="8"/>
        <v>24.650000000001057</v>
      </c>
      <c r="AC54" s="49">
        <f t="shared" si="8"/>
        <v>19.549999999999145</v>
      </c>
      <c r="AD54" s="49">
        <f t="shared" si="8"/>
        <v>21.816666666666862</v>
      </c>
      <c r="AE54" s="49">
        <f t="shared" si="8"/>
        <v>23.233333333334841</v>
      </c>
      <c r="AF54" s="50">
        <f t="shared" si="8"/>
        <v>18.133333333333724</v>
      </c>
      <c r="AG54" s="50">
        <f t="shared" si="8"/>
        <v>20.399999999999025</v>
      </c>
      <c r="AH54" s="50">
        <f t="shared" si="7"/>
        <v>21.816666666666862</v>
      </c>
      <c r="AI54" s="51">
        <f t="shared" si="7"/>
        <v>16.716666666665969</v>
      </c>
      <c r="AJ54" s="51">
        <f t="shared" si="7"/>
        <v>18.983333333333665</v>
      </c>
      <c r="AK54" s="51">
        <f t="shared" si="7"/>
        <v>20.399999999999025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39.866666666664955</v>
      </c>
      <c r="F55" s="41">
        <f t="shared" si="11"/>
        <v>42.177777777777742</v>
      </c>
      <c r="G55" s="41">
        <f t="shared" si="11"/>
        <v>43.622222222219378</v>
      </c>
      <c r="H55" s="42">
        <f t="shared" si="11"/>
        <v>36.977777777778556</v>
      </c>
      <c r="I55" s="42">
        <f t="shared" si="11"/>
        <v>39.288888888888359</v>
      </c>
      <c r="J55" s="42">
        <f t="shared" si="10"/>
        <v>40.733333333332979</v>
      </c>
      <c r="K55" s="43">
        <f t="shared" si="10"/>
        <v>34.088888888887496</v>
      </c>
      <c r="L55" s="43">
        <f t="shared" si="10"/>
        <v>36.40000000000164</v>
      </c>
      <c r="M55" s="43">
        <f t="shared" si="10"/>
        <v>37.844444444443127</v>
      </c>
      <c r="N55" s="44">
        <f t="shared" si="10"/>
        <v>27.155555555556141</v>
      </c>
      <c r="O55" s="44">
        <f t="shared" si="10"/>
        <v>29.466666666667418</v>
      </c>
      <c r="P55" s="44">
        <f t="shared" si="10"/>
        <v>30.911111111112284</v>
      </c>
      <c r="Q55" s="45">
        <f t="shared" si="10"/>
        <v>25.711111111111965</v>
      </c>
      <c r="R55" s="45">
        <f t="shared" si="10"/>
        <v>28.022222222221473</v>
      </c>
      <c r="S55" s="45">
        <f t="shared" si="10"/>
        <v>29.466666666667418</v>
      </c>
      <c r="T55" s="46">
        <f t="shared" si="10"/>
        <v>24.266666666666143</v>
      </c>
      <c r="U55" s="46">
        <f t="shared" si="8"/>
        <v>26.577777777777357</v>
      </c>
      <c r="V55" s="46">
        <f t="shared" si="8"/>
        <v>28.022222222221473</v>
      </c>
      <c r="W55" s="47">
        <f t="shared" si="8"/>
        <v>22.822222222222436</v>
      </c>
      <c r="X55" s="47">
        <f t="shared" si="8"/>
        <v>25.133333333334392</v>
      </c>
      <c r="Y55" s="47">
        <f t="shared" si="8"/>
        <v>26.577777777777357</v>
      </c>
      <c r="Z55" s="48">
        <f t="shared" si="8"/>
        <v>21.377777777778363</v>
      </c>
      <c r="AA55" s="48">
        <f t="shared" ref="AA55:AK85" si="12">AA56-(AA$363/360)</f>
        <v>23.688888888890396</v>
      </c>
      <c r="AB55" s="48">
        <f t="shared" si="12"/>
        <v>25.133333333334392</v>
      </c>
      <c r="AC55" s="49">
        <f t="shared" si="12"/>
        <v>19.933333333332477</v>
      </c>
      <c r="AD55" s="49">
        <f t="shared" si="12"/>
        <v>22.244444444444639</v>
      </c>
      <c r="AE55" s="49">
        <f t="shared" si="12"/>
        <v>23.688888888890396</v>
      </c>
      <c r="AF55" s="50">
        <f t="shared" si="12"/>
        <v>18.488888888889278</v>
      </c>
      <c r="AG55" s="50">
        <f t="shared" si="12"/>
        <v>20.799999999999024</v>
      </c>
      <c r="AH55" s="50">
        <f t="shared" si="7"/>
        <v>22.244444444444639</v>
      </c>
      <c r="AI55" s="51">
        <f t="shared" si="7"/>
        <v>17.044444444443748</v>
      </c>
      <c r="AJ55" s="51">
        <f t="shared" si="7"/>
        <v>19.355555555555888</v>
      </c>
      <c r="AK55" s="51">
        <f t="shared" si="7"/>
        <v>20.799999999999024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40.63333333333162</v>
      </c>
      <c r="F56" s="41">
        <f t="shared" si="11"/>
        <v>42.988888888888852</v>
      </c>
      <c r="G56" s="41">
        <f t="shared" si="11"/>
        <v>44.461111111108266</v>
      </c>
      <c r="H56" s="42">
        <f t="shared" si="11"/>
        <v>37.688888888889664</v>
      </c>
      <c r="I56" s="42">
        <f t="shared" si="11"/>
        <v>40.044444444443911</v>
      </c>
      <c r="J56" s="42">
        <f t="shared" si="10"/>
        <v>41.51666666666631</v>
      </c>
      <c r="K56" s="43">
        <f t="shared" si="10"/>
        <v>34.744444444443054</v>
      </c>
      <c r="L56" s="43">
        <f t="shared" si="10"/>
        <v>37.100000000001643</v>
      </c>
      <c r="M56" s="43">
        <f t="shared" si="10"/>
        <v>38.572222222220901</v>
      </c>
      <c r="N56" s="44">
        <f t="shared" si="10"/>
        <v>27.677777777778363</v>
      </c>
      <c r="O56" s="44">
        <f t="shared" si="10"/>
        <v>30.033333333334085</v>
      </c>
      <c r="P56" s="44">
        <f t="shared" si="10"/>
        <v>31.505555555556729</v>
      </c>
      <c r="Q56" s="45">
        <f t="shared" si="10"/>
        <v>26.205555555556408</v>
      </c>
      <c r="R56" s="45">
        <f t="shared" si="10"/>
        <v>28.56111111111036</v>
      </c>
      <c r="S56" s="45">
        <f t="shared" si="10"/>
        <v>30.033333333334085</v>
      </c>
      <c r="T56" s="46">
        <f t="shared" si="10"/>
        <v>24.733333333332808</v>
      </c>
      <c r="U56" s="46">
        <f t="shared" si="10"/>
        <v>27.088888888888469</v>
      </c>
      <c r="V56" s="46">
        <f t="shared" si="10"/>
        <v>28.56111111111036</v>
      </c>
      <c r="W56" s="47">
        <f t="shared" si="10"/>
        <v>23.261111111111326</v>
      </c>
      <c r="X56" s="47">
        <f t="shared" si="10"/>
        <v>25.616666666667726</v>
      </c>
      <c r="Y56" s="47">
        <f t="shared" si="10"/>
        <v>27.088888888888469</v>
      </c>
      <c r="Z56" s="48">
        <f t="shared" ref="Z56:Z68" si="13">Z57-(Z$363/360)</f>
        <v>21.788888888889474</v>
      </c>
      <c r="AA56" s="48">
        <f t="shared" si="12"/>
        <v>24.144444444445952</v>
      </c>
      <c r="AB56" s="48">
        <f t="shared" si="12"/>
        <v>25.616666666667726</v>
      </c>
      <c r="AC56" s="49">
        <f t="shared" si="12"/>
        <v>20.31666666666581</v>
      </c>
      <c r="AD56" s="49">
        <f t="shared" si="12"/>
        <v>22.672222222222416</v>
      </c>
      <c r="AE56" s="49">
        <f t="shared" si="12"/>
        <v>24.144444444445952</v>
      </c>
      <c r="AF56" s="50">
        <f t="shared" si="12"/>
        <v>18.844444444444832</v>
      </c>
      <c r="AG56" s="50">
        <f t="shared" si="12"/>
        <v>21.199999999999022</v>
      </c>
      <c r="AH56" s="50">
        <f t="shared" si="7"/>
        <v>22.672222222222416</v>
      </c>
      <c r="AI56" s="51">
        <f t="shared" si="7"/>
        <v>17.372222222221527</v>
      </c>
      <c r="AJ56" s="51">
        <f t="shared" si="7"/>
        <v>19.727777777778112</v>
      </c>
      <c r="AK56" s="51">
        <f t="shared" si="7"/>
        <v>21.199999999999022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41.399999999998286</v>
      </c>
      <c r="F57" s="41">
        <f t="shared" si="11"/>
        <v>43.799999999999962</v>
      </c>
      <c r="G57" s="41">
        <f t="shared" si="11"/>
        <v>45.299999999997155</v>
      </c>
      <c r="H57" s="42">
        <f t="shared" si="11"/>
        <v>38.400000000000773</v>
      </c>
      <c r="I57" s="42">
        <f t="shared" si="11"/>
        <v>40.799999999999464</v>
      </c>
      <c r="J57" s="42">
        <f t="shared" si="10"/>
        <v>42.299999999999642</v>
      </c>
      <c r="K57" s="43">
        <f t="shared" si="10"/>
        <v>35.399999999998613</v>
      </c>
      <c r="L57" s="43">
        <f t="shared" si="10"/>
        <v>37.800000000001646</v>
      </c>
      <c r="M57" s="43">
        <f t="shared" si="10"/>
        <v>39.299999999998676</v>
      </c>
      <c r="N57" s="44">
        <f t="shared" si="10"/>
        <v>28.200000000000585</v>
      </c>
      <c r="O57" s="44">
        <f t="shared" si="10"/>
        <v>30.600000000000751</v>
      </c>
      <c r="P57" s="44">
        <f t="shared" si="10"/>
        <v>32.100000000001174</v>
      </c>
      <c r="Q57" s="45">
        <f t="shared" si="10"/>
        <v>26.700000000000852</v>
      </c>
      <c r="R57" s="45">
        <f t="shared" si="10"/>
        <v>29.099999999999248</v>
      </c>
      <c r="S57" s="45">
        <f t="shared" si="10"/>
        <v>30.600000000000751</v>
      </c>
      <c r="T57" s="46">
        <f t="shared" si="10"/>
        <v>25.199999999999473</v>
      </c>
      <c r="U57" s="46">
        <f t="shared" si="10"/>
        <v>27.599999999999582</v>
      </c>
      <c r="V57" s="46">
        <f t="shared" si="10"/>
        <v>29.099999999999248</v>
      </c>
      <c r="W57" s="47">
        <f t="shared" si="10"/>
        <v>23.700000000000216</v>
      </c>
      <c r="X57" s="47">
        <f t="shared" si="10"/>
        <v>26.10000000000106</v>
      </c>
      <c r="Y57" s="47">
        <f t="shared" si="10"/>
        <v>27.599999999999582</v>
      </c>
      <c r="Z57" s="48">
        <f t="shared" si="13"/>
        <v>22.200000000000585</v>
      </c>
      <c r="AA57" s="48">
        <f t="shared" si="12"/>
        <v>24.600000000001508</v>
      </c>
      <c r="AB57" s="48">
        <f t="shared" si="12"/>
        <v>26.10000000000106</v>
      </c>
      <c r="AC57" s="49">
        <f t="shared" si="12"/>
        <v>20.699999999999143</v>
      </c>
      <c r="AD57" s="49">
        <f t="shared" si="12"/>
        <v>23.100000000000193</v>
      </c>
      <c r="AE57" s="49">
        <f t="shared" si="12"/>
        <v>24.600000000001508</v>
      </c>
      <c r="AF57" s="50">
        <f t="shared" si="12"/>
        <v>19.200000000000387</v>
      </c>
      <c r="AG57" s="50">
        <f t="shared" si="12"/>
        <v>21.599999999999021</v>
      </c>
      <c r="AH57" s="50">
        <f t="shared" si="7"/>
        <v>23.100000000000193</v>
      </c>
      <c r="AI57" s="51">
        <f t="shared" si="7"/>
        <v>17.699999999999307</v>
      </c>
      <c r="AJ57" s="51">
        <f t="shared" si="7"/>
        <v>20.100000000000335</v>
      </c>
      <c r="AK57" s="51">
        <f t="shared" si="7"/>
        <v>21.599999999999021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42.166666666664952</v>
      </c>
      <c r="F58" s="41">
        <f t="shared" si="11"/>
        <v>44.611111111111072</v>
      </c>
      <c r="G58" s="41">
        <f t="shared" si="11"/>
        <v>46.138888888886044</v>
      </c>
      <c r="H58" s="42">
        <f t="shared" si="11"/>
        <v>39.111111111111882</v>
      </c>
      <c r="I58" s="42">
        <f t="shared" si="11"/>
        <v>41.555555555555017</v>
      </c>
      <c r="J58" s="42">
        <f t="shared" si="10"/>
        <v>43.083333333332973</v>
      </c>
      <c r="K58" s="43">
        <f t="shared" si="10"/>
        <v>36.055555555554172</v>
      </c>
      <c r="L58" s="43">
        <f t="shared" si="10"/>
        <v>38.500000000001648</v>
      </c>
      <c r="M58" s="43">
        <f t="shared" si="10"/>
        <v>40.02777777777645</v>
      </c>
      <c r="N58" s="44">
        <f t="shared" si="10"/>
        <v>28.722222222222808</v>
      </c>
      <c r="O58" s="44">
        <f t="shared" si="10"/>
        <v>31.166666666667417</v>
      </c>
      <c r="P58" s="44">
        <f t="shared" si="10"/>
        <v>32.694444444445615</v>
      </c>
      <c r="Q58" s="45">
        <f t="shared" si="10"/>
        <v>27.194444444445296</v>
      </c>
      <c r="R58" s="45">
        <f t="shared" si="10"/>
        <v>29.638888888888136</v>
      </c>
      <c r="S58" s="45">
        <f t="shared" si="10"/>
        <v>31.166666666667417</v>
      </c>
      <c r="T58" s="46">
        <f t="shared" si="10"/>
        <v>25.666666666666138</v>
      </c>
      <c r="U58" s="46">
        <f t="shared" si="10"/>
        <v>28.111111111110695</v>
      </c>
      <c r="V58" s="46">
        <f t="shared" si="10"/>
        <v>29.638888888888136</v>
      </c>
      <c r="W58" s="47">
        <f t="shared" si="10"/>
        <v>24.138888888889106</v>
      </c>
      <c r="X58" s="47">
        <f t="shared" si="10"/>
        <v>26.583333333334394</v>
      </c>
      <c r="Y58" s="47">
        <f t="shared" si="10"/>
        <v>28.111111111110695</v>
      </c>
      <c r="Z58" s="48">
        <f t="shared" si="13"/>
        <v>22.611111111111697</v>
      </c>
      <c r="AA58" s="48">
        <f t="shared" si="12"/>
        <v>25.055555555557063</v>
      </c>
      <c r="AB58" s="48">
        <f t="shared" si="12"/>
        <v>26.583333333334394</v>
      </c>
      <c r="AC58" s="49">
        <f t="shared" si="12"/>
        <v>21.083333333332476</v>
      </c>
      <c r="AD58" s="49">
        <f t="shared" si="12"/>
        <v>23.52777777777797</v>
      </c>
      <c r="AE58" s="49">
        <f t="shared" si="12"/>
        <v>25.055555555557063</v>
      </c>
      <c r="AF58" s="50">
        <f t="shared" si="12"/>
        <v>19.555555555555941</v>
      </c>
      <c r="AG58" s="50">
        <f t="shared" si="12"/>
        <v>21.999999999999019</v>
      </c>
      <c r="AH58" s="50">
        <f t="shared" si="7"/>
        <v>23.52777777777797</v>
      </c>
      <c r="AI58" s="51">
        <f t="shared" si="7"/>
        <v>18.027777777777086</v>
      </c>
      <c r="AJ58" s="51">
        <f t="shared" si="7"/>
        <v>20.472222222222559</v>
      </c>
      <c r="AK58" s="51">
        <f t="shared" si="7"/>
        <v>21.999999999999019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42.933333333331618</v>
      </c>
      <c r="F59" s="41">
        <f t="shared" si="11"/>
        <v>45.422222222222182</v>
      </c>
      <c r="G59" s="41">
        <f t="shared" si="11"/>
        <v>46.977777777774932</v>
      </c>
      <c r="H59" s="42">
        <f t="shared" si="11"/>
        <v>39.82222222222299</v>
      </c>
      <c r="I59" s="42">
        <f t="shared" si="11"/>
        <v>42.31111111111057</v>
      </c>
      <c r="J59" s="42">
        <f t="shared" si="10"/>
        <v>43.866666666666305</v>
      </c>
      <c r="K59" s="43">
        <f t="shared" si="10"/>
        <v>36.71111111110973</v>
      </c>
      <c r="L59" s="43">
        <f t="shared" si="10"/>
        <v>39.200000000001651</v>
      </c>
      <c r="M59" s="43">
        <f t="shared" si="10"/>
        <v>40.755555555554224</v>
      </c>
      <c r="N59" s="44">
        <f t="shared" si="10"/>
        <v>29.24444444444503</v>
      </c>
      <c r="O59" s="44">
        <f t="shared" si="10"/>
        <v>31.733333333334084</v>
      </c>
      <c r="P59" s="44">
        <f t="shared" si="10"/>
        <v>33.288888888890057</v>
      </c>
      <c r="Q59" s="45">
        <f t="shared" si="10"/>
        <v>27.688888888889739</v>
      </c>
      <c r="R59" s="45">
        <f t="shared" si="10"/>
        <v>30.177777777777024</v>
      </c>
      <c r="S59" s="45">
        <f t="shared" si="10"/>
        <v>31.733333333334084</v>
      </c>
      <c r="T59" s="46">
        <f t="shared" si="10"/>
        <v>26.133333333332804</v>
      </c>
      <c r="U59" s="46">
        <f t="shared" si="10"/>
        <v>28.622222222221808</v>
      </c>
      <c r="V59" s="46">
        <f t="shared" si="10"/>
        <v>30.177777777777024</v>
      </c>
      <c r="W59" s="47">
        <f t="shared" si="10"/>
        <v>24.577777777777996</v>
      </c>
      <c r="X59" s="47">
        <f t="shared" si="10"/>
        <v>27.066666666667729</v>
      </c>
      <c r="Y59" s="47">
        <f t="shared" si="10"/>
        <v>28.622222222221808</v>
      </c>
      <c r="Z59" s="48">
        <f t="shared" si="13"/>
        <v>23.022222222222808</v>
      </c>
      <c r="AA59" s="48">
        <f t="shared" si="12"/>
        <v>25.511111111112619</v>
      </c>
      <c r="AB59" s="48">
        <f t="shared" si="12"/>
        <v>27.066666666667729</v>
      </c>
      <c r="AC59" s="49">
        <f t="shared" si="12"/>
        <v>21.466666666665809</v>
      </c>
      <c r="AD59" s="49">
        <f t="shared" si="12"/>
        <v>23.955555555555748</v>
      </c>
      <c r="AE59" s="49">
        <f t="shared" si="12"/>
        <v>25.511111111112619</v>
      </c>
      <c r="AF59" s="50">
        <f t="shared" si="12"/>
        <v>19.911111111111495</v>
      </c>
      <c r="AG59" s="50">
        <f t="shared" si="12"/>
        <v>22.399999999999018</v>
      </c>
      <c r="AH59" s="50">
        <f t="shared" si="7"/>
        <v>23.955555555555748</v>
      </c>
      <c r="AI59" s="51">
        <f t="shared" si="7"/>
        <v>18.355555555554865</v>
      </c>
      <c r="AJ59" s="51">
        <f t="shared" si="7"/>
        <v>20.844444444444783</v>
      </c>
      <c r="AK59" s="51">
        <f t="shared" si="7"/>
        <v>22.399999999999018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43.699999999998283</v>
      </c>
      <c r="F60" s="41">
        <f t="shared" si="11"/>
        <v>46.233333333333292</v>
      </c>
      <c r="G60" s="41">
        <f t="shared" si="11"/>
        <v>47.816666666663821</v>
      </c>
      <c r="H60" s="42">
        <f t="shared" si="11"/>
        <v>40.533333333334099</v>
      </c>
      <c r="I60" s="42">
        <f t="shared" si="11"/>
        <v>43.066666666666123</v>
      </c>
      <c r="J60" s="42">
        <f t="shared" si="10"/>
        <v>44.649999999999636</v>
      </c>
      <c r="K60" s="43">
        <f t="shared" si="10"/>
        <v>37.366666666665289</v>
      </c>
      <c r="L60" s="43">
        <f t="shared" si="10"/>
        <v>39.900000000001654</v>
      </c>
      <c r="M60" s="43">
        <f t="shared" si="10"/>
        <v>41.483333333331998</v>
      </c>
      <c r="N60" s="44">
        <f t="shared" si="10"/>
        <v>29.766666666667252</v>
      </c>
      <c r="O60" s="44">
        <f t="shared" si="10"/>
        <v>32.30000000000075</v>
      </c>
      <c r="P60" s="44">
        <f t="shared" si="10"/>
        <v>33.883333333334498</v>
      </c>
      <c r="Q60" s="45">
        <f t="shared" si="10"/>
        <v>28.183333333334183</v>
      </c>
      <c r="R60" s="45">
        <f t="shared" si="10"/>
        <v>30.716666666665912</v>
      </c>
      <c r="S60" s="45">
        <f t="shared" si="10"/>
        <v>32.30000000000075</v>
      </c>
      <c r="T60" s="46">
        <f t="shared" si="10"/>
        <v>26.599999999999469</v>
      </c>
      <c r="U60" s="46">
        <f t="shared" si="10"/>
        <v>29.133333333332921</v>
      </c>
      <c r="V60" s="46">
        <f t="shared" si="10"/>
        <v>30.716666666665912</v>
      </c>
      <c r="W60" s="47">
        <f t="shared" si="10"/>
        <v>25.016666666666886</v>
      </c>
      <c r="X60" s="47">
        <f t="shared" si="10"/>
        <v>27.550000000001063</v>
      </c>
      <c r="Y60" s="47">
        <f t="shared" si="10"/>
        <v>29.133333333332921</v>
      </c>
      <c r="Z60" s="48">
        <f t="shared" si="13"/>
        <v>23.43333333333392</v>
      </c>
      <c r="AA60" s="48">
        <f t="shared" si="12"/>
        <v>25.966666666668175</v>
      </c>
      <c r="AB60" s="48">
        <f t="shared" si="12"/>
        <v>27.550000000001063</v>
      </c>
      <c r="AC60" s="49">
        <f t="shared" si="12"/>
        <v>21.849999999999142</v>
      </c>
      <c r="AD60" s="49">
        <f t="shared" si="12"/>
        <v>24.383333333333525</v>
      </c>
      <c r="AE60" s="49">
        <f t="shared" si="12"/>
        <v>25.966666666668175</v>
      </c>
      <c r="AF60" s="50">
        <f t="shared" si="12"/>
        <v>20.266666666667049</v>
      </c>
      <c r="AG60" s="50">
        <f t="shared" si="12"/>
        <v>22.799999999999017</v>
      </c>
      <c r="AH60" s="50">
        <f t="shared" si="7"/>
        <v>24.383333333333525</v>
      </c>
      <c r="AI60" s="51">
        <f t="shared" si="7"/>
        <v>18.683333333332644</v>
      </c>
      <c r="AJ60" s="51">
        <f t="shared" si="7"/>
        <v>21.216666666667006</v>
      </c>
      <c r="AK60" s="51">
        <f t="shared" si="7"/>
        <v>22.799999999999017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44.466666666664949</v>
      </c>
      <c r="F61" s="41">
        <f t="shared" si="11"/>
        <v>47.044444444444402</v>
      </c>
      <c r="G61" s="41">
        <f t="shared" si="11"/>
        <v>48.655555555552709</v>
      </c>
      <c r="H61" s="42">
        <f t="shared" si="11"/>
        <v>41.244444444445207</v>
      </c>
      <c r="I61" s="42">
        <f t="shared" si="11"/>
        <v>43.822222222221676</v>
      </c>
      <c r="J61" s="42">
        <f t="shared" si="10"/>
        <v>45.433333333332968</v>
      </c>
      <c r="K61" s="43">
        <f t="shared" si="10"/>
        <v>38.022222222220847</v>
      </c>
      <c r="L61" s="43">
        <f t="shared" si="10"/>
        <v>40.600000000001657</v>
      </c>
      <c r="M61" s="43">
        <f t="shared" si="10"/>
        <v>42.211111111109773</v>
      </c>
      <c r="N61" s="44">
        <f t="shared" si="10"/>
        <v>30.288888888889474</v>
      </c>
      <c r="O61" s="44">
        <f t="shared" si="10"/>
        <v>32.86666666666742</v>
      </c>
      <c r="P61" s="44">
        <f t="shared" si="10"/>
        <v>34.47777777777894</v>
      </c>
      <c r="Q61" s="45">
        <f t="shared" si="10"/>
        <v>28.677777777778626</v>
      </c>
      <c r="R61" s="45">
        <f t="shared" si="10"/>
        <v>31.2555555555548</v>
      </c>
      <c r="S61" s="45">
        <f t="shared" si="10"/>
        <v>32.86666666666742</v>
      </c>
      <c r="T61" s="46">
        <f t="shared" si="10"/>
        <v>27.066666666666134</v>
      </c>
      <c r="U61" s="46">
        <f t="shared" si="10"/>
        <v>29.644444444444034</v>
      </c>
      <c r="V61" s="46">
        <f t="shared" si="10"/>
        <v>31.2555555555548</v>
      </c>
      <c r="W61" s="47">
        <f t="shared" si="10"/>
        <v>25.455555555555776</v>
      </c>
      <c r="X61" s="47">
        <f t="shared" si="10"/>
        <v>28.033333333334397</v>
      </c>
      <c r="Y61" s="47">
        <f t="shared" si="10"/>
        <v>29.644444444444034</v>
      </c>
      <c r="Z61" s="48">
        <f t="shared" si="13"/>
        <v>23.844444444445031</v>
      </c>
      <c r="AA61" s="48">
        <f t="shared" si="12"/>
        <v>26.422222222223731</v>
      </c>
      <c r="AB61" s="48">
        <f t="shared" si="12"/>
        <v>28.033333333334397</v>
      </c>
      <c r="AC61" s="49">
        <f t="shared" si="12"/>
        <v>22.233333333332475</v>
      </c>
      <c r="AD61" s="49">
        <f t="shared" si="12"/>
        <v>24.811111111111302</v>
      </c>
      <c r="AE61" s="49">
        <f t="shared" si="12"/>
        <v>26.422222222223731</v>
      </c>
      <c r="AF61" s="50">
        <f t="shared" si="12"/>
        <v>20.622222222222604</v>
      </c>
      <c r="AG61" s="50">
        <f t="shared" si="12"/>
        <v>23.199999999999015</v>
      </c>
      <c r="AH61" s="50">
        <f t="shared" si="7"/>
        <v>24.811111111111302</v>
      </c>
      <c r="AI61" s="51">
        <f t="shared" si="7"/>
        <v>19.011111111110424</v>
      </c>
      <c r="AJ61" s="51">
        <f t="shared" si="7"/>
        <v>21.58888888888923</v>
      </c>
      <c r="AK61" s="51">
        <f t="shared" si="7"/>
        <v>23.199999999999015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45.233333333331615</v>
      </c>
      <c r="F62" s="41">
        <f t="shared" si="11"/>
        <v>47.855555555555512</v>
      </c>
      <c r="G62" s="41">
        <f t="shared" si="11"/>
        <v>49.494444444441598</v>
      </c>
      <c r="H62" s="42">
        <f t="shared" si="11"/>
        <v>41.955555555556316</v>
      </c>
      <c r="I62" s="42">
        <f t="shared" si="11"/>
        <v>44.577777777777229</v>
      </c>
      <c r="J62" s="42">
        <f t="shared" si="10"/>
        <v>46.216666666666299</v>
      </c>
      <c r="K62" s="43">
        <f t="shared" si="10"/>
        <v>38.677777777776406</v>
      </c>
      <c r="L62" s="43">
        <f t="shared" si="10"/>
        <v>41.30000000000166</v>
      </c>
      <c r="M62" s="43">
        <f t="shared" si="10"/>
        <v>42.938888888887547</v>
      </c>
      <c r="N62" s="44">
        <f t="shared" si="10"/>
        <v>30.811111111111696</v>
      </c>
      <c r="O62" s="44">
        <f t="shared" si="10"/>
        <v>33.43333333333409</v>
      </c>
      <c r="P62" s="44">
        <f t="shared" si="10"/>
        <v>35.072222222223381</v>
      </c>
      <c r="Q62" s="45">
        <f t="shared" si="10"/>
        <v>29.17222222222307</v>
      </c>
      <c r="R62" s="45">
        <f t="shared" si="10"/>
        <v>31.794444444443688</v>
      </c>
      <c r="S62" s="45">
        <f t="shared" si="10"/>
        <v>33.43333333333409</v>
      </c>
      <c r="T62" s="46">
        <f t="shared" si="10"/>
        <v>27.533333333332799</v>
      </c>
      <c r="U62" s="46">
        <f t="shared" si="10"/>
        <v>30.155555555555146</v>
      </c>
      <c r="V62" s="46">
        <f t="shared" si="10"/>
        <v>31.794444444443688</v>
      </c>
      <c r="W62" s="47">
        <f t="shared" si="10"/>
        <v>25.894444444444666</v>
      </c>
      <c r="X62" s="47">
        <f t="shared" si="10"/>
        <v>28.516666666667732</v>
      </c>
      <c r="Y62" s="47">
        <f t="shared" si="10"/>
        <v>30.155555555555146</v>
      </c>
      <c r="Z62" s="48">
        <f t="shared" si="13"/>
        <v>24.255555555556143</v>
      </c>
      <c r="AA62" s="48">
        <f t="shared" si="12"/>
        <v>26.877777777779286</v>
      </c>
      <c r="AB62" s="48">
        <f t="shared" si="12"/>
        <v>28.516666666667732</v>
      </c>
      <c r="AC62" s="49">
        <f t="shared" si="12"/>
        <v>22.616666666665807</v>
      </c>
      <c r="AD62" s="49">
        <f t="shared" si="12"/>
        <v>25.238888888889079</v>
      </c>
      <c r="AE62" s="49">
        <f t="shared" si="12"/>
        <v>26.877777777779286</v>
      </c>
      <c r="AF62" s="50">
        <f t="shared" si="12"/>
        <v>20.977777777778158</v>
      </c>
      <c r="AG62" s="50">
        <f t="shared" si="12"/>
        <v>23.599999999999014</v>
      </c>
      <c r="AH62" s="50">
        <f t="shared" si="7"/>
        <v>25.238888888889079</v>
      </c>
      <c r="AI62" s="51">
        <f t="shared" si="7"/>
        <v>19.338888888888203</v>
      </c>
      <c r="AJ62" s="51">
        <f t="shared" si="7"/>
        <v>21.961111111111453</v>
      </c>
      <c r="AK62" s="51">
        <f t="shared" si="7"/>
        <v>23.599999999999014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45.99999999999828</v>
      </c>
      <c r="F63" s="41">
        <f t="shared" si="11"/>
        <v>48.666666666666622</v>
      </c>
      <c r="G63" s="41">
        <f t="shared" si="11"/>
        <v>50.333333333330486</v>
      </c>
      <c r="H63" s="42">
        <f t="shared" si="11"/>
        <v>42.666666666667425</v>
      </c>
      <c r="I63" s="42">
        <f t="shared" si="11"/>
        <v>45.333333333332781</v>
      </c>
      <c r="J63" s="42">
        <f t="shared" si="10"/>
        <v>46.999999999999631</v>
      </c>
      <c r="K63" s="43">
        <f t="shared" si="10"/>
        <v>39.333333333331964</v>
      </c>
      <c r="L63" s="43">
        <f t="shared" si="10"/>
        <v>42.000000000001663</v>
      </c>
      <c r="M63" s="43">
        <f t="shared" si="10"/>
        <v>43.666666666665321</v>
      </c>
      <c r="N63" s="44">
        <f t="shared" si="10"/>
        <v>31.333333333333918</v>
      </c>
      <c r="O63" s="44">
        <f t="shared" si="10"/>
        <v>34.00000000000076</v>
      </c>
      <c r="P63" s="44">
        <f t="shared" si="10"/>
        <v>35.666666666667822</v>
      </c>
      <c r="Q63" s="45">
        <f t="shared" si="10"/>
        <v>29.666666666667513</v>
      </c>
      <c r="R63" s="45">
        <f t="shared" si="10"/>
        <v>32.333333333332575</v>
      </c>
      <c r="S63" s="45">
        <f t="shared" si="10"/>
        <v>34.00000000000076</v>
      </c>
      <c r="T63" s="46">
        <f t="shared" si="10"/>
        <v>27.999999999999464</v>
      </c>
      <c r="U63" s="46">
        <f t="shared" si="10"/>
        <v>30.666666666666259</v>
      </c>
      <c r="V63" s="46">
        <f t="shared" si="10"/>
        <v>32.333333333332575</v>
      </c>
      <c r="W63" s="47">
        <f t="shared" si="10"/>
        <v>26.333333333333556</v>
      </c>
      <c r="X63" s="47">
        <f t="shared" si="10"/>
        <v>29.000000000001066</v>
      </c>
      <c r="Y63" s="47">
        <f t="shared" si="10"/>
        <v>30.666666666666259</v>
      </c>
      <c r="Z63" s="48">
        <f t="shared" si="13"/>
        <v>24.666666666667254</v>
      </c>
      <c r="AA63" s="48">
        <f t="shared" si="12"/>
        <v>27.333333333334842</v>
      </c>
      <c r="AB63" s="48">
        <f t="shared" si="12"/>
        <v>29.000000000001066</v>
      </c>
      <c r="AC63" s="49">
        <f t="shared" si="12"/>
        <v>22.99999999999914</v>
      </c>
      <c r="AD63" s="49">
        <f t="shared" si="12"/>
        <v>25.666666666666856</v>
      </c>
      <c r="AE63" s="49">
        <f t="shared" si="12"/>
        <v>27.333333333334842</v>
      </c>
      <c r="AF63" s="50">
        <f t="shared" si="12"/>
        <v>21.333333333333712</v>
      </c>
      <c r="AG63" s="50">
        <f t="shared" si="12"/>
        <v>23.999999999999012</v>
      </c>
      <c r="AH63" s="50">
        <f t="shared" si="7"/>
        <v>25.666666666666856</v>
      </c>
      <c r="AI63" s="51">
        <f t="shared" si="7"/>
        <v>19.666666666665982</v>
      </c>
      <c r="AJ63" s="51">
        <f t="shared" si="7"/>
        <v>22.333333333333677</v>
      </c>
      <c r="AK63" s="51">
        <f t="shared" si="7"/>
        <v>23.999999999999012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46.766666666664946</v>
      </c>
      <c r="F64" s="41">
        <f t="shared" si="11"/>
        <v>49.477777777777732</v>
      </c>
      <c r="G64" s="41">
        <f t="shared" si="11"/>
        <v>51.172222222219375</v>
      </c>
      <c r="H64" s="42">
        <f t="shared" si="11"/>
        <v>43.377777777778533</v>
      </c>
      <c r="I64" s="42">
        <f t="shared" si="11"/>
        <v>46.088888888888334</v>
      </c>
      <c r="J64" s="42">
        <f t="shared" si="10"/>
        <v>47.783333333332962</v>
      </c>
      <c r="K64" s="43">
        <f t="shared" si="10"/>
        <v>39.988888888887523</v>
      </c>
      <c r="L64" s="43">
        <f t="shared" si="10"/>
        <v>42.700000000001666</v>
      </c>
      <c r="M64" s="43">
        <f t="shared" si="10"/>
        <v>44.394444444443096</v>
      </c>
      <c r="N64" s="44">
        <f t="shared" si="10"/>
        <v>31.85555555555614</v>
      </c>
      <c r="O64" s="44">
        <f t="shared" si="10"/>
        <v>34.56666666666743</v>
      </c>
      <c r="P64" s="44">
        <f t="shared" si="10"/>
        <v>36.261111111112264</v>
      </c>
      <c r="Q64" s="45">
        <f t="shared" si="10"/>
        <v>30.161111111111957</v>
      </c>
      <c r="R64" s="45">
        <f t="shared" si="10"/>
        <v>32.872222222221467</v>
      </c>
      <c r="S64" s="45">
        <f t="shared" si="10"/>
        <v>34.56666666666743</v>
      </c>
      <c r="T64" s="46">
        <f t="shared" si="10"/>
        <v>28.466666666666129</v>
      </c>
      <c r="U64" s="46">
        <f t="shared" si="10"/>
        <v>31.177777777777372</v>
      </c>
      <c r="V64" s="46">
        <f t="shared" si="10"/>
        <v>32.872222222221467</v>
      </c>
      <c r="W64" s="47">
        <f t="shared" si="10"/>
        <v>26.772222222222446</v>
      </c>
      <c r="X64" s="47">
        <f t="shared" si="10"/>
        <v>29.4833333333344</v>
      </c>
      <c r="Y64" s="47">
        <f t="shared" si="10"/>
        <v>31.177777777777372</v>
      </c>
      <c r="Z64" s="48">
        <f t="shared" si="13"/>
        <v>25.077777777778365</v>
      </c>
      <c r="AA64" s="48">
        <f t="shared" si="12"/>
        <v>27.788888888890398</v>
      </c>
      <c r="AB64" s="48">
        <f t="shared" si="12"/>
        <v>29.4833333333344</v>
      </c>
      <c r="AC64" s="49">
        <f t="shared" si="12"/>
        <v>23.383333333332473</v>
      </c>
      <c r="AD64" s="49">
        <f t="shared" si="12"/>
        <v>26.094444444444633</v>
      </c>
      <c r="AE64" s="49">
        <f t="shared" si="12"/>
        <v>27.788888888890398</v>
      </c>
      <c r="AF64" s="50">
        <f t="shared" si="12"/>
        <v>21.688888888889267</v>
      </c>
      <c r="AG64" s="50">
        <f t="shared" si="12"/>
        <v>24.399999999999011</v>
      </c>
      <c r="AH64" s="50">
        <f t="shared" si="7"/>
        <v>26.094444444444633</v>
      </c>
      <c r="AI64" s="51">
        <f t="shared" si="7"/>
        <v>19.994444444443761</v>
      </c>
      <c r="AJ64" s="51">
        <f t="shared" si="7"/>
        <v>22.7055555555559</v>
      </c>
      <c r="AK64" s="51">
        <f t="shared" si="7"/>
        <v>24.399999999999011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47.533333333331612</v>
      </c>
      <c r="F65" s="41">
        <f t="shared" si="11"/>
        <v>50.288888888888842</v>
      </c>
      <c r="G65" s="41">
        <f t="shared" si="11"/>
        <v>52.011111111108264</v>
      </c>
      <c r="H65" s="42">
        <f t="shared" si="11"/>
        <v>44.088888888889642</v>
      </c>
      <c r="I65" s="42">
        <f t="shared" si="11"/>
        <v>46.844444444443887</v>
      </c>
      <c r="J65" s="42">
        <f t="shared" si="10"/>
        <v>48.566666666666293</v>
      </c>
      <c r="K65" s="43">
        <f t="shared" si="10"/>
        <v>40.644444444443081</v>
      </c>
      <c r="L65" s="43">
        <f t="shared" si="10"/>
        <v>43.400000000001668</v>
      </c>
      <c r="M65" s="43">
        <f t="shared" si="10"/>
        <v>45.12222222222087</v>
      </c>
      <c r="N65" s="44">
        <f t="shared" si="10"/>
        <v>32.377777777778363</v>
      </c>
      <c r="O65" s="44">
        <f t="shared" si="10"/>
        <v>35.1333333333341</v>
      </c>
      <c r="P65" s="44">
        <f t="shared" si="10"/>
        <v>36.855555555556705</v>
      </c>
      <c r="Q65" s="45">
        <f t="shared" si="10"/>
        <v>30.655555555556401</v>
      </c>
      <c r="R65" s="45">
        <f t="shared" si="10"/>
        <v>33.411111111110358</v>
      </c>
      <c r="S65" s="45">
        <f t="shared" si="10"/>
        <v>35.1333333333341</v>
      </c>
      <c r="T65" s="46">
        <f t="shared" si="10"/>
        <v>28.933333333332794</v>
      </c>
      <c r="U65" s="46">
        <f t="shared" si="10"/>
        <v>31.688888888888485</v>
      </c>
      <c r="V65" s="46">
        <f t="shared" si="10"/>
        <v>33.411111111110358</v>
      </c>
      <c r="W65" s="47">
        <f t="shared" si="10"/>
        <v>27.211111111111336</v>
      </c>
      <c r="X65" s="47">
        <f t="shared" si="10"/>
        <v>29.966666666667734</v>
      </c>
      <c r="Y65" s="47">
        <f t="shared" si="10"/>
        <v>31.688888888888485</v>
      </c>
      <c r="Z65" s="48">
        <f t="shared" si="13"/>
        <v>25.488888888889477</v>
      </c>
      <c r="AA65" s="48">
        <f t="shared" si="12"/>
        <v>28.244444444445953</v>
      </c>
      <c r="AB65" s="48">
        <f t="shared" si="12"/>
        <v>29.966666666667734</v>
      </c>
      <c r="AC65" s="49">
        <f t="shared" si="12"/>
        <v>23.766666666665806</v>
      </c>
      <c r="AD65" s="49">
        <f t="shared" si="12"/>
        <v>26.52222222222241</v>
      </c>
      <c r="AE65" s="49">
        <f t="shared" si="12"/>
        <v>28.244444444445953</v>
      </c>
      <c r="AF65" s="50">
        <f t="shared" si="12"/>
        <v>22.044444444444821</v>
      </c>
      <c r="AG65" s="50">
        <f t="shared" si="12"/>
        <v>24.79999999999901</v>
      </c>
      <c r="AH65" s="50">
        <f t="shared" si="7"/>
        <v>26.52222222222241</v>
      </c>
      <c r="AI65" s="51">
        <f t="shared" si="7"/>
        <v>20.322222222221541</v>
      </c>
      <c r="AJ65" s="51">
        <f t="shared" si="7"/>
        <v>23.077777777778124</v>
      </c>
      <c r="AK65" s="51">
        <f t="shared" si="7"/>
        <v>24.79999999999901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48.299999999998278</v>
      </c>
      <c r="F66" s="41">
        <f t="shared" si="11"/>
        <v>51.099999999999952</v>
      </c>
      <c r="G66" s="41">
        <f t="shared" si="11"/>
        <v>52.849999999997152</v>
      </c>
      <c r="H66" s="42">
        <f t="shared" si="11"/>
        <v>44.80000000000075</v>
      </c>
      <c r="I66" s="42">
        <f t="shared" si="11"/>
        <v>47.59999999999944</v>
      </c>
      <c r="J66" s="42">
        <f t="shared" si="10"/>
        <v>49.349999999999625</v>
      </c>
      <c r="K66" s="43">
        <f t="shared" si="10"/>
        <v>41.29999999999864</v>
      </c>
      <c r="L66" s="43">
        <f t="shared" si="10"/>
        <v>44.100000000001671</v>
      </c>
      <c r="M66" s="43">
        <f t="shared" si="10"/>
        <v>45.849999999998644</v>
      </c>
      <c r="N66" s="44">
        <f t="shared" si="10"/>
        <v>32.900000000000588</v>
      </c>
      <c r="O66" s="44">
        <f t="shared" si="10"/>
        <v>35.70000000000077</v>
      </c>
      <c r="P66" s="44">
        <f t="shared" si="10"/>
        <v>37.450000000001147</v>
      </c>
      <c r="Q66" s="45">
        <f t="shared" si="10"/>
        <v>31.150000000000844</v>
      </c>
      <c r="R66" s="45">
        <f t="shared" si="10"/>
        <v>33.94999999999925</v>
      </c>
      <c r="S66" s="45">
        <f t="shared" si="10"/>
        <v>35.70000000000077</v>
      </c>
      <c r="T66" s="46">
        <f t="shared" si="10"/>
        <v>29.399999999999459</v>
      </c>
      <c r="U66" s="46">
        <f t="shared" si="10"/>
        <v>32.199999999999598</v>
      </c>
      <c r="V66" s="46">
        <f t="shared" si="10"/>
        <v>33.94999999999925</v>
      </c>
      <c r="W66" s="47">
        <f t="shared" si="10"/>
        <v>27.650000000000226</v>
      </c>
      <c r="X66" s="47">
        <f t="shared" si="10"/>
        <v>30.450000000001069</v>
      </c>
      <c r="Y66" s="47">
        <f t="shared" si="10"/>
        <v>32.199999999999598</v>
      </c>
      <c r="Z66" s="48">
        <f t="shared" si="13"/>
        <v>25.900000000000588</v>
      </c>
      <c r="AA66" s="48">
        <f t="shared" si="12"/>
        <v>28.700000000001509</v>
      </c>
      <c r="AB66" s="48">
        <f t="shared" si="12"/>
        <v>30.450000000001069</v>
      </c>
      <c r="AC66" s="49">
        <f t="shared" si="12"/>
        <v>24.149999999999139</v>
      </c>
      <c r="AD66" s="49">
        <f t="shared" si="12"/>
        <v>26.950000000000188</v>
      </c>
      <c r="AE66" s="49">
        <f t="shared" si="12"/>
        <v>28.700000000001509</v>
      </c>
      <c r="AF66" s="50">
        <f t="shared" si="12"/>
        <v>22.400000000000375</v>
      </c>
      <c r="AG66" s="50">
        <f t="shared" si="12"/>
        <v>25.199999999999008</v>
      </c>
      <c r="AH66" s="50">
        <f t="shared" si="7"/>
        <v>26.950000000000188</v>
      </c>
      <c r="AI66" s="51">
        <f t="shared" si="7"/>
        <v>20.64999999999932</v>
      </c>
      <c r="AJ66" s="51">
        <f t="shared" si="7"/>
        <v>23.450000000000347</v>
      </c>
      <c r="AK66" s="51">
        <f t="shared" si="7"/>
        <v>25.199999999999008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49.066666666664943</v>
      </c>
      <c r="F67" s="41">
        <f t="shared" si="11"/>
        <v>51.911111111111062</v>
      </c>
      <c r="G67" s="41">
        <f t="shared" si="11"/>
        <v>53.688888888886041</v>
      </c>
      <c r="H67" s="42">
        <f t="shared" si="11"/>
        <v>45.511111111111859</v>
      </c>
      <c r="I67" s="42">
        <f t="shared" si="11"/>
        <v>48.355555555554993</v>
      </c>
      <c r="J67" s="42">
        <f t="shared" si="10"/>
        <v>50.133333333332956</v>
      </c>
      <c r="K67" s="43">
        <f t="shared" si="10"/>
        <v>41.955555555554199</v>
      </c>
      <c r="L67" s="43">
        <f t="shared" si="10"/>
        <v>44.800000000001674</v>
      </c>
      <c r="M67" s="43">
        <f t="shared" si="10"/>
        <v>46.577777777776419</v>
      </c>
      <c r="N67" s="44">
        <f t="shared" si="10"/>
        <v>33.422222222222814</v>
      </c>
      <c r="O67" s="44">
        <f t="shared" si="10"/>
        <v>36.26666666666744</v>
      </c>
      <c r="P67" s="44">
        <f t="shared" si="10"/>
        <v>38.044444444445588</v>
      </c>
      <c r="Q67" s="45">
        <f t="shared" si="10"/>
        <v>31.644444444445288</v>
      </c>
      <c r="R67" s="45">
        <f t="shared" si="10"/>
        <v>34.488888888888141</v>
      </c>
      <c r="S67" s="45">
        <f t="shared" si="10"/>
        <v>36.26666666666744</v>
      </c>
      <c r="T67" s="46">
        <f t="shared" si="10"/>
        <v>29.866666666666124</v>
      </c>
      <c r="U67" s="46">
        <f t="shared" si="10"/>
        <v>32.711111111110711</v>
      </c>
      <c r="V67" s="46">
        <f t="shared" si="10"/>
        <v>34.488888888888141</v>
      </c>
      <c r="W67" s="47">
        <f t="shared" si="10"/>
        <v>28.088888888889116</v>
      </c>
      <c r="X67" s="47">
        <f t="shared" si="10"/>
        <v>30.933333333334403</v>
      </c>
      <c r="Y67" s="47">
        <f t="shared" si="10"/>
        <v>32.711111111110711</v>
      </c>
      <c r="Z67" s="48">
        <f t="shared" si="13"/>
        <v>26.3111111111117</v>
      </c>
      <c r="AA67" s="48">
        <f t="shared" si="12"/>
        <v>29.155555555557065</v>
      </c>
      <c r="AB67" s="48">
        <f t="shared" si="12"/>
        <v>30.933333333334403</v>
      </c>
      <c r="AC67" s="49">
        <f t="shared" si="12"/>
        <v>24.533333333332472</v>
      </c>
      <c r="AD67" s="49">
        <f t="shared" si="12"/>
        <v>27.377777777777965</v>
      </c>
      <c r="AE67" s="49">
        <f t="shared" si="12"/>
        <v>29.155555555557065</v>
      </c>
      <c r="AF67" s="50">
        <f t="shared" si="12"/>
        <v>22.755555555555929</v>
      </c>
      <c r="AG67" s="50">
        <f t="shared" si="12"/>
        <v>25.599999999999007</v>
      </c>
      <c r="AH67" s="50">
        <f t="shared" si="7"/>
        <v>27.377777777777965</v>
      </c>
      <c r="AI67" s="51">
        <f t="shared" si="7"/>
        <v>20.977777777777099</v>
      </c>
      <c r="AJ67" s="51">
        <f t="shared" si="7"/>
        <v>23.822222222222571</v>
      </c>
      <c r="AK67" s="51">
        <f t="shared" si="7"/>
        <v>25.599999999999007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49.833333333331609</v>
      </c>
      <c r="F68" s="41">
        <f t="shared" si="11"/>
        <v>52.722222222222172</v>
      </c>
      <c r="G68" s="41">
        <f t="shared" si="11"/>
        <v>54.527777777774929</v>
      </c>
      <c r="H68" s="42">
        <f t="shared" si="11"/>
        <v>46.222222222222968</v>
      </c>
      <c r="I68" s="42">
        <f t="shared" si="11"/>
        <v>49.111111111110546</v>
      </c>
      <c r="J68" s="42">
        <f t="shared" si="10"/>
        <v>50.916666666666288</v>
      </c>
      <c r="K68" s="43">
        <f t="shared" si="10"/>
        <v>42.611111111109757</v>
      </c>
      <c r="L68" s="43">
        <f t="shared" si="10"/>
        <v>45.500000000001677</v>
      </c>
      <c r="M68" s="43">
        <f t="shared" si="10"/>
        <v>47.305555555554193</v>
      </c>
      <c r="N68" s="44">
        <f t="shared" si="10"/>
        <v>33.94444444444504</v>
      </c>
      <c r="O68" s="44">
        <f t="shared" si="10"/>
        <v>36.83333333333411</v>
      </c>
      <c r="P68" s="44">
        <f t="shared" si="10"/>
        <v>38.63888888889003</v>
      </c>
      <c r="Q68" s="45">
        <f t="shared" si="10"/>
        <v>32.138888888889731</v>
      </c>
      <c r="R68" s="45">
        <f t="shared" si="10"/>
        <v>35.027777777777032</v>
      </c>
      <c r="S68" s="45">
        <f t="shared" si="10"/>
        <v>36.83333333333411</v>
      </c>
      <c r="T68" s="46">
        <f t="shared" si="10"/>
        <v>30.333333333332789</v>
      </c>
      <c r="U68" s="46">
        <f t="shared" si="10"/>
        <v>33.222222222221824</v>
      </c>
      <c r="V68" s="46">
        <f t="shared" si="10"/>
        <v>35.027777777777032</v>
      </c>
      <c r="W68" s="47">
        <f t="shared" si="10"/>
        <v>28.527777777778006</v>
      </c>
      <c r="X68" s="47">
        <f t="shared" si="10"/>
        <v>31.416666666667737</v>
      </c>
      <c r="Y68" s="47">
        <f t="shared" si="10"/>
        <v>33.222222222221824</v>
      </c>
      <c r="Z68" s="48">
        <f t="shared" si="13"/>
        <v>26.722222222222811</v>
      </c>
      <c r="AA68" s="48">
        <f t="shared" si="12"/>
        <v>29.611111111112621</v>
      </c>
      <c r="AB68" s="48">
        <f t="shared" si="12"/>
        <v>31.416666666667737</v>
      </c>
      <c r="AC68" s="49">
        <f t="shared" si="12"/>
        <v>24.916666666665805</v>
      </c>
      <c r="AD68" s="49">
        <f t="shared" si="12"/>
        <v>27.805555555555742</v>
      </c>
      <c r="AE68" s="49">
        <f t="shared" si="12"/>
        <v>29.611111111112621</v>
      </c>
      <c r="AF68" s="50">
        <f t="shared" si="12"/>
        <v>23.111111111111484</v>
      </c>
      <c r="AG68" s="50">
        <f t="shared" si="12"/>
        <v>25.999999999999005</v>
      </c>
      <c r="AH68" s="50">
        <f t="shared" si="7"/>
        <v>27.805555555555742</v>
      </c>
      <c r="AI68" s="51">
        <f t="shared" si="7"/>
        <v>21.305555555554879</v>
      </c>
      <c r="AJ68" s="51">
        <f t="shared" si="7"/>
        <v>24.194444444444795</v>
      </c>
      <c r="AK68" s="51">
        <f t="shared" si="7"/>
        <v>25.999999999999005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50.599999999998275</v>
      </c>
      <c r="F69" s="41">
        <f t="shared" si="11"/>
        <v>53.533333333333282</v>
      </c>
      <c r="G69" s="41">
        <f t="shared" si="11"/>
        <v>55.366666666663818</v>
      </c>
      <c r="H69" s="42">
        <f t="shared" si="11"/>
        <v>46.933333333334076</v>
      </c>
      <c r="I69" s="42">
        <f t="shared" si="11"/>
        <v>49.866666666666099</v>
      </c>
      <c r="J69" s="42">
        <f t="shared" si="10"/>
        <v>51.699999999999619</v>
      </c>
      <c r="K69" s="43">
        <f t="shared" si="10"/>
        <v>43.266666666665316</v>
      </c>
      <c r="L69" s="43">
        <f t="shared" si="10"/>
        <v>46.20000000000168</v>
      </c>
      <c r="M69" s="43">
        <f t="shared" ref="M69:AB91" si="15">M70-(M$363/360)</f>
        <v>48.033333333331967</v>
      </c>
      <c r="N69" s="44">
        <f t="shared" si="15"/>
        <v>34.466666666667265</v>
      </c>
      <c r="O69" s="44">
        <f t="shared" si="15"/>
        <v>37.40000000000078</v>
      </c>
      <c r="P69" s="44">
        <f t="shared" si="15"/>
        <v>39.233333333334471</v>
      </c>
      <c r="Q69" s="45">
        <f t="shared" si="15"/>
        <v>32.633333333334178</v>
      </c>
      <c r="R69" s="45">
        <f t="shared" si="15"/>
        <v>35.566666666665924</v>
      </c>
      <c r="S69" s="45">
        <f t="shared" si="15"/>
        <v>37.40000000000078</v>
      </c>
      <c r="T69" s="46">
        <f t="shared" si="15"/>
        <v>30.799999999999454</v>
      </c>
      <c r="U69" s="46">
        <f t="shared" si="15"/>
        <v>33.733333333332936</v>
      </c>
      <c r="V69" s="46">
        <f t="shared" si="15"/>
        <v>35.566666666665924</v>
      </c>
      <c r="W69" s="47">
        <f t="shared" si="15"/>
        <v>28.966666666666896</v>
      </c>
      <c r="X69" s="47">
        <f t="shared" si="15"/>
        <v>31.900000000001071</v>
      </c>
      <c r="Y69" s="47">
        <f t="shared" si="15"/>
        <v>33.733333333332936</v>
      </c>
      <c r="Z69" s="48">
        <f t="shared" si="15"/>
        <v>27.133333333333923</v>
      </c>
      <c r="AA69" s="48">
        <f t="shared" si="12"/>
        <v>30.066666666668176</v>
      </c>
      <c r="AB69" s="48">
        <f t="shared" si="12"/>
        <v>31.900000000001071</v>
      </c>
      <c r="AC69" s="49">
        <f t="shared" si="12"/>
        <v>25.299999999999137</v>
      </c>
      <c r="AD69" s="49">
        <f t="shared" si="12"/>
        <v>28.233333333333519</v>
      </c>
      <c r="AE69" s="49">
        <f t="shared" si="12"/>
        <v>30.066666666668176</v>
      </c>
      <c r="AF69" s="50">
        <f t="shared" si="12"/>
        <v>23.466666666667038</v>
      </c>
      <c r="AG69" s="50">
        <f t="shared" si="12"/>
        <v>26.399999999999004</v>
      </c>
      <c r="AH69" s="50">
        <f t="shared" si="7"/>
        <v>28.233333333333519</v>
      </c>
      <c r="AI69" s="51">
        <f t="shared" si="7"/>
        <v>21.633333333332658</v>
      </c>
      <c r="AJ69" s="51">
        <f t="shared" si="7"/>
        <v>24.566666666667018</v>
      </c>
      <c r="AK69" s="51">
        <f t="shared" si="7"/>
        <v>26.399999999999004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51.366666666664941</v>
      </c>
      <c r="F70" s="41">
        <f t="shared" si="11"/>
        <v>54.344444444444392</v>
      </c>
      <c r="G70" s="41">
        <f t="shared" si="11"/>
        <v>56.205555555552706</v>
      </c>
      <c r="H70" s="42">
        <f t="shared" si="11"/>
        <v>47.644444444445185</v>
      </c>
      <c r="I70" s="42">
        <f t="shared" si="11"/>
        <v>50.622222222221652</v>
      </c>
      <c r="J70" s="42">
        <f t="shared" si="11"/>
        <v>52.483333333332951</v>
      </c>
      <c r="K70" s="43">
        <f t="shared" si="11"/>
        <v>43.922222222220874</v>
      </c>
      <c r="L70" s="43">
        <f t="shared" si="11"/>
        <v>46.900000000001683</v>
      </c>
      <c r="M70" s="43">
        <f t="shared" si="11"/>
        <v>48.761111111109742</v>
      </c>
      <c r="N70" s="44">
        <f t="shared" si="11"/>
        <v>34.988888888889491</v>
      </c>
      <c r="O70" s="44">
        <f t="shared" si="11"/>
        <v>37.96666666666745</v>
      </c>
      <c r="P70" s="44">
        <f t="shared" si="11"/>
        <v>39.827777777778913</v>
      </c>
      <c r="Q70" s="45">
        <f t="shared" si="11"/>
        <v>33.127777777778626</v>
      </c>
      <c r="R70" s="45">
        <f t="shared" si="11"/>
        <v>36.105555555554815</v>
      </c>
      <c r="S70" s="45">
        <f t="shared" si="11"/>
        <v>37.96666666666745</v>
      </c>
      <c r="T70" s="46">
        <f t="shared" si="11"/>
        <v>31.266666666666119</v>
      </c>
      <c r="U70" s="46">
        <f t="shared" si="15"/>
        <v>34.244444444444049</v>
      </c>
      <c r="V70" s="46">
        <f t="shared" si="15"/>
        <v>36.105555555554815</v>
      </c>
      <c r="W70" s="47">
        <f t="shared" si="15"/>
        <v>29.405555555555786</v>
      </c>
      <c r="X70" s="47">
        <f t="shared" si="15"/>
        <v>32.383333333334406</v>
      </c>
      <c r="Y70" s="47">
        <f t="shared" si="15"/>
        <v>34.244444444444049</v>
      </c>
      <c r="Z70" s="48">
        <f t="shared" si="15"/>
        <v>27.544444444445034</v>
      </c>
      <c r="AA70" s="48">
        <f t="shared" si="12"/>
        <v>30.522222222223732</v>
      </c>
      <c r="AB70" s="48">
        <f t="shared" si="12"/>
        <v>32.383333333334406</v>
      </c>
      <c r="AC70" s="49">
        <f t="shared" si="12"/>
        <v>25.68333333333247</v>
      </c>
      <c r="AD70" s="49">
        <f t="shared" si="12"/>
        <v>28.661111111111296</v>
      </c>
      <c r="AE70" s="49">
        <f t="shared" si="12"/>
        <v>30.522222222223732</v>
      </c>
      <c r="AF70" s="50">
        <f t="shared" si="12"/>
        <v>23.822222222222592</v>
      </c>
      <c r="AG70" s="50">
        <f t="shared" si="12"/>
        <v>26.799999999999002</v>
      </c>
      <c r="AH70" s="50">
        <f t="shared" si="7"/>
        <v>28.661111111111296</v>
      </c>
      <c r="AI70" s="51">
        <f t="shared" si="7"/>
        <v>21.961111111110437</v>
      </c>
      <c r="AJ70" s="51">
        <f t="shared" si="7"/>
        <v>24.938888888889242</v>
      </c>
      <c r="AK70" s="51">
        <f t="shared" si="7"/>
        <v>26.799999999999002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52.133333333331606</v>
      </c>
      <c r="F71" s="41">
        <f t="shared" si="11"/>
        <v>55.155555555555502</v>
      </c>
      <c r="G71" s="41">
        <f t="shared" si="11"/>
        <v>57.044444444441595</v>
      </c>
      <c r="H71" s="42">
        <f t="shared" si="11"/>
        <v>48.355555555556293</v>
      </c>
      <c r="I71" s="42">
        <f t="shared" si="11"/>
        <v>51.377777777777204</v>
      </c>
      <c r="J71" s="42">
        <f t="shared" si="11"/>
        <v>53.266666666666282</v>
      </c>
      <c r="K71" s="43">
        <f t="shared" si="11"/>
        <v>44.577777777776433</v>
      </c>
      <c r="L71" s="43">
        <f t="shared" si="11"/>
        <v>47.600000000001685</v>
      </c>
      <c r="M71" s="43">
        <f t="shared" si="11"/>
        <v>49.488888888887516</v>
      </c>
      <c r="N71" s="44">
        <f t="shared" si="11"/>
        <v>35.511111111111717</v>
      </c>
      <c r="O71" s="44">
        <f t="shared" si="11"/>
        <v>38.53333333333412</v>
      </c>
      <c r="P71" s="44">
        <f t="shared" si="11"/>
        <v>40.422222222223354</v>
      </c>
      <c r="Q71" s="45">
        <f t="shared" si="11"/>
        <v>33.622222222223073</v>
      </c>
      <c r="R71" s="45">
        <f t="shared" si="11"/>
        <v>36.644444444443707</v>
      </c>
      <c r="S71" s="45">
        <f t="shared" si="11"/>
        <v>38.53333333333412</v>
      </c>
      <c r="T71" s="46">
        <f t="shared" si="11"/>
        <v>31.733333333332784</v>
      </c>
      <c r="U71" s="46">
        <f t="shared" si="15"/>
        <v>34.755555555555162</v>
      </c>
      <c r="V71" s="46">
        <f t="shared" si="15"/>
        <v>36.644444444443707</v>
      </c>
      <c r="W71" s="47">
        <f t="shared" si="15"/>
        <v>29.844444444444676</v>
      </c>
      <c r="X71" s="47">
        <f t="shared" si="15"/>
        <v>32.86666666666774</v>
      </c>
      <c r="Y71" s="47">
        <f t="shared" si="15"/>
        <v>34.755555555555162</v>
      </c>
      <c r="Z71" s="48">
        <f t="shared" si="15"/>
        <v>27.955555555556145</v>
      </c>
      <c r="AA71" s="48">
        <f t="shared" si="12"/>
        <v>30.977777777779288</v>
      </c>
      <c r="AB71" s="48">
        <f t="shared" si="12"/>
        <v>32.86666666666774</v>
      </c>
      <c r="AC71" s="49">
        <f t="shared" si="12"/>
        <v>26.066666666665803</v>
      </c>
      <c r="AD71" s="49">
        <f t="shared" si="12"/>
        <v>29.088888888889073</v>
      </c>
      <c r="AE71" s="49">
        <f t="shared" si="12"/>
        <v>30.977777777779288</v>
      </c>
      <c r="AF71" s="50">
        <f t="shared" si="12"/>
        <v>24.177777777778147</v>
      </c>
      <c r="AG71" s="50">
        <f t="shared" si="12"/>
        <v>27.199999999999001</v>
      </c>
      <c r="AH71" s="50">
        <f t="shared" si="12"/>
        <v>29.088888888889073</v>
      </c>
      <c r="AI71" s="51">
        <f t="shared" si="12"/>
        <v>22.288888888888216</v>
      </c>
      <c r="AJ71" s="51">
        <f t="shared" si="12"/>
        <v>25.311111111111465</v>
      </c>
      <c r="AK71" s="51">
        <f t="shared" si="12"/>
        <v>27.199999999999001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52.899999999998272</v>
      </c>
      <c r="F72" s="41">
        <f t="shared" si="11"/>
        <v>55.966666666666612</v>
      </c>
      <c r="G72" s="41">
        <f t="shared" si="11"/>
        <v>57.883333333330484</v>
      </c>
      <c r="H72" s="42">
        <f t="shared" si="11"/>
        <v>49.066666666667402</v>
      </c>
      <c r="I72" s="42">
        <f t="shared" si="11"/>
        <v>52.133333333332757</v>
      </c>
      <c r="J72" s="42">
        <f t="shared" si="11"/>
        <v>54.049999999999613</v>
      </c>
      <c r="K72" s="43">
        <f t="shared" si="11"/>
        <v>45.233333333331991</v>
      </c>
      <c r="L72" s="43">
        <f t="shared" si="11"/>
        <v>48.300000000001688</v>
      </c>
      <c r="M72" s="43">
        <f t="shared" si="11"/>
        <v>50.21666666666529</v>
      </c>
      <c r="N72" s="44">
        <f t="shared" si="11"/>
        <v>36.033333333333943</v>
      </c>
      <c r="O72" s="44">
        <f t="shared" si="11"/>
        <v>39.10000000000079</v>
      </c>
      <c r="P72" s="44">
        <f t="shared" si="11"/>
        <v>41.016666666667795</v>
      </c>
      <c r="Q72" s="45">
        <f t="shared" si="11"/>
        <v>34.11666666666752</v>
      </c>
      <c r="R72" s="45">
        <f t="shared" si="11"/>
        <v>37.183333333332598</v>
      </c>
      <c r="S72" s="45">
        <f t="shared" si="11"/>
        <v>39.10000000000079</v>
      </c>
      <c r="T72" s="46">
        <f t="shared" si="11"/>
        <v>32.199999999999449</v>
      </c>
      <c r="U72" s="46">
        <f t="shared" si="15"/>
        <v>35.266666666666275</v>
      </c>
      <c r="V72" s="46">
        <f t="shared" si="15"/>
        <v>37.183333333332598</v>
      </c>
      <c r="W72" s="47">
        <f t="shared" si="15"/>
        <v>30.283333333333566</v>
      </c>
      <c r="X72" s="47">
        <f t="shared" si="15"/>
        <v>33.350000000001074</v>
      </c>
      <c r="Y72" s="47">
        <f t="shared" si="15"/>
        <v>35.266666666666275</v>
      </c>
      <c r="Z72" s="48">
        <f t="shared" si="15"/>
        <v>28.366666666667257</v>
      </c>
      <c r="AA72" s="48">
        <f t="shared" si="12"/>
        <v>31.433333333334843</v>
      </c>
      <c r="AB72" s="48">
        <f t="shared" si="12"/>
        <v>33.350000000001074</v>
      </c>
      <c r="AC72" s="49">
        <f t="shared" si="12"/>
        <v>26.449999999999136</v>
      </c>
      <c r="AD72" s="49">
        <f t="shared" si="12"/>
        <v>29.51666666666685</v>
      </c>
      <c r="AE72" s="49">
        <f t="shared" si="12"/>
        <v>31.433333333334843</v>
      </c>
      <c r="AF72" s="50">
        <f t="shared" si="12"/>
        <v>24.533333333333701</v>
      </c>
      <c r="AG72" s="50">
        <f t="shared" si="12"/>
        <v>27.599999999999</v>
      </c>
      <c r="AH72" s="50">
        <f t="shared" si="12"/>
        <v>29.51666666666685</v>
      </c>
      <c r="AI72" s="51">
        <f t="shared" si="12"/>
        <v>22.616666666665996</v>
      </c>
      <c r="AJ72" s="51">
        <f t="shared" si="12"/>
        <v>25.683333333333689</v>
      </c>
      <c r="AK72" s="51">
        <f t="shared" si="12"/>
        <v>27.599999999999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53.666666666664938</v>
      </c>
      <c r="F73" s="41">
        <f t="shared" si="11"/>
        <v>56.777777777777722</v>
      </c>
      <c r="G73" s="41">
        <f t="shared" si="11"/>
        <v>58.722222222219372</v>
      </c>
      <c r="H73" s="42">
        <f t="shared" si="11"/>
        <v>49.77777777777851</v>
      </c>
      <c r="I73" s="42">
        <f t="shared" si="11"/>
        <v>52.88888888888831</v>
      </c>
      <c r="J73" s="42">
        <f t="shared" si="11"/>
        <v>54.833333333332945</v>
      </c>
      <c r="K73" s="43">
        <f t="shared" si="11"/>
        <v>45.88888888888755</v>
      </c>
      <c r="L73" s="43">
        <f t="shared" si="11"/>
        <v>49.000000000001691</v>
      </c>
      <c r="M73" s="43">
        <f t="shared" si="11"/>
        <v>50.944444444443064</v>
      </c>
      <c r="N73" s="44">
        <f t="shared" si="11"/>
        <v>36.555555555556168</v>
      </c>
      <c r="O73" s="44">
        <f t="shared" si="11"/>
        <v>39.66666666666746</v>
      </c>
      <c r="P73" s="44">
        <f t="shared" si="11"/>
        <v>41.611111111112237</v>
      </c>
      <c r="Q73" s="45">
        <f t="shared" si="11"/>
        <v>34.611111111111967</v>
      </c>
      <c r="R73" s="45">
        <f t="shared" si="11"/>
        <v>37.72222222222149</v>
      </c>
      <c r="S73" s="45">
        <f t="shared" si="11"/>
        <v>39.66666666666746</v>
      </c>
      <c r="T73" s="46">
        <f t="shared" si="11"/>
        <v>32.666666666666117</v>
      </c>
      <c r="U73" s="46">
        <f t="shared" si="15"/>
        <v>35.777777777777388</v>
      </c>
      <c r="V73" s="46">
        <f t="shared" si="15"/>
        <v>37.72222222222149</v>
      </c>
      <c r="W73" s="47">
        <f t="shared" si="15"/>
        <v>30.722222222222456</v>
      </c>
      <c r="X73" s="47">
        <f t="shared" si="15"/>
        <v>33.833333333334409</v>
      </c>
      <c r="Y73" s="47">
        <f t="shared" si="15"/>
        <v>35.777777777777388</v>
      </c>
      <c r="Z73" s="48">
        <f t="shared" si="15"/>
        <v>28.777777777778368</v>
      </c>
      <c r="AA73" s="48">
        <f t="shared" si="12"/>
        <v>31.888888888890399</v>
      </c>
      <c r="AB73" s="48">
        <f t="shared" si="12"/>
        <v>33.833333333334409</v>
      </c>
      <c r="AC73" s="49">
        <f t="shared" si="12"/>
        <v>26.833333333332469</v>
      </c>
      <c r="AD73" s="49">
        <f t="shared" si="12"/>
        <v>29.944444444444628</v>
      </c>
      <c r="AE73" s="49">
        <f t="shared" si="12"/>
        <v>31.888888888890399</v>
      </c>
      <c r="AF73" s="50">
        <f t="shared" si="12"/>
        <v>24.888888888889255</v>
      </c>
      <c r="AG73" s="50">
        <f t="shared" si="12"/>
        <v>27.999999999998998</v>
      </c>
      <c r="AH73" s="50">
        <f t="shared" si="12"/>
        <v>29.944444444444628</v>
      </c>
      <c r="AI73" s="51">
        <f t="shared" si="12"/>
        <v>22.944444444443775</v>
      </c>
      <c r="AJ73" s="51">
        <f t="shared" si="12"/>
        <v>26.055555555555912</v>
      </c>
      <c r="AK73" s="51">
        <f t="shared" si="12"/>
        <v>27.999999999998998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54.433333333331603</v>
      </c>
      <c r="F74" s="41">
        <f t="shared" si="11"/>
        <v>57.588888888888832</v>
      </c>
      <c r="G74" s="41">
        <f t="shared" si="11"/>
        <v>59.561111111108261</v>
      </c>
      <c r="H74" s="42">
        <f t="shared" si="11"/>
        <v>50.488888888889619</v>
      </c>
      <c r="I74" s="42">
        <f t="shared" si="11"/>
        <v>53.644444444443863</v>
      </c>
      <c r="J74" s="42">
        <f t="shared" si="11"/>
        <v>55.616666666666276</v>
      </c>
      <c r="K74" s="43">
        <f t="shared" si="11"/>
        <v>46.544444444443108</v>
      </c>
      <c r="L74" s="43">
        <f t="shared" si="11"/>
        <v>49.700000000001694</v>
      </c>
      <c r="M74" s="43">
        <f t="shared" si="11"/>
        <v>51.672222222220839</v>
      </c>
      <c r="N74" s="44">
        <f t="shared" si="11"/>
        <v>37.077777777778394</v>
      </c>
      <c r="O74" s="44">
        <f t="shared" si="11"/>
        <v>40.23333333333413</v>
      </c>
      <c r="P74" s="44">
        <f t="shared" si="11"/>
        <v>42.205555555556678</v>
      </c>
      <c r="Q74" s="45">
        <f t="shared" si="11"/>
        <v>35.105555555556414</v>
      </c>
      <c r="R74" s="45">
        <f t="shared" si="11"/>
        <v>38.261111111110381</v>
      </c>
      <c r="S74" s="45">
        <f t="shared" si="11"/>
        <v>40.23333333333413</v>
      </c>
      <c r="T74" s="46">
        <f t="shared" si="11"/>
        <v>33.133333333332786</v>
      </c>
      <c r="U74" s="46">
        <f t="shared" si="15"/>
        <v>36.288888888888501</v>
      </c>
      <c r="V74" s="46">
        <f t="shared" si="15"/>
        <v>38.261111111110381</v>
      </c>
      <c r="W74" s="47">
        <f t="shared" si="15"/>
        <v>31.161111111111346</v>
      </c>
      <c r="X74" s="47">
        <f t="shared" si="15"/>
        <v>34.316666666667743</v>
      </c>
      <c r="Y74" s="47">
        <f t="shared" si="15"/>
        <v>36.288888888888501</v>
      </c>
      <c r="Z74" s="48">
        <f t="shared" si="15"/>
        <v>29.18888888888948</v>
      </c>
      <c r="AA74" s="48">
        <f t="shared" si="12"/>
        <v>32.344444444445955</v>
      </c>
      <c r="AB74" s="48">
        <f t="shared" si="12"/>
        <v>34.316666666667743</v>
      </c>
      <c r="AC74" s="49">
        <f t="shared" si="12"/>
        <v>27.216666666665802</v>
      </c>
      <c r="AD74" s="49">
        <f t="shared" si="12"/>
        <v>30.372222222222405</v>
      </c>
      <c r="AE74" s="49">
        <f t="shared" si="12"/>
        <v>32.344444444445955</v>
      </c>
      <c r="AF74" s="50">
        <f t="shared" si="12"/>
        <v>25.24444444444481</v>
      </c>
      <c r="AG74" s="50">
        <f t="shared" si="12"/>
        <v>28.399999999998997</v>
      </c>
      <c r="AH74" s="50">
        <f t="shared" si="12"/>
        <v>30.372222222222405</v>
      </c>
      <c r="AI74" s="51">
        <f t="shared" si="12"/>
        <v>23.272222222221554</v>
      </c>
      <c r="AJ74" s="51">
        <f t="shared" si="12"/>
        <v>26.427777777778136</v>
      </c>
      <c r="AK74" s="51">
        <f t="shared" si="12"/>
        <v>28.399999999998997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55.199999999998269</v>
      </c>
      <c r="F75" s="41">
        <f t="shared" si="11"/>
        <v>58.399999999999942</v>
      </c>
      <c r="G75" s="41">
        <f t="shared" si="11"/>
        <v>60.399999999997149</v>
      </c>
      <c r="H75" s="42">
        <f t="shared" si="11"/>
        <v>51.200000000000728</v>
      </c>
      <c r="I75" s="42">
        <f t="shared" si="11"/>
        <v>54.399999999999416</v>
      </c>
      <c r="J75" s="42">
        <f t="shared" si="11"/>
        <v>56.399999999999608</v>
      </c>
      <c r="K75" s="43">
        <f t="shared" si="11"/>
        <v>47.199999999998667</v>
      </c>
      <c r="L75" s="43">
        <f t="shared" si="11"/>
        <v>50.400000000001697</v>
      </c>
      <c r="M75" s="43">
        <f t="shared" si="11"/>
        <v>52.399999999998613</v>
      </c>
      <c r="N75" s="44">
        <f t="shared" si="11"/>
        <v>37.60000000000062</v>
      </c>
      <c r="O75" s="44">
        <f t="shared" si="11"/>
        <v>40.8000000000008</v>
      </c>
      <c r="P75" s="44">
        <f t="shared" si="11"/>
        <v>42.80000000000112</v>
      </c>
      <c r="Q75" s="45">
        <f t="shared" si="11"/>
        <v>35.600000000000861</v>
      </c>
      <c r="R75" s="45">
        <f t="shared" si="11"/>
        <v>38.799999999999272</v>
      </c>
      <c r="S75" s="45">
        <f t="shared" si="11"/>
        <v>40.8000000000008</v>
      </c>
      <c r="T75" s="46">
        <f t="shared" si="11"/>
        <v>33.599999999999454</v>
      </c>
      <c r="U75" s="46">
        <f t="shared" si="15"/>
        <v>36.799999999999613</v>
      </c>
      <c r="V75" s="46">
        <f t="shared" si="15"/>
        <v>38.799999999999272</v>
      </c>
      <c r="W75" s="47">
        <f t="shared" si="15"/>
        <v>31.600000000000236</v>
      </c>
      <c r="X75" s="47">
        <f t="shared" si="15"/>
        <v>34.800000000001077</v>
      </c>
      <c r="Y75" s="47">
        <f t="shared" si="15"/>
        <v>36.799999999999613</v>
      </c>
      <c r="Z75" s="48">
        <f t="shared" si="15"/>
        <v>29.600000000000591</v>
      </c>
      <c r="AA75" s="48">
        <f t="shared" si="12"/>
        <v>32.800000000001511</v>
      </c>
      <c r="AB75" s="48">
        <f t="shared" si="12"/>
        <v>34.800000000001077</v>
      </c>
      <c r="AC75" s="49">
        <f t="shared" si="12"/>
        <v>27.599999999999135</v>
      </c>
      <c r="AD75" s="49">
        <f t="shared" si="12"/>
        <v>30.800000000000182</v>
      </c>
      <c r="AE75" s="49">
        <f t="shared" si="12"/>
        <v>32.800000000001511</v>
      </c>
      <c r="AF75" s="50">
        <f t="shared" si="12"/>
        <v>25.600000000000364</v>
      </c>
      <c r="AG75" s="50">
        <f t="shared" si="12"/>
        <v>28.799999999998995</v>
      </c>
      <c r="AH75" s="50">
        <f t="shared" si="12"/>
        <v>30.800000000000182</v>
      </c>
      <c r="AI75" s="51">
        <f t="shared" si="12"/>
        <v>23.599999999999334</v>
      </c>
      <c r="AJ75" s="51">
        <f t="shared" si="12"/>
        <v>26.80000000000036</v>
      </c>
      <c r="AK75" s="51">
        <f t="shared" si="12"/>
        <v>28.799999999998995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55.966666666664935</v>
      </c>
      <c r="F76" s="41">
        <f t="shared" si="11"/>
        <v>59.211111111111052</v>
      </c>
      <c r="G76" s="41">
        <f t="shared" si="11"/>
        <v>61.238888888886038</v>
      </c>
      <c r="H76" s="42">
        <f t="shared" si="11"/>
        <v>51.911111111111836</v>
      </c>
      <c r="I76" s="42">
        <f t="shared" si="11"/>
        <v>55.155555555554969</v>
      </c>
      <c r="J76" s="42">
        <f t="shared" si="11"/>
        <v>57.183333333332939</v>
      </c>
      <c r="K76" s="43">
        <f t="shared" si="11"/>
        <v>47.855555555554226</v>
      </c>
      <c r="L76" s="43">
        <f t="shared" si="11"/>
        <v>51.1000000000017</v>
      </c>
      <c r="M76" s="43">
        <f t="shared" si="11"/>
        <v>53.127777777776387</v>
      </c>
      <c r="N76" s="44">
        <f t="shared" si="11"/>
        <v>38.122222222222845</v>
      </c>
      <c r="O76" s="44">
        <f t="shared" si="11"/>
        <v>41.36666666666747</v>
      </c>
      <c r="P76" s="44">
        <f t="shared" si="11"/>
        <v>43.394444444445561</v>
      </c>
      <c r="Q76" s="45">
        <f t="shared" si="11"/>
        <v>36.094444444445308</v>
      </c>
      <c r="R76" s="45">
        <f t="shared" si="11"/>
        <v>39.338888888888164</v>
      </c>
      <c r="S76" s="45">
        <f t="shared" si="11"/>
        <v>41.36666666666747</v>
      </c>
      <c r="T76" s="46">
        <f t="shared" si="11"/>
        <v>34.066666666666123</v>
      </c>
      <c r="U76" s="46">
        <f t="shared" si="15"/>
        <v>37.311111111110726</v>
      </c>
      <c r="V76" s="46">
        <f t="shared" si="15"/>
        <v>39.338888888888164</v>
      </c>
      <c r="W76" s="47">
        <f t="shared" si="15"/>
        <v>32.038888888889126</v>
      </c>
      <c r="X76" s="47">
        <f t="shared" si="15"/>
        <v>35.283333333334411</v>
      </c>
      <c r="Y76" s="47">
        <f t="shared" si="15"/>
        <v>37.311111111110726</v>
      </c>
      <c r="Z76" s="48">
        <f t="shared" si="15"/>
        <v>30.011111111111703</v>
      </c>
      <c r="AA76" s="48">
        <f t="shared" si="12"/>
        <v>33.255555555557066</v>
      </c>
      <c r="AB76" s="48">
        <f t="shared" si="12"/>
        <v>35.283333333334411</v>
      </c>
      <c r="AC76" s="49">
        <f t="shared" si="12"/>
        <v>27.983333333332467</v>
      </c>
      <c r="AD76" s="49">
        <f t="shared" si="12"/>
        <v>31.227777777777959</v>
      </c>
      <c r="AE76" s="49">
        <f t="shared" si="12"/>
        <v>33.255555555557066</v>
      </c>
      <c r="AF76" s="50">
        <f t="shared" si="12"/>
        <v>25.955555555555918</v>
      </c>
      <c r="AG76" s="50">
        <f t="shared" si="12"/>
        <v>29.199999999998994</v>
      </c>
      <c r="AH76" s="50">
        <f t="shared" si="12"/>
        <v>31.227777777777959</v>
      </c>
      <c r="AI76" s="51">
        <f t="shared" si="12"/>
        <v>23.927777777777113</v>
      </c>
      <c r="AJ76" s="51">
        <f t="shared" si="12"/>
        <v>27.172222222222583</v>
      </c>
      <c r="AK76" s="51">
        <f t="shared" si="12"/>
        <v>29.199999999998994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56.733333333331601</v>
      </c>
      <c r="F77" s="41">
        <f t="shared" si="11"/>
        <v>60.022222222222162</v>
      </c>
      <c r="G77" s="41">
        <f t="shared" si="11"/>
        <v>62.077777777774926</v>
      </c>
      <c r="H77" s="42">
        <f t="shared" si="11"/>
        <v>52.622222222222945</v>
      </c>
      <c r="I77" s="42">
        <f t="shared" si="11"/>
        <v>55.911111111110522</v>
      </c>
      <c r="J77" s="42">
        <f t="shared" si="11"/>
        <v>57.966666666666271</v>
      </c>
      <c r="K77" s="43">
        <f t="shared" si="11"/>
        <v>48.511111111109784</v>
      </c>
      <c r="L77" s="43">
        <f t="shared" si="11"/>
        <v>51.800000000001702</v>
      </c>
      <c r="M77" s="43">
        <f t="shared" si="11"/>
        <v>53.855555555554162</v>
      </c>
      <c r="N77" s="44">
        <f t="shared" si="11"/>
        <v>38.644444444445071</v>
      </c>
      <c r="O77" s="44">
        <f t="shared" si="11"/>
        <v>41.93333333333414</v>
      </c>
      <c r="P77" s="44">
        <f t="shared" si="11"/>
        <v>43.988888888890003</v>
      </c>
      <c r="Q77" s="45">
        <f t="shared" si="11"/>
        <v>36.588888888889755</v>
      </c>
      <c r="R77" s="45">
        <f t="shared" si="11"/>
        <v>39.877777777777055</v>
      </c>
      <c r="S77" s="45">
        <f t="shared" si="11"/>
        <v>41.93333333333414</v>
      </c>
      <c r="T77" s="46">
        <f t="shared" si="11"/>
        <v>34.533333333332791</v>
      </c>
      <c r="U77" s="46">
        <f t="shared" si="15"/>
        <v>37.822222222221839</v>
      </c>
      <c r="V77" s="46">
        <f t="shared" si="15"/>
        <v>39.877777777777055</v>
      </c>
      <c r="W77" s="47">
        <f t="shared" si="15"/>
        <v>32.477777777778016</v>
      </c>
      <c r="X77" s="47">
        <f t="shared" si="15"/>
        <v>35.766666666667746</v>
      </c>
      <c r="Y77" s="47">
        <f t="shared" si="15"/>
        <v>37.822222222221839</v>
      </c>
      <c r="Z77" s="48">
        <f t="shared" si="15"/>
        <v>30.422222222222814</v>
      </c>
      <c r="AA77" s="48">
        <f t="shared" si="12"/>
        <v>33.711111111112622</v>
      </c>
      <c r="AB77" s="48">
        <f t="shared" si="12"/>
        <v>35.766666666667746</v>
      </c>
      <c r="AC77" s="49">
        <f t="shared" si="12"/>
        <v>28.3666666666658</v>
      </c>
      <c r="AD77" s="49">
        <f t="shared" si="12"/>
        <v>31.655555555555736</v>
      </c>
      <c r="AE77" s="49">
        <f t="shared" si="12"/>
        <v>33.711111111112622</v>
      </c>
      <c r="AF77" s="50">
        <f t="shared" si="12"/>
        <v>26.311111111111472</v>
      </c>
      <c r="AG77" s="50">
        <f t="shared" si="12"/>
        <v>29.599999999998992</v>
      </c>
      <c r="AH77" s="50">
        <f t="shared" si="12"/>
        <v>31.655555555555736</v>
      </c>
      <c r="AI77" s="51">
        <f t="shared" si="12"/>
        <v>24.255555555554892</v>
      </c>
      <c r="AJ77" s="51">
        <f t="shared" si="12"/>
        <v>27.544444444444807</v>
      </c>
      <c r="AK77" s="51">
        <f t="shared" si="12"/>
        <v>29.599999999998992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57.499999999998266</v>
      </c>
      <c r="F78" s="41">
        <f t="shared" si="11"/>
        <v>60.833333333333272</v>
      </c>
      <c r="G78" s="41">
        <f t="shared" si="11"/>
        <v>62.916666666663815</v>
      </c>
      <c r="H78" s="42">
        <f t="shared" si="11"/>
        <v>53.333333333334053</v>
      </c>
      <c r="I78" s="42">
        <f t="shared" si="11"/>
        <v>56.666666666666075</v>
      </c>
      <c r="J78" s="42">
        <f t="shared" si="11"/>
        <v>58.749999999999602</v>
      </c>
      <c r="K78" s="43">
        <f t="shared" si="11"/>
        <v>49.166666666665343</v>
      </c>
      <c r="L78" s="43">
        <f t="shared" si="11"/>
        <v>52.500000000001705</v>
      </c>
      <c r="M78" s="43">
        <f t="shared" si="11"/>
        <v>54.583333333331936</v>
      </c>
      <c r="N78" s="44">
        <f t="shared" si="11"/>
        <v>39.166666666667297</v>
      </c>
      <c r="O78" s="44">
        <f t="shared" si="11"/>
        <v>42.50000000000081</v>
      </c>
      <c r="P78" s="44">
        <f t="shared" si="11"/>
        <v>44.583333333334444</v>
      </c>
      <c r="Q78" s="45">
        <f t="shared" si="11"/>
        <v>37.083333333334203</v>
      </c>
      <c r="R78" s="45">
        <f t="shared" si="11"/>
        <v>40.416666666665947</v>
      </c>
      <c r="S78" s="45">
        <f t="shared" si="11"/>
        <v>42.50000000000081</v>
      </c>
      <c r="T78" s="46">
        <f t="shared" si="11"/>
        <v>34.99999999999946</v>
      </c>
      <c r="U78" s="46">
        <f t="shared" si="15"/>
        <v>38.333333333332952</v>
      </c>
      <c r="V78" s="46">
        <f t="shared" si="15"/>
        <v>40.416666666665947</v>
      </c>
      <c r="W78" s="47">
        <f t="shared" si="15"/>
        <v>32.916666666666906</v>
      </c>
      <c r="X78" s="47">
        <f t="shared" si="15"/>
        <v>36.25000000000108</v>
      </c>
      <c r="Y78" s="47">
        <f t="shared" si="15"/>
        <v>38.333333333332952</v>
      </c>
      <c r="Z78" s="48">
        <f t="shared" si="15"/>
        <v>30.833333333333925</v>
      </c>
      <c r="AA78" s="48">
        <f t="shared" si="15"/>
        <v>34.166666666668178</v>
      </c>
      <c r="AB78" s="48">
        <f t="shared" si="15"/>
        <v>36.25000000000108</v>
      </c>
      <c r="AC78" s="49">
        <f t="shared" si="12"/>
        <v>28.749999999999133</v>
      </c>
      <c r="AD78" s="49">
        <f t="shared" si="12"/>
        <v>32.083333333333513</v>
      </c>
      <c r="AE78" s="49">
        <f t="shared" si="12"/>
        <v>34.166666666668178</v>
      </c>
      <c r="AF78" s="50">
        <f t="shared" si="12"/>
        <v>26.666666666667027</v>
      </c>
      <c r="AG78" s="50">
        <f t="shared" si="12"/>
        <v>29.999999999998991</v>
      </c>
      <c r="AH78" s="50">
        <f t="shared" si="12"/>
        <v>32.083333333333513</v>
      </c>
      <c r="AI78" s="51">
        <f t="shared" si="12"/>
        <v>24.583333333332671</v>
      </c>
      <c r="AJ78" s="51">
        <f t="shared" si="12"/>
        <v>27.91666666666703</v>
      </c>
      <c r="AK78" s="51">
        <f t="shared" si="12"/>
        <v>29.999999999998991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58.266666666664932</v>
      </c>
      <c r="F79" s="41">
        <f t="shared" si="11"/>
        <v>61.644444444444382</v>
      </c>
      <c r="G79" s="41">
        <f t="shared" si="11"/>
        <v>63.755555555552704</v>
      </c>
      <c r="H79" s="42">
        <f t="shared" si="11"/>
        <v>54.044444444445162</v>
      </c>
      <c r="I79" s="42">
        <f t="shared" si="11"/>
        <v>57.422222222221627</v>
      </c>
      <c r="J79" s="42">
        <f t="shared" si="11"/>
        <v>59.533333333332934</v>
      </c>
      <c r="K79" s="43">
        <f t="shared" si="11"/>
        <v>49.822222222220901</v>
      </c>
      <c r="L79" s="43">
        <f t="shared" si="11"/>
        <v>53.200000000001708</v>
      </c>
      <c r="M79" s="43">
        <f t="shared" si="11"/>
        <v>55.31111111110971</v>
      </c>
      <c r="N79" s="44">
        <f t="shared" si="11"/>
        <v>39.688888888889522</v>
      </c>
      <c r="O79" s="44">
        <f t="shared" si="11"/>
        <v>43.06666666666748</v>
      </c>
      <c r="P79" s="44">
        <f t="shared" si="11"/>
        <v>45.177777777778886</v>
      </c>
      <c r="Q79" s="45">
        <f t="shared" si="11"/>
        <v>37.57777777777865</v>
      </c>
      <c r="R79" s="45">
        <f t="shared" si="11"/>
        <v>40.955555555554838</v>
      </c>
      <c r="S79" s="45">
        <f t="shared" si="11"/>
        <v>43.06666666666748</v>
      </c>
      <c r="T79" s="46">
        <f t="shared" si="11"/>
        <v>35.466666666666129</v>
      </c>
      <c r="U79" s="46">
        <f t="shared" si="15"/>
        <v>38.844444444444065</v>
      </c>
      <c r="V79" s="46">
        <f t="shared" si="15"/>
        <v>40.955555555554838</v>
      </c>
      <c r="W79" s="47">
        <f t="shared" si="15"/>
        <v>33.355555555555796</v>
      </c>
      <c r="X79" s="47">
        <f t="shared" si="15"/>
        <v>36.733333333334414</v>
      </c>
      <c r="Y79" s="47">
        <f t="shared" si="15"/>
        <v>38.844444444444065</v>
      </c>
      <c r="Z79" s="48">
        <f t="shared" si="15"/>
        <v>31.244444444445037</v>
      </c>
      <c r="AA79" s="48">
        <f t="shared" si="15"/>
        <v>34.622222222223733</v>
      </c>
      <c r="AB79" s="48">
        <f t="shared" si="15"/>
        <v>36.733333333334414</v>
      </c>
      <c r="AC79" s="49">
        <f t="shared" si="12"/>
        <v>29.133333333332466</v>
      </c>
      <c r="AD79" s="49">
        <f t="shared" si="12"/>
        <v>32.51111111111129</v>
      </c>
      <c r="AE79" s="49">
        <f t="shared" si="12"/>
        <v>34.622222222223733</v>
      </c>
      <c r="AF79" s="50">
        <f t="shared" si="12"/>
        <v>27.022222222222581</v>
      </c>
      <c r="AG79" s="50">
        <f t="shared" si="12"/>
        <v>30.39999999999899</v>
      </c>
      <c r="AH79" s="50">
        <f t="shared" si="12"/>
        <v>32.51111111111129</v>
      </c>
      <c r="AI79" s="51">
        <f t="shared" si="12"/>
        <v>24.911111111110451</v>
      </c>
      <c r="AJ79" s="51">
        <f t="shared" si="12"/>
        <v>28.288888888889254</v>
      </c>
      <c r="AK79" s="51">
        <f t="shared" si="12"/>
        <v>30.39999999999899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59.033333333331598</v>
      </c>
      <c r="F80" s="41">
        <f t="shared" si="11"/>
        <v>62.455555555555492</v>
      </c>
      <c r="G80" s="41">
        <f t="shared" si="11"/>
        <v>64.594444444441592</v>
      </c>
      <c r="H80" s="42">
        <f t="shared" si="11"/>
        <v>54.755555555556271</v>
      </c>
      <c r="I80" s="42">
        <f t="shared" si="11"/>
        <v>58.17777777777718</v>
      </c>
      <c r="J80" s="42">
        <f t="shared" si="11"/>
        <v>60.316666666666265</v>
      </c>
      <c r="K80" s="43">
        <f t="shared" si="11"/>
        <v>50.47777777777646</v>
      </c>
      <c r="L80" s="43">
        <f t="shared" si="11"/>
        <v>53.900000000001711</v>
      </c>
      <c r="M80" s="43">
        <f t="shared" si="11"/>
        <v>56.038888888887485</v>
      </c>
      <c r="N80" s="44">
        <f t="shared" si="11"/>
        <v>40.211111111111748</v>
      </c>
      <c r="O80" s="44">
        <f t="shared" ref="O80:T80" si="16">O81-(O$363/360)</f>
        <v>43.63333333333415</v>
      </c>
      <c r="P80" s="44">
        <f t="shared" si="16"/>
        <v>45.772222222223327</v>
      </c>
      <c r="Q80" s="45">
        <f t="shared" si="16"/>
        <v>38.072222222223097</v>
      </c>
      <c r="R80" s="45">
        <f t="shared" si="16"/>
        <v>41.494444444443729</v>
      </c>
      <c r="S80" s="45">
        <f t="shared" si="16"/>
        <v>43.63333333333415</v>
      </c>
      <c r="T80" s="46">
        <f t="shared" si="16"/>
        <v>35.933333333332797</v>
      </c>
      <c r="U80" s="46">
        <f t="shared" si="15"/>
        <v>39.355555555555178</v>
      </c>
      <c r="V80" s="46">
        <f t="shared" si="15"/>
        <v>41.494444444443729</v>
      </c>
      <c r="W80" s="47">
        <f t="shared" si="15"/>
        <v>33.794444444444686</v>
      </c>
      <c r="X80" s="47">
        <f t="shared" si="15"/>
        <v>37.216666666667749</v>
      </c>
      <c r="Y80" s="47">
        <f t="shared" si="15"/>
        <v>39.355555555555178</v>
      </c>
      <c r="Z80" s="48">
        <f t="shared" si="15"/>
        <v>31.655555555556148</v>
      </c>
      <c r="AA80" s="48">
        <f t="shared" si="15"/>
        <v>35.077777777779289</v>
      </c>
      <c r="AB80" s="48">
        <f t="shared" si="15"/>
        <v>37.216666666667749</v>
      </c>
      <c r="AC80" s="49">
        <f t="shared" si="12"/>
        <v>29.516666666665799</v>
      </c>
      <c r="AD80" s="49">
        <f t="shared" si="12"/>
        <v>32.938888888889068</v>
      </c>
      <c r="AE80" s="49">
        <f t="shared" si="12"/>
        <v>35.077777777779289</v>
      </c>
      <c r="AF80" s="50">
        <f t="shared" si="12"/>
        <v>27.377777777778135</v>
      </c>
      <c r="AG80" s="50">
        <f t="shared" si="12"/>
        <v>30.799999999998988</v>
      </c>
      <c r="AH80" s="50">
        <f t="shared" si="12"/>
        <v>32.938888888889068</v>
      </c>
      <c r="AI80" s="51">
        <f t="shared" si="12"/>
        <v>25.23888888888823</v>
      </c>
      <c r="AJ80" s="51">
        <f t="shared" si="12"/>
        <v>28.661111111111477</v>
      </c>
      <c r="AK80" s="51">
        <f t="shared" si="12"/>
        <v>30.799999999998988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59.799999999998263</v>
      </c>
      <c r="F81" s="41">
        <f t="shared" si="17"/>
        <v>63.266666666666602</v>
      </c>
      <c r="G81" s="41">
        <f t="shared" si="17"/>
        <v>65.433333333330481</v>
      </c>
      <c r="H81" s="42">
        <f t="shared" si="17"/>
        <v>55.466666666667379</v>
      </c>
      <c r="I81" s="42">
        <f t="shared" si="17"/>
        <v>58.933333333332733</v>
      </c>
      <c r="J81" s="42">
        <f t="shared" si="17"/>
        <v>61.099999999999596</v>
      </c>
      <c r="K81" s="43">
        <f t="shared" si="17"/>
        <v>51.133333333332018</v>
      </c>
      <c r="L81" s="43">
        <f t="shared" si="17"/>
        <v>54.600000000001714</v>
      </c>
      <c r="M81" s="43">
        <f t="shared" si="17"/>
        <v>56.766666666665259</v>
      </c>
      <c r="N81" s="44">
        <f t="shared" si="17"/>
        <v>40.733333333333974</v>
      </c>
      <c r="O81" s="44">
        <f t="shared" si="17"/>
        <v>44.20000000000082</v>
      </c>
      <c r="P81" s="44">
        <f t="shared" si="17"/>
        <v>46.366666666667768</v>
      </c>
      <c r="Q81" s="45">
        <f t="shared" si="17"/>
        <v>38.566666666667544</v>
      </c>
      <c r="R81" s="45">
        <f t="shared" si="17"/>
        <v>42.033333333332621</v>
      </c>
      <c r="S81" s="45">
        <f t="shared" si="17"/>
        <v>44.20000000000082</v>
      </c>
      <c r="T81" s="46">
        <f t="shared" si="17"/>
        <v>36.399999999999466</v>
      </c>
      <c r="U81" s="46">
        <f t="shared" si="15"/>
        <v>39.866666666666291</v>
      </c>
      <c r="V81" s="46">
        <f t="shared" si="15"/>
        <v>42.033333333332621</v>
      </c>
      <c r="W81" s="47">
        <f t="shared" si="15"/>
        <v>34.233333333333576</v>
      </c>
      <c r="X81" s="47">
        <f t="shared" si="15"/>
        <v>37.700000000001083</v>
      </c>
      <c r="Y81" s="47">
        <f t="shared" si="15"/>
        <v>39.866666666666291</v>
      </c>
      <c r="Z81" s="48">
        <f t="shared" si="15"/>
        <v>32.06666666666726</v>
      </c>
      <c r="AA81" s="48">
        <f t="shared" si="15"/>
        <v>35.533333333334845</v>
      </c>
      <c r="AB81" s="48">
        <f t="shared" si="15"/>
        <v>37.700000000001083</v>
      </c>
      <c r="AC81" s="49">
        <f t="shared" si="12"/>
        <v>29.899999999999132</v>
      </c>
      <c r="AD81" s="49">
        <f t="shared" si="12"/>
        <v>33.366666666666845</v>
      </c>
      <c r="AE81" s="49">
        <f t="shared" si="12"/>
        <v>35.533333333334845</v>
      </c>
      <c r="AF81" s="50">
        <f t="shared" si="12"/>
        <v>27.73333333333369</v>
      </c>
      <c r="AG81" s="50">
        <f t="shared" si="12"/>
        <v>31.199999999998987</v>
      </c>
      <c r="AH81" s="50">
        <f t="shared" si="12"/>
        <v>33.366666666666845</v>
      </c>
      <c r="AI81" s="51">
        <f t="shared" si="12"/>
        <v>25.566666666666009</v>
      </c>
      <c r="AJ81" s="51">
        <f t="shared" si="12"/>
        <v>29.033333333333701</v>
      </c>
      <c r="AK81" s="51">
        <f t="shared" si="12"/>
        <v>31.199999999998987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60.566666666664929</v>
      </c>
      <c r="F82" s="41">
        <f t="shared" si="17"/>
        <v>64.077777777777712</v>
      </c>
      <c r="G82" s="41">
        <f t="shared" si="17"/>
        <v>66.272222222219369</v>
      </c>
      <c r="H82" s="42">
        <f t="shared" si="17"/>
        <v>56.177777777778488</v>
      </c>
      <c r="I82" s="42">
        <f t="shared" si="17"/>
        <v>59.688888888888286</v>
      </c>
      <c r="J82" s="42">
        <f t="shared" si="17"/>
        <v>61.883333333332928</v>
      </c>
      <c r="K82" s="43">
        <f t="shared" si="17"/>
        <v>51.788888888887577</v>
      </c>
      <c r="L82" s="43">
        <f t="shared" si="17"/>
        <v>55.300000000001717</v>
      </c>
      <c r="M82" s="43">
        <f t="shared" si="17"/>
        <v>57.494444444443033</v>
      </c>
      <c r="N82" s="44">
        <f t="shared" si="17"/>
        <v>41.255555555556199</v>
      </c>
      <c r="O82" s="44">
        <f t="shared" si="17"/>
        <v>44.76666666666749</v>
      </c>
      <c r="P82" s="44">
        <f t="shared" si="17"/>
        <v>46.96111111111221</v>
      </c>
      <c r="Q82" s="45">
        <f t="shared" si="17"/>
        <v>39.061111111111991</v>
      </c>
      <c r="R82" s="45">
        <f t="shared" si="17"/>
        <v>42.572222222221512</v>
      </c>
      <c r="S82" s="45">
        <f t="shared" si="17"/>
        <v>44.76666666666749</v>
      </c>
      <c r="T82" s="46">
        <f t="shared" si="17"/>
        <v>36.866666666666134</v>
      </c>
      <c r="U82" s="46">
        <f t="shared" si="15"/>
        <v>40.377777777777403</v>
      </c>
      <c r="V82" s="46">
        <f t="shared" si="15"/>
        <v>42.572222222221512</v>
      </c>
      <c r="W82" s="47">
        <f t="shared" si="15"/>
        <v>34.672222222222466</v>
      </c>
      <c r="X82" s="47">
        <f t="shared" si="15"/>
        <v>38.183333333334417</v>
      </c>
      <c r="Y82" s="47">
        <f t="shared" si="15"/>
        <v>40.377777777777403</v>
      </c>
      <c r="Z82" s="48">
        <f t="shared" si="15"/>
        <v>32.477777777778371</v>
      </c>
      <c r="AA82" s="48">
        <f t="shared" si="15"/>
        <v>35.988888888890401</v>
      </c>
      <c r="AB82" s="48">
        <f t="shared" si="15"/>
        <v>38.183333333334417</v>
      </c>
      <c r="AC82" s="49">
        <f t="shared" si="12"/>
        <v>30.283333333332465</v>
      </c>
      <c r="AD82" s="49">
        <f t="shared" si="12"/>
        <v>33.794444444444622</v>
      </c>
      <c r="AE82" s="49">
        <f t="shared" si="12"/>
        <v>35.988888888890401</v>
      </c>
      <c r="AF82" s="50">
        <f t="shared" si="12"/>
        <v>28.088888888889244</v>
      </c>
      <c r="AG82" s="50">
        <f t="shared" si="12"/>
        <v>31.599999999998985</v>
      </c>
      <c r="AH82" s="50">
        <f t="shared" si="12"/>
        <v>33.794444444444622</v>
      </c>
      <c r="AI82" s="51">
        <f t="shared" si="12"/>
        <v>25.894444444443788</v>
      </c>
      <c r="AJ82" s="51">
        <f t="shared" si="12"/>
        <v>29.405555555555924</v>
      </c>
      <c r="AK82" s="51">
        <f t="shared" si="12"/>
        <v>31.599999999998985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61.333333333331595</v>
      </c>
      <c r="F83" s="41">
        <f t="shared" si="17"/>
        <v>64.888888888888829</v>
      </c>
      <c r="G83" s="41">
        <f t="shared" si="17"/>
        <v>67.111111111108258</v>
      </c>
      <c r="H83" s="42">
        <f t="shared" si="17"/>
        <v>56.888888888889596</v>
      </c>
      <c r="I83" s="42">
        <f t="shared" si="17"/>
        <v>60.444444444443839</v>
      </c>
      <c r="J83" s="42">
        <f t="shared" si="17"/>
        <v>62.666666666666259</v>
      </c>
      <c r="K83" s="43">
        <f t="shared" si="17"/>
        <v>52.444444444443135</v>
      </c>
      <c r="L83" s="43">
        <f t="shared" si="17"/>
        <v>56.00000000000172</v>
      </c>
      <c r="M83" s="43">
        <f t="shared" si="17"/>
        <v>58.222222222220807</v>
      </c>
      <c r="N83" s="44">
        <f t="shared" si="17"/>
        <v>41.777777777778425</v>
      </c>
      <c r="O83" s="44">
        <f t="shared" si="17"/>
        <v>45.33333333333416</v>
      </c>
      <c r="P83" s="44">
        <f t="shared" si="17"/>
        <v>47.555555555556651</v>
      </c>
      <c r="Q83" s="45">
        <f t="shared" si="17"/>
        <v>39.555555555556438</v>
      </c>
      <c r="R83" s="45">
        <f t="shared" si="17"/>
        <v>43.111111111110404</v>
      </c>
      <c r="S83" s="45">
        <f t="shared" si="17"/>
        <v>45.33333333333416</v>
      </c>
      <c r="T83" s="46">
        <f t="shared" si="17"/>
        <v>37.333333333332803</v>
      </c>
      <c r="U83" s="46">
        <f t="shared" si="15"/>
        <v>40.888888888888516</v>
      </c>
      <c r="V83" s="46">
        <f t="shared" si="15"/>
        <v>43.111111111110404</v>
      </c>
      <c r="W83" s="47">
        <f t="shared" si="15"/>
        <v>35.111111111111356</v>
      </c>
      <c r="X83" s="47">
        <f t="shared" si="15"/>
        <v>38.666666666667751</v>
      </c>
      <c r="Y83" s="47">
        <f t="shared" si="15"/>
        <v>40.888888888888516</v>
      </c>
      <c r="Z83" s="48">
        <f t="shared" si="15"/>
        <v>32.888888888889483</v>
      </c>
      <c r="AA83" s="48">
        <f t="shared" si="15"/>
        <v>36.444444444445956</v>
      </c>
      <c r="AB83" s="48">
        <f t="shared" si="15"/>
        <v>38.666666666667751</v>
      </c>
      <c r="AC83" s="49">
        <f t="shared" si="12"/>
        <v>30.666666666665797</v>
      </c>
      <c r="AD83" s="49">
        <f t="shared" si="12"/>
        <v>34.222222222222399</v>
      </c>
      <c r="AE83" s="49">
        <f t="shared" si="12"/>
        <v>36.444444444445956</v>
      </c>
      <c r="AF83" s="50">
        <f t="shared" si="12"/>
        <v>28.444444444444798</v>
      </c>
      <c r="AG83" s="50">
        <f t="shared" si="12"/>
        <v>31.999999999998984</v>
      </c>
      <c r="AH83" s="50">
        <f t="shared" si="12"/>
        <v>34.222222222222399</v>
      </c>
      <c r="AI83" s="51">
        <f t="shared" si="12"/>
        <v>26.222222222221568</v>
      </c>
      <c r="AJ83" s="51">
        <f t="shared" si="12"/>
        <v>29.777777777778148</v>
      </c>
      <c r="AK83" s="51">
        <f t="shared" si="12"/>
        <v>31.999999999998984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62.099999999998261</v>
      </c>
      <c r="F84" s="41">
        <f t="shared" si="17"/>
        <v>65.699999999999946</v>
      </c>
      <c r="G84" s="41">
        <f t="shared" si="17"/>
        <v>67.949999999997146</v>
      </c>
      <c r="H84" s="42">
        <f t="shared" si="17"/>
        <v>57.600000000000705</v>
      </c>
      <c r="I84" s="42">
        <f t="shared" si="17"/>
        <v>61.199999999999392</v>
      </c>
      <c r="J84" s="42">
        <f t="shared" si="17"/>
        <v>63.449999999999591</v>
      </c>
      <c r="K84" s="43">
        <f t="shared" si="17"/>
        <v>53.099999999998694</v>
      </c>
      <c r="L84" s="43">
        <f t="shared" si="17"/>
        <v>56.700000000001722</v>
      </c>
      <c r="M84" s="43">
        <f t="shared" si="17"/>
        <v>58.949999999998582</v>
      </c>
      <c r="N84" s="44">
        <f t="shared" si="17"/>
        <v>42.300000000000651</v>
      </c>
      <c r="O84" s="44">
        <f t="shared" si="17"/>
        <v>45.90000000000083</v>
      </c>
      <c r="P84" s="44">
        <f t="shared" si="17"/>
        <v>48.150000000001093</v>
      </c>
      <c r="Q84" s="45">
        <f t="shared" si="17"/>
        <v>40.050000000000885</v>
      </c>
      <c r="R84" s="45">
        <f t="shared" si="17"/>
        <v>43.649999999999295</v>
      </c>
      <c r="S84" s="45">
        <f t="shared" si="17"/>
        <v>45.90000000000083</v>
      </c>
      <c r="T84" s="46">
        <f t="shared" si="17"/>
        <v>37.799999999999471</v>
      </c>
      <c r="U84" s="46">
        <f t="shared" si="15"/>
        <v>41.399999999999629</v>
      </c>
      <c r="V84" s="46">
        <f t="shared" si="15"/>
        <v>43.649999999999295</v>
      </c>
      <c r="W84" s="47">
        <f t="shared" si="15"/>
        <v>35.550000000000246</v>
      </c>
      <c r="X84" s="47">
        <f t="shared" si="15"/>
        <v>39.150000000001086</v>
      </c>
      <c r="Y84" s="47">
        <f t="shared" si="15"/>
        <v>41.399999999999629</v>
      </c>
      <c r="Z84" s="48">
        <f t="shared" si="15"/>
        <v>33.300000000000594</v>
      </c>
      <c r="AA84" s="48">
        <f t="shared" si="15"/>
        <v>36.900000000001512</v>
      </c>
      <c r="AB84" s="48">
        <f t="shared" si="15"/>
        <v>39.150000000001086</v>
      </c>
      <c r="AC84" s="49">
        <f t="shared" si="12"/>
        <v>31.04999999999913</v>
      </c>
      <c r="AD84" s="49">
        <f t="shared" si="12"/>
        <v>34.650000000000176</v>
      </c>
      <c r="AE84" s="49">
        <f t="shared" si="12"/>
        <v>36.900000000001512</v>
      </c>
      <c r="AF84" s="50">
        <f t="shared" si="12"/>
        <v>28.800000000000352</v>
      </c>
      <c r="AG84" s="50">
        <f t="shared" si="12"/>
        <v>32.399999999998983</v>
      </c>
      <c r="AH84" s="50">
        <f t="shared" si="12"/>
        <v>34.650000000000176</v>
      </c>
      <c r="AI84" s="51">
        <f t="shared" si="12"/>
        <v>26.549999999999347</v>
      </c>
      <c r="AJ84" s="51">
        <f t="shared" si="12"/>
        <v>30.150000000000372</v>
      </c>
      <c r="AK84" s="51">
        <f t="shared" si="12"/>
        <v>32.399999999998983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62.866666666664926</v>
      </c>
      <c r="F85" s="41">
        <f t="shared" si="17"/>
        <v>66.511111111111063</v>
      </c>
      <c r="G85" s="41">
        <f t="shared" si="17"/>
        <v>68.788888888886035</v>
      </c>
      <c r="H85" s="42">
        <f t="shared" si="17"/>
        <v>58.311111111111813</v>
      </c>
      <c r="I85" s="42">
        <f t="shared" si="17"/>
        <v>61.955555555554945</v>
      </c>
      <c r="J85" s="42">
        <f t="shared" si="17"/>
        <v>64.233333333332922</v>
      </c>
      <c r="K85" s="43">
        <f t="shared" si="17"/>
        <v>53.755555555554253</v>
      </c>
      <c r="L85" s="43">
        <f t="shared" si="17"/>
        <v>57.400000000001725</v>
      </c>
      <c r="M85" s="43">
        <f t="shared" si="17"/>
        <v>59.677777777776356</v>
      </c>
      <c r="N85" s="44">
        <f t="shared" si="17"/>
        <v>42.822222222222877</v>
      </c>
      <c r="O85" s="44">
        <f t="shared" si="17"/>
        <v>46.4666666666675</v>
      </c>
      <c r="P85" s="44">
        <f t="shared" si="17"/>
        <v>48.744444444445534</v>
      </c>
      <c r="Q85" s="45">
        <f t="shared" si="17"/>
        <v>40.544444444445332</v>
      </c>
      <c r="R85" s="45">
        <f t="shared" si="17"/>
        <v>44.188888888888187</v>
      </c>
      <c r="S85" s="45">
        <f t="shared" si="17"/>
        <v>46.4666666666675</v>
      </c>
      <c r="T85" s="46">
        <f t="shared" si="17"/>
        <v>38.26666666666614</v>
      </c>
      <c r="U85" s="46">
        <f t="shared" si="15"/>
        <v>41.911111111110742</v>
      </c>
      <c r="V85" s="46">
        <f t="shared" si="15"/>
        <v>44.188888888888187</v>
      </c>
      <c r="W85" s="47">
        <f t="shared" si="15"/>
        <v>35.988888888889136</v>
      </c>
      <c r="X85" s="47">
        <f t="shared" si="15"/>
        <v>39.63333333333442</v>
      </c>
      <c r="Y85" s="47">
        <f t="shared" si="15"/>
        <v>41.911111111110742</v>
      </c>
      <c r="Z85" s="48">
        <f t="shared" si="15"/>
        <v>33.711111111111705</v>
      </c>
      <c r="AA85" s="48">
        <f t="shared" si="15"/>
        <v>37.355555555557068</v>
      </c>
      <c r="AB85" s="48">
        <f t="shared" si="15"/>
        <v>39.63333333333442</v>
      </c>
      <c r="AC85" s="49">
        <f t="shared" si="12"/>
        <v>31.433333333332463</v>
      </c>
      <c r="AD85" s="49">
        <f t="shared" si="12"/>
        <v>35.077777777777953</v>
      </c>
      <c r="AE85" s="49">
        <f t="shared" si="12"/>
        <v>37.355555555557068</v>
      </c>
      <c r="AF85" s="50">
        <f t="shared" ref="AF85:AK85" si="18">AF86-(AF$363/360)</f>
        <v>29.155555555555907</v>
      </c>
      <c r="AG85" s="50">
        <f t="shared" si="18"/>
        <v>32.799999999998981</v>
      </c>
      <c r="AH85" s="50">
        <f t="shared" si="18"/>
        <v>35.077777777777953</v>
      </c>
      <c r="AI85" s="51">
        <f t="shared" si="18"/>
        <v>26.877777777777126</v>
      </c>
      <c r="AJ85" s="51">
        <f t="shared" si="18"/>
        <v>30.522222222222595</v>
      </c>
      <c r="AK85" s="51">
        <f t="shared" si="18"/>
        <v>32.799999999998981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63.633333333331592</v>
      </c>
      <c r="F86" s="41">
        <f t="shared" si="17"/>
        <v>67.32222222222218</v>
      </c>
      <c r="G86" s="41">
        <f t="shared" si="17"/>
        <v>69.627777777774924</v>
      </c>
      <c r="H86" s="42">
        <f t="shared" si="17"/>
        <v>59.022222222222922</v>
      </c>
      <c r="I86" s="42">
        <f t="shared" si="17"/>
        <v>62.711111111110498</v>
      </c>
      <c r="J86" s="42">
        <f t="shared" si="17"/>
        <v>65.016666666666254</v>
      </c>
      <c r="K86" s="43">
        <f t="shared" si="17"/>
        <v>54.411111111109811</v>
      </c>
      <c r="L86" s="43">
        <f t="shared" si="17"/>
        <v>58.100000000001728</v>
      </c>
      <c r="M86" s="43">
        <f t="shared" si="17"/>
        <v>60.40555555555413</v>
      </c>
      <c r="N86" s="44">
        <f t="shared" si="17"/>
        <v>43.344444444445102</v>
      </c>
      <c r="O86" s="44">
        <f t="shared" si="17"/>
        <v>47.03333333333417</v>
      </c>
      <c r="P86" s="44">
        <f t="shared" si="17"/>
        <v>49.338888888889976</v>
      </c>
      <c r="Q86" s="45">
        <f t="shared" si="17"/>
        <v>41.03888888888978</v>
      </c>
      <c r="R86" s="45">
        <f t="shared" si="17"/>
        <v>44.727777777777078</v>
      </c>
      <c r="S86" s="45">
        <f t="shared" si="17"/>
        <v>47.03333333333417</v>
      </c>
      <c r="T86" s="46">
        <f t="shared" si="17"/>
        <v>38.733333333332808</v>
      </c>
      <c r="U86" s="46">
        <f t="shared" si="15"/>
        <v>42.422222222221855</v>
      </c>
      <c r="V86" s="46">
        <f t="shared" si="15"/>
        <v>44.727777777777078</v>
      </c>
      <c r="W86" s="47">
        <f t="shared" si="15"/>
        <v>36.427777777778026</v>
      </c>
      <c r="X86" s="47">
        <f t="shared" si="15"/>
        <v>40.116666666667754</v>
      </c>
      <c r="Y86" s="47">
        <f t="shared" si="15"/>
        <v>42.422222222221855</v>
      </c>
      <c r="Z86" s="48">
        <f t="shared" si="15"/>
        <v>34.122222222222817</v>
      </c>
      <c r="AA86" s="48">
        <f t="shared" si="15"/>
        <v>37.811111111112623</v>
      </c>
      <c r="AB86" s="48">
        <f t="shared" si="15"/>
        <v>40.116666666667754</v>
      </c>
      <c r="AC86" s="49">
        <f t="shared" ref="AC86:AK117" si="19">AC87-(AC$363/360)</f>
        <v>31.816666666665796</v>
      </c>
      <c r="AD86" s="49">
        <f t="shared" si="19"/>
        <v>35.505555555555731</v>
      </c>
      <c r="AE86" s="49">
        <f t="shared" si="19"/>
        <v>37.811111111112623</v>
      </c>
      <c r="AF86" s="50">
        <f t="shared" si="19"/>
        <v>29.511111111111461</v>
      </c>
      <c r="AG86" s="50">
        <f t="shared" si="19"/>
        <v>33.19999999999898</v>
      </c>
      <c r="AH86" s="50">
        <f t="shared" si="19"/>
        <v>35.505555555555731</v>
      </c>
      <c r="AI86" s="51">
        <f t="shared" si="19"/>
        <v>27.205555555554906</v>
      </c>
      <c r="AJ86" s="51">
        <f t="shared" si="19"/>
        <v>30.894444444444819</v>
      </c>
      <c r="AK86" s="51">
        <f t="shared" si="19"/>
        <v>33.19999999999898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64.399999999998258</v>
      </c>
      <c r="F87" s="41">
        <f t="shared" si="17"/>
        <v>68.133333333333297</v>
      </c>
      <c r="G87" s="41">
        <f t="shared" si="17"/>
        <v>70.466666666663812</v>
      </c>
      <c r="H87" s="42">
        <f t="shared" si="17"/>
        <v>59.733333333334031</v>
      </c>
      <c r="I87" s="42">
        <f t="shared" si="17"/>
        <v>63.46666666666605</v>
      </c>
      <c r="J87" s="42">
        <f t="shared" si="17"/>
        <v>65.799999999999585</v>
      </c>
      <c r="K87" s="43">
        <f t="shared" si="17"/>
        <v>55.06666666666537</v>
      </c>
      <c r="L87" s="43">
        <f t="shared" si="17"/>
        <v>58.800000000001731</v>
      </c>
      <c r="M87" s="43">
        <f t="shared" si="17"/>
        <v>61.133333333331905</v>
      </c>
      <c r="N87" s="44">
        <f t="shared" si="17"/>
        <v>43.866666666667328</v>
      </c>
      <c r="O87" s="44">
        <f t="shared" si="17"/>
        <v>47.60000000000084</v>
      </c>
      <c r="P87" s="44">
        <f t="shared" si="17"/>
        <v>49.933333333334417</v>
      </c>
      <c r="Q87" s="45">
        <f t="shared" si="17"/>
        <v>41.533333333334227</v>
      </c>
      <c r="R87" s="45">
        <f t="shared" si="17"/>
        <v>45.266666666665969</v>
      </c>
      <c r="S87" s="45">
        <f t="shared" si="17"/>
        <v>47.60000000000084</v>
      </c>
      <c r="T87" s="46">
        <f t="shared" si="17"/>
        <v>39.199999999999477</v>
      </c>
      <c r="U87" s="46">
        <f t="shared" si="15"/>
        <v>42.933333333332968</v>
      </c>
      <c r="V87" s="46">
        <f t="shared" si="15"/>
        <v>45.266666666665969</v>
      </c>
      <c r="W87" s="47">
        <f t="shared" si="15"/>
        <v>36.866666666666916</v>
      </c>
      <c r="X87" s="47">
        <f t="shared" si="15"/>
        <v>40.600000000001089</v>
      </c>
      <c r="Y87" s="47">
        <f t="shared" si="15"/>
        <v>42.933333333332968</v>
      </c>
      <c r="Z87" s="48">
        <f t="shared" si="15"/>
        <v>34.533333333333928</v>
      </c>
      <c r="AA87" s="48">
        <f t="shared" si="15"/>
        <v>38.266666666668179</v>
      </c>
      <c r="AB87" s="48">
        <f t="shared" si="15"/>
        <v>40.600000000001089</v>
      </c>
      <c r="AC87" s="49">
        <f t="shared" si="19"/>
        <v>32.199999999999129</v>
      </c>
      <c r="AD87" s="49">
        <f t="shared" si="19"/>
        <v>35.933333333333508</v>
      </c>
      <c r="AE87" s="49">
        <f t="shared" si="19"/>
        <v>38.266666666668179</v>
      </c>
      <c r="AF87" s="50">
        <f t="shared" si="19"/>
        <v>29.866666666667015</v>
      </c>
      <c r="AG87" s="50">
        <f t="shared" si="19"/>
        <v>33.599999999998978</v>
      </c>
      <c r="AH87" s="50">
        <f t="shared" si="19"/>
        <v>35.933333333333508</v>
      </c>
      <c r="AI87" s="51">
        <f t="shared" si="19"/>
        <v>27.533333333332685</v>
      </c>
      <c r="AJ87" s="51">
        <f t="shared" si="19"/>
        <v>31.266666666667042</v>
      </c>
      <c r="AK87" s="51">
        <f t="shared" si="19"/>
        <v>33.599999999998978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65.166666666664923</v>
      </c>
      <c r="F88" s="41">
        <f t="shared" si="17"/>
        <v>68.944444444444414</v>
      </c>
      <c r="G88" s="41">
        <f t="shared" si="17"/>
        <v>71.305555555552701</v>
      </c>
      <c r="H88" s="42">
        <f t="shared" si="17"/>
        <v>60.444444444445139</v>
      </c>
      <c r="I88" s="42">
        <f t="shared" si="17"/>
        <v>64.222222222221603</v>
      </c>
      <c r="J88" s="42">
        <f t="shared" si="17"/>
        <v>66.583333333332916</v>
      </c>
      <c r="K88" s="43">
        <f t="shared" si="17"/>
        <v>55.722222222220928</v>
      </c>
      <c r="L88" s="43">
        <f t="shared" si="17"/>
        <v>59.500000000001734</v>
      </c>
      <c r="M88" s="43">
        <f t="shared" si="17"/>
        <v>61.861111111109679</v>
      </c>
      <c r="N88" s="44">
        <f t="shared" si="17"/>
        <v>44.388888888889554</v>
      </c>
      <c r="O88" s="44">
        <f t="shared" si="17"/>
        <v>48.16666666666751</v>
      </c>
      <c r="P88" s="44">
        <f t="shared" si="17"/>
        <v>50.527777777778859</v>
      </c>
      <c r="Q88" s="45">
        <f t="shared" si="17"/>
        <v>42.027777777778674</v>
      </c>
      <c r="R88" s="45">
        <f t="shared" si="17"/>
        <v>45.805555555554861</v>
      </c>
      <c r="S88" s="45">
        <f t="shared" si="17"/>
        <v>48.16666666666751</v>
      </c>
      <c r="T88" s="46">
        <f t="shared" si="17"/>
        <v>39.666666666666146</v>
      </c>
      <c r="U88" s="46">
        <f t="shared" si="15"/>
        <v>43.44444444444408</v>
      </c>
      <c r="V88" s="46">
        <f t="shared" si="15"/>
        <v>45.805555555554861</v>
      </c>
      <c r="W88" s="47">
        <f t="shared" si="15"/>
        <v>37.305555555555806</v>
      </c>
      <c r="X88" s="47">
        <f t="shared" si="15"/>
        <v>41.083333333334423</v>
      </c>
      <c r="Y88" s="47">
        <f t="shared" si="15"/>
        <v>43.44444444444408</v>
      </c>
      <c r="Z88" s="48">
        <f t="shared" si="15"/>
        <v>34.94444444444504</v>
      </c>
      <c r="AA88" s="48">
        <f t="shared" si="15"/>
        <v>38.722222222223735</v>
      </c>
      <c r="AB88" s="48">
        <f t="shared" si="15"/>
        <v>41.083333333334423</v>
      </c>
      <c r="AC88" s="49">
        <f t="shared" si="19"/>
        <v>32.583333333332462</v>
      </c>
      <c r="AD88" s="49">
        <f t="shared" si="19"/>
        <v>36.361111111111285</v>
      </c>
      <c r="AE88" s="49">
        <f t="shared" si="19"/>
        <v>38.722222222223735</v>
      </c>
      <c r="AF88" s="50">
        <f t="shared" si="19"/>
        <v>30.22222222222257</v>
      </c>
      <c r="AG88" s="50">
        <f t="shared" si="19"/>
        <v>33.999999999998977</v>
      </c>
      <c r="AH88" s="50">
        <f t="shared" si="19"/>
        <v>36.361111111111285</v>
      </c>
      <c r="AI88" s="51">
        <f t="shared" si="19"/>
        <v>27.861111111110464</v>
      </c>
      <c r="AJ88" s="51">
        <f t="shared" si="19"/>
        <v>31.638888888889266</v>
      </c>
      <c r="AK88" s="51">
        <f t="shared" si="19"/>
        <v>33.999999999998977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65.933333333331589</v>
      </c>
      <c r="F89" s="41">
        <f t="shared" si="17"/>
        <v>69.755555555555532</v>
      </c>
      <c r="G89" s="41">
        <f t="shared" si="17"/>
        <v>72.144444444441589</v>
      </c>
      <c r="H89" s="42">
        <f t="shared" si="17"/>
        <v>61.155555555556248</v>
      </c>
      <c r="I89" s="42">
        <f t="shared" si="17"/>
        <v>64.977777777777163</v>
      </c>
      <c r="J89" s="42">
        <f t="shared" si="17"/>
        <v>67.366666666666248</v>
      </c>
      <c r="K89" s="43">
        <f t="shared" si="17"/>
        <v>56.377777777776487</v>
      </c>
      <c r="L89" s="43">
        <f t="shared" si="17"/>
        <v>60.200000000001737</v>
      </c>
      <c r="M89" s="43">
        <f t="shared" si="17"/>
        <v>62.588888888887453</v>
      </c>
      <c r="N89" s="44">
        <f t="shared" si="17"/>
        <v>44.911111111111779</v>
      </c>
      <c r="O89" s="44">
        <f t="shared" si="17"/>
        <v>48.73333333333418</v>
      </c>
      <c r="P89" s="44">
        <f t="shared" si="17"/>
        <v>51.1222222222233</v>
      </c>
      <c r="Q89" s="45">
        <f t="shared" si="17"/>
        <v>42.522222222223121</v>
      </c>
      <c r="R89" s="45">
        <f t="shared" si="17"/>
        <v>46.344444444443752</v>
      </c>
      <c r="S89" s="45">
        <f t="shared" si="17"/>
        <v>48.73333333333418</v>
      </c>
      <c r="T89" s="46">
        <f t="shared" si="17"/>
        <v>40.133333333332814</v>
      </c>
      <c r="U89" s="46">
        <f t="shared" si="15"/>
        <v>43.955555555555193</v>
      </c>
      <c r="V89" s="46">
        <f t="shared" si="15"/>
        <v>46.344444444443752</v>
      </c>
      <c r="W89" s="47">
        <f t="shared" si="15"/>
        <v>37.744444444444696</v>
      </c>
      <c r="X89" s="47">
        <f t="shared" si="15"/>
        <v>41.566666666667757</v>
      </c>
      <c r="Y89" s="47">
        <f t="shared" si="15"/>
        <v>43.955555555555193</v>
      </c>
      <c r="Z89" s="48">
        <f t="shared" si="15"/>
        <v>35.355555555556151</v>
      </c>
      <c r="AA89" s="48">
        <f t="shared" si="15"/>
        <v>39.177777777779291</v>
      </c>
      <c r="AB89" s="48">
        <f t="shared" si="15"/>
        <v>41.566666666667757</v>
      </c>
      <c r="AC89" s="49">
        <f t="shared" si="19"/>
        <v>32.966666666665795</v>
      </c>
      <c r="AD89" s="49">
        <f t="shared" si="19"/>
        <v>36.788888888889062</v>
      </c>
      <c r="AE89" s="49">
        <f t="shared" si="19"/>
        <v>39.177777777779291</v>
      </c>
      <c r="AF89" s="50">
        <f t="shared" si="19"/>
        <v>30.577777777778124</v>
      </c>
      <c r="AG89" s="50">
        <f t="shared" si="19"/>
        <v>34.399999999998975</v>
      </c>
      <c r="AH89" s="50">
        <f t="shared" si="19"/>
        <v>36.788888888889062</v>
      </c>
      <c r="AI89" s="51">
        <f t="shared" si="19"/>
        <v>28.188888888888243</v>
      </c>
      <c r="AJ89" s="51">
        <f t="shared" si="19"/>
        <v>32.011111111111489</v>
      </c>
      <c r="AK89" s="51">
        <f t="shared" si="19"/>
        <v>34.399999999998975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66.699999999998255</v>
      </c>
      <c r="F90" s="41">
        <f t="shared" si="17"/>
        <v>70.566666666666649</v>
      </c>
      <c r="G90" s="41">
        <f t="shared" si="17"/>
        <v>72.983333333330478</v>
      </c>
      <c r="H90" s="42">
        <f t="shared" si="17"/>
        <v>61.866666666667356</v>
      </c>
      <c r="I90" s="42">
        <f t="shared" si="17"/>
        <v>65.733333333332723</v>
      </c>
      <c r="J90" s="42">
        <f t="shared" si="17"/>
        <v>68.149999999999579</v>
      </c>
      <c r="K90" s="43">
        <f t="shared" si="17"/>
        <v>57.033333333332045</v>
      </c>
      <c r="L90" s="43">
        <f t="shared" si="17"/>
        <v>60.900000000001739</v>
      </c>
      <c r="M90" s="43">
        <f t="shared" si="17"/>
        <v>63.316666666665228</v>
      </c>
      <c r="N90" s="44">
        <f t="shared" si="17"/>
        <v>45.433333333334005</v>
      </c>
      <c r="O90" s="44">
        <f t="shared" si="17"/>
        <v>49.30000000000085</v>
      </c>
      <c r="P90" s="44">
        <f t="shared" si="17"/>
        <v>51.716666666667741</v>
      </c>
      <c r="Q90" s="45">
        <f t="shared" si="17"/>
        <v>43.016666666667568</v>
      </c>
      <c r="R90" s="45">
        <f t="shared" si="17"/>
        <v>46.883333333332644</v>
      </c>
      <c r="S90" s="45">
        <f t="shared" si="17"/>
        <v>49.30000000000085</v>
      </c>
      <c r="T90" s="46">
        <f t="shared" si="17"/>
        <v>40.599999999999483</v>
      </c>
      <c r="U90" s="46">
        <f t="shared" si="15"/>
        <v>44.466666666666306</v>
      </c>
      <c r="V90" s="46">
        <f t="shared" si="15"/>
        <v>46.883333333332644</v>
      </c>
      <c r="W90" s="47">
        <f t="shared" si="15"/>
        <v>38.183333333333586</v>
      </c>
      <c r="X90" s="47">
        <f t="shared" si="15"/>
        <v>42.050000000001091</v>
      </c>
      <c r="Y90" s="47">
        <f t="shared" si="15"/>
        <v>44.466666666666306</v>
      </c>
      <c r="Z90" s="48">
        <f t="shared" si="15"/>
        <v>35.766666666667263</v>
      </c>
      <c r="AA90" s="48">
        <f t="shared" si="15"/>
        <v>39.633333333334846</v>
      </c>
      <c r="AB90" s="48">
        <f t="shared" si="15"/>
        <v>42.050000000001091</v>
      </c>
      <c r="AC90" s="49">
        <f t="shared" si="19"/>
        <v>33.349999999999127</v>
      </c>
      <c r="AD90" s="49">
        <f t="shared" si="19"/>
        <v>37.216666666666839</v>
      </c>
      <c r="AE90" s="49">
        <f t="shared" si="19"/>
        <v>39.633333333334846</v>
      </c>
      <c r="AF90" s="50">
        <f t="shared" si="19"/>
        <v>30.933333333333678</v>
      </c>
      <c r="AG90" s="50">
        <f t="shared" si="19"/>
        <v>34.799999999998974</v>
      </c>
      <c r="AH90" s="50">
        <f t="shared" si="19"/>
        <v>37.216666666666839</v>
      </c>
      <c r="AI90" s="51">
        <f t="shared" si="19"/>
        <v>28.516666666666023</v>
      </c>
      <c r="AJ90" s="51">
        <f t="shared" si="19"/>
        <v>32.383333333333709</v>
      </c>
      <c r="AK90" s="51">
        <f t="shared" si="19"/>
        <v>34.799999999998974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67.466666666664921</v>
      </c>
      <c r="F91" s="41">
        <f t="shared" si="17"/>
        <v>71.377777777777766</v>
      </c>
      <c r="G91" s="41">
        <f t="shared" si="17"/>
        <v>73.822222222219366</v>
      </c>
      <c r="H91" s="42">
        <f t="shared" si="17"/>
        <v>62.577777777778465</v>
      </c>
      <c r="I91" s="42">
        <f t="shared" si="17"/>
        <v>66.488888888888283</v>
      </c>
      <c r="J91" s="42">
        <f t="shared" si="17"/>
        <v>68.933333333332911</v>
      </c>
      <c r="K91" s="43">
        <f t="shared" si="17"/>
        <v>57.688888888887604</v>
      </c>
      <c r="L91" s="43">
        <f t="shared" si="17"/>
        <v>61.600000000001742</v>
      </c>
      <c r="M91" s="43">
        <f t="shared" si="17"/>
        <v>64.044444444443002</v>
      </c>
      <c r="N91" s="44">
        <f t="shared" si="17"/>
        <v>45.955555555556231</v>
      </c>
      <c r="O91" s="44">
        <f t="shared" si="17"/>
        <v>49.86666666666752</v>
      </c>
      <c r="P91" s="44">
        <f t="shared" si="17"/>
        <v>52.311111111112183</v>
      </c>
      <c r="Q91" s="45">
        <f t="shared" si="17"/>
        <v>43.511111111112015</v>
      </c>
      <c r="R91" s="45">
        <f t="shared" si="17"/>
        <v>47.422222222221535</v>
      </c>
      <c r="S91" s="45">
        <f t="shared" si="17"/>
        <v>49.86666666666752</v>
      </c>
      <c r="T91" s="46">
        <f t="shared" si="17"/>
        <v>41.066666666666151</v>
      </c>
      <c r="U91" s="46">
        <f t="shared" si="15"/>
        <v>44.977777777777419</v>
      </c>
      <c r="V91" s="46">
        <f t="shared" si="15"/>
        <v>47.422222222221535</v>
      </c>
      <c r="W91" s="47">
        <f t="shared" si="15"/>
        <v>38.622222222222476</v>
      </c>
      <c r="X91" s="47">
        <f t="shared" si="15"/>
        <v>42.533333333334426</v>
      </c>
      <c r="Y91" s="47">
        <f t="shared" si="15"/>
        <v>44.977777777777419</v>
      </c>
      <c r="Z91" s="48">
        <f t="shared" si="15"/>
        <v>36.177777777778374</v>
      </c>
      <c r="AA91" s="48">
        <f t="shared" si="15"/>
        <v>40.088888888890402</v>
      </c>
      <c r="AB91" s="48">
        <f t="shared" si="15"/>
        <v>42.533333333334426</v>
      </c>
      <c r="AC91" s="49">
        <f t="shared" si="19"/>
        <v>33.73333333333246</v>
      </c>
      <c r="AD91" s="49">
        <f t="shared" si="19"/>
        <v>37.644444444444616</v>
      </c>
      <c r="AE91" s="49">
        <f t="shared" si="19"/>
        <v>40.088888888890402</v>
      </c>
      <c r="AF91" s="50">
        <f t="shared" si="19"/>
        <v>31.288888888889232</v>
      </c>
      <c r="AG91" s="50">
        <f t="shared" si="19"/>
        <v>35.199999999998973</v>
      </c>
      <c r="AH91" s="50">
        <f t="shared" si="19"/>
        <v>37.644444444444616</v>
      </c>
      <c r="AI91" s="51">
        <f t="shared" si="19"/>
        <v>28.844444444443802</v>
      </c>
      <c r="AJ91" s="51">
        <f t="shared" si="19"/>
        <v>32.755555555555929</v>
      </c>
      <c r="AK91" s="51">
        <f t="shared" si="19"/>
        <v>35.199999999998973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68.233333333331586</v>
      </c>
      <c r="F92" s="41">
        <f t="shared" si="17"/>
        <v>72.188888888888883</v>
      </c>
      <c r="G92" s="41">
        <f t="shared" si="17"/>
        <v>74.661111111108255</v>
      </c>
      <c r="H92" s="42">
        <f t="shared" si="17"/>
        <v>63.288888888889574</v>
      </c>
      <c r="I92" s="42">
        <f t="shared" si="17"/>
        <v>67.244444444443843</v>
      </c>
      <c r="J92" s="42">
        <f t="shared" si="17"/>
        <v>69.716666666666242</v>
      </c>
      <c r="K92" s="43">
        <f t="shared" si="17"/>
        <v>58.344444444443162</v>
      </c>
      <c r="L92" s="43">
        <f t="shared" si="17"/>
        <v>62.300000000001745</v>
      </c>
      <c r="M92" s="43">
        <f t="shared" si="17"/>
        <v>64.772222222220776</v>
      </c>
      <c r="N92" s="44">
        <f t="shared" si="17"/>
        <v>46.477777777778456</v>
      </c>
      <c r="O92" s="44">
        <f t="shared" si="17"/>
        <v>50.43333333333419</v>
      </c>
      <c r="P92" s="44">
        <f t="shared" si="17"/>
        <v>52.905555555556624</v>
      </c>
      <c r="Q92" s="45">
        <f t="shared" si="17"/>
        <v>44.005555555556462</v>
      </c>
      <c r="R92" s="45">
        <f t="shared" si="17"/>
        <v>47.961111111110426</v>
      </c>
      <c r="S92" s="45">
        <f t="shared" si="17"/>
        <v>50.43333333333419</v>
      </c>
      <c r="T92" s="46">
        <f t="shared" si="17"/>
        <v>41.53333333333282</v>
      </c>
      <c r="U92" s="46">
        <f t="shared" ref="U92:AJ106" si="20">U93-(U$363/360)</f>
        <v>45.488888888888532</v>
      </c>
      <c r="V92" s="46">
        <f t="shared" si="20"/>
        <v>47.961111111110426</v>
      </c>
      <c r="W92" s="47">
        <f t="shared" si="20"/>
        <v>39.061111111111366</v>
      </c>
      <c r="X92" s="47">
        <f t="shared" si="20"/>
        <v>43.01666666666776</v>
      </c>
      <c r="Y92" s="47">
        <f t="shared" si="20"/>
        <v>45.488888888888532</v>
      </c>
      <c r="Z92" s="48">
        <f t="shared" si="20"/>
        <v>36.588888888889485</v>
      </c>
      <c r="AA92" s="48">
        <f t="shared" si="20"/>
        <v>40.544444444445958</v>
      </c>
      <c r="AB92" s="48">
        <f t="shared" si="20"/>
        <v>43.01666666666776</v>
      </c>
      <c r="AC92" s="49">
        <f t="shared" si="20"/>
        <v>34.116666666665793</v>
      </c>
      <c r="AD92" s="49">
        <f t="shared" si="20"/>
        <v>38.072222222222393</v>
      </c>
      <c r="AE92" s="49">
        <f t="shared" si="20"/>
        <v>40.544444444445958</v>
      </c>
      <c r="AF92" s="50">
        <f t="shared" si="20"/>
        <v>31.644444444444787</v>
      </c>
      <c r="AG92" s="50">
        <f t="shared" si="20"/>
        <v>35.599999999998971</v>
      </c>
      <c r="AH92" s="50">
        <f t="shared" si="19"/>
        <v>38.072222222222393</v>
      </c>
      <c r="AI92" s="51">
        <f t="shared" si="19"/>
        <v>29.172222222221581</v>
      </c>
      <c r="AJ92" s="51">
        <f t="shared" si="19"/>
        <v>33.127777777778149</v>
      </c>
      <c r="AK92" s="51">
        <f t="shared" si="19"/>
        <v>35.599999999998971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68.999999999998252</v>
      </c>
      <c r="F93" s="41">
        <f t="shared" si="17"/>
        <v>73</v>
      </c>
      <c r="G93" s="41">
        <f t="shared" si="17"/>
        <v>75.499999999997144</v>
      </c>
      <c r="H93" s="42">
        <f t="shared" si="17"/>
        <v>64.000000000000682</v>
      </c>
      <c r="I93" s="42">
        <f t="shared" si="17"/>
        <v>67.999999999999403</v>
      </c>
      <c r="J93" s="42">
        <f t="shared" si="17"/>
        <v>70.499999999999574</v>
      </c>
      <c r="K93" s="43">
        <f t="shared" si="17"/>
        <v>58.999999999998721</v>
      </c>
      <c r="L93" s="43">
        <f t="shared" si="17"/>
        <v>63.000000000001748</v>
      </c>
      <c r="M93" s="43">
        <f t="shared" si="17"/>
        <v>65.49999999999855</v>
      </c>
      <c r="N93" s="44">
        <f t="shared" si="17"/>
        <v>47.000000000000682</v>
      </c>
      <c r="O93" s="44">
        <f t="shared" si="17"/>
        <v>51.00000000000086</v>
      </c>
      <c r="P93" s="44">
        <f t="shared" si="17"/>
        <v>53.500000000001066</v>
      </c>
      <c r="Q93" s="45">
        <f t="shared" si="17"/>
        <v>44.500000000000909</v>
      </c>
      <c r="R93" s="45">
        <f t="shared" si="17"/>
        <v>48.499999999999318</v>
      </c>
      <c r="S93" s="45">
        <f t="shared" si="17"/>
        <v>51.00000000000086</v>
      </c>
      <c r="T93" s="46">
        <f t="shared" si="17"/>
        <v>41.999999999999488</v>
      </c>
      <c r="U93" s="46">
        <f t="shared" si="20"/>
        <v>45.999999999999645</v>
      </c>
      <c r="V93" s="46">
        <f t="shared" si="20"/>
        <v>48.499999999999318</v>
      </c>
      <c r="W93" s="47">
        <f t="shared" si="20"/>
        <v>39.500000000000256</v>
      </c>
      <c r="X93" s="47">
        <f t="shared" si="20"/>
        <v>43.500000000001094</v>
      </c>
      <c r="Y93" s="47">
        <f t="shared" si="20"/>
        <v>45.999999999999645</v>
      </c>
      <c r="Z93" s="48">
        <f t="shared" si="20"/>
        <v>37.000000000000597</v>
      </c>
      <c r="AA93" s="48">
        <f t="shared" si="20"/>
        <v>41.000000000001513</v>
      </c>
      <c r="AB93" s="48">
        <f t="shared" si="20"/>
        <v>43.500000000001094</v>
      </c>
      <c r="AC93" s="49">
        <f t="shared" si="20"/>
        <v>34.499999999999126</v>
      </c>
      <c r="AD93" s="49">
        <f t="shared" si="20"/>
        <v>38.500000000000171</v>
      </c>
      <c r="AE93" s="49">
        <f t="shared" si="20"/>
        <v>41.000000000001513</v>
      </c>
      <c r="AF93" s="50">
        <f t="shared" si="20"/>
        <v>32.000000000000341</v>
      </c>
      <c r="AG93" s="50">
        <f t="shared" si="20"/>
        <v>35.99999999999897</v>
      </c>
      <c r="AH93" s="50">
        <f t="shared" si="19"/>
        <v>38.500000000000171</v>
      </c>
      <c r="AI93" s="51">
        <f t="shared" si="19"/>
        <v>29.499999999999361</v>
      </c>
      <c r="AJ93" s="51">
        <f t="shared" si="19"/>
        <v>33.500000000000369</v>
      </c>
      <c r="AK93" s="51">
        <f t="shared" si="19"/>
        <v>35.99999999999897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69.766666666664918</v>
      </c>
      <c r="F94" s="41">
        <f t="shared" si="17"/>
        <v>73.811111111111117</v>
      </c>
      <c r="G94" s="41">
        <f t="shared" si="17"/>
        <v>76.338888888886032</v>
      </c>
      <c r="H94" s="42">
        <f t="shared" si="17"/>
        <v>64.711111111111791</v>
      </c>
      <c r="I94" s="42">
        <f t="shared" si="17"/>
        <v>68.755555555554963</v>
      </c>
      <c r="J94" s="42">
        <f t="shared" si="17"/>
        <v>71.283333333332905</v>
      </c>
      <c r="K94" s="43">
        <f t="shared" si="17"/>
        <v>59.65555555555428</v>
      </c>
      <c r="L94" s="43">
        <f t="shared" si="17"/>
        <v>63.700000000001751</v>
      </c>
      <c r="M94" s="43">
        <f t="shared" si="17"/>
        <v>66.227777777776325</v>
      </c>
      <c r="N94" s="44">
        <f t="shared" si="17"/>
        <v>47.522222222222908</v>
      </c>
      <c r="O94" s="44">
        <f t="shared" si="17"/>
        <v>51.56666666666753</v>
      </c>
      <c r="P94" s="44">
        <f t="shared" si="17"/>
        <v>54.094444444445507</v>
      </c>
      <c r="Q94" s="45">
        <f t="shared" si="17"/>
        <v>44.994444444445357</v>
      </c>
      <c r="R94" s="45">
        <f t="shared" si="17"/>
        <v>49.038888888888209</v>
      </c>
      <c r="S94" s="45">
        <f t="shared" si="17"/>
        <v>51.56666666666753</v>
      </c>
      <c r="T94" s="46">
        <f t="shared" si="17"/>
        <v>42.466666666666157</v>
      </c>
      <c r="U94" s="46">
        <f t="shared" si="20"/>
        <v>46.511111111110758</v>
      </c>
      <c r="V94" s="46">
        <f t="shared" si="20"/>
        <v>49.038888888888209</v>
      </c>
      <c r="W94" s="47">
        <f t="shared" si="20"/>
        <v>39.938888888889146</v>
      </c>
      <c r="X94" s="47">
        <f t="shared" si="20"/>
        <v>43.983333333334429</v>
      </c>
      <c r="Y94" s="47">
        <f t="shared" si="20"/>
        <v>46.511111111110758</v>
      </c>
      <c r="Z94" s="48">
        <f t="shared" si="20"/>
        <v>37.411111111111708</v>
      </c>
      <c r="AA94" s="48">
        <f t="shared" si="20"/>
        <v>41.455555555557069</v>
      </c>
      <c r="AB94" s="48">
        <f t="shared" si="20"/>
        <v>43.983333333334429</v>
      </c>
      <c r="AC94" s="49">
        <f t="shared" si="20"/>
        <v>34.883333333332459</v>
      </c>
      <c r="AD94" s="49">
        <f t="shared" si="20"/>
        <v>38.927777777777948</v>
      </c>
      <c r="AE94" s="49">
        <f t="shared" si="20"/>
        <v>41.455555555557069</v>
      </c>
      <c r="AF94" s="50">
        <f t="shared" si="20"/>
        <v>32.355555555555895</v>
      </c>
      <c r="AG94" s="50">
        <f t="shared" si="20"/>
        <v>36.399999999998968</v>
      </c>
      <c r="AH94" s="50">
        <f t="shared" si="19"/>
        <v>38.927777777777948</v>
      </c>
      <c r="AI94" s="51">
        <f t="shared" si="19"/>
        <v>29.82777777777714</v>
      </c>
      <c r="AJ94" s="51">
        <f t="shared" si="19"/>
        <v>33.872222222222589</v>
      </c>
      <c r="AK94" s="51">
        <f t="shared" si="19"/>
        <v>36.399999999998968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70.533333333331584</v>
      </c>
      <c r="F95" s="41">
        <f t="shared" si="17"/>
        <v>74.622222222222234</v>
      </c>
      <c r="G95" s="41">
        <f t="shared" si="17"/>
        <v>77.177777777774921</v>
      </c>
      <c r="H95" s="42">
        <f t="shared" si="17"/>
        <v>65.422222222222899</v>
      </c>
      <c r="I95" s="42">
        <f t="shared" si="17"/>
        <v>69.511111111110523</v>
      </c>
      <c r="J95" s="42">
        <f t="shared" si="17"/>
        <v>72.066666666666237</v>
      </c>
      <c r="K95" s="43">
        <f t="shared" si="17"/>
        <v>60.311111111109838</v>
      </c>
      <c r="L95" s="43">
        <f t="shared" si="17"/>
        <v>64.400000000001754</v>
      </c>
      <c r="M95" s="43">
        <f t="shared" si="17"/>
        <v>66.955555555554099</v>
      </c>
      <c r="N95" s="44">
        <f t="shared" si="17"/>
        <v>48.044444444445134</v>
      </c>
      <c r="O95" s="44">
        <f t="shared" si="17"/>
        <v>52.1333333333342</v>
      </c>
      <c r="P95" s="44">
        <f t="shared" si="17"/>
        <v>54.688888888889949</v>
      </c>
      <c r="Q95" s="45">
        <f t="shared" si="17"/>
        <v>45.488888888889804</v>
      </c>
      <c r="R95" s="45">
        <f t="shared" si="17"/>
        <v>49.577777777777101</v>
      </c>
      <c r="S95" s="45">
        <f t="shared" si="17"/>
        <v>52.1333333333342</v>
      </c>
      <c r="T95" s="46">
        <f t="shared" si="17"/>
        <v>42.933333333332826</v>
      </c>
      <c r="U95" s="46">
        <f t="shared" si="20"/>
        <v>47.02222222222187</v>
      </c>
      <c r="V95" s="46">
        <f t="shared" si="20"/>
        <v>49.577777777777101</v>
      </c>
      <c r="W95" s="47">
        <f t="shared" si="20"/>
        <v>40.377777777778036</v>
      </c>
      <c r="X95" s="47">
        <f t="shared" si="20"/>
        <v>44.466666666667763</v>
      </c>
      <c r="Y95" s="47">
        <f t="shared" si="20"/>
        <v>47.02222222222187</v>
      </c>
      <c r="Z95" s="48">
        <f t="shared" si="20"/>
        <v>37.82222222222282</v>
      </c>
      <c r="AA95" s="48">
        <f t="shared" si="20"/>
        <v>41.911111111112625</v>
      </c>
      <c r="AB95" s="48">
        <f t="shared" si="20"/>
        <v>44.466666666667763</v>
      </c>
      <c r="AC95" s="49">
        <f t="shared" si="20"/>
        <v>35.266666666665792</v>
      </c>
      <c r="AD95" s="49">
        <f t="shared" si="20"/>
        <v>39.355555555555725</v>
      </c>
      <c r="AE95" s="49">
        <f t="shared" si="20"/>
        <v>41.911111111112625</v>
      </c>
      <c r="AF95" s="50">
        <f t="shared" si="20"/>
        <v>32.71111111111145</v>
      </c>
      <c r="AG95" s="50">
        <f t="shared" si="20"/>
        <v>36.799999999998967</v>
      </c>
      <c r="AH95" s="50">
        <f t="shared" si="19"/>
        <v>39.355555555555725</v>
      </c>
      <c r="AI95" s="51">
        <f t="shared" si="19"/>
        <v>30.155555555554919</v>
      </c>
      <c r="AJ95" s="51">
        <f t="shared" si="19"/>
        <v>34.24444444444481</v>
      </c>
      <c r="AK95" s="51">
        <f t="shared" si="19"/>
        <v>36.799999999998967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71.299999999998249</v>
      </c>
      <c r="F96" s="41">
        <f t="shared" si="17"/>
        <v>75.433333333333351</v>
      </c>
      <c r="G96" s="41">
        <f t="shared" si="17"/>
        <v>78.016666666663809</v>
      </c>
      <c r="H96" s="42">
        <f t="shared" si="17"/>
        <v>66.133333333334008</v>
      </c>
      <c r="I96" s="42">
        <f t="shared" si="17"/>
        <v>70.266666666666083</v>
      </c>
      <c r="J96" s="42">
        <f t="shared" si="17"/>
        <v>72.849999999999568</v>
      </c>
      <c r="K96" s="43">
        <f t="shared" si="17"/>
        <v>60.966666666665397</v>
      </c>
      <c r="L96" s="43">
        <f t="shared" si="17"/>
        <v>65.100000000001756</v>
      </c>
      <c r="M96" s="43">
        <f t="shared" si="17"/>
        <v>67.683333333331873</v>
      </c>
      <c r="N96" s="44">
        <f t="shared" si="17"/>
        <v>48.566666666667359</v>
      </c>
      <c r="O96" s="44">
        <f t="shared" si="17"/>
        <v>52.70000000000087</v>
      </c>
      <c r="P96" s="44">
        <f t="shared" si="17"/>
        <v>55.28333333333439</v>
      </c>
      <c r="Q96" s="45">
        <f t="shared" si="17"/>
        <v>45.983333333334251</v>
      </c>
      <c r="R96" s="45">
        <f t="shared" si="17"/>
        <v>50.116666666665992</v>
      </c>
      <c r="S96" s="45">
        <f t="shared" si="17"/>
        <v>52.70000000000087</v>
      </c>
      <c r="T96" s="46">
        <f t="shared" ref="T96:AD111" si="21">T97-(T$363/360)</f>
        <v>43.399999999999494</v>
      </c>
      <c r="U96" s="46">
        <f t="shared" si="21"/>
        <v>47.533333333332983</v>
      </c>
      <c r="V96" s="46">
        <f t="shared" si="20"/>
        <v>50.116666666665992</v>
      </c>
      <c r="W96" s="47">
        <f t="shared" si="20"/>
        <v>40.816666666666926</v>
      </c>
      <c r="X96" s="47">
        <f t="shared" si="20"/>
        <v>44.950000000001097</v>
      </c>
      <c r="Y96" s="47">
        <f t="shared" si="20"/>
        <v>47.533333333332983</v>
      </c>
      <c r="Z96" s="48">
        <f t="shared" si="20"/>
        <v>38.233333333333931</v>
      </c>
      <c r="AA96" s="48">
        <f t="shared" si="20"/>
        <v>42.366666666668181</v>
      </c>
      <c r="AB96" s="48">
        <f t="shared" si="20"/>
        <v>44.950000000001097</v>
      </c>
      <c r="AC96" s="49">
        <f t="shared" si="20"/>
        <v>35.649999999999125</v>
      </c>
      <c r="AD96" s="49">
        <f t="shared" si="20"/>
        <v>39.783333333333502</v>
      </c>
      <c r="AE96" s="49">
        <f t="shared" si="20"/>
        <v>42.366666666668181</v>
      </c>
      <c r="AF96" s="50">
        <f t="shared" si="20"/>
        <v>33.066666666667004</v>
      </c>
      <c r="AG96" s="50">
        <f t="shared" si="20"/>
        <v>37.199999999998965</v>
      </c>
      <c r="AH96" s="50">
        <f t="shared" si="19"/>
        <v>39.783333333333502</v>
      </c>
      <c r="AI96" s="51">
        <f t="shared" si="19"/>
        <v>30.483333333332698</v>
      </c>
      <c r="AJ96" s="51">
        <f t="shared" si="19"/>
        <v>34.61666666666703</v>
      </c>
      <c r="AK96" s="51">
        <f t="shared" si="19"/>
        <v>37.199999999998965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72.066666666664915</v>
      </c>
      <c r="F97" s="41">
        <f t="shared" si="22"/>
        <v>76.244444444444468</v>
      </c>
      <c r="G97" s="41">
        <f t="shared" si="22"/>
        <v>78.855555555552698</v>
      </c>
      <c r="H97" s="42">
        <f t="shared" si="22"/>
        <v>66.844444444445116</v>
      </c>
      <c r="I97" s="42">
        <f t="shared" si="22"/>
        <v>71.022222222221643</v>
      </c>
      <c r="J97" s="42">
        <f t="shared" si="22"/>
        <v>73.633333333332899</v>
      </c>
      <c r="K97" s="43">
        <f t="shared" si="22"/>
        <v>61.622222222220955</v>
      </c>
      <c r="L97" s="43">
        <f t="shared" si="22"/>
        <v>65.800000000001759</v>
      </c>
      <c r="M97" s="43">
        <f t="shared" si="22"/>
        <v>68.411111111109648</v>
      </c>
      <c r="N97" s="44">
        <f t="shared" si="22"/>
        <v>49.088888888889585</v>
      </c>
      <c r="O97" s="44">
        <f t="shared" si="22"/>
        <v>53.26666666666754</v>
      </c>
      <c r="P97" s="44">
        <f t="shared" si="22"/>
        <v>55.877777777778832</v>
      </c>
      <c r="Q97" s="45">
        <f t="shared" si="22"/>
        <v>46.477777777778698</v>
      </c>
      <c r="R97" s="45">
        <f t="shared" si="22"/>
        <v>50.655555555554884</v>
      </c>
      <c r="S97" s="45">
        <f t="shared" si="22"/>
        <v>53.26666666666754</v>
      </c>
      <c r="T97" s="46">
        <f t="shared" si="22"/>
        <v>43.866666666666163</v>
      </c>
      <c r="U97" s="46">
        <f t="shared" si="21"/>
        <v>48.044444444444096</v>
      </c>
      <c r="V97" s="46">
        <f t="shared" si="20"/>
        <v>50.655555555554884</v>
      </c>
      <c r="W97" s="47">
        <f t="shared" si="20"/>
        <v>41.255555555555816</v>
      </c>
      <c r="X97" s="47">
        <f t="shared" si="20"/>
        <v>45.433333333334431</v>
      </c>
      <c r="Y97" s="47">
        <f t="shared" si="20"/>
        <v>48.044444444444096</v>
      </c>
      <c r="Z97" s="48">
        <f t="shared" si="20"/>
        <v>38.644444444445043</v>
      </c>
      <c r="AA97" s="48">
        <f t="shared" si="20"/>
        <v>42.822222222223736</v>
      </c>
      <c r="AB97" s="48">
        <f t="shared" si="20"/>
        <v>45.433333333334431</v>
      </c>
      <c r="AC97" s="49">
        <f t="shared" si="20"/>
        <v>36.033333333332457</v>
      </c>
      <c r="AD97" s="49">
        <f t="shared" si="20"/>
        <v>40.211111111111279</v>
      </c>
      <c r="AE97" s="49">
        <f t="shared" si="20"/>
        <v>42.822222222223736</v>
      </c>
      <c r="AF97" s="50">
        <f t="shared" si="20"/>
        <v>33.422222222222558</v>
      </c>
      <c r="AG97" s="50">
        <f t="shared" si="20"/>
        <v>37.599999999998964</v>
      </c>
      <c r="AH97" s="50">
        <f t="shared" si="19"/>
        <v>40.211111111111279</v>
      </c>
      <c r="AI97" s="51">
        <f t="shared" si="19"/>
        <v>30.811111111110478</v>
      </c>
      <c r="AJ97" s="51">
        <f t="shared" si="19"/>
        <v>34.98888888888925</v>
      </c>
      <c r="AK97" s="51">
        <f t="shared" si="19"/>
        <v>37.599999999998964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72.833333333331581</v>
      </c>
      <c r="F98" s="41">
        <f t="shared" si="22"/>
        <v>77.055555555555586</v>
      </c>
      <c r="G98" s="41">
        <f t="shared" si="22"/>
        <v>79.694444444441586</v>
      </c>
      <c r="H98" s="42">
        <f t="shared" si="22"/>
        <v>67.555555555556225</v>
      </c>
      <c r="I98" s="42">
        <f t="shared" si="22"/>
        <v>71.777777777777203</v>
      </c>
      <c r="J98" s="42">
        <f t="shared" si="22"/>
        <v>74.416666666666231</v>
      </c>
      <c r="K98" s="43">
        <f t="shared" si="22"/>
        <v>62.277777777776514</v>
      </c>
      <c r="L98" s="43">
        <f t="shared" si="22"/>
        <v>66.500000000001762</v>
      </c>
      <c r="M98" s="43">
        <f t="shared" si="22"/>
        <v>69.138888888887422</v>
      </c>
      <c r="N98" s="44">
        <f t="shared" si="22"/>
        <v>49.611111111111811</v>
      </c>
      <c r="O98" s="44">
        <f t="shared" si="22"/>
        <v>53.83333333333421</v>
      </c>
      <c r="P98" s="44">
        <f t="shared" si="22"/>
        <v>56.472222222223273</v>
      </c>
      <c r="Q98" s="45">
        <f t="shared" si="22"/>
        <v>46.972222222223145</v>
      </c>
      <c r="R98" s="45">
        <f t="shared" si="22"/>
        <v>51.194444444443775</v>
      </c>
      <c r="S98" s="45">
        <f t="shared" si="22"/>
        <v>53.83333333333421</v>
      </c>
      <c r="T98" s="46">
        <f t="shared" si="22"/>
        <v>44.333333333332831</v>
      </c>
      <c r="U98" s="46">
        <f t="shared" si="21"/>
        <v>48.555555555555209</v>
      </c>
      <c r="V98" s="46">
        <f t="shared" si="20"/>
        <v>51.194444444443775</v>
      </c>
      <c r="W98" s="47">
        <f t="shared" si="20"/>
        <v>41.694444444444706</v>
      </c>
      <c r="X98" s="47">
        <f t="shared" si="20"/>
        <v>45.916666666667766</v>
      </c>
      <c r="Y98" s="47">
        <f t="shared" si="20"/>
        <v>48.555555555555209</v>
      </c>
      <c r="Z98" s="48">
        <f t="shared" si="20"/>
        <v>39.055555555556154</v>
      </c>
      <c r="AA98" s="48">
        <f t="shared" si="20"/>
        <v>43.277777777779292</v>
      </c>
      <c r="AB98" s="48">
        <f t="shared" si="20"/>
        <v>45.916666666667766</v>
      </c>
      <c r="AC98" s="49">
        <f t="shared" si="20"/>
        <v>36.41666666666579</v>
      </c>
      <c r="AD98" s="49">
        <f t="shared" si="20"/>
        <v>40.638888888889056</v>
      </c>
      <c r="AE98" s="49">
        <f t="shared" si="20"/>
        <v>43.277777777779292</v>
      </c>
      <c r="AF98" s="50">
        <f t="shared" si="20"/>
        <v>33.777777777778113</v>
      </c>
      <c r="AG98" s="50">
        <f t="shared" si="20"/>
        <v>37.999999999998963</v>
      </c>
      <c r="AH98" s="50">
        <f t="shared" si="19"/>
        <v>40.638888888889056</v>
      </c>
      <c r="AI98" s="51">
        <f t="shared" si="19"/>
        <v>31.138888888888257</v>
      </c>
      <c r="AJ98" s="51">
        <f t="shared" si="19"/>
        <v>35.36111111111147</v>
      </c>
      <c r="AK98" s="51">
        <f t="shared" si="19"/>
        <v>37.999999999998963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73.599999999998246</v>
      </c>
      <c r="F99" s="41">
        <f t="shared" si="22"/>
        <v>77.866666666666703</v>
      </c>
      <c r="G99" s="41">
        <f t="shared" si="22"/>
        <v>80.533333333330475</v>
      </c>
      <c r="H99" s="42">
        <f t="shared" si="22"/>
        <v>68.266666666667334</v>
      </c>
      <c r="I99" s="42">
        <f t="shared" si="22"/>
        <v>72.533333333332763</v>
      </c>
      <c r="J99" s="42">
        <f t="shared" si="22"/>
        <v>75.199999999999562</v>
      </c>
      <c r="K99" s="43">
        <f t="shared" si="22"/>
        <v>62.933333333332072</v>
      </c>
      <c r="L99" s="43">
        <f t="shared" si="22"/>
        <v>67.200000000001765</v>
      </c>
      <c r="M99" s="43">
        <f t="shared" si="22"/>
        <v>69.866666666665196</v>
      </c>
      <c r="N99" s="44">
        <f t="shared" si="22"/>
        <v>50.133333333334036</v>
      </c>
      <c r="O99" s="44">
        <f t="shared" si="22"/>
        <v>54.40000000000088</v>
      </c>
      <c r="P99" s="44">
        <f t="shared" si="22"/>
        <v>57.066666666667714</v>
      </c>
      <c r="Q99" s="45">
        <f t="shared" si="22"/>
        <v>47.466666666667592</v>
      </c>
      <c r="R99" s="45">
        <f t="shared" si="22"/>
        <v>51.733333333332666</v>
      </c>
      <c r="S99" s="45">
        <f t="shared" si="22"/>
        <v>54.40000000000088</v>
      </c>
      <c r="T99" s="46">
        <f t="shared" si="22"/>
        <v>44.7999999999995</v>
      </c>
      <c r="U99" s="46">
        <f t="shared" si="21"/>
        <v>49.066666666666322</v>
      </c>
      <c r="V99" s="46">
        <f t="shared" si="20"/>
        <v>51.733333333332666</v>
      </c>
      <c r="W99" s="47">
        <f t="shared" si="20"/>
        <v>42.133333333333596</v>
      </c>
      <c r="X99" s="47">
        <f t="shared" si="20"/>
        <v>46.4000000000011</v>
      </c>
      <c r="Y99" s="47">
        <f t="shared" si="20"/>
        <v>49.066666666666322</v>
      </c>
      <c r="Z99" s="48">
        <f t="shared" si="20"/>
        <v>39.466666666667265</v>
      </c>
      <c r="AA99" s="48">
        <f t="shared" si="20"/>
        <v>43.733333333334848</v>
      </c>
      <c r="AB99" s="48">
        <f t="shared" si="20"/>
        <v>46.4000000000011</v>
      </c>
      <c r="AC99" s="49">
        <f t="shared" si="20"/>
        <v>36.799999999999123</v>
      </c>
      <c r="AD99" s="49">
        <f t="shared" si="20"/>
        <v>41.066666666666833</v>
      </c>
      <c r="AE99" s="49">
        <f t="shared" si="20"/>
        <v>43.733333333334848</v>
      </c>
      <c r="AF99" s="50">
        <f t="shared" si="20"/>
        <v>34.133333333333667</v>
      </c>
      <c r="AG99" s="50">
        <f t="shared" si="20"/>
        <v>38.399999999998961</v>
      </c>
      <c r="AH99" s="50">
        <f t="shared" si="19"/>
        <v>41.066666666666833</v>
      </c>
      <c r="AI99" s="51">
        <f t="shared" si="19"/>
        <v>31.466666666666036</v>
      </c>
      <c r="AJ99" s="51">
        <f t="shared" si="19"/>
        <v>35.73333333333369</v>
      </c>
      <c r="AK99" s="51">
        <f t="shared" si="19"/>
        <v>38.399999999998961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74.366666666664912</v>
      </c>
      <c r="F100" s="41">
        <f t="shared" si="22"/>
        <v>78.67777777777782</v>
      </c>
      <c r="G100" s="41">
        <f t="shared" si="22"/>
        <v>81.372222222219364</v>
      </c>
      <c r="H100" s="42">
        <f t="shared" si="22"/>
        <v>68.977777777778442</v>
      </c>
      <c r="I100" s="42">
        <f t="shared" si="22"/>
        <v>73.288888888888323</v>
      </c>
      <c r="J100" s="42">
        <f t="shared" si="22"/>
        <v>75.983333333332894</v>
      </c>
      <c r="K100" s="43">
        <f t="shared" si="22"/>
        <v>63.588888888887631</v>
      </c>
      <c r="L100" s="43">
        <f t="shared" si="22"/>
        <v>67.900000000001768</v>
      </c>
      <c r="M100" s="43">
        <f t="shared" si="22"/>
        <v>70.594444444442971</v>
      </c>
      <c r="N100" s="44">
        <f t="shared" si="22"/>
        <v>50.655555555556262</v>
      </c>
      <c r="O100" s="44">
        <f t="shared" si="22"/>
        <v>54.96666666666755</v>
      </c>
      <c r="P100" s="44">
        <f t="shared" si="22"/>
        <v>57.661111111112156</v>
      </c>
      <c r="Q100" s="45">
        <f t="shared" si="22"/>
        <v>47.961111111112039</v>
      </c>
      <c r="R100" s="45">
        <f t="shared" si="22"/>
        <v>52.272222222221558</v>
      </c>
      <c r="S100" s="45">
        <f t="shared" si="22"/>
        <v>54.96666666666755</v>
      </c>
      <c r="T100" s="46">
        <f t="shared" si="22"/>
        <v>45.266666666666168</v>
      </c>
      <c r="U100" s="46">
        <f t="shared" si="21"/>
        <v>49.577777777777435</v>
      </c>
      <c r="V100" s="46">
        <f t="shared" si="20"/>
        <v>52.272222222221558</v>
      </c>
      <c r="W100" s="47">
        <f t="shared" si="20"/>
        <v>42.572222222222486</v>
      </c>
      <c r="X100" s="47">
        <f t="shared" si="20"/>
        <v>46.883333333334434</v>
      </c>
      <c r="Y100" s="47">
        <f t="shared" si="20"/>
        <v>49.577777777777435</v>
      </c>
      <c r="Z100" s="48">
        <f t="shared" si="20"/>
        <v>39.877777777778377</v>
      </c>
      <c r="AA100" s="48">
        <f t="shared" si="20"/>
        <v>44.188888888890403</v>
      </c>
      <c r="AB100" s="48">
        <f t="shared" si="20"/>
        <v>46.883333333334434</v>
      </c>
      <c r="AC100" s="49">
        <f t="shared" si="20"/>
        <v>37.183333333332456</v>
      </c>
      <c r="AD100" s="49">
        <f t="shared" si="20"/>
        <v>41.494444444444611</v>
      </c>
      <c r="AE100" s="49">
        <f t="shared" si="20"/>
        <v>44.188888888890403</v>
      </c>
      <c r="AF100" s="50">
        <f t="shared" si="20"/>
        <v>34.488888888889221</v>
      </c>
      <c r="AG100" s="50">
        <f t="shared" si="20"/>
        <v>38.79999999999896</v>
      </c>
      <c r="AH100" s="50">
        <f t="shared" si="19"/>
        <v>41.494444444444611</v>
      </c>
      <c r="AI100" s="51">
        <f t="shared" si="19"/>
        <v>31.794444444443815</v>
      </c>
      <c r="AJ100" s="51">
        <f t="shared" si="19"/>
        <v>36.10555555555591</v>
      </c>
      <c r="AK100" s="51">
        <f t="shared" si="19"/>
        <v>38.79999999999896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75.133333333331578</v>
      </c>
      <c r="F101" s="41">
        <f t="shared" si="22"/>
        <v>79.488888888888937</v>
      </c>
      <c r="G101" s="41">
        <f t="shared" si="22"/>
        <v>82.211111111108252</v>
      </c>
      <c r="H101" s="42">
        <f t="shared" si="22"/>
        <v>69.688888888889551</v>
      </c>
      <c r="I101" s="42">
        <f t="shared" si="22"/>
        <v>74.044444444443883</v>
      </c>
      <c r="J101" s="42">
        <f t="shared" si="22"/>
        <v>76.766666666666225</v>
      </c>
      <c r="K101" s="43">
        <f t="shared" si="22"/>
        <v>64.244444444443189</v>
      </c>
      <c r="L101" s="43">
        <f t="shared" si="22"/>
        <v>68.600000000001771</v>
      </c>
      <c r="M101" s="43">
        <f t="shared" si="22"/>
        <v>71.322222222220745</v>
      </c>
      <c r="N101" s="44">
        <f t="shared" si="22"/>
        <v>51.177777777778488</v>
      </c>
      <c r="O101" s="44">
        <f t="shared" si="22"/>
        <v>55.53333333333422</v>
      </c>
      <c r="P101" s="44">
        <f t="shared" si="22"/>
        <v>58.255555555556597</v>
      </c>
      <c r="Q101" s="45">
        <f t="shared" si="22"/>
        <v>48.455555555556487</v>
      </c>
      <c r="R101" s="45">
        <f t="shared" si="22"/>
        <v>52.811111111110449</v>
      </c>
      <c r="S101" s="45">
        <f t="shared" si="22"/>
        <v>55.53333333333422</v>
      </c>
      <c r="T101" s="46">
        <f t="shared" si="22"/>
        <v>45.733333333332837</v>
      </c>
      <c r="U101" s="46">
        <f t="shared" si="21"/>
        <v>50.088888888888548</v>
      </c>
      <c r="V101" s="46">
        <f t="shared" si="20"/>
        <v>52.811111111110449</v>
      </c>
      <c r="W101" s="47">
        <f t="shared" si="20"/>
        <v>43.011111111111376</v>
      </c>
      <c r="X101" s="47">
        <f t="shared" si="20"/>
        <v>47.366666666667768</v>
      </c>
      <c r="Y101" s="47">
        <f t="shared" si="20"/>
        <v>50.088888888888548</v>
      </c>
      <c r="Z101" s="48">
        <f t="shared" si="20"/>
        <v>40.288888888889488</v>
      </c>
      <c r="AA101" s="48">
        <f t="shared" si="20"/>
        <v>44.644444444445959</v>
      </c>
      <c r="AB101" s="48">
        <f t="shared" si="20"/>
        <v>47.366666666667768</v>
      </c>
      <c r="AC101" s="49">
        <f t="shared" si="20"/>
        <v>37.566666666665789</v>
      </c>
      <c r="AD101" s="49">
        <f t="shared" si="20"/>
        <v>41.922222222222388</v>
      </c>
      <c r="AE101" s="49">
        <f t="shared" si="20"/>
        <v>44.644444444445959</v>
      </c>
      <c r="AF101" s="50">
        <f t="shared" si="20"/>
        <v>34.844444444444775</v>
      </c>
      <c r="AG101" s="50">
        <f t="shared" si="20"/>
        <v>39.199999999998958</v>
      </c>
      <c r="AH101" s="50">
        <f t="shared" si="19"/>
        <v>41.922222222222388</v>
      </c>
      <c r="AI101" s="51">
        <f t="shared" si="19"/>
        <v>32.122222222221595</v>
      </c>
      <c r="AJ101" s="51">
        <f t="shared" si="19"/>
        <v>36.47777777777813</v>
      </c>
      <c r="AK101" s="51">
        <f t="shared" si="19"/>
        <v>39.199999999998958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75.899999999998244</v>
      </c>
      <c r="F102" s="41">
        <f t="shared" si="22"/>
        <v>80.300000000000054</v>
      </c>
      <c r="G102" s="41">
        <f t="shared" si="22"/>
        <v>83.049999999997141</v>
      </c>
      <c r="H102" s="42">
        <f t="shared" si="22"/>
        <v>70.400000000000659</v>
      </c>
      <c r="I102" s="42">
        <f t="shared" si="22"/>
        <v>74.799999999999443</v>
      </c>
      <c r="J102" s="42">
        <f t="shared" si="22"/>
        <v>77.549999999999557</v>
      </c>
      <c r="K102" s="43">
        <f t="shared" si="22"/>
        <v>64.899999999998741</v>
      </c>
      <c r="L102" s="43">
        <f t="shared" si="22"/>
        <v>69.300000000001774</v>
      </c>
      <c r="M102" s="43">
        <f t="shared" si="22"/>
        <v>72.049999999998519</v>
      </c>
      <c r="N102" s="44">
        <f t="shared" si="22"/>
        <v>51.700000000000713</v>
      </c>
      <c r="O102" s="44">
        <f t="shared" si="22"/>
        <v>56.10000000000089</v>
      </c>
      <c r="P102" s="44">
        <f t="shared" si="22"/>
        <v>58.850000000001039</v>
      </c>
      <c r="Q102" s="45">
        <f t="shared" si="22"/>
        <v>48.950000000000934</v>
      </c>
      <c r="R102" s="45">
        <f t="shared" si="22"/>
        <v>53.349999999999341</v>
      </c>
      <c r="S102" s="45">
        <f t="shared" si="22"/>
        <v>56.10000000000089</v>
      </c>
      <c r="T102" s="46">
        <f t="shared" si="22"/>
        <v>46.199999999999505</v>
      </c>
      <c r="U102" s="46">
        <f t="shared" si="21"/>
        <v>50.59999999999966</v>
      </c>
      <c r="V102" s="46">
        <f t="shared" si="20"/>
        <v>53.349999999999341</v>
      </c>
      <c r="W102" s="47">
        <f t="shared" si="20"/>
        <v>43.450000000000266</v>
      </c>
      <c r="X102" s="47">
        <f t="shared" si="20"/>
        <v>47.850000000001103</v>
      </c>
      <c r="Y102" s="47">
        <f t="shared" si="20"/>
        <v>50.59999999999966</v>
      </c>
      <c r="Z102" s="48">
        <f t="shared" si="20"/>
        <v>40.7000000000006</v>
      </c>
      <c r="AA102" s="48">
        <f t="shared" si="20"/>
        <v>45.100000000001515</v>
      </c>
      <c r="AB102" s="48">
        <f t="shared" si="20"/>
        <v>47.850000000001103</v>
      </c>
      <c r="AC102" s="49">
        <f t="shared" si="20"/>
        <v>37.949999999999122</v>
      </c>
      <c r="AD102" s="49">
        <f t="shared" si="20"/>
        <v>42.350000000000165</v>
      </c>
      <c r="AE102" s="49">
        <f t="shared" si="20"/>
        <v>45.100000000001515</v>
      </c>
      <c r="AF102" s="50">
        <f t="shared" si="20"/>
        <v>35.20000000000033</v>
      </c>
      <c r="AG102" s="50">
        <f t="shared" si="20"/>
        <v>39.599999999998957</v>
      </c>
      <c r="AH102" s="50">
        <f t="shared" si="19"/>
        <v>42.350000000000165</v>
      </c>
      <c r="AI102" s="51">
        <f t="shared" si="19"/>
        <v>32.44999999999937</v>
      </c>
      <c r="AJ102" s="51">
        <f t="shared" si="19"/>
        <v>36.85000000000035</v>
      </c>
      <c r="AK102" s="51">
        <f t="shared" si="19"/>
        <v>39.599999999998957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76.666666666664909</v>
      </c>
      <c r="F103" s="41">
        <f t="shared" si="22"/>
        <v>81.111111111111171</v>
      </c>
      <c r="G103" s="41">
        <f t="shared" si="22"/>
        <v>83.888888888886029</v>
      </c>
      <c r="H103" s="42">
        <f t="shared" si="22"/>
        <v>71.111111111111768</v>
      </c>
      <c r="I103" s="42">
        <f t="shared" si="22"/>
        <v>75.555555555555003</v>
      </c>
      <c r="J103" s="42">
        <f t="shared" si="22"/>
        <v>78.333333333332888</v>
      </c>
      <c r="K103" s="43">
        <f t="shared" si="22"/>
        <v>65.555555555554292</v>
      </c>
      <c r="L103" s="43">
        <f t="shared" si="22"/>
        <v>70.000000000001776</v>
      </c>
      <c r="M103" s="43">
        <f t="shared" si="22"/>
        <v>72.777777777776294</v>
      </c>
      <c r="N103" s="44">
        <f t="shared" si="22"/>
        <v>52.222222222222939</v>
      </c>
      <c r="O103" s="44">
        <f t="shared" si="22"/>
        <v>56.66666666666756</v>
      </c>
      <c r="P103" s="44">
        <f t="shared" si="22"/>
        <v>59.44444444444548</v>
      </c>
      <c r="Q103" s="45">
        <f t="shared" si="22"/>
        <v>49.444444444445381</v>
      </c>
      <c r="R103" s="45">
        <f t="shared" si="22"/>
        <v>53.888888888888232</v>
      </c>
      <c r="S103" s="45">
        <f t="shared" si="22"/>
        <v>56.66666666666756</v>
      </c>
      <c r="T103" s="46">
        <f t="shared" si="22"/>
        <v>46.666666666666174</v>
      </c>
      <c r="U103" s="46">
        <f t="shared" si="21"/>
        <v>51.111111111110773</v>
      </c>
      <c r="V103" s="46">
        <f t="shared" si="20"/>
        <v>53.888888888888232</v>
      </c>
      <c r="W103" s="47">
        <f t="shared" si="20"/>
        <v>43.888888888889156</v>
      </c>
      <c r="X103" s="47">
        <f t="shared" si="20"/>
        <v>48.333333333334437</v>
      </c>
      <c r="Y103" s="47">
        <f t="shared" si="20"/>
        <v>51.111111111110773</v>
      </c>
      <c r="Z103" s="48">
        <f t="shared" si="20"/>
        <v>41.111111111111711</v>
      </c>
      <c r="AA103" s="48">
        <f t="shared" si="20"/>
        <v>45.555555555557071</v>
      </c>
      <c r="AB103" s="48">
        <f t="shared" si="20"/>
        <v>48.333333333334437</v>
      </c>
      <c r="AC103" s="49">
        <f t="shared" si="20"/>
        <v>38.333333333332455</v>
      </c>
      <c r="AD103" s="49">
        <f t="shared" si="20"/>
        <v>42.777777777777942</v>
      </c>
      <c r="AE103" s="49">
        <f t="shared" si="20"/>
        <v>45.555555555557071</v>
      </c>
      <c r="AF103" s="50">
        <f t="shared" si="20"/>
        <v>35.555555555555884</v>
      </c>
      <c r="AG103" s="50">
        <f t="shared" si="20"/>
        <v>39.999999999998956</v>
      </c>
      <c r="AH103" s="50">
        <f t="shared" si="19"/>
        <v>42.777777777777942</v>
      </c>
      <c r="AI103" s="51">
        <f t="shared" si="19"/>
        <v>32.777777777777146</v>
      </c>
      <c r="AJ103" s="51">
        <f t="shared" si="19"/>
        <v>37.22222222222257</v>
      </c>
      <c r="AK103" s="51">
        <f t="shared" si="19"/>
        <v>39.999999999998956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77.433333333331575</v>
      </c>
      <c r="F104" s="41">
        <f t="shared" si="22"/>
        <v>81.922222222222288</v>
      </c>
      <c r="G104" s="41">
        <f t="shared" si="22"/>
        <v>84.727777777774918</v>
      </c>
      <c r="H104" s="42">
        <f t="shared" si="22"/>
        <v>71.822222222222877</v>
      </c>
      <c r="I104" s="42">
        <f t="shared" si="22"/>
        <v>76.311111111110563</v>
      </c>
      <c r="J104" s="42">
        <f t="shared" si="22"/>
        <v>79.116666666666219</v>
      </c>
      <c r="K104" s="43">
        <f t="shared" si="22"/>
        <v>66.211111111109844</v>
      </c>
      <c r="L104" s="43">
        <f t="shared" si="22"/>
        <v>70.700000000001779</v>
      </c>
      <c r="M104" s="43">
        <f t="shared" si="22"/>
        <v>73.505555555554068</v>
      </c>
      <c r="N104" s="44">
        <f t="shared" si="22"/>
        <v>52.744444444445165</v>
      </c>
      <c r="O104" s="44">
        <f t="shared" si="22"/>
        <v>57.23333333333423</v>
      </c>
      <c r="P104" s="44">
        <f t="shared" si="22"/>
        <v>60.038888888889922</v>
      </c>
      <c r="Q104" s="45">
        <f t="shared" si="22"/>
        <v>49.938888888889828</v>
      </c>
      <c r="R104" s="45">
        <f t="shared" si="22"/>
        <v>54.427777777777123</v>
      </c>
      <c r="S104" s="45">
        <f t="shared" si="22"/>
        <v>57.23333333333423</v>
      </c>
      <c r="T104" s="46">
        <f t="shared" si="22"/>
        <v>47.133333333332843</v>
      </c>
      <c r="U104" s="46">
        <f t="shared" si="21"/>
        <v>51.622222222221886</v>
      </c>
      <c r="V104" s="46">
        <f t="shared" si="20"/>
        <v>54.427777777777123</v>
      </c>
      <c r="W104" s="47">
        <f t="shared" si="20"/>
        <v>44.327777777778046</v>
      </c>
      <c r="X104" s="47">
        <f t="shared" si="20"/>
        <v>48.816666666667771</v>
      </c>
      <c r="Y104" s="47">
        <f t="shared" si="20"/>
        <v>51.622222222221886</v>
      </c>
      <c r="Z104" s="48">
        <f t="shared" si="20"/>
        <v>41.522222222222823</v>
      </c>
      <c r="AA104" s="48">
        <f t="shared" si="20"/>
        <v>46.011111111112626</v>
      </c>
      <c r="AB104" s="48">
        <f t="shared" si="20"/>
        <v>48.816666666667771</v>
      </c>
      <c r="AC104" s="49">
        <f t="shared" si="20"/>
        <v>38.716666666665787</v>
      </c>
      <c r="AD104" s="49">
        <f t="shared" si="20"/>
        <v>43.205555555555719</v>
      </c>
      <c r="AE104" s="49">
        <f t="shared" si="20"/>
        <v>46.011111111112626</v>
      </c>
      <c r="AF104" s="50">
        <f t="shared" si="20"/>
        <v>35.911111111111438</v>
      </c>
      <c r="AG104" s="50">
        <f t="shared" si="20"/>
        <v>40.399999999998954</v>
      </c>
      <c r="AH104" s="50">
        <f t="shared" si="20"/>
        <v>43.205555555555719</v>
      </c>
      <c r="AI104" s="51">
        <f t="shared" si="20"/>
        <v>33.105555555554922</v>
      </c>
      <c r="AJ104" s="51">
        <f t="shared" si="20"/>
        <v>37.59444444444479</v>
      </c>
      <c r="AK104" s="51">
        <f t="shared" si="19"/>
        <v>40.399999999998954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78.199999999998241</v>
      </c>
      <c r="F105" s="41">
        <f t="shared" si="22"/>
        <v>82.733333333333405</v>
      </c>
      <c r="G105" s="41">
        <f t="shared" si="22"/>
        <v>85.566666666663806</v>
      </c>
      <c r="H105" s="42">
        <f t="shared" si="22"/>
        <v>72.533333333333985</v>
      </c>
      <c r="I105" s="42">
        <f t="shared" si="22"/>
        <v>77.066666666666123</v>
      </c>
      <c r="J105" s="42">
        <f t="shared" si="22"/>
        <v>79.899999999999551</v>
      </c>
      <c r="K105" s="43">
        <f t="shared" si="22"/>
        <v>66.866666666665395</v>
      </c>
      <c r="L105" s="43">
        <f t="shared" si="22"/>
        <v>71.400000000001782</v>
      </c>
      <c r="M105" s="43">
        <f t="shared" si="22"/>
        <v>74.233333333331842</v>
      </c>
      <c r="N105" s="44">
        <f t="shared" si="22"/>
        <v>53.26666666666739</v>
      </c>
      <c r="O105" s="44">
        <f t="shared" si="22"/>
        <v>57.8000000000009</v>
      </c>
      <c r="P105" s="44">
        <f t="shared" si="22"/>
        <v>60.633333333334363</v>
      </c>
      <c r="Q105" s="45">
        <f t="shared" si="22"/>
        <v>50.433333333334275</v>
      </c>
      <c r="R105" s="45">
        <f t="shared" si="22"/>
        <v>54.966666666666015</v>
      </c>
      <c r="S105" s="45">
        <f t="shared" si="22"/>
        <v>57.8000000000009</v>
      </c>
      <c r="T105" s="46">
        <f t="shared" si="22"/>
        <v>47.599999999999511</v>
      </c>
      <c r="U105" s="46">
        <f t="shared" si="21"/>
        <v>52.133333333332999</v>
      </c>
      <c r="V105" s="46">
        <f t="shared" si="20"/>
        <v>54.966666666666015</v>
      </c>
      <c r="W105" s="47">
        <f t="shared" si="20"/>
        <v>44.766666666666936</v>
      </c>
      <c r="X105" s="47">
        <f t="shared" si="20"/>
        <v>49.300000000001106</v>
      </c>
      <c r="Y105" s="47">
        <f t="shared" si="20"/>
        <v>52.133333333332999</v>
      </c>
      <c r="Z105" s="48">
        <f t="shared" si="20"/>
        <v>41.933333333333934</v>
      </c>
      <c r="AA105" s="48">
        <f t="shared" si="20"/>
        <v>46.466666666668182</v>
      </c>
      <c r="AB105" s="48">
        <f t="shared" si="20"/>
        <v>49.300000000001106</v>
      </c>
      <c r="AC105" s="49">
        <f t="shared" si="20"/>
        <v>39.09999999999912</v>
      </c>
      <c r="AD105" s="49">
        <f t="shared" si="20"/>
        <v>43.633333333333496</v>
      </c>
      <c r="AE105" s="49">
        <f t="shared" si="20"/>
        <v>46.466666666668182</v>
      </c>
      <c r="AF105" s="50">
        <f t="shared" si="20"/>
        <v>36.266666666666993</v>
      </c>
      <c r="AG105" s="50">
        <f t="shared" si="20"/>
        <v>40.799999999998953</v>
      </c>
      <c r="AH105" s="50">
        <f t="shared" si="20"/>
        <v>43.633333333333496</v>
      </c>
      <c r="AI105" s="51">
        <f t="shared" si="20"/>
        <v>33.433333333332698</v>
      </c>
      <c r="AJ105" s="51">
        <f t="shared" si="20"/>
        <v>37.96666666666701</v>
      </c>
      <c r="AK105" s="51">
        <f t="shared" si="19"/>
        <v>40.799999999998953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78.966666666664906</v>
      </c>
      <c r="F106" s="41">
        <f t="shared" si="22"/>
        <v>83.544444444444522</v>
      </c>
      <c r="G106" s="41">
        <f t="shared" si="22"/>
        <v>86.405555555552695</v>
      </c>
      <c r="H106" s="42">
        <f t="shared" si="22"/>
        <v>73.244444444445094</v>
      </c>
      <c r="I106" s="42">
        <f t="shared" si="22"/>
        <v>77.822222222221683</v>
      </c>
      <c r="J106" s="42">
        <f t="shared" si="22"/>
        <v>80.683333333332882</v>
      </c>
      <c r="K106" s="43">
        <f t="shared" si="22"/>
        <v>67.522222222220947</v>
      </c>
      <c r="L106" s="43">
        <f t="shared" si="22"/>
        <v>72.100000000001785</v>
      </c>
      <c r="M106" s="43">
        <f t="shared" si="22"/>
        <v>74.961111111109616</v>
      </c>
      <c r="N106" s="44">
        <f t="shared" si="22"/>
        <v>53.788888888889616</v>
      </c>
      <c r="O106" s="44">
        <f t="shared" si="22"/>
        <v>58.36666666666757</v>
      </c>
      <c r="P106" s="44">
        <f t="shared" si="22"/>
        <v>61.227777777778805</v>
      </c>
      <c r="Q106" s="45">
        <f t="shared" si="22"/>
        <v>50.927777777778722</v>
      </c>
      <c r="R106" s="45">
        <f t="shared" si="22"/>
        <v>55.505555555554906</v>
      </c>
      <c r="S106" s="45">
        <f t="shared" si="22"/>
        <v>58.36666666666757</v>
      </c>
      <c r="T106" s="46">
        <f t="shared" si="22"/>
        <v>48.06666666666618</v>
      </c>
      <c r="U106" s="46">
        <f t="shared" si="21"/>
        <v>52.644444444444112</v>
      </c>
      <c r="V106" s="46">
        <f t="shared" si="20"/>
        <v>55.505555555554906</v>
      </c>
      <c r="W106" s="47">
        <f t="shared" si="20"/>
        <v>45.205555555555826</v>
      </c>
      <c r="X106" s="47">
        <f t="shared" si="20"/>
        <v>49.78333333333444</v>
      </c>
      <c r="Y106" s="47">
        <f t="shared" si="20"/>
        <v>52.644444444444112</v>
      </c>
      <c r="Z106" s="48">
        <f t="shared" si="20"/>
        <v>42.344444444445045</v>
      </c>
      <c r="AA106" s="48">
        <f t="shared" si="20"/>
        <v>46.922222222223738</v>
      </c>
      <c r="AB106" s="48">
        <f t="shared" si="20"/>
        <v>49.78333333333444</v>
      </c>
      <c r="AC106" s="49">
        <f t="shared" si="20"/>
        <v>39.483333333332453</v>
      </c>
      <c r="AD106" s="49">
        <f t="shared" si="20"/>
        <v>44.061111111111273</v>
      </c>
      <c r="AE106" s="49">
        <f t="shared" si="20"/>
        <v>46.922222222223738</v>
      </c>
      <c r="AF106" s="50">
        <f t="shared" si="20"/>
        <v>36.622222222222547</v>
      </c>
      <c r="AG106" s="50">
        <f t="shared" si="20"/>
        <v>41.199999999998951</v>
      </c>
      <c r="AH106" s="50">
        <f t="shared" si="20"/>
        <v>44.061111111111273</v>
      </c>
      <c r="AI106" s="51">
        <f t="shared" si="20"/>
        <v>33.761111111110473</v>
      </c>
      <c r="AJ106" s="51">
        <f t="shared" si="20"/>
        <v>38.33888888888923</v>
      </c>
      <c r="AK106" s="51">
        <f t="shared" si="19"/>
        <v>41.199999999998951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79.733333333331572</v>
      </c>
      <c r="F107" s="41">
        <f t="shared" si="22"/>
        <v>84.35555555555564</v>
      </c>
      <c r="G107" s="41">
        <f t="shared" si="22"/>
        <v>87.244444444441584</v>
      </c>
      <c r="H107" s="42">
        <f t="shared" si="22"/>
        <v>73.955555555556202</v>
      </c>
      <c r="I107" s="42">
        <f t="shared" si="22"/>
        <v>78.577777777777243</v>
      </c>
      <c r="J107" s="42">
        <f t="shared" si="22"/>
        <v>81.466666666666214</v>
      </c>
      <c r="K107" s="43">
        <f t="shared" si="22"/>
        <v>68.177777777776498</v>
      </c>
      <c r="L107" s="43">
        <f t="shared" si="22"/>
        <v>72.800000000001788</v>
      </c>
      <c r="M107" s="43">
        <f t="shared" si="22"/>
        <v>75.688888888887391</v>
      </c>
      <c r="N107" s="44">
        <f t="shared" si="22"/>
        <v>54.311111111111842</v>
      </c>
      <c r="O107" s="44">
        <f t="shared" si="22"/>
        <v>58.93333333333424</v>
      </c>
      <c r="P107" s="44">
        <f t="shared" si="22"/>
        <v>61.822222222223246</v>
      </c>
      <c r="Q107" s="45">
        <f t="shared" si="22"/>
        <v>51.422222222223169</v>
      </c>
      <c r="R107" s="45">
        <f t="shared" si="22"/>
        <v>56.044444444443798</v>
      </c>
      <c r="S107" s="45">
        <f t="shared" si="22"/>
        <v>58.93333333333424</v>
      </c>
      <c r="T107" s="46">
        <f t="shared" si="22"/>
        <v>48.533333333332848</v>
      </c>
      <c r="U107" s="46">
        <f t="shared" si="21"/>
        <v>53.155555555555225</v>
      </c>
      <c r="V107" s="46">
        <f t="shared" si="21"/>
        <v>56.044444444443798</v>
      </c>
      <c r="W107" s="47">
        <f t="shared" si="21"/>
        <v>45.644444444444716</v>
      </c>
      <c r="X107" s="47">
        <f t="shared" si="21"/>
        <v>50.266666666667774</v>
      </c>
      <c r="Y107" s="47">
        <f t="shared" si="21"/>
        <v>53.155555555555225</v>
      </c>
      <c r="Z107" s="48">
        <f t="shared" si="21"/>
        <v>42.755555555556157</v>
      </c>
      <c r="AA107" s="48">
        <f t="shared" si="21"/>
        <v>47.377777777779293</v>
      </c>
      <c r="AB107" s="48">
        <f t="shared" si="21"/>
        <v>50.266666666667774</v>
      </c>
      <c r="AC107" s="49">
        <f t="shared" si="21"/>
        <v>39.866666666665786</v>
      </c>
      <c r="AD107" s="49">
        <f t="shared" si="21"/>
        <v>44.488888888889051</v>
      </c>
      <c r="AE107" s="49">
        <f t="shared" si="19"/>
        <v>47.377777777779293</v>
      </c>
      <c r="AF107" s="50">
        <f t="shared" si="19"/>
        <v>36.977777777778101</v>
      </c>
      <c r="AG107" s="50">
        <f t="shared" si="19"/>
        <v>41.59999999999895</v>
      </c>
      <c r="AH107" s="50">
        <f t="shared" si="19"/>
        <v>44.488888888889051</v>
      </c>
      <c r="AI107" s="51">
        <f t="shared" si="19"/>
        <v>34.088888888888249</v>
      </c>
      <c r="AJ107" s="51">
        <f t="shared" si="19"/>
        <v>38.71111111111145</v>
      </c>
      <c r="AK107" s="51">
        <f t="shared" si="19"/>
        <v>41.59999999999895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80.499999999998238</v>
      </c>
      <c r="F108" s="41">
        <f t="shared" si="22"/>
        <v>85.166666666666757</v>
      </c>
      <c r="G108" s="41">
        <f t="shared" si="22"/>
        <v>88.083333333330472</v>
      </c>
      <c r="H108" s="42">
        <f t="shared" si="22"/>
        <v>74.666666666667311</v>
      </c>
      <c r="I108" s="42">
        <f t="shared" si="22"/>
        <v>79.333333333332803</v>
      </c>
      <c r="J108" s="42">
        <f t="shared" si="22"/>
        <v>82.249999999999545</v>
      </c>
      <c r="K108" s="43">
        <f t="shared" si="22"/>
        <v>68.83333333333205</v>
      </c>
      <c r="L108" s="43">
        <f t="shared" si="22"/>
        <v>73.500000000001791</v>
      </c>
      <c r="M108" s="43">
        <f t="shared" si="22"/>
        <v>76.416666666665165</v>
      </c>
      <c r="N108" s="44">
        <f t="shared" si="22"/>
        <v>54.833333333334068</v>
      </c>
      <c r="O108" s="44">
        <f t="shared" si="22"/>
        <v>59.500000000000909</v>
      </c>
      <c r="P108" s="44">
        <f t="shared" si="22"/>
        <v>62.416666666667687</v>
      </c>
      <c r="Q108" s="45">
        <f t="shared" si="22"/>
        <v>51.916666666667616</v>
      </c>
      <c r="R108" s="45">
        <f t="shared" si="22"/>
        <v>56.583333333332689</v>
      </c>
      <c r="S108" s="45">
        <f t="shared" si="22"/>
        <v>59.500000000000909</v>
      </c>
      <c r="T108" s="46">
        <f t="shared" si="22"/>
        <v>48.999999999999517</v>
      </c>
      <c r="U108" s="46">
        <f t="shared" si="21"/>
        <v>53.666666666666337</v>
      </c>
      <c r="V108" s="46">
        <f t="shared" si="21"/>
        <v>56.583333333332689</v>
      </c>
      <c r="W108" s="47">
        <f t="shared" si="21"/>
        <v>46.083333333333606</v>
      </c>
      <c r="X108" s="47">
        <f t="shared" si="21"/>
        <v>50.750000000001108</v>
      </c>
      <c r="Y108" s="47">
        <f t="shared" si="21"/>
        <v>53.666666666666337</v>
      </c>
      <c r="Z108" s="48">
        <f t="shared" si="21"/>
        <v>43.166666666667268</v>
      </c>
      <c r="AA108" s="48">
        <f t="shared" si="21"/>
        <v>47.833333333334849</v>
      </c>
      <c r="AB108" s="48">
        <f t="shared" si="21"/>
        <v>50.750000000001108</v>
      </c>
      <c r="AC108" s="49">
        <f t="shared" si="21"/>
        <v>40.249999999999119</v>
      </c>
      <c r="AD108" s="49">
        <f t="shared" si="21"/>
        <v>44.916666666666828</v>
      </c>
      <c r="AE108" s="49">
        <f t="shared" si="19"/>
        <v>47.833333333334849</v>
      </c>
      <c r="AF108" s="50">
        <f t="shared" si="19"/>
        <v>37.333333333333655</v>
      </c>
      <c r="AG108" s="50">
        <f t="shared" si="19"/>
        <v>41.999999999998948</v>
      </c>
      <c r="AH108" s="50">
        <f t="shared" si="19"/>
        <v>44.916666666666828</v>
      </c>
      <c r="AI108" s="51">
        <f t="shared" si="19"/>
        <v>34.416666666666025</v>
      </c>
      <c r="AJ108" s="51">
        <f t="shared" si="19"/>
        <v>39.08333333333367</v>
      </c>
      <c r="AK108" s="51">
        <f t="shared" si="19"/>
        <v>41.999999999998948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81.266666666664904</v>
      </c>
      <c r="F109" s="41">
        <f t="shared" si="22"/>
        <v>85.977777777777874</v>
      </c>
      <c r="G109" s="41">
        <f t="shared" si="22"/>
        <v>88.922222222219361</v>
      </c>
      <c r="H109" s="42">
        <f t="shared" si="22"/>
        <v>75.377777777778419</v>
      </c>
      <c r="I109" s="42">
        <f t="shared" si="22"/>
        <v>80.088888888888363</v>
      </c>
      <c r="J109" s="42">
        <f t="shared" si="22"/>
        <v>83.033333333332877</v>
      </c>
      <c r="K109" s="43">
        <f t="shared" si="22"/>
        <v>69.488888888887601</v>
      </c>
      <c r="L109" s="43">
        <f t="shared" si="22"/>
        <v>74.200000000001793</v>
      </c>
      <c r="M109" s="43">
        <f t="shared" si="22"/>
        <v>77.144444444442939</v>
      </c>
      <c r="N109" s="44">
        <f t="shared" si="22"/>
        <v>55.355555555556293</v>
      </c>
      <c r="O109" s="44">
        <f t="shared" si="22"/>
        <v>60.066666666667579</v>
      </c>
      <c r="P109" s="44">
        <f t="shared" si="22"/>
        <v>63.011111111112129</v>
      </c>
      <c r="Q109" s="45">
        <f t="shared" si="22"/>
        <v>52.411111111112064</v>
      </c>
      <c r="R109" s="45">
        <f t="shared" si="22"/>
        <v>57.122222222221581</v>
      </c>
      <c r="S109" s="45">
        <f t="shared" si="22"/>
        <v>60.066666666667579</v>
      </c>
      <c r="T109" s="46">
        <f t="shared" si="22"/>
        <v>49.466666666666185</v>
      </c>
      <c r="U109" s="46">
        <f t="shared" si="21"/>
        <v>54.17777777777745</v>
      </c>
      <c r="V109" s="46">
        <f t="shared" si="21"/>
        <v>57.122222222221581</v>
      </c>
      <c r="W109" s="47">
        <f t="shared" si="21"/>
        <v>46.522222222222496</v>
      </c>
      <c r="X109" s="47">
        <f t="shared" si="21"/>
        <v>51.233333333334443</v>
      </c>
      <c r="Y109" s="47">
        <f t="shared" si="21"/>
        <v>54.17777777777745</v>
      </c>
      <c r="Z109" s="48">
        <f t="shared" si="21"/>
        <v>43.57777777777838</v>
      </c>
      <c r="AA109" s="48">
        <f t="shared" si="21"/>
        <v>48.288888888890405</v>
      </c>
      <c r="AB109" s="48">
        <f t="shared" si="21"/>
        <v>51.233333333334443</v>
      </c>
      <c r="AC109" s="49">
        <f t="shared" si="21"/>
        <v>40.633333333332452</v>
      </c>
      <c r="AD109" s="49">
        <f t="shared" si="21"/>
        <v>45.344444444444605</v>
      </c>
      <c r="AE109" s="49">
        <f t="shared" si="19"/>
        <v>48.288888888890405</v>
      </c>
      <c r="AF109" s="50">
        <f t="shared" si="19"/>
        <v>37.68888888888921</v>
      </c>
      <c r="AG109" s="50">
        <f t="shared" si="19"/>
        <v>42.399999999998947</v>
      </c>
      <c r="AH109" s="50">
        <f t="shared" si="19"/>
        <v>45.344444444444605</v>
      </c>
      <c r="AI109" s="51">
        <f t="shared" si="19"/>
        <v>34.744444444443801</v>
      </c>
      <c r="AJ109" s="51">
        <f t="shared" si="19"/>
        <v>39.45555555555589</v>
      </c>
      <c r="AK109" s="51">
        <f t="shared" si="19"/>
        <v>42.399999999998947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82.033333333331569</v>
      </c>
      <c r="F110" s="41">
        <f t="shared" si="22"/>
        <v>86.788888888888991</v>
      </c>
      <c r="G110" s="41">
        <f t="shared" si="22"/>
        <v>89.761111111108249</v>
      </c>
      <c r="H110" s="42">
        <f t="shared" si="22"/>
        <v>76.088888888889528</v>
      </c>
      <c r="I110" s="42">
        <f t="shared" si="22"/>
        <v>80.844444444443923</v>
      </c>
      <c r="J110" s="42">
        <f t="shared" si="22"/>
        <v>83.816666666666208</v>
      </c>
      <c r="K110" s="43">
        <f t="shared" si="22"/>
        <v>70.144444444443153</v>
      </c>
      <c r="L110" s="43">
        <f t="shared" si="22"/>
        <v>74.900000000001796</v>
      </c>
      <c r="M110" s="43">
        <f t="shared" si="22"/>
        <v>77.872222222220714</v>
      </c>
      <c r="N110" s="44">
        <f t="shared" si="22"/>
        <v>55.877777777778519</v>
      </c>
      <c r="O110" s="44">
        <f t="shared" si="22"/>
        <v>60.633333333334249</v>
      </c>
      <c r="P110" s="44">
        <f t="shared" si="22"/>
        <v>63.60555555555657</v>
      </c>
      <c r="Q110" s="45">
        <f t="shared" si="22"/>
        <v>52.905555555556511</v>
      </c>
      <c r="R110" s="45">
        <f t="shared" si="22"/>
        <v>57.661111111110472</v>
      </c>
      <c r="S110" s="45">
        <f t="shared" si="22"/>
        <v>60.633333333334249</v>
      </c>
      <c r="T110" s="46">
        <f t="shared" si="22"/>
        <v>49.933333333332854</v>
      </c>
      <c r="U110" s="46">
        <f t="shared" si="21"/>
        <v>54.688888888888563</v>
      </c>
      <c r="V110" s="46">
        <f t="shared" si="21"/>
        <v>57.661111111110472</v>
      </c>
      <c r="W110" s="47">
        <f t="shared" si="21"/>
        <v>46.961111111111386</v>
      </c>
      <c r="X110" s="47">
        <f t="shared" si="21"/>
        <v>51.716666666667777</v>
      </c>
      <c r="Y110" s="47">
        <f t="shared" si="21"/>
        <v>54.688888888888563</v>
      </c>
      <c r="Z110" s="48">
        <f t="shared" si="21"/>
        <v>43.988888888889491</v>
      </c>
      <c r="AA110" s="48">
        <f t="shared" si="21"/>
        <v>48.744444444445961</v>
      </c>
      <c r="AB110" s="48">
        <f t="shared" si="21"/>
        <v>51.716666666667777</v>
      </c>
      <c r="AC110" s="49">
        <f t="shared" si="21"/>
        <v>41.016666666665785</v>
      </c>
      <c r="AD110" s="49">
        <f t="shared" si="21"/>
        <v>45.772222222222382</v>
      </c>
      <c r="AE110" s="49">
        <f t="shared" si="19"/>
        <v>48.744444444445961</v>
      </c>
      <c r="AF110" s="50">
        <f t="shared" si="19"/>
        <v>38.044444444444764</v>
      </c>
      <c r="AG110" s="50">
        <f t="shared" si="19"/>
        <v>42.799999999998946</v>
      </c>
      <c r="AH110" s="50">
        <f t="shared" si="19"/>
        <v>45.772222222222382</v>
      </c>
      <c r="AI110" s="51">
        <f t="shared" si="19"/>
        <v>35.072222222221576</v>
      </c>
      <c r="AJ110" s="51">
        <f t="shared" si="19"/>
        <v>39.82777777777811</v>
      </c>
      <c r="AK110" s="51">
        <f t="shared" si="19"/>
        <v>42.799999999998946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82.799999999998235</v>
      </c>
      <c r="F111" s="41">
        <f t="shared" si="22"/>
        <v>87.600000000000108</v>
      </c>
      <c r="G111" s="41">
        <f t="shared" si="22"/>
        <v>90.599999999997138</v>
      </c>
      <c r="H111" s="42">
        <f t="shared" si="22"/>
        <v>76.800000000000637</v>
      </c>
      <c r="I111" s="42">
        <f t="shared" si="22"/>
        <v>81.599999999999483</v>
      </c>
      <c r="J111" s="42">
        <f t="shared" si="22"/>
        <v>84.59999999999954</v>
      </c>
      <c r="K111" s="43">
        <f t="shared" si="22"/>
        <v>70.799999999998704</v>
      </c>
      <c r="L111" s="43">
        <f t="shared" si="22"/>
        <v>75.600000000001799</v>
      </c>
      <c r="M111" s="43">
        <f t="shared" si="22"/>
        <v>78.599999999998488</v>
      </c>
      <c r="N111" s="44">
        <f t="shared" si="22"/>
        <v>56.400000000000745</v>
      </c>
      <c r="O111" s="44">
        <f t="shared" si="22"/>
        <v>61.200000000000919</v>
      </c>
      <c r="P111" s="44">
        <f t="shared" si="22"/>
        <v>64.200000000001012</v>
      </c>
      <c r="Q111" s="45">
        <f t="shared" si="22"/>
        <v>53.400000000000958</v>
      </c>
      <c r="R111" s="45">
        <f t="shared" si="22"/>
        <v>58.199999999999363</v>
      </c>
      <c r="S111" s="45">
        <f t="shared" si="22"/>
        <v>61.200000000000919</v>
      </c>
      <c r="T111" s="46">
        <f t="shared" si="22"/>
        <v>50.399999999999523</v>
      </c>
      <c r="U111" s="46">
        <f t="shared" si="21"/>
        <v>55.199999999999676</v>
      </c>
      <c r="V111" s="46">
        <f t="shared" si="21"/>
        <v>58.199999999999363</v>
      </c>
      <c r="W111" s="47">
        <f t="shared" si="21"/>
        <v>47.400000000000276</v>
      </c>
      <c r="X111" s="47">
        <f t="shared" si="21"/>
        <v>52.200000000001111</v>
      </c>
      <c r="Y111" s="47">
        <f t="shared" si="21"/>
        <v>55.199999999999676</v>
      </c>
      <c r="Z111" s="48">
        <f t="shared" si="21"/>
        <v>44.400000000000603</v>
      </c>
      <c r="AA111" s="48">
        <f t="shared" si="21"/>
        <v>49.200000000001516</v>
      </c>
      <c r="AB111" s="48">
        <f t="shared" si="21"/>
        <v>52.200000000001111</v>
      </c>
      <c r="AC111" s="49">
        <f t="shared" si="21"/>
        <v>41.399999999999118</v>
      </c>
      <c r="AD111" s="49">
        <f t="shared" si="21"/>
        <v>46.200000000000159</v>
      </c>
      <c r="AE111" s="49">
        <f t="shared" si="19"/>
        <v>49.200000000001516</v>
      </c>
      <c r="AF111" s="50">
        <f t="shared" si="19"/>
        <v>38.400000000000318</v>
      </c>
      <c r="AG111" s="50">
        <f t="shared" si="19"/>
        <v>43.199999999998944</v>
      </c>
      <c r="AH111" s="50">
        <f t="shared" si="19"/>
        <v>46.200000000000159</v>
      </c>
      <c r="AI111" s="51">
        <f t="shared" si="19"/>
        <v>35.399999999999352</v>
      </c>
      <c r="AJ111" s="51">
        <f t="shared" si="19"/>
        <v>40.20000000000033</v>
      </c>
      <c r="AK111" s="51">
        <f t="shared" si="19"/>
        <v>43.199999999998944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83.566666666664901</v>
      </c>
      <c r="F112" s="41">
        <f t="shared" si="22"/>
        <v>88.411111111111225</v>
      </c>
      <c r="G112" s="41">
        <f t="shared" si="22"/>
        <v>91.438888888886027</v>
      </c>
      <c r="H112" s="42">
        <f t="shared" si="22"/>
        <v>77.511111111111745</v>
      </c>
      <c r="I112" s="42">
        <f t="shared" si="22"/>
        <v>82.355555555555043</v>
      </c>
      <c r="J112" s="42">
        <f t="shared" si="22"/>
        <v>85.383333333332871</v>
      </c>
      <c r="K112" s="43">
        <f t="shared" si="22"/>
        <v>71.455555555554255</v>
      </c>
      <c r="L112" s="43">
        <f t="shared" si="22"/>
        <v>76.300000000001802</v>
      </c>
      <c r="M112" s="43">
        <f t="shared" si="22"/>
        <v>79.327777777776262</v>
      </c>
      <c r="N112" s="44">
        <f t="shared" si="22"/>
        <v>56.92222222222297</v>
      </c>
      <c r="O112" s="44">
        <f t="shared" si="22"/>
        <v>61.766666666667589</v>
      </c>
      <c r="P112" s="44">
        <f t="shared" si="22"/>
        <v>64.79444444444546</v>
      </c>
      <c r="Q112" s="45">
        <f t="shared" si="22"/>
        <v>53.894444444445405</v>
      </c>
      <c r="R112" s="45">
        <f t="shared" si="22"/>
        <v>58.738888888888255</v>
      </c>
      <c r="S112" s="45">
        <f t="shared" si="22"/>
        <v>61.766666666667589</v>
      </c>
      <c r="T112" s="46">
        <f t="shared" ref="T112:AI130" si="23">T113-(T$363/360)</f>
        <v>50.866666666666191</v>
      </c>
      <c r="U112" s="46">
        <f t="shared" si="23"/>
        <v>55.711111111110789</v>
      </c>
      <c r="V112" s="46">
        <f t="shared" si="23"/>
        <v>58.738888888888255</v>
      </c>
      <c r="W112" s="47">
        <f t="shared" si="23"/>
        <v>47.838888888889166</v>
      </c>
      <c r="X112" s="47">
        <f t="shared" si="23"/>
        <v>52.683333333334446</v>
      </c>
      <c r="Y112" s="47">
        <f t="shared" si="23"/>
        <v>55.711111111110789</v>
      </c>
      <c r="Z112" s="48">
        <f t="shared" si="23"/>
        <v>44.811111111111714</v>
      </c>
      <c r="AA112" s="48">
        <f t="shared" si="23"/>
        <v>49.655555555557072</v>
      </c>
      <c r="AB112" s="48">
        <f t="shared" si="23"/>
        <v>52.683333333334446</v>
      </c>
      <c r="AC112" s="49">
        <f t="shared" si="23"/>
        <v>41.78333333333245</v>
      </c>
      <c r="AD112" s="49">
        <f t="shared" si="23"/>
        <v>46.627777777777936</v>
      </c>
      <c r="AE112" s="49">
        <f t="shared" si="19"/>
        <v>49.655555555557072</v>
      </c>
      <c r="AF112" s="50">
        <f t="shared" si="19"/>
        <v>38.755555555555873</v>
      </c>
      <c r="AG112" s="50">
        <f t="shared" si="19"/>
        <v>43.599999999998943</v>
      </c>
      <c r="AH112" s="50">
        <f t="shared" si="19"/>
        <v>46.627777777777936</v>
      </c>
      <c r="AI112" s="51">
        <f t="shared" si="19"/>
        <v>35.727777777777128</v>
      </c>
      <c r="AJ112" s="51">
        <f t="shared" si="19"/>
        <v>40.57222222222255</v>
      </c>
      <c r="AK112" s="51">
        <f t="shared" si="19"/>
        <v>43.599999999998943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84.333333333331566</v>
      </c>
      <c r="F113" s="41">
        <f t="shared" si="24"/>
        <v>89.222222222222342</v>
      </c>
      <c r="G113" s="41">
        <f t="shared" si="24"/>
        <v>92.277777777774915</v>
      </c>
      <c r="H113" s="42">
        <f t="shared" si="24"/>
        <v>78.222222222222854</v>
      </c>
      <c r="I113" s="42">
        <f t="shared" si="24"/>
        <v>83.111111111110603</v>
      </c>
      <c r="J113" s="42">
        <f t="shared" si="24"/>
        <v>86.166666666666202</v>
      </c>
      <c r="K113" s="43">
        <f t="shared" si="24"/>
        <v>72.111111111109807</v>
      </c>
      <c r="L113" s="43">
        <f t="shared" si="24"/>
        <v>77.000000000001805</v>
      </c>
      <c r="M113" s="43">
        <f t="shared" si="24"/>
        <v>80.055555555554037</v>
      </c>
      <c r="N113" s="44">
        <f t="shared" si="24"/>
        <v>57.444444444445196</v>
      </c>
      <c r="O113" s="44">
        <f t="shared" si="24"/>
        <v>62.333333333334259</v>
      </c>
      <c r="P113" s="44">
        <f t="shared" si="24"/>
        <v>65.388888888889909</v>
      </c>
      <c r="Q113" s="45">
        <f t="shared" si="24"/>
        <v>54.388888888889852</v>
      </c>
      <c r="R113" s="45">
        <f t="shared" si="24"/>
        <v>59.277777777777146</v>
      </c>
      <c r="S113" s="45">
        <f t="shared" si="24"/>
        <v>62.333333333334259</v>
      </c>
      <c r="T113" s="46">
        <f t="shared" si="24"/>
        <v>51.33333333333286</v>
      </c>
      <c r="U113" s="46">
        <f t="shared" si="23"/>
        <v>56.222222222221902</v>
      </c>
      <c r="V113" s="46">
        <f t="shared" si="23"/>
        <v>59.277777777777146</v>
      </c>
      <c r="W113" s="47">
        <f t="shared" si="23"/>
        <v>48.277777777778056</v>
      </c>
      <c r="X113" s="47">
        <f t="shared" si="23"/>
        <v>53.16666666666778</v>
      </c>
      <c r="Y113" s="47">
        <f t="shared" si="23"/>
        <v>56.222222222221902</v>
      </c>
      <c r="Z113" s="48">
        <f t="shared" si="23"/>
        <v>45.222222222222825</v>
      </c>
      <c r="AA113" s="48">
        <f t="shared" si="23"/>
        <v>50.111111111112628</v>
      </c>
      <c r="AB113" s="48">
        <f t="shared" si="23"/>
        <v>53.16666666666778</v>
      </c>
      <c r="AC113" s="49">
        <f t="shared" si="23"/>
        <v>42.166666666665783</v>
      </c>
      <c r="AD113" s="49">
        <f t="shared" si="23"/>
        <v>47.055555555555713</v>
      </c>
      <c r="AE113" s="49">
        <f t="shared" si="19"/>
        <v>50.111111111112628</v>
      </c>
      <c r="AF113" s="50">
        <f t="shared" si="19"/>
        <v>39.111111111111427</v>
      </c>
      <c r="AG113" s="50">
        <f t="shared" si="19"/>
        <v>43.999999999998941</v>
      </c>
      <c r="AH113" s="50">
        <f t="shared" si="19"/>
        <v>47.055555555555713</v>
      </c>
      <c r="AI113" s="51">
        <f t="shared" si="19"/>
        <v>36.055555555554903</v>
      </c>
      <c r="AJ113" s="51">
        <f t="shared" si="19"/>
        <v>40.94444444444477</v>
      </c>
      <c r="AK113" s="51">
        <f t="shared" si="19"/>
        <v>43.999999999998941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85.099999999998232</v>
      </c>
      <c r="F114" s="41">
        <f t="shared" si="24"/>
        <v>90.033333333333459</v>
      </c>
      <c r="G114" s="41">
        <f t="shared" si="24"/>
        <v>93.116666666663804</v>
      </c>
      <c r="H114" s="42">
        <f t="shared" si="24"/>
        <v>78.933333333333962</v>
      </c>
      <c r="I114" s="42">
        <f t="shared" si="24"/>
        <v>83.866666666666163</v>
      </c>
      <c r="J114" s="42">
        <f t="shared" si="24"/>
        <v>86.949999999999534</v>
      </c>
      <c r="K114" s="43">
        <f t="shared" si="24"/>
        <v>72.766666666665358</v>
      </c>
      <c r="L114" s="43">
        <f t="shared" si="24"/>
        <v>77.700000000001808</v>
      </c>
      <c r="M114" s="43">
        <f t="shared" si="24"/>
        <v>80.783333333331811</v>
      </c>
      <c r="N114" s="44">
        <f t="shared" si="24"/>
        <v>57.966666666667422</v>
      </c>
      <c r="O114" s="44">
        <f t="shared" si="24"/>
        <v>62.900000000000929</v>
      </c>
      <c r="P114" s="44">
        <f t="shared" si="24"/>
        <v>65.983333333334357</v>
      </c>
      <c r="Q114" s="45">
        <f t="shared" si="24"/>
        <v>54.883333333334299</v>
      </c>
      <c r="R114" s="45">
        <f t="shared" si="24"/>
        <v>59.816666666666038</v>
      </c>
      <c r="S114" s="45">
        <f t="shared" si="24"/>
        <v>62.900000000000929</v>
      </c>
      <c r="T114" s="46">
        <f t="shared" si="24"/>
        <v>51.799999999999528</v>
      </c>
      <c r="U114" s="46">
        <f t="shared" si="23"/>
        <v>56.733333333333015</v>
      </c>
      <c r="V114" s="46">
        <f t="shared" si="23"/>
        <v>59.816666666666038</v>
      </c>
      <c r="W114" s="47">
        <f t="shared" si="23"/>
        <v>48.716666666666946</v>
      </c>
      <c r="X114" s="47">
        <f t="shared" si="23"/>
        <v>53.650000000001114</v>
      </c>
      <c r="Y114" s="47">
        <f t="shared" si="23"/>
        <v>56.733333333333015</v>
      </c>
      <c r="Z114" s="48">
        <f t="shared" si="23"/>
        <v>45.633333333333937</v>
      </c>
      <c r="AA114" s="48">
        <f t="shared" si="23"/>
        <v>50.566666666668183</v>
      </c>
      <c r="AB114" s="48">
        <f t="shared" si="23"/>
        <v>53.650000000001114</v>
      </c>
      <c r="AC114" s="49">
        <f t="shared" si="23"/>
        <v>42.549999999999116</v>
      </c>
      <c r="AD114" s="49">
        <f t="shared" si="23"/>
        <v>47.483333333333491</v>
      </c>
      <c r="AE114" s="49">
        <f t="shared" si="19"/>
        <v>50.566666666668183</v>
      </c>
      <c r="AF114" s="50">
        <f t="shared" si="19"/>
        <v>39.466666666666981</v>
      </c>
      <c r="AG114" s="50">
        <f t="shared" si="19"/>
        <v>44.39999999999894</v>
      </c>
      <c r="AH114" s="50">
        <f t="shared" si="19"/>
        <v>47.483333333333491</v>
      </c>
      <c r="AI114" s="51">
        <f t="shared" si="19"/>
        <v>36.383333333332679</v>
      </c>
      <c r="AJ114" s="51">
        <f t="shared" si="19"/>
        <v>41.31666666666699</v>
      </c>
      <c r="AK114" s="51">
        <f t="shared" si="19"/>
        <v>44.39999999999894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85.866666666664898</v>
      </c>
      <c r="F115" s="41">
        <f t="shared" si="24"/>
        <v>90.844444444444576</v>
      </c>
      <c r="G115" s="41">
        <f t="shared" si="24"/>
        <v>93.955555555552692</v>
      </c>
      <c r="H115" s="42">
        <f t="shared" si="24"/>
        <v>79.644444444445071</v>
      </c>
      <c r="I115" s="42">
        <f t="shared" si="24"/>
        <v>84.622222222221723</v>
      </c>
      <c r="J115" s="42">
        <f t="shared" si="24"/>
        <v>87.733333333332865</v>
      </c>
      <c r="K115" s="43">
        <f t="shared" si="24"/>
        <v>73.42222222222091</v>
      </c>
      <c r="L115" s="43">
        <f t="shared" si="24"/>
        <v>78.40000000000181</v>
      </c>
      <c r="M115" s="43">
        <f t="shared" si="24"/>
        <v>81.511111111109585</v>
      </c>
      <c r="N115" s="44">
        <f t="shared" si="24"/>
        <v>58.488888888889647</v>
      </c>
      <c r="O115" s="44">
        <f t="shared" si="24"/>
        <v>63.466666666667599</v>
      </c>
      <c r="P115" s="44">
        <f t="shared" si="24"/>
        <v>66.577777777778806</v>
      </c>
      <c r="Q115" s="45">
        <f t="shared" si="24"/>
        <v>55.377777777778746</v>
      </c>
      <c r="R115" s="45">
        <f t="shared" si="24"/>
        <v>60.355555555554929</v>
      </c>
      <c r="S115" s="45">
        <f t="shared" si="24"/>
        <v>63.466666666667599</v>
      </c>
      <c r="T115" s="46">
        <f t="shared" si="24"/>
        <v>52.266666666666197</v>
      </c>
      <c r="U115" s="46">
        <f t="shared" si="23"/>
        <v>57.244444444444127</v>
      </c>
      <c r="V115" s="46">
        <f t="shared" si="23"/>
        <v>60.355555555554929</v>
      </c>
      <c r="W115" s="47">
        <f t="shared" si="23"/>
        <v>49.155555555555836</v>
      </c>
      <c r="X115" s="47">
        <f t="shared" si="23"/>
        <v>54.133333333334448</v>
      </c>
      <c r="Y115" s="47">
        <f t="shared" si="23"/>
        <v>57.244444444444127</v>
      </c>
      <c r="Z115" s="48">
        <f t="shared" si="23"/>
        <v>46.044444444445048</v>
      </c>
      <c r="AA115" s="48">
        <f t="shared" si="23"/>
        <v>51.022222222223739</v>
      </c>
      <c r="AB115" s="48">
        <f t="shared" si="23"/>
        <v>54.133333333334448</v>
      </c>
      <c r="AC115" s="49">
        <f t="shared" si="23"/>
        <v>42.933333333332449</v>
      </c>
      <c r="AD115" s="49">
        <f t="shared" si="23"/>
        <v>47.911111111111268</v>
      </c>
      <c r="AE115" s="49">
        <f t="shared" si="19"/>
        <v>51.022222222223739</v>
      </c>
      <c r="AF115" s="50">
        <f t="shared" si="19"/>
        <v>39.822222222222535</v>
      </c>
      <c r="AG115" s="50">
        <f t="shared" si="19"/>
        <v>44.799999999998938</v>
      </c>
      <c r="AH115" s="50">
        <f t="shared" si="19"/>
        <v>47.911111111111268</v>
      </c>
      <c r="AI115" s="51">
        <f t="shared" si="19"/>
        <v>36.711111111110455</v>
      </c>
      <c r="AJ115" s="51">
        <f t="shared" si="19"/>
        <v>41.68888888888921</v>
      </c>
      <c r="AK115" s="51">
        <f t="shared" si="19"/>
        <v>44.799999999998938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86.633333333331564</v>
      </c>
      <c r="F116" s="41">
        <f t="shared" si="24"/>
        <v>91.655555555555694</v>
      </c>
      <c r="G116" s="41">
        <f t="shared" si="24"/>
        <v>94.794444444441581</v>
      </c>
      <c r="H116" s="42">
        <f t="shared" si="24"/>
        <v>80.35555555555618</v>
      </c>
      <c r="I116" s="42">
        <f t="shared" si="24"/>
        <v>85.377777777777283</v>
      </c>
      <c r="J116" s="42">
        <f t="shared" si="24"/>
        <v>88.516666666666197</v>
      </c>
      <c r="K116" s="43">
        <f t="shared" si="24"/>
        <v>74.077777777776461</v>
      </c>
      <c r="L116" s="43">
        <f t="shared" si="24"/>
        <v>79.100000000001813</v>
      </c>
      <c r="M116" s="43">
        <f t="shared" si="24"/>
        <v>82.238888888887359</v>
      </c>
      <c r="N116" s="44">
        <f t="shared" si="24"/>
        <v>59.011111111111873</v>
      </c>
      <c r="O116" s="44">
        <f t="shared" si="24"/>
        <v>64.033333333334269</v>
      </c>
      <c r="P116" s="44">
        <f t="shared" si="24"/>
        <v>67.172222222223255</v>
      </c>
      <c r="Q116" s="45">
        <f t="shared" si="24"/>
        <v>55.872222222223193</v>
      </c>
      <c r="R116" s="45">
        <f t="shared" si="24"/>
        <v>60.89444444444382</v>
      </c>
      <c r="S116" s="45">
        <f t="shared" si="24"/>
        <v>64.033333333334269</v>
      </c>
      <c r="T116" s="46">
        <f t="shared" si="24"/>
        <v>52.733333333332865</v>
      </c>
      <c r="U116" s="46">
        <f t="shared" si="23"/>
        <v>57.75555555555524</v>
      </c>
      <c r="V116" s="46">
        <f t="shared" si="23"/>
        <v>60.89444444444382</v>
      </c>
      <c r="W116" s="47">
        <f t="shared" si="23"/>
        <v>49.594444444444726</v>
      </c>
      <c r="X116" s="47">
        <f t="shared" si="23"/>
        <v>54.616666666667783</v>
      </c>
      <c r="Y116" s="47">
        <f t="shared" si="23"/>
        <v>57.75555555555524</v>
      </c>
      <c r="Z116" s="48">
        <f t="shared" si="23"/>
        <v>46.45555555555616</v>
      </c>
      <c r="AA116" s="48">
        <f t="shared" si="23"/>
        <v>51.477777777779295</v>
      </c>
      <c r="AB116" s="48">
        <f t="shared" si="23"/>
        <v>54.616666666667783</v>
      </c>
      <c r="AC116" s="49">
        <f t="shared" si="23"/>
        <v>43.316666666665782</v>
      </c>
      <c r="AD116" s="49">
        <f t="shared" si="23"/>
        <v>48.338888888889045</v>
      </c>
      <c r="AE116" s="49">
        <f t="shared" si="19"/>
        <v>51.477777777779295</v>
      </c>
      <c r="AF116" s="50">
        <f t="shared" si="19"/>
        <v>40.17777777777809</v>
      </c>
      <c r="AG116" s="50">
        <f t="shared" si="19"/>
        <v>45.199999999998937</v>
      </c>
      <c r="AH116" s="50">
        <f t="shared" si="19"/>
        <v>48.338888888889045</v>
      </c>
      <c r="AI116" s="51">
        <f t="shared" si="19"/>
        <v>37.038888888888231</v>
      </c>
      <c r="AJ116" s="51">
        <f t="shared" si="19"/>
        <v>42.06111111111143</v>
      </c>
      <c r="AK116" s="51">
        <f t="shared" si="19"/>
        <v>45.199999999998937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87.399999999998229</v>
      </c>
      <c r="F117" s="41">
        <f t="shared" si="24"/>
        <v>92.466666666666811</v>
      </c>
      <c r="G117" s="41">
        <f t="shared" si="24"/>
        <v>95.633333333330469</v>
      </c>
      <c r="H117" s="42">
        <f t="shared" si="24"/>
        <v>81.066666666667288</v>
      </c>
      <c r="I117" s="42">
        <f t="shared" si="24"/>
        <v>86.133333333332843</v>
      </c>
      <c r="J117" s="42">
        <f t="shared" si="24"/>
        <v>89.299999999999528</v>
      </c>
      <c r="K117" s="43">
        <f t="shared" si="24"/>
        <v>74.733333333332013</v>
      </c>
      <c r="L117" s="43">
        <f t="shared" si="24"/>
        <v>79.800000000001816</v>
      </c>
      <c r="M117" s="43">
        <f t="shared" si="24"/>
        <v>82.966666666665134</v>
      </c>
      <c r="N117" s="44">
        <f t="shared" si="24"/>
        <v>59.533333333334099</v>
      </c>
      <c r="O117" s="44">
        <f t="shared" si="24"/>
        <v>64.600000000000932</v>
      </c>
      <c r="P117" s="44">
        <f t="shared" si="24"/>
        <v>67.766666666667703</v>
      </c>
      <c r="Q117" s="45">
        <f t="shared" si="24"/>
        <v>56.366666666667641</v>
      </c>
      <c r="R117" s="45">
        <f t="shared" si="24"/>
        <v>61.433333333332712</v>
      </c>
      <c r="S117" s="45">
        <f t="shared" si="24"/>
        <v>64.600000000000932</v>
      </c>
      <c r="T117" s="46">
        <f t="shared" si="24"/>
        <v>53.199999999999534</v>
      </c>
      <c r="U117" s="46">
        <f t="shared" si="23"/>
        <v>58.266666666666353</v>
      </c>
      <c r="V117" s="46">
        <f t="shared" si="23"/>
        <v>61.433333333332712</v>
      </c>
      <c r="W117" s="47">
        <f t="shared" si="23"/>
        <v>50.033333333333616</v>
      </c>
      <c r="X117" s="47">
        <f t="shared" si="23"/>
        <v>55.100000000001117</v>
      </c>
      <c r="Y117" s="47">
        <f t="shared" si="23"/>
        <v>58.266666666666353</v>
      </c>
      <c r="Z117" s="48">
        <f t="shared" si="23"/>
        <v>46.866666666667271</v>
      </c>
      <c r="AA117" s="48">
        <f t="shared" si="23"/>
        <v>51.933333333334851</v>
      </c>
      <c r="AB117" s="48">
        <f t="shared" si="23"/>
        <v>55.100000000001117</v>
      </c>
      <c r="AC117" s="49">
        <f t="shared" si="23"/>
        <v>43.699999999999115</v>
      </c>
      <c r="AD117" s="49">
        <f t="shared" si="23"/>
        <v>48.766666666666822</v>
      </c>
      <c r="AE117" s="49">
        <f t="shared" si="23"/>
        <v>51.933333333334851</v>
      </c>
      <c r="AF117" s="50">
        <f t="shared" si="23"/>
        <v>40.533333333333644</v>
      </c>
      <c r="AG117" s="50">
        <f t="shared" si="23"/>
        <v>45.599999999998936</v>
      </c>
      <c r="AH117" s="50">
        <f t="shared" si="23"/>
        <v>48.766666666666822</v>
      </c>
      <c r="AI117" s="51">
        <f t="shared" si="23"/>
        <v>37.366666666666006</v>
      </c>
      <c r="AJ117" s="51">
        <f t="shared" si="19"/>
        <v>42.43333333333365</v>
      </c>
      <c r="AK117" s="51">
        <f t="shared" si="19"/>
        <v>45.599999999998936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88.166666666664895</v>
      </c>
      <c r="F118" s="41">
        <f t="shared" si="24"/>
        <v>93.277777777777928</v>
      </c>
      <c r="G118" s="41">
        <f t="shared" si="24"/>
        <v>96.472222222219358</v>
      </c>
      <c r="H118" s="42">
        <f t="shared" si="24"/>
        <v>81.777777777778397</v>
      </c>
      <c r="I118" s="42">
        <f t="shared" si="24"/>
        <v>86.888888888888403</v>
      </c>
      <c r="J118" s="42">
        <f t="shared" si="24"/>
        <v>90.08333333333286</v>
      </c>
      <c r="K118" s="43">
        <f t="shared" si="24"/>
        <v>75.388888888887564</v>
      </c>
      <c r="L118" s="43">
        <f t="shared" si="24"/>
        <v>80.500000000001819</v>
      </c>
      <c r="M118" s="43">
        <f t="shared" si="24"/>
        <v>83.694444444442908</v>
      </c>
      <c r="N118" s="44">
        <f t="shared" si="24"/>
        <v>60.055555555556325</v>
      </c>
      <c r="O118" s="44">
        <f t="shared" si="24"/>
        <v>65.166666666667595</v>
      </c>
      <c r="P118" s="44">
        <f t="shared" si="24"/>
        <v>68.361111111112152</v>
      </c>
      <c r="Q118" s="45">
        <f t="shared" si="24"/>
        <v>56.861111111112088</v>
      </c>
      <c r="R118" s="45">
        <f t="shared" si="24"/>
        <v>61.972222222221603</v>
      </c>
      <c r="S118" s="45">
        <f t="shared" si="24"/>
        <v>65.166666666667595</v>
      </c>
      <c r="T118" s="46">
        <f t="shared" si="24"/>
        <v>53.666666666666202</v>
      </c>
      <c r="U118" s="46">
        <f t="shared" si="23"/>
        <v>58.777777777777466</v>
      </c>
      <c r="V118" s="46">
        <f t="shared" si="23"/>
        <v>61.972222222221603</v>
      </c>
      <c r="W118" s="47">
        <f t="shared" si="23"/>
        <v>50.472222222222506</v>
      </c>
      <c r="X118" s="47">
        <f t="shared" si="23"/>
        <v>55.583333333334451</v>
      </c>
      <c r="Y118" s="47">
        <f t="shared" si="23"/>
        <v>58.777777777777466</v>
      </c>
      <c r="Z118" s="48">
        <f t="shared" si="23"/>
        <v>47.277777777778383</v>
      </c>
      <c r="AA118" s="48">
        <f t="shared" si="23"/>
        <v>52.388888888890406</v>
      </c>
      <c r="AB118" s="48">
        <f t="shared" si="23"/>
        <v>55.583333333334451</v>
      </c>
      <c r="AC118" s="49">
        <f t="shared" si="23"/>
        <v>44.083333333332448</v>
      </c>
      <c r="AD118" s="49">
        <f t="shared" si="23"/>
        <v>49.194444444444599</v>
      </c>
      <c r="AE118" s="49">
        <f t="shared" si="23"/>
        <v>52.388888888890406</v>
      </c>
      <c r="AF118" s="50">
        <f t="shared" si="23"/>
        <v>40.888888888889198</v>
      </c>
      <c r="AG118" s="50">
        <f t="shared" si="23"/>
        <v>45.999999999998934</v>
      </c>
      <c r="AH118" s="50">
        <f t="shared" si="23"/>
        <v>49.194444444444599</v>
      </c>
      <c r="AI118" s="51">
        <f t="shared" si="23"/>
        <v>37.694444444443782</v>
      </c>
      <c r="AJ118" s="51">
        <f t="shared" ref="AJ118:AK145" si="25">AJ119-(AJ$363/360)</f>
        <v>42.80555555555587</v>
      </c>
      <c r="AK118" s="51">
        <f t="shared" si="25"/>
        <v>45.999999999998934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88.933333333331561</v>
      </c>
      <c r="F119" s="41">
        <f t="shared" si="24"/>
        <v>94.088888888889045</v>
      </c>
      <c r="G119" s="41">
        <f t="shared" si="24"/>
        <v>97.311111111108247</v>
      </c>
      <c r="H119" s="42">
        <f t="shared" si="24"/>
        <v>82.488888888889505</v>
      </c>
      <c r="I119" s="42">
        <f t="shared" si="24"/>
        <v>87.644444444443963</v>
      </c>
      <c r="J119" s="42">
        <f t="shared" si="24"/>
        <v>90.866666666666191</v>
      </c>
      <c r="K119" s="43">
        <f t="shared" si="24"/>
        <v>76.044444444443116</v>
      </c>
      <c r="L119" s="43">
        <f t="shared" si="24"/>
        <v>81.200000000001822</v>
      </c>
      <c r="M119" s="43">
        <f t="shared" si="24"/>
        <v>84.422222222220682</v>
      </c>
      <c r="N119" s="44">
        <f t="shared" si="24"/>
        <v>60.57777777777855</v>
      </c>
      <c r="O119" s="44">
        <f t="shared" si="24"/>
        <v>65.733333333334258</v>
      </c>
      <c r="P119" s="44">
        <f t="shared" si="24"/>
        <v>68.9555555555566</v>
      </c>
      <c r="Q119" s="45">
        <f t="shared" si="24"/>
        <v>57.355555555556535</v>
      </c>
      <c r="R119" s="45">
        <f t="shared" si="24"/>
        <v>62.511111111110495</v>
      </c>
      <c r="S119" s="45">
        <f t="shared" si="24"/>
        <v>65.733333333334258</v>
      </c>
      <c r="T119" s="46">
        <f t="shared" si="24"/>
        <v>54.133333333332871</v>
      </c>
      <c r="U119" s="46">
        <f t="shared" si="23"/>
        <v>59.288888888888579</v>
      </c>
      <c r="V119" s="46">
        <f t="shared" si="23"/>
        <v>62.511111111110495</v>
      </c>
      <c r="W119" s="47">
        <f t="shared" si="23"/>
        <v>50.911111111111396</v>
      </c>
      <c r="X119" s="47">
        <f t="shared" si="23"/>
        <v>56.066666666667786</v>
      </c>
      <c r="Y119" s="47">
        <f t="shared" si="23"/>
        <v>59.288888888888579</v>
      </c>
      <c r="Z119" s="48">
        <f t="shared" si="23"/>
        <v>47.688888888889494</v>
      </c>
      <c r="AA119" s="48">
        <f t="shared" si="23"/>
        <v>52.844444444445962</v>
      </c>
      <c r="AB119" s="48">
        <f t="shared" si="23"/>
        <v>56.066666666667786</v>
      </c>
      <c r="AC119" s="49">
        <f t="shared" si="23"/>
        <v>44.46666666666578</v>
      </c>
      <c r="AD119" s="49">
        <f t="shared" si="23"/>
        <v>49.622222222222376</v>
      </c>
      <c r="AE119" s="49">
        <f t="shared" si="23"/>
        <v>52.844444444445962</v>
      </c>
      <c r="AF119" s="50">
        <f t="shared" si="23"/>
        <v>41.244444444444753</v>
      </c>
      <c r="AG119" s="50">
        <f t="shared" si="23"/>
        <v>46.399999999998933</v>
      </c>
      <c r="AH119" s="50">
        <f t="shared" si="23"/>
        <v>49.622222222222376</v>
      </c>
      <c r="AI119" s="51">
        <f t="shared" si="23"/>
        <v>38.022222222221558</v>
      </c>
      <c r="AJ119" s="51">
        <f t="shared" si="25"/>
        <v>43.17777777777809</v>
      </c>
      <c r="AK119" s="51">
        <f t="shared" si="25"/>
        <v>46.399999999998933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89.699999999998226</v>
      </c>
      <c r="F120" s="41">
        <f t="shared" si="24"/>
        <v>94.900000000000162</v>
      </c>
      <c r="G120" s="41">
        <f t="shared" si="24"/>
        <v>98.149999999997135</v>
      </c>
      <c r="H120" s="42">
        <f t="shared" si="24"/>
        <v>83.200000000000614</v>
      </c>
      <c r="I120" s="42">
        <f t="shared" si="24"/>
        <v>88.399999999999523</v>
      </c>
      <c r="J120" s="42">
        <f t="shared" si="24"/>
        <v>91.649999999999523</v>
      </c>
      <c r="K120" s="43">
        <f t="shared" si="24"/>
        <v>76.699999999998667</v>
      </c>
      <c r="L120" s="43">
        <f t="shared" si="24"/>
        <v>81.900000000001825</v>
      </c>
      <c r="M120" s="43">
        <f t="shared" si="24"/>
        <v>85.149999999998457</v>
      </c>
      <c r="N120" s="44">
        <f t="shared" si="24"/>
        <v>61.100000000000776</v>
      </c>
      <c r="O120" s="44">
        <f t="shared" si="24"/>
        <v>66.300000000000921</v>
      </c>
      <c r="P120" s="44">
        <f t="shared" si="24"/>
        <v>69.550000000001049</v>
      </c>
      <c r="Q120" s="45">
        <f t="shared" si="24"/>
        <v>57.850000000000982</v>
      </c>
      <c r="R120" s="45">
        <f t="shared" si="24"/>
        <v>63.049999999999386</v>
      </c>
      <c r="S120" s="45">
        <f t="shared" si="24"/>
        <v>66.300000000000921</v>
      </c>
      <c r="T120" s="46">
        <f t="shared" si="24"/>
        <v>54.59999999999954</v>
      </c>
      <c r="U120" s="46">
        <f t="shared" si="23"/>
        <v>59.799999999999692</v>
      </c>
      <c r="V120" s="46">
        <f t="shared" si="23"/>
        <v>63.049999999999386</v>
      </c>
      <c r="W120" s="47">
        <f t="shared" si="23"/>
        <v>51.350000000000286</v>
      </c>
      <c r="X120" s="47">
        <f t="shared" si="23"/>
        <v>56.55000000000112</v>
      </c>
      <c r="Y120" s="47">
        <f t="shared" si="23"/>
        <v>59.799999999999692</v>
      </c>
      <c r="Z120" s="48">
        <f t="shared" si="23"/>
        <v>48.100000000000605</v>
      </c>
      <c r="AA120" s="48">
        <f t="shared" si="23"/>
        <v>53.300000000001518</v>
      </c>
      <c r="AB120" s="48">
        <f t="shared" si="23"/>
        <v>56.55000000000112</v>
      </c>
      <c r="AC120" s="49">
        <f t="shared" si="23"/>
        <v>44.849999999999113</v>
      </c>
      <c r="AD120" s="49">
        <f t="shared" si="23"/>
        <v>50.050000000000153</v>
      </c>
      <c r="AE120" s="49">
        <f t="shared" si="23"/>
        <v>53.300000000001518</v>
      </c>
      <c r="AF120" s="50">
        <f t="shared" si="23"/>
        <v>41.600000000000307</v>
      </c>
      <c r="AG120" s="50">
        <f t="shared" si="23"/>
        <v>46.799999999998931</v>
      </c>
      <c r="AH120" s="50">
        <f t="shared" si="23"/>
        <v>50.050000000000153</v>
      </c>
      <c r="AI120" s="51">
        <f t="shared" si="23"/>
        <v>38.349999999999334</v>
      </c>
      <c r="AJ120" s="51">
        <f t="shared" si="25"/>
        <v>43.55000000000031</v>
      </c>
      <c r="AK120" s="51">
        <f t="shared" si="25"/>
        <v>46.799999999998931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90.466666666664892</v>
      </c>
      <c r="F121" s="41">
        <f t="shared" si="24"/>
        <v>95.711111111111279</v>
      </c>
      <c r="G121" s="41">
        <f t="shared" si="24"/>
        <v>98.988888888886024</v>
      </c>
      <c r="H121" s="42">
        <f t="shared" si="24"/>
        <v>83.911111111111722</v>
      </c>
      <c r="I121" s="42">
        <f t="shared" si="24"/>
        <v>89.155555555555082</v>
      </c>
      <c r="J121" s="42">
        <f t="shared" si="24"/>
        <v>92.433333333332854</v>
      </c>
      <c r="K121" s="43">
        <f t="shared" si="24"/>
        <v>77.355555555554218</v>
      </c>
      <c r="L121" s="43">
        <f t="shared" si="24"/>
        <v>82.600000000001828</v>
      </c>
      <c r="M121" s="43">
        <f t="shared" si="24"/>
        <v>85.877777777776231</v>
      </c>
      <c r="N121" s="44">
        <f t="shared" si="24"/>
        <v>61.622222222223002</v>
      </c>
      <c r="O121" s="44">
        <f t="shared" si="24"/>
        <v>66.866666666667584</v>
      </c>
      <c r="P121" s="44">
        <f t="shared" si="24"/>
        <v>70.144444444445497</v>
      </c>
      <c r="Q121" s="45">
        <f t="shared" si="24"/>
        <v>58.344444444445429</v>
      </c>
      <c r="R121" s="45">
        <f t="shared" si="24"/>
        <v>63.588888888888278</v>
      </c>
      <c r="S121" s="45">
        <f t="shared" si="24"/>
        <v>66.866666666667584</v>
      </c>
      <c r="T121" s="46">
        <f t="shared" si="24"/>
        <v>55.066666666666208</v>
      </c>
      <c r="U121" s="46">
        <f t="shared" si="23"/>
        <v>60.311111111110804</v>
      </c>
      <c r="V121" s="46">
        <f t="shared" si="23"/>
        <v>63.588888888888278</v>
      </c>
      <c r="W121" s="47">
        <f t="shared" si="23"/>
        <v>51.788888888889176</v>
      </c>
      <c r="X121" s="47">
        <f t="shared" si="23"/>
        <v>57.033333333334454</v>
      </c>
      <c r="Y121" s="47">
        <f t="shared" si="23"/>
        <v>60.311111111110804</v>
      </c>
      <c r="Z121" s="48">
        <f t="shared" si="23"/>
        <v>48.511111111111717</v>
      </c>
      <c r="AA121" s="48">
        <f t="shared" si="23"/>
        <v>53.755555555557073</v>
      </c>
      <c r="AB121" s="48">
        <f t="shared" si="23"/>
        <v>57.033333333334454</v>
      </c>
      <c r="AC121" s="49">
        <f t="shared" si="23"/>
        <v>45.233333333332446</v>
      </c>
      <c r="AD121" s="49">
        <f t="shared" si="23"/>
        <v>50.477777777777931</v>
      </c>
      <c r="AE121" s="49">
        <f t="shared" si="23"/>
        <v>53.755555555557073</v>
      </c>
      <c r="AF121" s="50">
        <f t="shared" si="23"/>
        <v>41.955555555555861</v>
      </c>
      <c r="AG121" s="50">
        <f t="shared" si="23"/>
        <v>47.19999999999893</v>
      </c>
      <c r="AH121" s="50">
        <f t="shared" si="23"/>
        <v>50.477777777777931</v>
      </c>
      <c r="AI121" s="51">
        <f t="shared" si="23"/>
        <v>38.677777777777109</v>
      </c>
      <c r="AJ121" s="51">
        <f t="shared" si="25"/>
        <v>43.92222222222253</v>
      </c>
      <c r="AK121" s="51">
        <f t="shared" si="25"/>
        <v>47.19999999999893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91.233333333331558</v>
      </c>
      <c r="F122" s="41">
        <f t="shared" si="24"/>
        <v>96.522222222222396</v>
      </c>
      <c r="G122" s="41">
        <f t="shared" si="24"/>
        <v>99.827777777774912</v>
      </c>
      <c r="H122" s="42">
        <f t="shared" si="24"/>
        <v>84.622222222222831</v>
      </c>
      <c r="I122" s="42">
        <f t="shared" si="24"/>
        <v>89.911111111110642</v>
      </c>
      <c r="J122" s="42">
        <f t="shared" si="24"/>
        <v>93.216666666666185</v>
      </c>
      <c r="K122" s="43">
        <f t="shared" si="24"/>
        <v>78.01111111110977</v>
      </c>
      <c r="L122" s="43">
        <f t="shared" si="24"/>
        <v>83.30000000000183</v>
      </c>
      <c r="M122" s="43">
        <f t="shared" si="24"/>
        <v>86.605555555554005</v>
      </c>
      <c r="N122" s="44">
        <f t="shared" si="24"/>
        <v>62.144444444445227</v>
      </c>
      <c r="O122" s="44">
        <f t="shared" si="24"/>
        <v>67.433333333334247</v>
      </c>
      <c r="P122" s="44">
        <f t="shared" si="24"/>
        <v>70.738888888889946</v>
      </c>
      <c r="Q122" s="45">
        <f t="shared" si="24"/>
        <v>58.838888888889876</v>
      </c>
      <c r="R122" s="45">
        <f t="shared" si="24"/>
        <v>64.127777777777169</v>
      </c>
      <c r="S122" s="45">
        <f t="shared" si="24"/>
        <v>67.433333333334247</v>
      </c>
      <c r="T122" s="46">
        <f t="shared" si="24"/>
        <v>55.533333333332877</v>
      </c>
      <c r="U122" s="46">
        <f t="shared" si="23"/>
        <v>60.822222222221917</v>
      </c>
      <c r="V122" s="46">
        <f t="shared" si="23"/>
        <v>64.127777777777169</v>
      </c>
      <c r="W122" s="47">
        <f t="shared" si="23"/>
        <v>52.227777777778066</v>
      </c>
      <c r="X122" s="47">
        <f t="shared" si="23"/>
        <v>57.516666666667788</v>
      </c>
      <c r="Y122" s="47">
        <f t="shared" si="23"/>
        <v>60.822222222221917</v>
      </c>
      <c r="Z122" s="48">
        <f t="shared" si="23"/>
        <v>48.922222222222828</v>
      </c>
      <c r="AA122" s="48">
        <f t="shared" si="23"/>
        <v>54.211111111112629</v>
      </c>
      <c r="AB122" s="48">
        <f t="shared" si="23"/>
        <v>57.516666666667788</v>
      </c>
      <c r="AC122" s="49">
        <f t="shared" si="23"/>
        <v>45.616666666665779</v>
      </c>
      <c r="AD122" s="49">
        <f t="shared" si="23"/>
        <v>50.905555555555708</v>
      </c>
      <c r="AE122" s="49">
        <f t="shared" si="23"/>
        <v>54.211111111112629</v>
      </c>
      <c r="AF122" s="50">
        <f t="shared" si="23"/>
        <v>42.311111111111416</v>
      </c>
      <c r="AG122" s="50">
        <f t="shared" si="23"/>
        <v>47.599999999998929</v>
      </c>
      <c r="AH122" s="50">
        <f t="shared" si="23"/>
        <v>50.905555555555708</v>
      </c>
      <c r="AI122" s="51">
        <f t="shared" si="23"/>
        <v>39.005555555554885</v>
      </c>
      <c r="AJ122" s="51">
        <f t="shared" si="25"/>
        <v>44.29444444444475</v>
      </c>
      <c r="AK122" s="51">
        <f t="shared" si="25"/>
        <v>47.599999999998929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91.999999999998224</v>
      </c>
      <c r="F123" s="41">
        <f t="shared" si="24"/>
        <v>97.333333333333513</v>
      </c>
      <c r="G123" s="41">
        <f t="shared" si="24"/>
        <v>100.6666666666638</v>
      </c>
      <c r="H123" s="42">
        <f t="shared" si="24"/>
        <v>85.33333333333394</v>
      </c>
      <c r="I123" s="42">
        <f t="shared" si="24"/>
        <v>90.666666666666202</v>
      </c>
      <c r="J123" s="42">
        <f t="shared" si="24"/>
        <v>93.999999999999517</v>
      </c>
      <c r="K123" s="43">
        <f t="shared" si="24"/>
        <v>78.666666666665321</v>
      </c>
      <c r="L123" s="43">
        <f t="shared" si="24"/>
        <v>84.000000000001833</v>
      </c>
      <c r="M123" s="43">
        <f t="shared" si="24"/>
        <v>87.33333333333178</v>
      </c>
      <c r="N123" s="44">
        <f t="shared" si="24"/>
        <v>62.666666666667453</v>
      </c>
      <c r="O123" s="44">
        <f t="shared" si="24"/>
        <v>68.000000000000909</v>
      </c>
      <c r="P123" s="44">
        <f t="shared" si="24"/>
        <v>71.333333333334394</v>
      </c>
      <c r="Q123" s="45">
        <f t="shared" si="24"/>
        <v>59.333333333334323</v>
      </c>
      <c r="R123" s="45">
        <f t="shared" si="24"/>
        <v>64.66666666666606</v>
      </c>
      <c r="S123" s="45">
        <f t="shared" si="24"/>
        <v>68.000000000000909</v>
      </c>
      <c r="T123" s="46">
        <f t="shared" si="24"/>
        <v>55.999999999999545</v>
      </c>
      <c r="U123" s="46">
        <f t="shared" si="23"/>
        <v>61.33333333333303</v>
      </c>
      <c r="V123" s="46">
        <f t="shared" si="23"/>
        <v>64.66666666666606</v>
      </c>
      <c r="W123" s="47">
        <f t="shared" si="23"/>
        <v>52.666666666666956</v>
      </c>
      <c r="X123" s="47">
        <f t="shared" si="23"/>
        <v>58.000000000001123</v>
      </c>
      <c r="Y123" s="47">
        <f t="shared" si="23"/>
        <v>61.33333333333303</v>
      </c>
      <c r="Z123" s="48">
        <f t="shared" si="23"/>
        <v>49.33333333333394</v>
      </c>
      <c r="AA123" s="48">
        <f t="shared" si="23"/>
        <v>54.666666666668185</v>
      </c>
      <c r="AB123" s="48">
        <f t="shared" si="23"/>
        <v>58.000000000001123</v>
      </c>
      <c r="AC123" s="49">
        <f t="shared" si="23"/>
        <v>45.999999999999112</v>
      </c>
      <c r="AD123" s="49">
        <f t="shared" si="23"/>
        <v>51.333333333333485</v>
      </c>
      <c r="AE123" s="49">
        <f t="shared" si="23"/>
        <v>54.666666666668185</v>
      </c>
      <c r="AF123" s="50">
        <f t="shared" si="23"/>
        <v>42.66666666666697</v>
      </c>
      <c r="AG123" s="50">
        <f t="shared" si="23"/>
        <v>47.999999999998927</v>
      </c>
      <c r="AH123" s="50">
        <f t="shared" si="23"/>
        <v>51.333333333333485</v>
      </c>
      <c r="AI123" s="51">
        <f t="shared" si="23"/>
        <v>39.333333333332661</v>
      </c>
      <c r="AJ123" s="51">
        <f t="shared" si="25"/>
        <v>44.66666666666697</v>
      </c>
      <c r="AK123" s="51">
        <f t="shared" si="25"/>
        <v>47.999999999998927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92.766666666664889</v>
      </c>
      <c r="F124" s="41">
        <f t="shared" si="24"/>
        <v>98.14444444444463</v>
      </c>
      <c r="G124" s="41">
        <f t="shared" si="24"/>
        <v>101.50555555555269</v>
      </c>
      <c r="H124" s="42">
        <f t="shared" si="24"/>
        <v>86.044444444445048</v>
      </c>
      <c r="I124" s="42">
        <f t="shared" si="24"/>
        <v>91.422222222221762</v>
      </c>
      <c r="J124" s="42">
        <f t="shared" si="24"/>
        <v>94.783333333332848</v>
      </c>
      <c r="K124" s="43">
        <f t="shared" si="24"/>
        <v>79.322222222220873</v>
      </c>
      <c r="L124" s="43">
        <f t="shared" si="24"/>
        <v>84.700000000001836</v>
      </c>
      <c r="M124" s="43">
        <f t="shared" si="24"/>
        <v>88.061111111109554</v>
      </c>
      <c r="N124" s="44">
        <f t="shared" si="24"/>
        <v>63.188888888889679</v>
      </c>
      <c r="O124" s="44">
        <f t="shared" si="24"/>
        <v>68.566666666667572</v>
      </c>
      <c r="P124" s="44">
        <f t="shared" si="24"/>
        <v>71.927777777778843</v>
      </c>
      <c r="Q124" s="45">
        <f t="shared" si="24"/>
        <v>59.82777777777877</v>
      </c>
      <c r="R124" s="45">
        <f t="shared" si="24"/>
        <v>65.205555555554952</v>
      </c>
      <c r="S124" s="45">
        <f t="shared" si="24"/>
        <v>68.566666666667572</v>
      </c>
      <c r="T124" s="46">
        <f t="shared" si="24"/>
        <v>56.466666666666214</v>
      </c>
      <c r="U124" s="46">
        <f t="shared" si="23"/>
        <v>61.844444444444143</v>
      </c>
      <c r="V124" s="46">
        <f t="shared" si="23"/>
        <v>65.205555555554952</v>
      </c>
      <c r="W124" s="47">
        <f t="shared" si="23"/>
        <v>53.105555555555846</v>
      </c>
      <c r="X124" s="47">
        <f t="shared" si="23"/>
        <v>58.483333333334457</v>
      </c>
      <c r="Y124" s="47">
        <f t="shared" si="23"/>
        <v>61.844444444444143</v>
      </c>
      <c r="Z124" s="48">
        <f t="shared" si="23"/>
        <v>49.744444444445051</v>
      </c>
      <c r="AA124" s="48">
        <f t="shared" si="23"/>
        <v>55.122222222223741</v>
      </c>
      <c r="AB124" s="48">
        <f t="shared" si="23"/>
        <v>58.483333333334457</v>
      </c>
      <c r="AC124" s="49">
        <f t="shared" si="23"/>
        <v>46.383333333332445</v>
      </c>
      <c r="AD124" s="49">
        <f t="shared" si="23"/>
        <v>51.761111111111262</v>
      </c>
      <c r="AE124" s="49">
        <f t="shared" si="23"/>
        <v>55.122222222223741</v>
      </c>
      <c r="AF124" s="50">
        <f t="shared" si="23"/>
        <v>43.022222222222524</v>
      </c>
      <c r="AG124" s="50">
        <f t="shared" si="23"/>
        <v>48.399999999998926</v>
      </c>
      <c r="AH124" s="50">
        <f t="shared" si="23"/>
        <v>51.761111111111262</v>
      </c>
      <c r="AI124" s="51">
        <f t="shared" si="23"/>
        <v>39.661111111110436</v>
      </c>
      <c r="AJ124" s="51">
        <f t="shared" si="25"/>
        <v>45.03888888888919</v>
      </c>
      <c r="AK124" s="51">
        <f t="shared" si="25"/>
        <v>48.399999999998926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93.533333333331555</v>
      </c>
      <c r="F125" s="41">
        <f t="shared" si="24"/>
        <v>98.955555555555748</v>
      </c>
      <c r="G125" s="41">
        <f t="shared" si="24"/>
        <v>102.34444444444158</v>
      </c>
      <c r="H125" s="42">
        <f t="shared" si="24"/>
        <v>86.755555555556157</v>
      </c>
      <c r="I125" s="42">
        <f t="shared" si="24"/>
        <v>92.177777777777322</v>
      </c>
      <c r="J125" s="42">
        <f t="shared" si="24"/>
        <v>95.56666666666618</v>
      </c>
      <c r="K125" s="43">
        <f t="shared" si="24"/>
        <v>79.977777777776424</v>
      </c>
      <c r="L125" s="43">
        <f t="shared" si="24"/>
        <v>85.400000000001839</v>
      </c>
      <c r="M125" s="43">
        <f t="shared" si="24"/>
        <v>88.788888888887328</v>
      </c>
      <c r="N125" s="44">
        <f t="shared" si="24"/>
        <v>63.711111111111904</v>
      </c>
      <c r="O125" s="44">
        <f t="shared" si="24"/>
        <v>69.133333333334235</v>
      </c>
      <c r="P125" s="44">
        <f t="shared" si="24"/>
        <v>72.522222222223292</v>
      </c>
      <c r="Q125" s="45">
        <f t="shared" si="24"/>
        <v>60.322222222223218</v>
      </c>
      <c r="R125" s="45">
        <f t="shared" si="24"/>
        <v>65.744444444443843</v>
      </c>
      <c r="S125" s="45">
        <f t="shared" si="24"/>
        <v>69.133333333334235</v>
      </c>
      <c r="T125" s="46">
        <f t="shared" si="24"/>
        <v>56.933333333332882</v>
      </c>
      <c r="U125" s="46">
        <f t="shared" si="23"/>
        <v>62.355555555555256</v>
      </c>
      <c r="V125" s="46">
        <f t="shared" si="23"/>
        <v>65.744444444443843</v>
      </c>
      <c r="W125" s="47">
        <f t="shared" si="23"/>
        <v>53.544444444444736</v>
      </c>
      <c r="X125" s="47">
        <f t="shared" si="23"/>
        <v>58.966666666667791</v>
      </c>
      <c r="Y125" s="47">
        <f t="shared" si="23"/>
        <v>62.355555555555256</v>
      </c>
      <c r="Z125" s="48">
        <f t="shared" si="23"/>
        <v>50.155555555556163</v>
      </c>
      <c r="AA125" s="48">
        <f t="shared" si="23"/>
        <v>55.577777777779296</v>
      </c>
      <c r="AB125" s="48">
        <f t="shared" si="23"/>
        <v>58.966666666667791</v>
      </c>
      <c r="AC125" s="49">
        <f t="shared" si="23"/>
        <v>46.766666666665778</v>
      </c>
      <c r="AD125" s="49">
        <f t="shared" si="23"/>
        <v>52.188888888889039</v>
      </c>
      <c r="AE125" s="49">
        <f t="shared" si="23"/>
        <v>55.577777777779296</v>
      </c>
      <c r="AF125" s="50">
        <f t="shared" si="23"/>
        <v>43.377777777778078</v>
      </c>
      <c r="AG125" s="50">
        <f t="shared" si="23"/>
        <v>48.799999999998924</v>
      </c>
      <c r="AH125" s="50">
        <f t="shared" si="23"/>
        <v>52.188888888889039</v>
      </c>
      <c r="AI125" s="51">
        <f t="shared" si="23"/>
        <v>39.988888888888212</v>
      </c>
      <c r="AJ125" s="51">
        <f t="shared" si="25"/>
        <v>45.41111111111141</v>
      </c>
      <c r="AK125" s="51">
        <f t="shared" si="25"/>
        <v>48.799999999998924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94.299999999998221</v>
      </c>
      <c r="F126" s="41">
        <f t="shared" si="24"/>
        <v>99.766666666666865</v>
      </c>
      <c r="G126" s="41">
        <f t="shared" si="24"/>
        <v>103.18333333333047</v>
      </c>
      <c r="H126" s="42">
        <f t="shared" si="24"/>
        <v>87.466666666667265</v>
      </c>
      <c r="I126" s="42">
        <f t="shared" si="24"/>
        <v>92.933333333332882</v>
      </c>
      <c r="J126" s="42">
        <f t="shared" si="24"/>
        <v>96.349999999999511</v>
      </c>
      <c r="K126" s="43">
        <f t="shared" si="24"/>
        <v>80.633333333331976</v>
      </c>
      <c r="L126" s="43">
        <f t="shared" si="24"/>
        <v>86.100000000001842</v>
      </c>
      <c r="M126" s="43">
        <f t="shared" si="24"/>
        <v>89.516666666665103</v>
      </c>
      <c r="N126" s="44">
        <f t="shared" si="24"/>
        <v>64.23333333333413</v>
      </c>
      <c r="O126" s="44">
        <f t="shared" si="24"/>
        <v>69.700000000000898</v>
      </c>
      <c r="P126" s="44">
        <f t="shared" si="24"/>
        <v>73.11666666666774</v>
      </c>
      <c r="Q126" s="45">
        <f t="shared" si="24"/>
        <v>60.816666666667665</v>
      </c>
      <c r="R126" s="45">
        <f t="shared" si="24"/>
        <v>66.283333333332735</v>
      </c>
      <c r="S126" s="45">
        <f t="shared" si="24"/>
        <v>69.700000000000898</v>
      </c>
      <c r="T126" s="46">
        <f t="shared" si="24"/>
        <v>57.399999999999551</v>
      </c>
      <c r="U126" s="46">
        <f t="shared" si="23"/>
        <v>62.866666666666369</v>
      </c>
      <c r="V126" s="46">
        <f t="shared" si="23"/>
        <v>66.283333333332735</v>
      </c>
      <c r="W126" s="47">
        <f t="shared" si="23"/>
        <v>53.983333333333626</v>
      </c>
      <c r="X126" s="47">
        <f t="shared" si="23"/>
        <v>59.450000000001125</v>
      </c>
      <c r="Y126" s="47">
        <f t="shared" si="23"/>
        <v>62.866666666666369</v>
      </c>
      <c r="Z126" s="48">
        <f t="shared" si="23"/>
        <v>50.566666666667274</v>
      </c>
      <c r="AA126" s="48">
        <f t="shared" si="23"/>
        <v>56.033333333334852</v>
      </c>
      <c r="AB126" s="48">
        <f t="shared" si="23"/>
        <v>59.450000000001125</v>
      </c>
      <c r="AC126" s="49">
        <f t="shared" si="23"/>
        <v>47.14999999999911</v>
      </c>
      <c r="AD126" s="49">
        <f t="shared" si="23"/>
        <v>52.616666666666816</v>
      </c>
      <c r="AE126" s="49">
        <f t="shared" si="23"/>
        <v>56.033333333334852</v>
      </c>
      <c r="AF126" s="50">
        <f t="shared" si="23"/>
        <v>43.733333333333633</v>
      </c>
      <c r="AG126" s="50">
        <f t="shared" si="23"/>
        <v>49.199999999998923</v>
      </c>
      <c r="AH126" s="50">
        <f t="shared" si="23"/>
        <v>52.616666666666816</v>
      </c>
      <c r="AI126" s="51">
        <f t="shared" si="23"/>
        <v>40.316666666665988</v>
      </c>
      <c r="AJ126" s="51">
        <f t="shared" si="25"/>
        <v>45.78333333333363</v>
      </c>
      <c r="AK126" s="51">
        <f t="shared" si="25"/>
        <v>49.199999999998923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95.066666666664887</v>
      </c>
      <c r="F127" s="41">
        <f t="shared" si="24"/>
        <v>100.57777777777798</v>
      </c>
      <c r="G127" s="41">
        <f t="shared" si="24"/>
        <v>104.02222222221936</v>
      </c>
      <c r="H127" s="42">
        <f t="shared" si="24"/>
        <v>88.177777777778374</v>
      </c>
      <c r="I127" s="42">
        <f t="shared" si="24"/>
        <v>93.688888888888442</v>
      </c>
      <c r="J127" s="42">
        <f t="shared" si="24"/>
        <v>97.133333333332843</v>
      </c>
      <c r="K127" s="43">
        <f t="shared" si="24"/>
        <v>81.288888888887527</v>
      </c>
      <c r="L127" s="43">
        <f t="shared" si="24"/>
        <v>86.800000000001845</v>
      </c>
      <c r="M127" s="43">
        <f t="shared" si="24"/>
        <v>90.244444444442877</v>
      </c>
      <c r="N127" s="44">
        <f t="shared" si="24"/>
        <v>64.755555555556356</v>
      </c>
      <c r="O127" s="44">
        <f t="shared" si="24"/>
        <v>70.266666666667561</v>
      </c>
      <c r="P127" s="44">
        <f t="shared" si="24"/>
        <v>73.711111111112189</v>
      </c>
      <c r="Q127" s="45">
        <f t="shared" si="24"/>
        <v>61.311111111112112</v>
      </c>
      <c r="R127" s="45">
        <f t="shared" si="24"/>
        <v>66.822222222221626</v>
      </c>
      <c r="S127" s="45">
        <f t="shared" si="24"/>
        <v>70.266666666667561</v>
      </c>
      <c r="T127" s="46">
        <f t="shared" si="24"/>
        <v>57.866666666666219</v>
      </c>
      <c r="U127" s="46">
        <f t="shared" si="23"/>
        <v>63.377777777777482</v>
      </c>
      <c r="V127" s="46">
        <f t="shared" si="23"/>
        <v>66.822222222221626</v>
      </c>
      <c r="W127" s="47">
        <f t="shared" si="23"/>
        <v>54.422222222222516</v>
      </c>
      <c r="X127" s="47">
        <f t="shared" si="23"/>
        <v>59.93333333333446</v>
      </c>
      <c r="Y127" s="47">
        <f t="shared" si="23"/>
        <v>63.377777777777482</v>
      </c>
      <c r="Z127" s="48">
        <f t="shared" si="23"/>
        <v>50.977777777778385</v>
      </c>
      <c r="AA127" s="48">
        <f t="shared" si="23"/>
        <v>56.488888888890408</v>
      </c>
      <c r="AB127" s="48">
        <f t="shared" si="23"/>
        <v>59.93333333333446</v>
      </c>
      <c r="AC127" s="49">
        <f t="shared" si="23"/>
        <v>47.533333333332443</v>
      </c>
      <c r="AD127" s="49">
        <f t="shared" si="23"/>
        <v>53.044444444444594</v>
      </c>
      <c r="AE127" s="49">
        <f t="shared" si="23"/>
        <v>56.488888888890408</v>
      </c>
      <c r="AF127" s="50">
        <f t="shared" si="23"/>
        <v>44.088888888889187</v>
      </c>
      <c r="AG127" s="50">
        <f t="shared" si="23"/>
        <v>49.599999999998921</v>
      </c>
      <c r="AH127" s="50">
        <f t="shared" si="23"/>
        <v>53.044444444444594</v>
      </c>
      <c r="AI127" s="51">
        <f t="shared" si="23"/>
        <v>40.644444444443764</v>
      </c>
      <c r="AJ127" s="51">
        <f t="shared" si="25"/>
        <v>46.15555555555585</v>
      </c>
      <c r="AK127" s="51">
        <f t="shared" si="25"/>
        <v>49.599999999998921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95.833333333331552</v>
      </c>
      <c r="F128" s="41">
        <f t="shared" si="24"/>
        <v>101.3888888888891</v>
      </c>
      <c r="G128" s="41">
        <f t="shared" si="24"/>
        <v>104.86111111110824</v>
      </c>
      <c r="H128" s="42">
        <f t="shared" si="24"/>
        <v>88.888888888889483</v>
      </c>
      <c r="I128" s="42">
        <f t="shared" si="24"/>
        <v>94.444444444444002</v>
      </c>
      <c r="J128" s="42">
        <f t="shared" si="24"/>
        <v>97.916666666666174</v>
      </c>
      <c r="K128" s="43">
        <f t="shared" si="24"/>
        <v>81.944444444443079</v>
      </c>
      <c r="L128" s="43">
        <f t="shared" si="24"/>
        <v>87.500000000001847</v>
      </c>
      <c r="M128" s="43">
        <f t="shared" si="24"/>
        <v>90.972222222220651</v>
      </c>
      <c r="N128" s="44">
        <f t="shared" si="24"/>
        <v>65.277777777778581</v>
      </c>
      <c r="O128" s="44">
        <f t="shared" si="24"/>
        <v>70.833333333334224</v>
      </c>
      <c r="P128" s="44">
        <f t="shared" si="24"/>
        <v>74.305555555556637</v>
      </c>
      <c r="Q128" s="45">
        <f t="shared" si="24"/>
        <v>61.805555555556559</v>
      </c>
      <c r="R128" s="45">
        <f t="shared" si="24"/>
        <v>67.361111111110517</v>
      </c>
      <c r="S128" s="45">
        <f t="shared" si="24"/>
        <v>70.833333333334224</v>
      </c>
      <c r="T128" s="46">
        <f t="shared" ref="T128" si="26">T129-(T$363/360)</f>
        <v>58.333333333332888</v>
      </c>
      <c r="U128" s="46">
        <f t="shared" si="23"/>
        <v>63.888888888888594</v>
      </c>
      <c r="V128" s="46">
        <f t="shared" si="23"/>
        <v>67.361111111110517</v>
      </c>
      <c r="W128" s="47">
        <f t="shared" si="23"/>
        <v>54.861111111111406</v>
      </c>
      <c r="X128" s="47">
        <f t="shared" si="23"/>
        <v>60.416666666667794</v>
      </c>
      <c r="Y128" s="47">
        <f t="shared" si="23"/>
        <v>63.888888888888594</v>
      </c>
      <c r="Z128" s="48">
        <f t="shared" si="23"/>
        <v>51.388888888889497</v>
      </c>
      <c r="AA128" s="48">
        <f t="shared" si="23"/>
        <v>56.944444444445963</v>
      </c>
      <c r="AB128" s="48">
        <f t="shared" si="23"/>
        <v>60.416666666667794</v>
      </c>
      <c r="AC128" s="49">
        <f t="shared" si="23"/>
        <v>47.916666666665776</v>
      </c>
      <c r="AD128" s="49">
        <f t="shared" si="23"/>
        <v>53.472222222222371</v>
      </c>
      <c r="AE128" s="49">
        <f t="shared" si="23"/>
        <v>56.944444444445963</v>
      </c>
      <c r="AF128" s="50">
        <f t="shared" si="23"/>
        <v>44.444444444444741</v>
      </c>
      <c r="AG128" s="50">
        <f t="shared" si="23"/>
        <v>49.99999999999892</v>
      </c>
      <c r="AH128" s="50">
        <f t="shared" si="23"/>
        <v>53.472222222222371</v>
      </c>
      <c r="AI128" s="51">
        <f t="shared" si="23"/>
        <v>40.972222222221539</v>
      </c>
      <c r="AJ128" s="51">
        <f t="shared" si="25"/>
        <v>46.52777777777807</v>
      </c>
      <c r="AK128" s="51">
        <f t="shared" si="25"/>
        <v>49.99999999999892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96.599999999998218</v>
      </c>
      <c r="F129" s="41">
        <f t="shared" si="27"/>
        <v>102.20000000000022</v>
      </c>
      <c r="G129" s="41">
        <f t="shared" si="27"/>
        <v>105.69999999999713</v>
      </c>
      <c r="H129" s="42">
        <f t="shared" si="27"/>
        <v>89.600000000000591</v>
      </c>
      <c r="I129" s="42">
        <f t="shared" si="27"/>
        <v>95.199999999999562</v>
      </c>
      <c r="J129" s="42">
        <f t="shared" si="27"/>
        <v>98.699999999999505</v>
      </c>
      <c r="K129" s="43">
        <f t="shared" si="27"/>
        <v>82.59999999999863</v>
      </c>
      <c r="L129" s="43">
        <f t="shared" si="27"/>
        <v>88.20000000000185</v>
      </c>
      <c r="M129" s="43">
        <f t="shared" si="27"/>
        <v>91.699999999998425</v>
      </c>
      <c r="N129" s="44">
        <f t="shared" si="27"/>
        <v>65.800000000000807</v>
      </c>
      <c r="O129" s="44">
        <f t="shared" si="27"/>
        <v>71.400000000000887</v>
      </c>
      <c r="P129" s="44">
        <f t="shared" si="27"/>
        <v>74.900000000001086</v>
      </c>
      <c r="Q129" s="45">
        <f t="shared" si="27"/>
        <v>62.300000000001006</v>
      </c>
      <c r="R129" s="45">
        <f t="shared" si="27"/>
        <v>67.899999999999409</v>
      </c>
      <c r="S129" s="45">
        <f t="shared" si="27"/>
        <v>71.400000000000887</v>
      </c>
      <c r="T129" s="46">
        <f t="shared" si="27"/>
        <v>58.799999999999557</v>
      </c>
      <c r="U129" s="46">
        <f t="shared" si="23"/>
        <v>64.399999999999707</v>
      </c>
      <c r="V129" s="46">
        <f t="shared" si="23"/>
        <v>67.899999999999409</v>
      </c>
      <c r="W129" s="47">
        <f t="shared" si="23"/>
        <v>55.300000000000296</v>
      </c>
      <c r="X129" s="47">
        <f t="shared" si="23"/>
        <v>60.900000000001128</v>
      </c>
      <c r="Y129" s="47">
        <f t="shared" si="23"/>
        <v>64.399999999999707</v>
      </c>
      <c r="Z129" s="48">
        <f t="shared" si="23"/>
        <v>51.800000000000608</v>
      </c>
      <c r="AA129" s="48">
        <f t="shared" si="23"/>
        <v>57.400000000001519</v>
      </c>
      <c r="AB129" s="48">
        <f t="shared" si="23"/>
        <v>60.900000000001128</v>
      </c>
      <c r="AC129" s="49">
        <f t="shared" si="23"/>
        <v>48.299999999999109</v>
      </c>
      <c r="AD129" s="49">
        <f t="shared" si="23"/>
        <v>53.900000000000148</v>
      </c>
      <c r="AE129" s="49">
        <f t="shared" si="23"/>
        <v>57.400000000001519</v>
      </c>
      <c r="AF129" s="50">
        <f t="shared" si="23"/>
        <v>44.800000000000296</v>
      </c>
      <c r="AG129" s="50">
        <f t="shared" si="23"/>
        <v>50.399999999998919</v>
      </c>
      <c r="AH129" s="50">
        <f t="shared" si="23"/>
        <v>53.900000000000148</v>
      </c>
      <c r="AI129" s="51">
        <f t="shared" si="23"/>
        <v>41.299999999999315</v>
      </c>
      <c r="AJ129" s="51">
        <f t="shared" si="25"/>
        <v>46.90000000000029</v>
      </c>
      <c r="AK129" s="51">
        <f t="shared" si="25"/>
        <v>50.399999999998919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97.366666666664884</v>
      </c>
      <c r="F130" s="41">
        <f t="shared" si="27"/>
        <v>103.01111111111133</v>
      </c>
      <c r="G130" s="41">
        <f t="shared" si="27"/>
        <v>106.53888888888602</v>
      </c>
      <c r="H130" s="42">
        <f t="shared" si="27"/>
        <v>90.3111111111117</v>
      </c>
      <c r="I130" s="42">
        <f t="shared" si="27"/>
        <v>95.955555555555122</v>
      </c>
      <c r="J130" s="42">
        <f t="shared" si="27"/>
        <v>99.483333333332837</v>
      </c>
      <c r="K130" s="43">
        <f t="shared" si="27"/>
        <v>83.255555555554182</v>
      </c>
      <c r="L130" s="43">
        <f t="shared" si="27"/>
        <v>88.900000000001853</v>
      </c>
      <c r="M130" s="43">
        <f t="shared" si="27"/>
        <v>92.4277777777762</v>
      </c>
      <c r="N130" s="44">
        <f t="shared" si="27"/>
        <v>66.322222222223033</v>
      </c>
      <c r="O130" s="44">
        <f t="shared" si="27"/>
        <v>71.96666666666755</v>
      </c>
      <c r="P130" s="44">
        <f t="shared" si="27"/>
        <v>75.494444444445534</v>
      </c>
      <c r="Q130" s="45">
        <f t="shared" si="27"/>
        <v>62.794444444445453</v>
      </c>
      <c r="R130" s="45">
        <f t="shared" si="27"/>
        <v>68.4388888888883</v>
      </c>
      <c r="S130" s="45">
        <f t="shared" si="27"/>
        <v>71.96666666666755</v>
      </c>
      <c r="T130" s="46">
        <f t="shared" si="27"/>
        <v>59.266666666666225</v>
      </c>
      <c r="U130" s="46">
        <f t="shared" si="23"/>
        <v>64.911111111110813</v>
      </c>
      <c r="V130" s="46">
        <f t="shared" si="23"/>
        <v>68.4388888888883</v>
      </c>
      <c r="W130" s="47">
        <f t="shared" si="23"/>
        <v>55.738888888889186</v>
      </c>
      <c r="X130" s="47">
        <f t="shared" si="23"/>
        <v>61.383333333334463</v>
      </c>
      <c r="Y130" s="47">
        <f t="shared" si="23"/>
        <v>64.911111111110813</v>
      </c>
      <c r="Z130" s="48">
        <f t="shared" si="23"/>
        <v>52.21111111111172</v>
      </c>
      <c r="AA130" s="48">
        <f t="shared" si="23"/>
        <v>57.855555555557075</v>
      </c>
      <c r="AB130" s="48">
        <f t="shared" si="23"/>
        <v>61.383333333334463</v>
      </c>
      <c r="AC130" s="49">
        <f t="shared" si="23"/>
        <v>48.683333333332442</v>
      </c>
      <c r="AD130" s="49">
        <f t="shared" ref="AD130:AI130" si="28">AD131-(AD$363/360)</f>
        <v>54.327777777777925</v>
      </c>
      <c r="AE130" s="49">
        <f t="shared" si="28"/>
        <v>57.855555555557075</v>
      </c>
      <c r="AF130" s="50">
        <f t="shared" si="28"/>
        <v>45.15555555555585</v>
      </c>
      <c r="AG130" s="50">
        <f t="shared" si="28"/>
        <v>50.799999999998917</v>
      </c>
      <c r="AH130" s="50">
        <f t="shared" si="28"/>
        <v>54.327777777777925</v>
      </c>
      <c r="AI130" s="51">
        <f t="shared" si="28"/>
        <v>41.627777777777091</v>
      </c>
      <c r="AJ130" s="51">
        <f t="shared" si="25"/>
        <v>47.27222222222251</v>
      </c>
      <c r="AK130" s="51">
        <f t="shared" si="25"/>
        <v>50.799999999998917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98.133333333331549</v>
      </c>
      <c r="F131" s="41">
        <f t="shared" si="27"/>
        <v>103.82222222222245</v>
      </c>
      <c r="G131" s="41">
        <f t="shared" si="27"/>
        <v>107.37777777777491</v>
      </c>
      <c r="H131" s="42">
        <f t="shared" si="27"/>
        <v>91.022222222222808</v>
      </c>
      <c r="I131" s="42">
        <f t="shared" si="27"/>
        <v>96.711111111110682</v>
      </c>
      <c r="J131" s="42">
        <f t="shared" si="27"/>
        <v>100.26666666666617</v>
      </c>
      <c r="K131" s="43">
        <f t="shared" si="27"/>
        <v>83.911111111109733</v>
      </c>
      <c r="L131" s="43">
        <f t="shared" si="27"/>
        <v>89.600000000001856</v>
      </c>
      <c r="M131" s="43">
        <f t="shared" si="27"/>
        <v>93.155555555553974</v>
      </c>
      <c r="N131" s="44">
        <f t="shared" si="27"/>
        <v>66.844444444445259</v>
      </c>
      <c r="O131" s="44">
        <f t="shared" si="27"/>
        <v>72.533333333334213</v>
      </c>
      <c r="P131" s="44">
        <f t="shared" si="27"/>
        <v>76.088888888889983</v>
      </c>
      <c r="Q131" s="45">
        <f t="shared" si="27"/>
        <v>63.2888888888899</v>
      </c>
      <c r="R131" s="45">
        <f t="shared" si="27"/>
        <v>68.977777777777192</v>
      </c>
      <c r="S131" s="45">
        <f t="shared" si="27"/>
        <v>72.533333333334213</v>
      </c>
      <c r="T131" s="46">
        <f t="shared" si="27"/>
        <v>59.733333333332894</v>
      </c>
      <c r="U131" s="46">
        <f t="shared" ref="U131:AJ146" si="29">U132-(U$363/360)</f>
        <v>65.422222222221919</v>
      </c>
      <c r="V131" s="46">
        <f t="shared" si="29"/>
        <v>68.977777777777192</v>
      </c>
      <c r="W131" s="47">
        <f t="shared" si="29"/>
        <v>56.177777777778076</v>
      </c>
      <c r="X131" s="47">
        <f t="shared" si="29"/>
        <v>61.866666666667797</v>
      </c>
      <c r="Y131" s="47">
        <f t="shared" si="29"/>
        <v>65.422222222221919</v>
      </c>
      <c r="Z131" s="48">
        <f t="shared" si="29"/>
        <v>52.622222222222831</v>
      </c>
      <c r="AA131" s="48">
        <f t="shared" si="29"/>
        <v>58.311111111112631</v>
      </c>
      <c r="AB131" s="48">
        <f t="shared" si="29"/>
        <v>61.866666666667797</v>
      </c>
      <c r="AC131" s="49">
        <f t="shared" si="29"/>
        <v>49.066666666665775</v>
      </c>
      <c r="AD131" s="49">
        <f t="shared" si="29"/>
        <v>54.755555555555702</v>
      </c>
      <c r="AE131" s="49">
        <f t="shared" si="29"/>
        <v>58.311111111112631</v>
      </c>
      <c r="AF131" s="50">
        <f t="shared" si="29"/>
        <v>45.511111111111404</v>
      </c>
      <c r="AG131" s="50">
        <f t="shared" si="29"/>
        <v>51.199999999998916</v>
      </c>
      <c r="AH131" s="50">
        <f t="shared" si="29"/>
        <v>54.755555555555702</v>
      </c>
      <c r="AI131" s="51">
        <f t="shared" si="29"/>
        <v>41.955555555554866</v>
      </c>
      <c r="AJ131" s="51">
        <f t="shared" si="29"/>
        <v>47.64444444444473</v>
      </c>
      <c r="AK131" s="51">
        <f t="shared" si="25"/>
        <v>51.199999999998916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98.899999999998215</v>
      </c>
      <c r="F132" s="41">
        <f t="shared" si="27"/>
        <v>104.63333333333357</v>
      </c>
      <c r="G132" s="41">
        <f t="shared" si="27"/>
        <v>108.2166666666638</v>
      </c>
      <c r="H132" s="42">
        <f t="shared" si="27"/>
        <v>91.733333333333917</v>
      </c>
      <c r="I132" s="42">
        <f t="shared" si="27"/>
        <v>97.466666666666242</v>
      </c>
      <c r="J132" s="42">
        <f t="shared" si="27"/>
        <v>101.0499999999995</v>
      </c>
      <c r="K132" s="43">
        <f t="shared" si="27"/>
        <v>84.566666666665284</v>
      </c>
      <c r="L132" s="43">
        <f t="shared" si="27"/>
        <v>90.300000000001859</v>
      </c>
      <c r="M132" s="43">
        <f t="shared" si="27"/>
        <v>93.883333333331748</v>
      </c>
      <c r="N132" s="44">
        <f t="shared" si="27"/>
        <v>67.366666666667484</v>
      </c>
      <c r="O132" s="44">
        <f t="shared" si="27"/>
        <v>73.100000000000875</v>
      </c>
      <c r="P132" s="44">
        <f t="shared" si="27"/>
        <v>76.683333333334431</v>
      </c>
      <c r="Q132" s="45">
        <f t="shared" si="27"/>
        <v>63.783333333334348</v>
      </c>
      <c r="R132" s="45">
        <f t="shared" si="27"/>
        <v>69.516666666666083</v>
      </c>
      <c r="S132" s="45">
        <f t="shared" si="27"/>
        <v>73.100000000000875</v>
      </c>
      <c r="T132" s="46">
        <f t="shared" si="27"/>
        <v>60.199999999999562</v>
      </c>
      <c r="U132" s="46">
        <f t="shared" si="29"/>
        <v>65.933333333333024</v>
      </c>
      <c r="V132" s="46">
        <f t="shared" si="29"/>
        <v>69.516666666666083</v>
      </c>
      <c r="W132" s="47">
        <f t="shared" si="29"/>
        <v>56.616666666666966</v>
      </c>
      <c r="X132" s="47">
        <f t="shared" si="29"/>
        <v>62.350000000001131</v>
      </c>
      <c r="Y132" s="47">
        <f t="shared" si="29"/>
        <v>65.933333333333024</v>
      </c>
      <c r="Z132" s="48">
        <f t="shared" si="29"/>
        <v>53.033333333333943</v>
      </c>
      <c r="AA132" s="48">
        <f t="shared" si="29"/>
        <v>58.766666666668186</v>
      </c>
      <c r="AB132" s="48">
        <f t="shared" si="29"/>
        <v>62.350000000001131</v>
      </c>
      <c r="AC132" s="49">
        <f t="shared" si="29"/>
        <v>49.449999999999108</v>
      </c>
      <c r="AD132" s="49">
        <f t="shared" si="29"/>
        <v>55.183333333333479</v>
      </c>
      <c r="AE132" s="49">
        <f t="shared" si="29"/>
        <v>58.766666666668186</v>
      </c>
      <c r="AF132" s="50">
        <f t="shared" si="29"/>
        <v>45.866666666666958</v>
      </c>
      <c r="AG132" s="50">
        <f t="shared" si="29"/>
        <v>51.599999999998914</v>
      </c>
      <c r="AH132" s="50">
        <f t="shared" si="29"/>
        <v>55.183333333333479</v>
      </c>
      <c r="AI132" s="51">
        <f t="shared" si="29"/>
        <v>42.283333333332642</v>
      </c>
      <c r="AJ132" s="51">
        <f t="shared" si="29"/>
        <v>48.01666666666695</v>
      </c>
      <c r="AK132" s="51">
        <f t="shared" si="25"/>
        <v>51.599999999998914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99.666666666664881</v>
      </c>
      <c r="F133" s="41">
        <f t="shared" si="27"/>
        <v>105.44444444444468</v>
      </c>
      <c r="G133" s="41">
        <f t="shared" si="27"/>
        <v>109.05555555555269</v>
      </c>
      <c r="H133" s="42">
        <f t="shared" si="27"/>
        <v>92.444444444445026</v>
      </c>
      <c r="I133" s="42">
        <f t="shared" si="27"/>
        <v>98.222222222221802</v>
      </c>
      <c r="J133" s="42">
        <f t="shared" si="27"/>
        <v>101.83333333333283</v>
      </c>
      <c r="K133" s="43">
        <f t="shared" si="27"/>
        <v>85.222222222220836</v>
      </c>
      <c r="L133" s="43">
        <f t="shared" si="27"/>
        <v>91.000000000001862</v>
      </c>
      <c r="M133" s="43">
        <f t="shared" si="27"/>
        <v>94.611111111109523</v>
      </c>
      <c r="N133" s="44">
        <f t="shared" si="27"/>
        <v>67.88888888888971</v>
      </c>
      <c r="O133" s="44">
        <f t="shared" si="27"/>
        <v>73.666666666667538</v>
      </c>
      <c r="P133" s="44">
        <f t="shared" si="27"/>
        <v>77.27777777777888</v>
      </c>
      <c r="Q133" s="45">
        <f t="shared" si="27"/>
        <v>64.277777777778795</v>
      </c>
      <c r="R133" s="45">
        <f t="shared" si="27"/>
        <v>70.055555555554974</v>
      </c>
      <c r="S133" s="45">
        <f t="shared" si="27"/>
        <v>73.666666666667538</v>
      </c>
      <c r="T133" s="46">
        <f t="shared" si="27"/>
        <v>60.666666666666231</v>
      </c>
      <c r="U133" s="46">
        <f t="shared" si="29"/>
        <v>66.44444444444413</v>
      </c>
      <c r="V133" s="46">
        <f t="shared" si="29"/>
        <v>70.055555555554974</v>
      </c>
      <c r="W133" s="47">
        <f t="shared" si="29"/>
        <v>57.055555555555856</v>
      </c>
      <c r="X133" s="47">
        <f t="shared" si="29"/>
        <v>62.833333333334465</v>
      </c>
      <c r="Y133" s="47">
        <f t="shared" si="29"/>
        <v>66.44444444444413</v>
      </c>
      <c r="Z133" s="48">
        <f t="shared" si="29"/>
        <v>53.444444444445054</v>
      </c>
      <c r="AA133" s="48">
        <f t="shared" si="29"/>
        <v>59.222222222223742</v>
      </c>
      <c r="AB133" s="48">
        <f t="shared" si="29"/>
        <v>62.833333333334465</v>
      </c>
      <c r="AC133" s="49">
        <f t="shared" si="29"/>
        <v>49.83333333333244</v>
      </c>
      <c r="AD133" s="49">
        <f t="shared" si="29"/>
        <v>55.611111111111256</v>
      </c>
      <c r="AE133" s="49">
        <f t="shared" si="29"/>
        <v>59.222222222223742</v>
      </c>
      <c r="AF133" s="50">
        <f t="shared" si="29"/>
        <v>46.222222222222513</v>
      </c>
      <c r="AG133" s="50">
        <f t="shared" si="29"/>
        <v>51.999999999998913</v>
      </c>
      <c r="AH133" s="50">
        <f t="shared" si="29"/>
        <v>55.611111111111256</v>
      </c>
      <c r="AI133" s="51">
        <f t="shared" si="29"/>
        <v>42.611111111110418</v>
      </c>
      <c r="AJ133" s="51">
        <f t="shared" si="29"/>
        <v>48.38888888888917</v>
      </c>
      <c r="AK133" s="51">
        <f t="shared" si="25"/>
        <v>51.999999999998913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100.43333333333155</v>
      </c>
      <c r="F134" s="41">
        <f t="shared" si="27"/>
        <v>106.2555555555558</v>
      </c>
      <c r="G134" s="41">
        <f t="shared" si="27"/>
        <v>109.89444444444158</v>
      </c>
      <c r="H134" s="42">
        <f t="shared" si="27"/>
        <v>93.155555555556134</v>
      </c>
      <c r="I134" s="42">
        <f t="shared" si="27"/>
        <v>98.977777777777362</v>
      </c>
      <c r="J134" s="42">
        <f t="shared" si="27"/>
        <v>102.61666666666616</v>
      </c>
      <c r="K134" s="43">
        <f t="shared" si="27"/>
        <v>85.877777777776387</v>
      </c>
      <c r="L134" s="43">
        <f t="shared" si="27"/>
        <v>91.700000000001864</v>
      </c>
      <c r="M134" s="43">
        <f t="shared" si="27"/>
        <v>95.338888888887297</v>
      </c>
      <c r="N134" s="44">
        <f t="shared" si="27"/>
        <v>68.411111111111936</v>
      </c>
      <c r="O134" s="44">
        <f t="shared" si="27"/>
        <v>74.233333333334201</v>
      </c>
      <c r="P134" s="44">
        <f t="shared" si="27"/>
        <v>77.872222222223328</v>
      </c>
      <c r="Q134" s="45">
        <f t="shared" si="27"/>
        <v>64.772222222223235</v>
      </c>
      <c r="R134" s="45">
        <f t="shared" si="27"/>
        <v>70.594444444443866</v>
      </c>
      <c r="S134" s="45">
        <f t="shared" si="27"/>
        <v>74.233333333334201</v>
      </c>
      <c r="T134" s="46">
        <f t="shared" si="27"/>
        <v>61.133333333332899</v>
      </c>
      <c r="U134" s="46">
        <f t="shared" si="29"/>
        <v>66.955555555555236</v>
      </c>
      <c r="V134" s="46">
        <f t="shared" si="29"/>
        <v>70.594444444443866</v>
      </c>
      <c r="W134" s="47">
        <f t="shared" si="29"/>
        <v>57.494444444444746</v>
      </c>
      <c r="X134" s="47">
        <f t="shared" si="29"/>
        <v>63.3166666666678</v>
      </c>
      <c r="Y134" s="47">
        <f t="shared" si="29"/>
        <v>66.955555555555236</v>
      </c>
      <c r="Z134" s="48">
        <f t="shared" si="29"/>
        <v>53.855555555556165</v>
      </c>
      <c r="AA134" s="48">
        <f t="shared" si="29"/>
        <v>59.677777777779298</v>
      </c>
      <c r="AB134" s="48">
        <f t="shared" si="29"/>
        <v>63.3166666666678</v>
      </c>
      <c r="AC134" s="49">
        <f t="shared" si="29"/>
        <v>50.216666666665773</v>
      </c>
      <c r="AD134" s="49">
        <f t="shared" si="29"/>
        <v>56.038888888889034</v>
      </c>
      <c r="AE134" s="49">
        <f t="shared" si="29"/>
        <v>59.677777777779298</v>
      </c>
      <c r="AF134" s="50">
        <f t="shared" si="29"/>
        <v>46.577777777778067</v>
      </c>
      <c r="AG134" s="50">
        <f t="shared" si="29"/>
        <v>52.399999999998911</v>
      </c>
      <c r="AH134" s="50">
        <f t="shared" si="29"/>
        <v>56.038888888889034</v>
      </c>
      <c r="AI134" s="51">
        <f t="shared" si="29"/>
        <v>42.938888888888194</v>
      </c>
      <c r="AJ134" s="51">
        <f t="shared" si="29"/>
        <v>48.76111111111139</v>
      </c>
      <c r="AK134" s="51">
        <f t="shared" si="25"/>
        <v>52.399999999998911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101.19999999999821</v>
      </c>
      <c r="F135" s="41">
        <f t="shared" si="27"/>
        <v>107.06666666666692</v>
      </c>
      <c r="G135" s="41">
        <f t="shared" si="27"/>
        <v>110.73333333333046</v>
      </c>
      <c r="H135" s="42">
        <f t="shared" si="27"/>
        <v>93.866666666667243</v>
      </c>
      <c r="I135" s="42">
        <f t="shared" si="27"/>
        <v>99.733333333332922</v>
      </c>
      <c r="J135" s="42">
        <f t="shared" si="27"/>
        <v>103.39999999999949</v>
      </c>
      <c r="K135" s="43">
        <f t="shared" si="27"/>
        <v>86.533333333331939</v>
      </c>
      <c r="L135" s="43">
        <f t="shared" si="27"/>
        <v>92.400000000001867</v>
      </c>
      <c r="M135" s="43">
        <f t="shared" si="27"/>
        <v>96.066666666665071</v>
      </c>
      <c r="N135" s="44">
        <f t="shared" si="27"/>
        <v>68.933333333334161</v>
      </c>
      <c r="O135" s="44">
        <f t="shared" si="27"/>
        <v>74.800000000000864</v>
      </c>
      <c r="P135" s="44">
        <f t="shared" si="27"/>
        <v>78.466666666667777</v>
      </c>
      <c r="Q135" s="45">
        <f t="shared" si="27"/>
        <v>65.266666666667675</v>
      </c>
      <c r="R135" s="45">
        <f t="shared" si="27"/>
        <v>71.133333333332757</v>
      </c>
      <c r="S135" s="45">
        <f t="shared" si="27"/>
        <v>74.800000000000864</v>
      </c>
      <c r="T135" s="46">
        <f t="shared" si="27"/>
        <v>61.599999999999568</v>
      </c>
      <c r="U135" s="46">
        <f t="shared" si="29"/>
        <v>67.466666666666342</v>
      </c>
      <c r="V135" s="46">
        <f t="shared" si="29"/>
        <v>71.133333333332757</v>
      </c>
      <c r="W135" s="47">
        <f t="shared" si="29"/>
        <v>57.933333333333636</v>
      </c>
      <c r="X135" s="47">
        <f t="shared" si="29"/>
        <v>63.800000000001134</v>
      </c>
      <c r="Y135" s="47">
        <f t="shared" si="29"/>
        <v>67.466666666666342</v>
      </c>
      <c r="Z135" s="48">
        <f t="shared" si="29"/>
        <v>54.266666666667277</v>
      </c>
      <c r="AA135" s="48">
        <f t="shared" si="29"/>
        <v>60.133333333334853</v>
      </c>
      <c r="AB135" s="48">
        <f t="shared" si="29"/>
        <v>63.800000000001134</v>
      </c>
      <c r="AC135" s="49">
        <f t="shared" si="29"/>
        <v>50.599999999999106</v>
      </c>
      <c r="AD135" s="49">
        <f t="shared" si="29"/>
        <v>56.466666666666811</v>
      </c>
      <c r="AE135" s="49">
        <f t="shared" si="29"/>
        <v>60.133333333334853</v>
      </c>
      <c r="AF135" s="50">
        <f t="shared" si="29"/>
        <v>46.933333333333621</v>
      </c>
      <c r="AG135" s="50">
        <f t="shared" si="29"/>
        <v>52.79999999999891</v>
      </c>
      <c r="AH135" s="50">
        <f t="shared" si="29"/>
        <v>56.466666666666811</v>
      </c>
      <c r="AI135" s="51">
        <f t="shared" si="29"/>
        <v>43.266666666665969</v>
      </c>
      <c r="AJ135" s="51">
        <f t="shared" si="29"/>
        <v>49.13333333333361</v>
      </c>
      <c r="AK135" s="51">
        <f t="shared" si="25"/>
        <v>52.79999999999891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101.96666666666488</v>
      </c>
      <c r="F136" s="41">
        <f t="shared" si="27"/>
        <v>107.87777777777804</v>
      </c>
      <c r="G136" s="41">
        <f t="shared" si="27"/>
        <v>111.57222222221935</v>
      </c>
      <c r="H136" s="42">
        <f t="shared" si="27"/>
        <v>94.577777777778351</v>
      </c>
      <c r="I136" s="42">
        <f t="shared" si="27"/>
        <v>100.48888888888848</v>
      </c>
      <c r="J136" s="42">
        <f t="shared" si="27"/>
        <v>104.18333333333283</v>
      </c>
      <c r="K136" s="43">
        <f t="shared" si="27"/>
        <v>87.18888888888749</v>
      </c>
      <c r="L136" s="43">
        <f t="shared" si="27"/>
        <v>93.10000000000187</v>
      </c>
      <c r="M136" s="43">
        <f t="shared" si="27"/>
        <v>96.794444444442846</v>
      </c>
      <c r="N136" s="44">
        <f t="shared" si="27"/>
        <v>69.455555555556387</v>
      </c>
      <c r="O136" s="44">
        <f t="shared" si="27"/>
        <v>75.366666666667527</v>
      </c>
      <c r="P136" s="44">
        <f t="shared" si="27"/>
        <v>79.061111111112226</v>
      </c>
      <c r="Q136" s="45">
        <f t="shared" si="27"/>
        <v>65.761111111112115</v>
      </c>
      <c r="R136" s="45">
        <f t="shared" si="27"/>
        <v>71.672222222221649</v>
      </c>
      <c r="S136" s="45">
        <f t="shared" si="27"/>
        <v>75.366666666667527</v>
      </c>
      <c r="T136" s="46">
        <f t="shared" si="27"/>
        <v>62.066666666666237</v>
      </c>
      <c r="U136" s="46">
        <f t="shared" si="29"/>
        <v>67.977777777777447</v>
      </c>
      <c r="V136" s="46">
        <f t="shared" si="29"/>
        <v>71.672222222221649</v>
      </c>
      <c r="W136" s="47">
        <f t="shared" si="29"/>
        <v>58.372222222222526</v>
      </c>
      <c r="X136" s="47">
        <f t="shared" si="29"/>
        <v>64.283333333334468</v>
      </c>
      <c r="Y136" s="47">
        <f t="shared" si="29"/>
        <v>67.977777777777447</v>
      </c>
      <c r="Z136" s="48">
        <f t="shared" si="29"/>
        <v>54.677777777778388</v>
      </c>
      <c r="AA136" s="48">
        <f t="shared" si="29"/>
        <v>60.588888888890409</v>
      </c>
      <c r="AB136" s="48">
        <f t="shared" si="29"/>
        <v>64.283333333334468</v>
      </c>
      <c r="AC136" s="49">
        <f t="shared" si="29"/>
        <v>50.983333333332439</v>
      </c>
      <c r="AD136" s="49">
        <f t="shared" si="29"/>
        <v>56.894444444444588</v>
      </c>
      <c r="AE136" s="49">
        <f t="shared" si="29"/>
        <v>60.588888888890409</v>
      </c>
      <c r="AF136" s="50">
        <f t="shared" si="29"/>
        <v>47.288888888889176</v>
      </c>
      <c r="AG136" s="50">
        <f t="shared" si="29"/>
        <v>53.199999999998909</v>
      </c>
      <c r="AH136" s="50">
        <f t="shared" si="29"/>
        <v>56.894444444444588</v>
      </c>
      <c r="AI136" s="51">
        <f t="shared" si="29"/>
        <v>43.594444444443745</v>
      </c>
      <c r="AJ136" s="51">
        <f t="shared" si="29"/>
        <v>49.50555555555583</v>
      </c>
      <c r="AK136" s="51">
        <f t="shared" si="25"/>
        <v>53.199999999998909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102.73333333333154</v>
      </c>
      <c r="F137" s="41">
        <f t="shared" si="27"/>
        <v>108.68888888888915</v>
      </c>
      <c r="G137" s="41">
        <f t="shared" si="27"/>
        <v>112.41111111110824</v>
      </c>
      <c r="H137" s="42">
        <f t="shared" si="27"/>
        <v>95.28888888888946</v>
      </c>
      <c r="I137" s="42">
        <f t="shared" si="27"/>
        <v>101.24444444444404</v>
      </c>
      <c r="J137" s="42">
        <f t="shared" si="27"/>
        <v>104.96666666666616</v>
      </c>
      <c r="K137" s="43">
        <f t="shared" si="27"/>
        <v>87.844444444443042</v>
      </c>
      <c r="L137" s="43">
        <f t="shared" si="27"/>
        <v>93.800000000001873</v>
      </c>
      <c r="M137" s="43">
        <f t="shared" si="27"/>
        <v>97.52222222222062</v>
      </c>
      <c r="N137" s="44">
        <f t="shared" si="27"/>
        <v>69.977777777778613</v>
      </c>
      <c r="O137" s="44">
        <f t="shared" si="27"/>
        <v>75.93333333333419</v>
      </c>
      <c r="P137" s="44">
        <f t="shared" si="27"/>
        <v>79.655555555556674</v>
      </c>
      <c r="Q137" s="45">
        <f t="shared" si="27"/>
        <v>66.255555555556555</v>
      </c>
      <c r="R137" s="45">
        <f t="shared" si="27"/>
        <v>72.21111111111054</v>
      </c>
      <c r="S137" s="45">
        <f t="shared" si="27"/>
        <v>75.93333333333419</v>
      </c>
      <c r="T137" s="46">
        <f t="shared" si="27"/>
        <v>62.533333333332905</v>
      </c>
      <c r="U137" s="46">
        <f t="shared" si="29"/>
        <v>68.488888888888553</v>
      </c>
      <c r="V137" s="46">
        <f t="shared" si="29"/>
        <v>72.21111111111054</v>
      </c>
      <c r="W137" s="47">
        <f t="shared" si="29"/>
        <v>58.811111111111416</v>
      </c>
      <c r="X137" s="47">
        <f t="shared" si="29"/>
        <v>64.766666666667803</v>
      </c>
      <c r="Y137" s="47">
        <f t="shared" si="29"/>
        <v>68.488888888888553</v>
      </c>
      <c r="Z137" s="48">
        <f t="shared" si="29"/>
        <v>55.0888888888895</v>
      </c>
      <c r="AA137" s="48">
        <f t="shared" si="29"/>
        <v>61.044444444445965</v>
      </c>
      <c r="AB137" s="48">
        <f t="shared" si="29"/>
        <v>64.766666666667803</v>
      </c>
      <c r="AC137" s="49">
        <f t="shared" si="29"/>
        <v>51.366666666665772</v>
      </c>
      <c r="AD137" s="49">
        <f t="shared" si="29"/>
        <v>57.322222222222365</v>
      </c>
      <c r="AE137" s="49">
        <f t="shared" si="29"/>
        <v>61.044444444445965</v>
      </c>
      <c r="AF137" s="50">
        <f t="shared" si="29"/>
        <v>47.64444444444473</v>
      </c>
      <c r="AG137" s="50">
        <f t="shared" si="29"/>
        <v>53.599999999998907</v>
      </c>
      <c r="AH137" s="50">
        <f t="shared" si="29"/>
        <v>57.322222222222365</v>
      </c>
      <c r="AI137" s="51">
        <f t="shared" si="29"/>
        <v>43.922222222221521</v>
      </c>
      <c r="AJ137" s="51">
        <f t="shared" si="29"/>
        <v>49.87777777777805</v>
      </c>
      <c r="AK137" s="51">
        <f t="shared" si="25"/>
        <v>53.599999999998907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103.49999999999821</v>
      </c>
      <c r="F138" s="41">
        <f t="shared" si="27"/>
        <v>109.50000000000027</v>
      </c>
      <c r="G138" s="41">
        <f t="shared" si="27"/>
        <v>113.24999999999713</v>
      </c>
      <c r="H138" s="42">
        <f t="shared" si="27"/>
        <v>96.000000000000568</v>
      </c>
      <c r="I138" s="42">
        <f t="shared" si="27"/>
        <v>101.9999999999996</v>
      </c>
      <c r="J138" s="42">
        <f t="shared" si="27"/>
        <v>105.74999999999949</v>
      </c>
      <c r="K138" s="43">
        <f t="shared" si="27"/>
        <v>88.499999999998593</v>
      </c>
      <c r="L138" s="43">
        <f t="shared" si="27"/>
        <v>94.500000000001876</v>
      </c>
      <c r="M138" s="43">
        <f t="shared" si="27"/>
        <v>98.249999999998394</v>
      </c>
      <c r="N138" s="44">
        <f t="shared" si="27"/>
        <v>70.500000000000838</v>
      </c>
      <c r="O138" s="44">
        <f t="shared" si="27"/>
        <v>76.500000000000853</v>
      </c>
      <c r="P138" s="44">
        <f t="shared" si="27"/>
        <v>80.250000000001123</v>
      </c>
      <c r="Q138" s="45">
        <f t="shared" si="27"/>
        <v>66.750000000000995</v>
      </c>
      <c r="R138" s="45">
        <f t="shared" si="27"/>
        <v>72.749999999999432</v>
      </c>
      <c r="S138" s="45">
        <f t="shared" si="27"/>
        <v>76.500000000000853</v>
      </c>
      <c r="T138" s="46">
        <f t="shared" si="27"/>
        <v>62.999999999999574</v>
      </c>
      <c r="U138" s="46">
        <f t="shared" si="29"/>
        <v>68.999999999999659</v>
      </c>
      <c r="V138" s="46">
        <f t="shared" si="29"/>
        <v>72.749999999999432</v>
      </c>
      <c r="W138" s="47">
        <f t="shared" si="29"/>
        <v>59.250000000000306</v>
      </c>
      <c r="X138" s="47">
        <f t="shared" si="29"/>
        <v>65.250000000001137</v>
      </c>
      <c r="Y138" s="47">
        <f t="shared" si="29"/>
        <v>68.999999999999659</v>
      </c>
      <c r="Z138" s="48">
        <f t="shared" si="29"/>
        <v>55.500000000000611</v>
      </c>
      <c r="AA138" s="48">
        <f t="shared" si="29"/>
        <v>61.500000000001521</v>
      </c>
      <c r="AB138" s="48">
        <f t="shared" si="29"/>
        <v>65.250000000001137</v>
      </c>
      <c r="AC138" s="49">
        <f t="shared" si="29"/>
        <v>51.749999999999105</v>
      </c>
      <c r="AD138" s="49">
        <f t="shared" si="29"/>
        <v>57.750000000000142</v>
      </c>
      <c r="AE138" s="49">
        <f t="shared" si="29"/>
        <v>61.500000000001521</v>
      </c>
      <c r="AF138" s="50">
        <f t="shared" si="29"/>
        <v>48.000000000000284</v>
      </c>
      <c r="AG138" s="50">
        <f t="shared" si="29"/>
        <v>53.999999999998906</v>
      </c>
      <c r="AH138" s="50">
        <f t="shared" si="29"/>
        <v>57.750000000000142</v>
      </c>
      <c r="AI138" s="51">
        <f t="shared" si="29"/>
        <v>44.249999999999297</v>
      </c>
      <c r="AJ138" s="51">
        <f t="shared" si="29"/>
        <v>50.25000000000027</v>
      </c>
      <c r="AK138" s="51">
        <f t="shared" si="25"/>
        <v>53.999999999998906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104.26666666666488</v>
      </c>
      <c r="F139" s="41">
        <f t="shared" si="27"/>
        <v>110.31111111111139</v>
      </c>
      <c r="G139" s="41">
        <f t="shared" si="27"/>
        <v>114.08888888888602</v>
      </c>
      <c r="H139" s="42">
        <f t="shared" si="27"/>
        <v>96.711111111111677</v>
      </c>
      <c r="I139" s="42">
        <f t="shared" si="27"/>
        <v>102.75555555555516</v>
      </c>
      <c r="J139" s="42">
        <f t="shared" si="27"/>
        <v>106.53333333333282</v>
      </c>
      <c r="K139" s="43">
        <f t="shared" si="27"/>
        <v>89.155555555554145</v>
      </c>
      <c r="L139" s="43">
        <f t="shared" si="27"/>
        <v>95.200000000001879</v>
      </c>
      <c r="M139" s="43">
        <f t="shared" si="27"/>
        <v>98.977777777776168</v>
      </c>
      <c r="N139" s="44">
        <f t="shared" si="27"/>
        <v>71.022222222223064</v>
      </c>
      <c r="O139" s="44">
        <f t="shared" si="27"/>
        <v>77.066666666667516</v>
      </c>
      <c r="P139" s="44">
        <f t="shared" si="27"/>
        <v>80.844444444445571</v>
      </c>
      <c r="Q139" s="45">
        <f t="shared" si="27"/>
        <v>67.244444444445435</v>
      </c>
      <c r="R139" s="45">
        <f t="shared" si="27"/>
        <v>73.288888888888323</v>
      </c>
      <c r="S139" s="45">
        <f t="shared" si="27"/>
        <v>77.066666666667516</v>
      </c>
      <c r="T139" s="46">
        <f t="shared" si="27"/>
        <v>63.466666666666242</v>
      </c>
      <c r="U139" s="46">
        <f t="shared" si="29"/>
        <v>69.511111111110765</v>
      </c>
      <c r="V139" s="46">
        <f t="shared" si="29"/>
        <v>73.288888888888323</v>
      </c>
      <c r="W139" s="47">
        <f t="shared" si="29"/>
        <v>59.688888888889196</v>
      </c>
      <c r="X139" s="47">
        <f t="shared" si="29"/>
        <v>65.733333333334471</v>
      </c>
      <c r="Y139" s="47">
        <f t="shared" si="29"/>
        <v>69.511111111110765</v>
      </c>
      <c r="Z139" s="48">
        <f t="shared" si="29"/>
        <v>55.911111111111722</v>
      </c>
      <c r="AA139" s="48">
        <f t="shared" si="29"/>
        <v>61.955555555557076</v>
      </c>
      <c r="AB139" s="48">
        <f t="shared" si="29"/>
        <v>65.733333333334471</v>
      </c>
      <c r="AC139" s="49">
        <f t="shared" si="29"/>
        <v>52.133333333332438</v>
      </c>
      <c r="AD139" s="49">
        <f t="shared" si="29"/>
        <v>58.177777777777919</v>
      </c>
      <c r="AE139" s="49">
        <f t="shared" si="29"/>
        <v>61.955555555557076</v>
      </c>
      <c r="AF139" s="50">
        <f t="shared" si="29"/>
        <v>48.355555555555839</v>
      </c>
      <c r="AG139" s="50">
        <f t="shared" si="29"/>
        <v>54.399999999998904</v>
      </c>
      <c r="AH139" s="50">
        <f t="shared" si="29"/>
        <v>58.177777777777919</v>
      </c>
      <c r="AI139" s="51">
        <f t="shared" si="29"/>
        <v>44.577777777777072</v>
      </c>
      <c r="AJ139" s="51">
        <f t="shared" si="29"/>
        <v>50.62222222222249</v>
      </c>
      <c r="AK139" s="51">
        <f t="shared" si="25"/>
        <v>54.399999999998904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105.03333333333154</v>
      </c>
      <c r="F140" s="41">
        <f t="shared" si="27"/>
        <v>111.1222222222225</v>
      </c>
      <c r="G140" s="41">
        <f t="shared" si="27"/>
        <v>114.92777777777491</v>
      </c>
      <c r="H140" s="42">
        <f t="shared" si="27"/>
        <v>97.422222222222786</v>
      </c>
      <c r="I140" s="42">
        <f t="shared" si="27"/>
        <v>103.51111111111072</v>
      </c>
      <c r="J140" s="42">
        <f t="shared" si="27"/>
        <v>107.31666666666615</v>
      </c>
      <c r="K140" s="43">
        <f t="shared" si="27"/>
        <v>89.811111111109696</v>
      </c>
      <c r="L140" s="43">
        <f t="shared" si="27"/>
        <v>95.900000000001882</v>
      </c>
      <c r="M140" s="43">
        <f t="shared" si="27"/>
        <v>99.705555555553943</v>
      </c>
      <c r="N140" s="44">
        <f t="shared" si="27"/>
        <v>71.54444444444529</v>
      </c>
      <c r="O140" s="44">
        <f t="shared" si="27"/>
        <v>77.633333333334178</v>
      </c>
      <c r="P140" s="44">
        <f t="shared" si="27"/>
        <v>81.43888888889002</v>
      </c>
      <c r="Q140" s="45">
        <f t="shared" si="27"/>
        <v>67.738888888889875</v>
      </c>
      <c r="R140" s="45">
        <f t="shared" si="27"/>
        <v>73.827777777777214</v>
      </c>
      <c r="S140" s="45">
        <f t="shared" si="27"/>
        <v>77.633333333334178</v>
      </c>
      <c r="T140" s="46">
        <f t="shared" si="27"/>
        <v>63.933333333332911</v>
      </c>
      <c r="U140" s="46">
        <f t="shared" si="29"/>
        <v>70.02222222222187</v>
      </c>
      <c r="V140" s="46">
        <f t="shared" si="29"/>
        <v>73.827777777777214</v>
      </c>
      <c r="W140" s="47">
        <f t="shared" si="29"/>
        <v>60.127777777778086</v>
      </c>
      <c r="X140" s="47">
        <f t="shared" si="29"/>
        <v>66.216666666667805</v>
      </c>
      <c r="Y140" s="47">
        <f t="shared" si="29"/>
        <v>70.02222222222187</v>
      </c>
      <c r="Z140" s="48">
        <f t="shared" si="29"/>
        <v>56.322222222222834</v>
      </c>
      <c r="AA140" s="48">
        <f t="shared" si="29"/>
        <v>62.411111111112632</v>
      </c>
      <c r="AB140" s="48">
        <f t="shared" si="29"/>
        <v>66.216666666667805</v>
      </c>
      <c r="AC140" s="49">
        <f t="shared" si="29"/>
        <v>52.51666666666577</v>
      </c>
      <c r="AD140" s="49">
        <f t="shared" si="29"/>
        <v>58.605555555555696</v>
      </c>
      <c r="AE140" s="49">
        <f t="shared" si="29"/>
        <v>62.411111111112632</v>
      </c>
      <c r="AF140" s="50">
        <f t="shared" si="29"/>
        <v>48.711111111111393</v>
      </c>
      <c r="AG140" s="50">
        <f t="shared" si="29"/>
        <v>54.799999999998903</v>
      </c>
      <c r="AH140" s="50">
        <f t="shared" si="29"/>
        <v>58.605555555555696</v>
      </c>
      <c r="AI140" s="51">
        <f t="shared" si="29"/>
        <v>44.905555555554848</v>
      </c>
      <c r="AJ140" s="51">
        <f t="shared" si="29"/>
        <v>50.99444444444471</v>
      </c>
      <c r="AK140" s="51">
        <f t="shared" si="25"/>
        <v>54.799999999998903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105.79999999999821</v>
      </c>
      <c r="F141" s="41">
        <f t="shared" si="27"/>
        <v>111.93333333333362</v>
      </c>
      <c r="G141" s="41">
        <f t="shared" si="27"/>
        <v>115.7666666666638</v>
      </c>
      <c r="H141" s="42">
        <f t="shared" si="27"/>
        <v>98.133333333333894</v>
      </c>
      <c r="I141" s="42">
        <f t="shared" si="27"/>
        <v>104.26666666666628</v>
      </c>
      <c r="J141" s="42">
        <f t="shared" si="27"/>
        <v>108.09999999999948</v>
      </c>
      <c r="K141" s="43">
        <f t="shared" si="27"/>
        <v>90.466666666665247</v>
      </c>
      <c r="L141" s="43">
        <f t="shared" si="27"/>
        <v>96.600000000001884</v>
      </c>
      <c r="M141" s="43">
        <f t="shared" si="27"/>
        <v>100.43333333333172</v>
      </c>
      <c r="N141" s="44">
        <f t="shared" si="27"/>
        <v>72.066666666667516</v>
      </c>
      <c r="O141" s="44">
        <f t="shared" si="27"/>
        <v>78.200000000000841</v>
      </c>
      <c r="P141" s="44">
        <f t="shared" si="27"/>
        <v>82.033333333334468</v>
      </c>
      <c r="Q141" s="45">
        <f t="shared" si="27"/>
        <v>68.233333333334315</v>
      </c>
      <c r="R141" s="45">
        <f t="shared" si="27"/>
        <v>74.366666666666106</v>
      </c>
      <c r="S141" s="45">
        <f t="shared" si="27"/>
        <v>78.200000000000841</v>
      </c>
      <c r="T141" s="46">
        <f t="shared" si="27"/>
        <v>64.399999999999579</v>
      </c>
      <c r="U141" s="46">
        <f t="shared" si="29"/>
        <v>70.533333333332976</v>
      </c>
      <c r="V141" s="46">
        <f t="shared" si="29"/>
        <v>74.366666666666106</v>
      </c>
      <c r="W141" s="47">
        <f t="shared" si="29"/>
        <v>60.566666666666976</v>
      </c>
      <c r="X141" s="47">
        <f t="shared" si="29"/>
        <v>66.70000000000114</v>
      </c>
      <c r="Y141" s="47">
        <f t="shared" si="29"/>
        <v>70.533333333332976</v>
      </c>
      <c r="Z141" s="48">
        <f t="shared" si="29"/>
        <v>56.733333333333945</v>
      </c>
      <c r="AA141" s="48">
        <f t="shared" si="29"/>
        <v>62.866666666668188</v>
      </c>
      <c r="AB141" s="48">
        <f t="shared" si="29"/>
        <v>66.70000000000114</v>
      </c>
      <c r="AC141" s="49">
        <f t="shared" si="29"/>
        <v>52.899999999999103</v>
      </c>
      <c r="AD141" s="49">
        <f t="shared" si="29"/>
        <v>59.033333333333474</v>
      </c>
      <c r="AE141" s="49">
        <f t="shared" si="29"/>
        <v>62.866666666668188</v>
      </c>
      <c r="AF141" s="50">
        <f t="shared" si="29"/>
        <v>49.066666666666947</v>
      </c>
      <c r="AG141" s="50">
        <f t="shared" si="29"/>
        <v>55.199999999998902</v>
      </c>
      <c r="AH141" s="50">
        <f t="shared" si="29"/>
        <v>59.033333333333474</v>
      </c>
      <c r="AI141" s="51">
        <f t="shared" si="29"/>
        <v>45.233333333332624</v>
      </c>
      <c r="AJ141" s="51">
        <f t="shared" si="29"/>
        <v>51.36666666666693</v>
      </c>
      <c r="AK141" s="51">
        <f t="shared" si="25"/>
        <v>55.199999999998902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106.56666666666487</v>
      </c>
      <c r="F142" s="41">
        <f t="shared" si="27"/>
        <v>112.74444444444474</v>
      </c>
      <c r="G142" s="41">
        <f t="shared" si="27"/>
        <v>116.60555555555268</v>
      </c>
      <c r="H142" s="42">
        <f t="shared" si="27"/>
        <v>98.844444444445003</v>
      </c>
      <c r="I142" s="42">
        <f t="shared" si="27"/>
        <v>105.02222222222184</v>
      </c>
      <c r="J142" s="42">
        <f t="shared" si="27"/>
        <v>108.88333333333281</v>
      </c>
      <c r="K142" s="43">
        <f t="shared" si="27"/>
        <v>91.122222222220799</v>
      </c>
      <c r="L142" s="43">
        <f t="shared" si="27"/>
        <v>97.300000000001887</v>
      </c>
      <c r="M142" s="43">
        <f t="shared" si="27"/>
        <v>101.16111111110949</v>
      </c>
      <c r="N142" s="44">
        <f t="shared" si="27"/>
        <v>72.588888888889741</v>
      </c>
      <c r="O142" s="44">
        <f t="shared" si="27"/>
        <v>78.766666666667504</v>
      </c>
      <c r="P142" s="44">
        <f t="shared" si="27"/>
        <v>82.627777777778917</v>
      </c>
      <c r="Q142" s="45">
        <f t="shared" si="27"/>
        <v>68.727777777778755</v>
      </c>
      <c r="R142" s="45">
        <f t="shared" si="27"/>
        <v>74.905555555554997</v>
      </c>
      <c r="S142" s="45">
        <f t="shared" si="27"/>
        <v>78.766666666667504</v>
      </c>
      <c r="T142" s="46">
        <f t="shared" si="27"/>
        <v>64.866666666666248</v>
      </c>
      <c r="U142" s="46">
        <f t="shared" si="29"/>
        <v>71.044444444444082</v>
      </c>
      <c r="V142" s="46">
        <f t="shared" si="29"/>
        <v>74.905555555554997</v>
      </c>
      <c r="W142" s="47">
        <f t="shared" si="29"/>
        <v>61.005555555555866</v>
      </c>
      <c r="X142" s="47">
        <f t="shared" si="29"/>
        <v>67.183333333334474</v>
      </c>
      <c r="Y142" s="47">
        <f t="shared" si="29"/>
        <v>71.044444444444082</v>
      </c>
      <c r="Z142" s="48">
        <f t="shared" si="29"/>
        <v>57.144444444445057</v>
      </c>
      <c r="AA142" s="48">
        <f t="shared" si="29"/>
        <v>63.322222222223743</v>
      </c>
      <c r="AB142" s="48">
        <f t="shared" si="29"/>
        <v>67.183333333334474</v>
      </c>
      <c r="AC142" s="49">
        <f t="shared" si="29"/>
        <v>53.283333333332436</v>
      </c>
      <c r="AD142" s="49">
        <f t="shared" si="29"/>
        <v>59.461111111111251</v>
      </c>
      <c r="AE142" s="49">
        <f t="shared" si="29"/>
        <v>63.322222222223743</v>
      </c>
      <c r="AF142" s="50">
        <f t="shared" si="29"/>
        <v>49.422222222222501</v>
      </c>
      <c r="AG142" s="50">
        <f t="shared" si="29"/>
        <v>55.5999999999989</v>
      </c>
      <c r="AH142" s="50">
        <f t="shared" si="29"/>
        <v>59.461111111111251</v>
      </c>
      <c r="AI142" s="51">
        <f t="shared" si="29"/>
        <v>45.561111111110399</v>
      </c>
      <c r="AJ142" s="51">
        <f t="shared" si="29"/>
        <v>51.73888888888915</v>
      </c>
      <c r="AK142" s="51">
        <f t="shared" si="25"/>
        <v>55.5999999999989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107.33333333333154</v>
      </c>
      <c r="F143" s="41">
        <f t="shared" si="27"/>
        <v>113.55555555555586</v>
      </c>
      <c r="G143" s="41">
        <f t="shared" si="27"/>
        <v>117.44444444444157</v>
      </c>
      <c r="H143" s="42">
        <f t="shared" si="27"/>
        <v>99.555555555556111</v>
      </c>
      <c r="I143" s="42">
        <f t="shared" si="27"/>
        <v>105.7777777777774</v>
      </c>
      <c r="J143" s="42">
        <f t="shared" si="27"/>
        <v>109.66666666666615</v>
      </c>
      <c r="K143" s="43">
        <f t="shared" si="27"/>
        <v>91.77777777777635</v>
      </c>
      <c r="L143" s="43">
        <f t="shared" si="27"/>
        <v>98.00000000000189</v>
      </c>
      <c r="M143" s="43">
        <f t="shared" si="27"/>
        <v>101.88888888888727</v>
      </c>
      <c r="N143" s="44">
        <f t="shared" si="27"/>
        <v>73.111111111111967</v>
      </c>
      <c r="O143" s="44">
        <f t="shared" si="27"/>
        <v>79.333333333334167</v>
      </c>
      <c r="P143" s="44">
        <f t="shared" si="27"/>
        <v>83.222222222223365</v>
      </c>
      <c r="Q143" s="45">
        <f t="shared" si="27"/>
        <v>69.222222222223195</v>
      </c>
      <c r="R143" s="45">
        <f t="shared" si="27"/>
        <v>75.444444444443889</v>
      </c>
      <c r="S143" s="45">
        <f t="shared" si="27"/>
        <v>79.333333333334167</v>
      </c>
      <c r="T143" s="46">
        <f t="shared" si="27"/>
        <v>65.333333333332916</v>
      </c>
      <c r="U143" s="46">
        <f t="shared" si="29"/>
        <v>71.555555555555188</v>
      </c>
      <c r="V143" s="46">
        <f t="shared" si="29"/>
        <v>75.444444444443889</v>
      </c>
      <c r="W143" s="47">
        <f t="shared" si="29"/>
        <v>61.444444444444756</v>
      </c>
      <c r="X143" s="47">
        <f t="shared" si="29"/>
        <v>67.666666666667808</v>
      </c>
      <c r="Y143" s="47">
        <f t="shared" si="29"/>
        <v>71.555555555555188</v>
      </c>
      <c r="Z143" s="48">
        <f t="shared" si="29"/>
        <v>57.555555555556168</v>
      </c>
      <c r="AA143" s="48">
        <f t="shared" si="29"/>
        <v>63.777777777779299</v>
      </c>
      <c r="AB143" s="48">
        <f t="shared" si="29"/>
        <v>67.666666666667808</v>
      </c>
      <c r="AC143" s="49">
        <f t="shared" si="29"/>
        <v>53.666666666665769</v>
      </c>
      <c r="AD143" s="49">
        <f t="shared" si="29"/>
        <v>59.888888888889028</v>
      </c>
      <c r="AE143" s="49">
        <f t="shared" si="29"/>
        <v>63.777777777779299</v>
      </c>
      <c r="AF143" s="50">
        <f t="shared" si="29"/>
        <v>49.777777777778056</v>
      </c>
      <c r="AG143" s="50">
        <f t="shared" si="29"/>
        <v>55.999999999998899</v>
      </c>
      <c r="AH143" s="50">
        <f t="shared" si="29"/>
        <v>59.888888888889028</v>
      </c>
      <c r="AI143" s="51">
        <f t="shared" si="29"/>
        <v>45.888888888888175</v>
      </c>
      <c r="AJ143" s="51">
        <f t="shared" si="29"/>
        <v>52.11111111111137</v>
      </c>
      <c r="AK143" s="51">
        <f t="shared" si="25"/>
        <v>55.999999999998899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108.0999999999982</v>
      </c>
      <c r="F144" s="41">
        <f t="shared" si="27"/>
        <v>114.36666666666697</v>
      </c>
      <c r="G144" s="41">
        <f t="shared" si="27"/>
        <v>118.28333333333046</v>
      </c>
      <c r="H144" s="42">
        <f t="shared" si="27"/>
        <v>100.26666666666722</v>
      </c>
      <c r="I144" s="42">
        <f t="shared" si="27"/>
        <v>106.53333333333296</v>
      </c>
      <c r="J144" s="42">
        <f t="shared" si="27"/>
        <v>110.44999999999948</v>
      </c>
      <c r="K144" s="43">
        <f t="shared" si="27"/>
        <v>92.433333333331902</v>
      </c>
      <c r="L144" s="43">
        <f t="shared" si="27"/>
        <v>98.700000000001893</v>
      </c>
      <c r="M144" s="43">
        <f t="shared" si="27"/>
        <v>102.61666666666504</v>
      </c>
      <c r="N144" s="44">
        <f t="shared" si="27"/>
        <v>73.633333333334193</v>
      </c>
      <c r="O144" s="44">
        <f t="shared" si="27"/>
        <v>79.90000000000083</v>
      </c>
      <c r="P144" s="44">
        <f t="shared" si="27"/>
        <v>83.816666666667814</v>
      </c>
      <c r="Q144" s="45">
        <f t="shared" si="27"/>
        <v>69.716666666667635</v>
      </c>
      <c r="R144" s="45">
        <f t="shared" si="27"/>
        <v>75.98333333333278</v>
      </c>
      <c r="S144" s="45">
        <f t="shared" si="27"/>
        <v>79.90000000000083</v>
      </c>
      <c r="T144" s="46">
        <f t="shared" ref="T144:AI162" si="31">T145-(T$363/360)</f>
        <v>65.799999999999585</v>
      </c>
      <c r="U144" s="46">
        <f t="shared" si="29"/>
        <v>72.066666666666293</v>
      </c>
      <c r="V144" s="46">
        <f t="shared" si="29"/>
        <v>75.98333333333278</v>
      </c>
      <c r="W144" s="47">
        <f t="shared" si="29"/>
        <v>61.883333333333645</v>
      </c>
      <c r="X144" s="47">
        <f t="shared" si="29"/>
        <v>68.150000000001143</v>
      </c>
      <c r="Y144" s="47">
        <f t="shared" si="29"/>
        <v>72.066666666666293</v>
      </c>
      <c r="Z144" s="48">
        <f t="shared" si="29"/>
        <v>57.96666666666728</v>
      </c>
      <c r="AA144" s="48">
        <f t="shared" si="29"/>
        <v>64.233333333334855</v>
      </c>
      <c r="AB144" s="48">
        <f t="shared" si="29"/>
        <v>68.150000000001143</v>
      </c>
      <c r="AC144" s="49">
        <f t="shared" si="29"/>
        <v>54.049999999999102</v>
      </c>
      <c r="AD144" s="49">
        <f t="shared" si="29"/>
        <v>60.316666666666805</v>
      </c>
      <c r="AE144" s="49">
        <f t="shared" si="29"/>
        <v>64.233333333334855</v>
      </c>
      <c r="AF144" s="50">
        <f t="shared" si="29"/>
        <v>50.13333333333361</v>
      </c>
      <c r="AG144" s="50">
        <f t="shared" si="29"/>
        <v>56.399999999998897</v>
      </c>
      <c r="AH144" s="50">
        <f t="shared" si="29"/>
        <v>60.316666666666805</v>
      </c>
      <c r="AI144" s="51">
        <f t="shared" si="29"/>
        <v>46.216666666665951</v>
      </c>
      <c r="AJ144" s="51">
        <f t="shared" si="29"/>
        <v>52.48333333333359</v>
      </c>
      <c r="AK144" s="51">
        <f t="shared" si="25"/>
        <v>56.399999999998897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108.86666666666487</v>
      </c>
      <c r="F145" s="41">
        <f t="shared" si="32"/>
        <v>115.17777777777809</v>
      </c>
      <c r="G145" s="41">
        <f t="shared" si="32"/>
        <v>119.12222222221935</v>
      </c>
      <c r="H145" s="42">
        <f t="shared" si="32"/>
        <v>100.97777777777833</v>
      </c>
      <c r="I145" s="42">
        <f t="shared" si="32"/>
        <v>107.28888888888852</v>
      </c>
      <c r="J145" s="42">
        <f t="shared" si="32"/>
        <v>111.23333333333281</v>
      </c>
      <c r="K145" s="43">
        <f t="shared" si="32"/>
        <v>93.088888888887453</v>
      </c>
      <c r="L145" s="43">
        <f t="shared" si="32"/>
        <v>99.400000000001896</v>
      </c>
      <c r="M145" s="43">
        <f t="shared" si="32"/>
        <v>103.34444444444281</v>
      </c>
      <c r="N145" s="44">
        <f t="shared" si="32"/>
        <v>74.155555555556418</v>
      </c>
      <c r="O145" s="44">
        <f t="shared" si="32"/>
        <v>80.466666666667493</v>
      </c>
      <c r="P145" s="44">
        <f t="shared" si="32"/>
        <v>84.411111111112263</v>
      </c>
      <c r="Q145" s="45">
        <f t="shared" si="32"/>
        <v>70.211111111112075</v>
      </c>
      <c r="R145" s="45">
        <f t="shared" si="32"/>
        <v>76.522222222221671</v>
      </c>
      <c r="S145" s="45">
        <f t="shared" si="32"/>
        <v>80.466666666667493</v>
      </c>
      <c r="T145" s="46">
        <f t="shared" si="31"/>
        <v>66.266666666666254</v>
      </c>
      <c r="U145" s="46">
        <f t="shared" si="29"/>
        <v>72.577777777777399</v>
      </c>
      <c r="V145" s="46">
        <f t="shared" si="29"/>
        <v>76.522222222221671</v>
      </c>
      <c r="W145" s="47">
        <f t="shared" si="29"/>
        <v>62.322222222222535</v>
      </c>
      <c r="X145" s="47">
        <f t="shared" si="29"/>
        <v>68.633333333334477</v>
      </c>
      <c r="Y145" s="47">
        <f t="shared" si="29"/>
        <v>72.577777777777399</v>
      </c>
      <c r="Z145" s="48">
        <f t="shared" si="29"/>
        <v>58.377777777778391</v>
      </c>
      <c r="AA145" s="48">
        <f t="shared" si="29"/>
        <v>64.688888888890403</v>
      </c>
      <c r="AB145" s="48">
        <f t="shared" si="29"/>
        <v>68.633333333334477</v>
      </c>
      <c r="AC145" s="49">
        <f t="shared" si="29"/>
        <v>54.433333333332435</v>
      </c>
      <c r="AD145" s="49">
        <f t="shared" si="29"/>
        <v>60.744444444444582</v>
      </c>
      <c r="AE145" s="49">
        <f t="shared" si="29"/>
        <v>64.688888888890403</v>
      </c>
      <c r="AF145" s="50">
        <f t="shared" si="29"/>
        <v>50.488888888889164</v>
      </c>
      <c r="AG145" s="50">
        <f t="shared" si="29"/>
        <v>56.799999999998896</v>
      </c>
      <c r="AH145" s="50">
        <f t="shared" si="29"/>
        <v>60.744444444444582</v>
      </c>
      <c r="AI145" s="51">
        <f t="shared" si="29"/>
        <v>46.544444444443727</v>
      </c>
      <c r="AJ145" s="51">
        <f t="shared" si="29"/>
        <v>52.85555555555581</v>
      </c>
      <c r="AK145" s="51">
        <f t="shared" si="25"/>
        <v>56.799999999998896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109.63333333333154</v>
      </c>
      <c r="F146" s="41">
        <f t="shared" si="32"/>
        <v>115.98888888888921</v>
      </c>
      <c r="G146" s="41">
        <f t="shared" si="32"/>
        <v>119.96111111110824</v>
      </c>
      <c r="H146" s="42">
        <f t="shared" si="32"/>
        <v>101.68888888888944</v>
      </c>
      <c r="I146" s="42">
        <f t="shared" si="32"/>
        <v>108.04444444444408</v>
      </c>
      <c r="J146" s="42">
        <f t="shared" si="32"/>
        <v>112.01666666666614</v>
      </c>
      <c r="K146" s="43">
        <f t="shared" si="32"/>
        <v>93.744444444443005</v>
      </c>
      <c r="L146" s="43">
        <f t="shared" si="32"/>
        <v>100.1000000000019</v>
      </c>
      <c r="M146" s="43">
        <f t="shared" si="32"/>
        <v>104.07222222222059</v>
      </c>
      <c r="N146" s="44">
        <f t="shared" si="32"/>
        <v>74.677777777778644</v>
      </c>
      <c r="O146" s="44">
        <f t="shared" si="32"/>
        <v>81.033333333334156</v>
      </c>
      <c r="P146" s="44">
        <f t="shared" si="32"/>
        <v>85.005555555556711</v>
      </c>
      <c r="Q146" s="45">
        <f t="shared" si="32"/>
        <v>70.705555555556515</v>
      </c>
      <c r="R146" s="45">
        <f t="shared" si="32"/>
        <v>77.061111111110563</v>
      </c>
      <c r="S146" s="45">
        <f t="shared" si="32"/>
        <v>81.033333333334156</v>
      </c>
      <c r="T146" s="46">
        <f t="shared" si="31"/>
        <v>66.733333333332922</v>
      </c>
      <c r="U146" s="46">
        <f t="shared" si="29"/>
        <v>73.088888888888505</v>
      </c>
      <c r="V146" s="46">
        <f t="shared" si="29"/>
        <v>77.061111111110563</v>
      </c>
      <c r="W146" s="47">
        <f t="shared" si="29"/>
        <v>62.761111111111425</v>
      </c>
      <c r="X146" s="47">
        <f t="shared" si="29"/>
        <v>69.116666666667811</v>
      </c>
      <c r="Y146" s="47">
        <f t="shared" si="29"/>
        <v>73.088888888888505</v>
      </c>
      <c r="Z146" s="48">
        <f t="shared" si="29"/>
        <v>58.788888888889502</v>
      </c>
      <c r="AA146" s="48">
        <f t="shared" si="29"/>
        <v>65.144444444445952</v>
      </c>
      <c r="AB146" s="48">
        <f t="shared" si="29"/>
        <v>69.116666666667811</v>
      </c>
      <c r="AC146" s="49">
        <f t="shared" si="29"/>
        <v>54.816666666665768</v>
      </c>
      <c r="AD146" s="49">
        <f t="shared" si="29"/>
        <v>61.172222222222359</v>
      </c>
      <c r="AE146" s="49">
        <f t="shared" si="29"/>
        <v>65.144444444445952</v>
      </c>
      <c r="AF146" s="50">
        <f t="shared" si="29"/>
        <v>50.844444444444719</v>
      </c>
      <c r="AG146" s="50">
        <f t="shared" si="29"/>
        <v>57.199999999998894</v>
      </c>
      <c r="AH146" s="50">
        <f t="shared" si="29"/>
        <v>61.172222222222359</v>
      </c>
      <c r="AI146" s="51">
        <f t="shared" si="29"/>
        <v>46.872222222221502</v>
      </c>
      <c r="AJ146" s="51">
        <f t="shared" ref="AJ146:AK161" si="33">AJ147-(AJ$363/360)</f>
        <v>53.22777777777803</v>
      </c>
      <c r="AK146" s="51">
        <f t="shared" si="33"/>
        <v>57.199999999998894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110.3999999999982</v>
      </c>
      <c r="F147" s="41">
        <f t="shared" si="32"/>
        <v>116.80000000000032</v>
      </c>
      <c r="G147" s="41">
        <f t="shared" si="32"/>
        <v>120.79999999999713</v>
      </c>
      <c r="H147" s="42">
        <f t="shared" si="32"/>
        <v>102.40000000000055</v>
      </c>
      <c r="I147" s="42">
        <f t="shared" si="32"/>
        <v>108.79999999999964</v>
      </c>
      <c r="J147" s="42">
        <f t="shared" si="32"/>
        <v>112.79999999999947</v>
      </c>
      <c r="K147" s="43">
        <f t="shared" si="32"/>
        <v>94.399999999998556</v>
      </c>
      <c r="L147" s="43">
        <f t="shared" si="32"/>
        <v>100.8000000000019</v>
      </c>
      <c r="M147" s="43">
        <f t="shared" si="32"/>
        <v>104.79999999999836</v>
      </c>
      <c r="N147" s="44">
        <f t="shared" si="32"/>
        <v>75.20000000000087</v>
      </c>
      <c r="O147" s="44">
        <f t="shared" si="32"/>
        <v>81.600000000000819</v>
      </c>
      <c r="P147" s="44">
        <f t="shared" si="32"/>
        <v>85.60000000000116</v>
      </c>
      <c r="Q147" s="45">
        <f t="shared" si="32"/>
        <v>71.200000000000955</v>
      </c>
      <c r="R147" s="45">
        <f t="shared" si="32"/>
        <v>77.599999999999454</v>
      </c>
      <c r="S147" s="45">
        <f t="shared" si="32"/>
        <v>81.600000000000819</v>
      </c>
      <c r="T147" s="46">
        <f t="shared" si="31"/>
        <v>67.199999999999591</v>
      </c>
      <c r="U147" s="46">
        <f t="shared" si="31"/>
        <v>73.599999999999611</v>
      </c>
      <c r="V147" s="46">
        <f t="shared" si="31"/>
        <v>77.599999999999454</v>
      </c>
      <c r="W147" s="47">
        <f t="shared" si="31"/>
        <v>63.200000000000315</v>
      </c>
      <c r="X147" s="47">
        <f t="shared" si="31"/>
        <v>69.600000000001145</v>
      </c>
      <c r="Y147" s="47">
        <f t="shared" si="31"/>
        <v>73.599999999999611</v>
      </c>
      <c r="Z147" s="48">
        <f t="shared" si="31"/>
        <v>59.200000000000614</v>
      </c>
      <c r="AA147" s="48">
        <f t="shared" si="31"/>
        <v>65.600000000001501</v>
      </c>
      <c r="AB147" s="48">
        <f t="shared" si="31"/>
        <v>69.600000000001145</v>
      </c>
      <c r="AC147" s="49">
        <f t="shared" si="31"/>
        <v>55.1999999999991</v>
      </c>
      <c r="AD147" s="49">
        <f t="shared" si="31"/>
        <v>61.600000000000136</v>
      </c>
      <c r="AE147" s="49">
        <f t="shared" si="31"/>
        <v>65.600000000001501</v>
      </c>
      <c r="AF147" s="50">
        <f t="shared" si="31"/>
        <v>51.200000000000273</v>
      </c>
      <c r="AG147" s="50">
        <f t="shared" si="31"/>
        <v>57.599999999998893</v>
      </c>
      <c r="AH147" s="50">
        <f t="shared" si="31"/>
        <v>61.600000000000136</v>
      </c>
      <c r="AI147" s="51">
        <f t="shared" si="31"/>
        <v>47.199999999999278</v>
      </c>
      <c r="AJ147" s="51">
        <f t="shared" si="33"/>
        <v>53.60000000000025</v>
      </c>
      <c r="AK147" s="51">
        <f t="shared" si="33"/>
        <v>57.599999999998893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111.16666666666487</v>
      </c>
      <c r="F148" s="41">
        <f t="shared" si="32"/>
        <v>117.61111111111144</v>
      </c>
      <c r="G148" s="41">
        <f t="shared" si="32"/>
        <v>121.63888888888602</v>
      </c>
      <c r="H148" s="42">
        <f t="shared" si="32"/>
        <v>103.11111111111165</v>
      </c>
      <c r="I148" s="42">
        <f t="shared" si="32"/>
        <v>109.5555555555552</v>
      </c>
      <c r="J148" s="42">
        <f t="shared" si="32"/>
        <v>113.5833333333328</v>
      </c>
      <c r="K148" s="43">
        <f t="shared" si="32"/>
        <v>95.055555555554108</v>
      </c>
      <c r="L148" s="43">
        <f t="shared" si="32"/>
        <v>101.5000000000019</v>
      </c>
      <c r="M148" s="43">
        <f t="shared" si="32"/>
        <v>105.52777777777614</v>
      </c>
      <c r="N148" s="44">
        <f t="shared" si="32"/>
        <v>75.722222222223095</v>
      </c>
      <c r="O148" s="44">
        <f t="shared" si="32"/>
        <v>82.166666666667481</v>
      </c>
      <c r="P148" s="44">
        <f t="shared" si="32"/>
        <v>86.194444444445608</v>
      </c>
      <c r="Q148" s="45">
        <f t="shared" si="32"/>
        <v>71.694444444445395</v>
      </c>
      <c r="R148" s="45">
        <f t="shared" si="32"/>
        <v>78.138888888888346</v>
      </c>
      <c r="S148" s="45">
        <f t="shared" si="32"/>
        <v>82.166666666667481</v>
      </c>
      <c r="T148" s="46">
        <f t="shared" si="31"/>
        <v>67.666666666666259</v>
      </c>
      <c r="U148" s="46">
        <f t="shared" si="31"/>
        <v>74.111111111110716</v>
      </c>
      <c r="V148" s="46">
        <f t="shared" si="31"/>
        <v>78.138888888888346</v>
      </c>
      <c r="W148" s="47">
        <f t="shared" si="31"/>
        <v>63.638888888889205</v>
      </c>
      <c r="X148" s="47">
        <f t="shared" si="31"/>
        <v>70.08333333333448</v>
      </c>
      <c r="Y148" s="47">
        <f t="shared" si="31"/>
        <v>74.111111111110716</v>
      </c>
      <c r="Z148" s="48">
        <f t="shared" si="31"/>
        <v>59.611111111111725</v>
      </c>
      <c r="AA148" s="48">
        <f t="shared" si="31"/>
        <v>66.055555555557049</v>
      </c>
      <c r="AB148" s="48">
        <f t="shared" si="31"/>
        <v>70.08333333333448</v>
      </c>
      <c r="AC148" s="49">
        <f t="shared" si="31"/>
        <v>55.583333333332433</v>
      </c>
      <c r="AD148" s="49">
        <f t="shared" si="31"/>
        <v>62.027777777777914</v>
      </c>
      <c r="AE148" s="49">
        <f t="shared" si="31"/>
        <v>66.055555555557049</v>
      </c>
      <c r="AF148" s="50">
        <f t="shared" si="31"/>
        <v>51.555555555555827</v>
      </c>
      <c r="AG148" s="50">
        <f t="shared" si="31"/>
        <v>57.999999999998892</v>
      </c>
      <c r="AH148" s="50">
        <f t="shared" si="31"/>
        <v>62.027777777777914</v>
      </c>
      <c r="AI148" s="51">
        <f t="shared" si="31"/>
        <v>47.527777777777054</v>
      </c>
      <c r="AJ148" s="51">
        <f t="shared" si="33"/>
        <v>53.97222222222247</v>
      </c>
      <c r="AK148" s="51">
        <f t="shared" si="33"/>
        <v>57.999999999998892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111.93333333333153</v>
      </c>
      <c r="F149" s="41">
        <f t="shared" si="32"/>
        <v>118.42222222222256</v>
      </c>
      <c r="G149" s="41">
        <f t="shared" si="32"/>
        <v>122.4777777777749</v>
      </c>
      <c r="H149" s="42">
        <f t="shared" si="32"/>
        <v>103.82222222222276</v>
      </c>
      <c r="I149" s="42">
        <f t="shared" si="32"/>
        <v>110.31111111111076</v>
      </c>
      <c r="J149" s="42">
        <f t="shared" si="32"/>
        <v>114.36666666666613</v>
      </c>
      <c r="K149" s="43">
        <f t="shared" si="32"/>
        <v>95.711111111109659</v>
      </c>
      <c r="L149" s="43">
        <f t="shared" si="32"/>
        <v>102.20000000000191</v>
      </c>
      <c r="M149" s="43">
        <f t="shared" si="32"/>
        <v>106.25555555555391</v>
      </c>
      <c r="N149" s="44">
        <f t="shared" si="32"/>
        <v>76.244444444445321</v>
      </c>
      <c r="O149" s="44">
        <f t="shared" si="32"/>
        <v>82.733333333334144</v>
      </c>
      <c r="P149" s="44">
        <f t="shared" si="32"/>
        <v>86.788888888890057</v>
      </c>
      <c r="Q149" s="45">
        <f t="shared" si="32"/>
        <v>72.188888888889835</v>
      </c>
      <c r="R149" s="45">
        <f t="shared" si="32"/>
        <v>78.677777777777237</v>
      </c>
      <c r="S149" s="45">
        <f t="shared" si="32"/>
        <v>82.733333333334144</v>
      </c>
      <c r="T149" s="46">
        <f t="shared" si="31"/>
        <v>68.133333333332928</v>
      </c>
      <c r="U149" s="46">
        <f t="shared" si="31"/>
        <v>74.622222222221822</v>
      </c>
      <c r="V149" s="46">
        <f t="shared" si="31"/>
        <v>78.677777777777237</v>
      </c>
      <c r="W149" s="47">
        <f t="shared" si="31"/>
        <v>64.077777777778095</v>
      </c>
      <c r="X149" s="47">
        <f t="shared" si="31"/>
        <v>70.566666666667814</v>
      </c>
      <c r="Y149" s="47">
        <f t="shared" si="31"/>
        <v>74.622222222221822</v>
      </c>
      <c r="Z149" s="48">
        <f t="shared" si="31"/>
        <v>60.022222222222837</v>
      </c>
      <c r="AA149" s="48">
        <f t="shared" si="31"/>
        <v>66.511111111112598</v>
      </c>
      <c r="AB149" s="48">
        <f t="shared" si="31"/>
        <v>70.566666666667814</v>
      </c>
      <c r="AC149" s="49">
        <f t="shared" si="31"/>
        <v>55.966666666665766</v>
      </c>
      <c r="AD149" s="49">
        <f t="shared" si="31"/>
        <v>62.455555555555691</v>
      </c>
      <c r="AE149" s="49">
        <f t="shared" si="31"/>
        <v>66.511111111112598</v>
      </c>
      <c r="AF149" s="50">
        <f t="shared" si="31"/>
        <v>51.911111111111381</v>
      </c>
      <c r="AG149" s="50">
        <f t="shared" si="31"/>
        <v>58.39999999999889</v>
      </c>
      <c r="AH149" s="50">
        <f t="shared" si="31"/>
        <v>62.455555555555691</v>
      </c>
      <c r="AI149" s="51">
        <f t="shared" si="31"/>
        <v>47.85555555555483</v>
      </c>
      <c r="AJ149" s="51">
        <f t="shared" si="33"/>
        <v>54.34444444444469</v>
      </c>
      <c r="AK149" s="51">
        <f t="shared" si="33"/>
        <v>58.39999999999889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112.6999999999982</v>
      </c>
      <c r="F150" s="41">
        <f t="shared" si="32"/>
        <v>119.23333333333368</v>
      </c>
      <c r="G150" s="41">
        <f t="shared" si="32"/>
        <v>123.31666666666379</v>
      </c>
      <c r="H150" s="42">
        <f t="shared" si="32"/>
        <v>104.53333333333387</v>
      </c>
      <c r="I150" s="42">
        <f t="shared" si="32"/>
        <v>111.06666666666632</v>
      </c>
      <c r="J150" s="42">
        <f t="shared" si="32"/>
        <v>115.14999999999947</v>
      </c>
      <c r="K150" s="43">
        <f t="shared" si="32"/>
        <v>96.366666666665211</v>
      </c>
      <c r="L150" s="43">
        <f t="shared" si="32"/>
        <v>102.90000000000191</v>
      </c>
      <c r="M150" s="43">
        <f t="shared" si="32"/>
        <v>106.98333333333169</v>
      </c>
      <c r="N150" s="44">
        <f t="shared" si="32"/>
        <v>76.766666666667547</v>
      </c>
      <c r="O150" s="44">
        <f t="shared" si="32"/>
        <v>83.300000000000807</v>
      </c>
      <c r="P150" s="44">
        <f t="shared" si="32"/>
        <v>87.383333333334505</v>
      </c>
      <c r="Q150" s="45">
        <f t="shared" si="32"/>
        <v>72.683333333334275</v>
      </c>
      <c r="R150" s="45">
        <f t="shared" si="32"/>
        <v>79.216666666666129</v>
      </c>
      <c r="S150" s="45">
        <f t="shared" si="32"/>
        <v>83.300000000000807</v>
      </c>
      <c r="T150" s="46">
        <f t="shared" si="31"/>
        <v>68.599999999999596</v>
      </c>
      <c r="U150" s="46">
        <f t="shared" si="31"/>
        <v>75.133333333332928</v>
      </c>
      <c r="V150" s="46">
        <f t="shared" si="31"/>
        <v>79.216666666666129</v>
      </c>
      <c r="W150" s="47">
        <f t="shared" si="31"/>
        <v>64.516666666666978</v>
      </c>
      <c r="X150" s="47">
        <f t="shared" si="31"/>
        <v>71.050000000001148</v>
      </c>
      <c r="Y150" s="47">
        <f t="shared" si="31"/>
        <v>75.133333333332928</v>
      </c>
      <c r="Z150" s="48">
        <f t="shared" si="31"/>
        <v>60.433333333333948</v>
      </c>
      <c r="AA150" s="48">
        <f t="shared" si="31"/>
        <v>66.966666666668146</v>
      </c>
      <c r="AB150" s="48">
        <f t="shared" si="31"/>
        <v>71.050000000001148</v>
      </c>
      <c r="AC150" s="49">
        <f t="shared" si="31"/>
        <v>56.349999999999099</v>
      </c>
      <c r="AD150" s="49">
        <f t="shared" si="31"/>
        <v>62.883333333333468</v>
      </c>
      <c r="AE150" s="49">
        <f t="shared" si="31"/>
        <v>66.966666666668146</v>
      </c>
      <c r="AF150" s="50">
        <f t="shared" si="31"/>
        <v>52.266666666666936</v>
      </c>
      <c r="AG150" s="50">
        <f t="shared" si="31"/>
        <v>58.799999999998889</v>
      </c>
      <c r="AH150" s="50">
        <f t="shared" si="31"/>
        <v>62.883333333333468</v>
      </c>
      <c r="AI150" s="51">
        <f t="shared" si="31"/>
        <v>48.183333333332605</v>
      </c>
      <c r="AJ150" s="51">
        <f t="shared" si="33"/>
        <v>54.71666666666691</v>
      </c>
      <c r="AK150" s="51">
        <f t="shared" si="33"/>
        <v>58.799999999998889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113.46666666666486</v>
      </c>
      <c r="F151" s="41">
        <f t="shared" si="32"/>
        <v>120.04444444444479</v>
      </c>
      <c r="G151" s="41">
        <f t="shared" si="32"/>
        <v>124.15555555555268</v>
      </c>
      <c r="H151" s="42">
        <f t="shared" si="32"/>
        <v>105.24444444444498</v>
      </c>
      <c r="I151" s="42">
        <f t="shared" si="32"/>
        <v>111.82222222222188</v>
      </c>
      <c r="J151" s="42">
        <f t="shared" si="32"/>
        <v>115.9333333333328</v>
      </c>
      <c r="K151" s="43">
        <f t="shared" si="32"/>
        <v>97.022222222220762</v>
      </c>
      <c r="L151" s="43">
        <f t="shared" si="32"/>
        <v>103.60000000000191</v>
      </c>
      <c r="M151" s="43">
        <f t="shared" si="32"/>
        <v>107.71111111110946</v>
      </c>
      <c r="N151" s="44">
        <f t="shared" si="32"/>
        <v>77.288888888889772</v>
      </c>
      <c r="O151" s="44">
        <f t="shared" si="32"/>
        <v>83.86666666666747</v>
      </c>
      <c r="P151" s="44">
        <f t="shared" si="32"/>
        <v>87.977777777778954</v>
      </c>
      <c r="Q151" s="45">
        <f t="shared" si="32"/>
        <v>73.177777777778715</v>
      </c>
      <c r="R151" s="45">
        <f t="shared" si="32"/>
        <v>79.75555555555502</v>
      </c>
      <c r="S151" s="45">
        <f t="shared" si="32"/>
        <v>83.86666666666747</v>
      </c>
      <c r="T151" s="46">
        <f t="shared" si="31"/>
        <v>69.066666666666265</v>
      </c>
      <c r="U151" s="46">
        <f t="shared" si="31"/>
        <v>75.644444444444034</v>
      </c>
      <c r="V151" s="46">
        <f t="shared" si="31"/>
        <v>79.75555555555502</v>
      </c>
      <c r="W151" s="47">
        <f t="shared" si="31"/>
        <v>64.955555555555861</v>
      </c>
      <c r="X151" s="47">
        <f t="shared" si="31"/>
        <v>71.533333333334483</v>
      </c>
      <c r="Y151" s="47">
        <f t="shared" si="31"/>
        <v>75.644444444444034</v>
      </c>
      <c r="Z151" s="48">
        <f t="shared" si="31"/>
        <v>60.84444444444506</v>
      </c>
      <c r="AA151" s="48">
        <f t="shared" si="31"/>
        <v>67.422222222223695</v>
      </c>
      <c r="AB151" s="48">
        <f t="shared" si="31"/>
        <v>71.533333333334483</v>
      </c>
      <c r="AC151" s="49">
        <f t="shared" si="31"/>
        <v>56.733333333332432</v>
      </c>
      <c r="AD151" s="49">
        <f t="shared" si="31"/>
        <v>63.311111111111245</v>
      </c>
      <c r="AE151" s="49">
        <f t="shared" si="31"/>
        <v>67.422222222223695</v>
      </c>
      <c r="AF151" s="50">
        <f t="shared" si="31"/>
        <v>52.62222222222249</v>
      </c>
      <c r="AG151" s="50">
        <f t="shared" si="31"/>
        <v>59.199999999998887</v>
      </c>
      <c r="AH151" s="50">
        <f t="shared" si="31"/>
        <v>63.311111111111245</v>
      </c>
      <c r="AI151" s="51">
        <f t="shared" si="31"/>
        <v>48.511111111110381</v>
      </c>
      <c r="AJ151" s="51">
        <f t="shared" si="33"/>
        <v>55.08888888888913</v>
      </c>
      <c r="AK151" s="51">
        <f t="shared" si="33"/>
        <v>59.199999999998887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114.23333333333153</v>
      </c>
      <c r="F152" s="41">
        <f t="shared" si="32"/>
        <v>120.85555555555591</v>
      </c>
      <c r="G152" s="41">
        <f t="shared" si="32"/>
        <v>124.99444444444157</v>
      </c>
      <c r="H152" s="42">
        <f t="shared" si="32"/>
        <v>105.95555555555609</v>
      </c>
      <c r="I152" s="42">
        <f t="shared" si="32"/>
        <v>112.57777777777744</v>
      </c>
      <c r="J152" s="42">
        <f t="shared" si="32"/>
        <v>116.71666666666613</v>
      </c>
      <c r="K152" s="43">
        <f t="shared" si="32"/>
        <v>97.677777777776313</v>
      </c>
      <c r="L152" s="43">
        <f t="shared" si="32"/>
        <v>104.30000000000192</v>
      </c>
      <c r="M152" s="43">
        <f t="shared" si="32"/>
        <v>108.43888888888723</v>
      </c>
      <c r="N152" s="44">
        <f t="shared" si="32"/>
        <v>77.811111111111998</v>
      </c>
      <c r="O152" s="44">
        <f t="shared" si="32"/>
        <v>84.433333333334133</v>
      </c>
      <c r="P152" s="44">
        <f t="shared" si="32"/>
        <v>88.572222222223402</v>
      </c>
      <c r="Q152" s="45">
        <f t="shared" si="32"/>
        <v>73.672222222223155</v>
      </c>
      <c r="R152" s="45">
        <f t="shared" si="32"/>
        <v>80.294444444443911</v>
      </c>
      <c r="S152" s="45">
        <f t="shared" si="32"/>
        <v>84.433333333334133</v>
      </c>
      <c r="T152" s="46">
        <f t="shared" si="31"/>
        <v>69.533333333332934</v>
      </c>
      <c r="U152" s="46">
        <f t="shared" si="31"/>
        <v>76.155555555555139</v>
      </c>
      <c r="V152" s="46">
        <f t="shared" si="31"/>
        <v>80.294444444443911</v>
      </c>
      <c r="W152" s="47">
        <f t="shared" si="31"/>
        <v>65.394444444444744</v>
      </c>
      <c r="X152" s="47">
        <f t="shared" si="31"/>
        <v>72.016666666667817</v>
      </c>
      <c r="Y152" s="47">
        <f t="shared" si="31"/>
        <v>76.155555555555139</v>
      </c>
      <c r="Z152" s="48">
        <f t="shared" si="31"/>
        <v>61.255555555556171</v>
      </c>
      <c r="AA152" s="48">
        <f t="shared" si="31"/>
        <v>67.877777777779244</v>
      </c>
      <c r="AB152" s="48">
        <f t="shared" si="31"/>
        <v>72.016666666667817</v>
      </c>
      <c r="AC152" s="49">
        <f t="shared" si="31"/>
        <v>57.116666666665765</v>
      </c>
      <c r="AD152" s="49">
        <f t="shared" si="31"/>
        <v>63.738888888889022</v>
      </c>
      <c r="AE152" s="49">
        <f t="shared" si="31"/>
        <v>67.877777777779244</v>
      </c>
      <c r="AF152" s="50">
        <f t="shared" si="31"/>
        <v>52.977777777778044</v>
      </c>
      <c r="AG152" s="50">
        <f t="shared" si="31"/>
        <v>59.599999999998886</v>
      </c>
      <c r="AH152" s="50">
        <f t="shared" si="31"/>
        <v>63.738888888889022</v>
      </c>
      <c r="AI152" s="51">
        <f t="shared" si="31"/>
        <v>48.838888888888157</v>
      </c>
      <c r="AJ152" s="51">
        <f t="shared" si="33"/>
        <v>55.46111111111135</v>
      </c>
      <c r="AK152" s="51">
        <f t="shared" si="33"/>
        <v>59.599999999998886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114.9999999999982</v>
      </c>
      <c r="F153" s="41">
        <f t="shared" si="32"/>
        <v>121.66666666666703</v>
      </c>
      <c r="G153" s="41">
        <f t="shared" si="32"/>
        <v>125.83333333333046</v>
      </c>
      <c r="H153" s="42">
        <f t="shared" si="32"/>
        <v>106.6666666666672</v>
      </c>
      <c r="I153" s="42">
        <f t="shared" si="32"/>
        <v>113.333333333333</v>
      </c>
      <c r="J153" s="42">
        <f t="shared" si="32"/>
        <v>117.49999999999946</v>
      </c>
      <c r="K153" s="43">
        <f t="shared" si="32"/>
        <v>98.333333333331865</v>
      </c>
      <c r="L153" s="43">
        <f t="shared" si="32"/>
        <v>105.00000000000192</v>
      </c>
      <c r="M153" s="43">
        <f t="shared" si="32"/>
        <v>109.16666666666501</v>
      </c>
      <c r="N153" s="44">
        <f t="shared" si="32"/>
        <v>78.333333333334224</v>
      </c>
      <c r="O153" s="44">
        <f t="shared" si="32"/>
        <v>85.000000000000796</v>
      </c>
      <c r="P153" s="44">
        <f t="shared" si="32"/>
        <v>89.166666666667851</v>
      </c>
      <c r="Q153" s="45">
        <f t="shared" si="32"/>
        <v>74.166666666667595</v>
      </c>
      <c r="R153" s="45">
        <f t="shared" si="32"/>
        <v>80.833333333332803</v>
      </c>
      <c r="S153" s="45">
        <f t="shared" si="32"/>
        <v>85.000000000000796</v>
      </c>
      <c r="T153" s="46">
        <f t="shared" si="31"/>
        <v>69.999999999999602</v>
      </c>
      <c r="U153" s="46">
        <f t="shared" si="31"/>
        <v>76.666666666666245</v>
      </c>
      <c r="V153" s="46">
        <f t="shared" si="31"/>
        <v>80.833333333332803</v>
      </c>
      <c r="W153" s="47">
        <f t="shared" si="31"/>
        <v>65.833333333333627</v>
      </c>
      <c r="X153" s="47">
        <f t="shared" si="31"/>
        <v>72.500000000001151</v>
      </c>
      <c r="Y153" s="47">
        <f t="shared" si="31"/>
        <v>76.666666666666245</v>
      </c>
      <c r="Z153" s="48">
        <f t="shared" si="31"/>
        <v>61.666666666667282</v>
      </c>
      <c r="AA153" s="48">
        <f t="shared" si="31"/>
        <v>68.333333333334792</v>
      </c>
      <c r="AB153" s="48">
        <f t="shared" si="31"/>
        <v>72.500000000001151</v>
      </c>
      <c r="AC153" s="49">
        <f t="shared" si="31"/>
        <v>57.499999999999098</v>
      </c>
      <c r="AD153" s="49">
        <f t="shared" si="31"/>
        <v>64.166666666666799</v>
      </c>
      <c r="AE153" s="49">
        <f t="shared" si="31"/>
        <v>68.333333333334792</v>
      </c>
      <c r="AF153" s="50">
        <f t="shared" si="31"/>
        <v>53.333333333333599</v>
      </c>
      <c r="AG153" s="50">
        <f t="shared" si="31"/>
        <v>59.999999999998884</v>
      </c>
      <c r="AH153" s="50">
        <f t="shared" si="31"/>
        <v>64.166666666666799</v>
      </c>
      <c r="AI153" s="51">
        <f t="shared" si="31"/>
        <v>49.166666666665932</v>
      </c>
      <c r="AJ153" s="51">
        <f t="shared" si="33"/>
        <v>55.83333333333357</v>
      </c>
      <c r="AK153" s="51">
        <f t="shared" si="33"/>
        <v>59.999999999998884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115.76666666666486</v>
      </c>
      <c r="F154" s="41">
        <f t="shared" si="32"/>
        <v>122.47777777777814</v>
      </c>
      <c r="G154" s="41">
        <f t="shared" si="32"/>
        <v>126.67222222221935</v>
      </c>
      <c r="H154" s="42">
        <f t="shared" si="32"/>
        <v>107.37777777777831</v>
      </c>
      <c r="I154" s="42">
        <f t="shared" si="32"/>
        <v>114.08888888888856</v>
      </c>
      <c r="J154" s="42">
        <f t="shared" si="32"/>
        <v>118.28333333333279</v>
      </c>
      <c r="K154" s="43">
        <f t="shared" si="32"/>
        <v>98.988888888887416</v>
      </c>
      <c r="L154" s="43">
        <f t="shared" si="32"/>
        <v>105.70000000000192</v>
      </c>
      <c r="M154" s="43">
        <f t="shared" si="32"/>
        <v>109.89444444444278</v>
      </c>
      <c r="N154" s="44">
        <f t="shared" si="32"/>
        <v>78.85555555555645</v>
      </c>
      <c r="O154" s="44">
        <f t="shared" si="32"/>
        <v>85.566666666667459</v>
      </c>
      <c r="P154" s="44">
        <f t="shared" si="32"/>
        <v>89.761111111112299</v>
      </c>
      <c r="Q154" s="45">
        <f t="shared" si="32"/>
        <v>74.661111111112035</v>
      </c>
      <c r="R154" s="45">
        <f t="shared" si="32"/>
        <v>81.372222222221694</v>
      </c>
      <c r="S154" s="45">
        <f t="shared" si="32"/>
        <v>85.566666666667459</v>
      </c>
      <c r="T154" s="46">
        <f t="shared" si="31"/>
        <v>70.466666666666271</v>
      </c>
      <c r="U154" s="46">
        <f t="shared" si="31"/>
        <v>77.177777777777351</v>
      </c>
      <c r="V154" s="46">
        <f t="shared" si="31"/>
        <v>81.372222222221694</v>
      </c>
      <c r="W154" s="47">
        <f t="shared" si="31"/>
        <v>66.27222222222251</v>
      </c>
      <c r="X154" s="47">
        <f t="shared" si="31"/>
        <v>72.983333333334485</v>
      </c>
      <c r="Y154" s="47">
        <f t="shared" si="31"/>
        <v>77.177777777777351</v>
      </c>
      <c r="Z154" s="48">
        <f t="shared" si="31"/>
        <v>62.077777777778394</v>
      </c>
      <c r="AA154" s="48">
        <f t="shared" si="31"/>
        <v>68.788888888890341</v>
      </c>
      <c r="AB154" s="48">
        <f t="shared" si="31"/>
        <v>72.983333333334485</v>
      </c>
      <c r="AC154" s="49">
        <f t="shared" si="31"/>
        <v>57.88333333333243</v>
      </c>
      <c r="AD154" s="49">
        <f t="shared" si="31"/>
        <v>64.594444444444576</v>
      </c>
      <c r="AE154" s="49">
        <f t="shared" si="31"/>
        <v>68.788888888890341</v>
      </c>
      <c r="AF154" s="50">
        <f t="shared" si="31"/>
        <v>53.688888888889153</v>
      </c>
      <c r="AG154" s="50">
        <f t="shared" si="31"/>
        <v>60.399999999998883</v>
      </c>
      <c r="AH154" s="50">
        <f t="shared" si="31"/>
        <v>64.594444444444576</v>
      </c>
      <c r="AI154" s="51">
        <f t="shared" si="31"/>
        <v>49.494444444443708</v>
      </c>
      <c r="AJ154" s="51">
        <f t="shared" si="33"/>
        <v>56.20555555555579</v>
      </c>
      <c r="AK154" s="51">
        <f t="shared" si="33"/>
        <v>60.399999999998883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116.53333333333153</v>
      </c>
      <c r="F155" s="41">
        <f t="shared" si="32"/>
        <v>123.28888888888926</v>
      </c>
      <c r="G155" s="41">
        <f t="shared" si="32"/>
        <v>127.51111111110824</v>
      </c>
      <c r="H155" s="42">
        <f t="shared" si="32"/>
        <v>108.08888888888941</v>
      </c>
      <c r="I155" s="42">
        <f t="shared" si="32"/>
        <v>114.84444444444412</v>
      </c>
      <c r="J155" s="42">
        <f t="shared" si="32"/>
        <v>119.06666666666612</v>
      </c>
      <c r="K155" s="43">
        <f t="shared" si="32"/>
        <v>99.644444444442968</v>
      </c>
      <c r="L155" s="43">
        <f t="shared" si="32"/>
        <v>106.40000000000192</v>
      </c>
      <c r="M155" s="43">
        <f t="shared" si="32"/>
        <v>110.62222222222056</v>
      </c>
      <c r="N155" s="44">
        <f t="shared" si="32"/>
        <v>79.377777777778675</v>
      </c>
      <c r="O155" s="44">
        <f t="shared" si="32"/>
        <v>86.133333333334122</v>
      </c>
      <c r="P155" s="44">
        <f t="shared" si="32"/>
        <v>90.355555555556748</v>
      </c>
      <c r="Q155" s="45">
        <f t="shared" si="32"/>
        <v>75.155555555556475</v>
      </c>
      <c r="R155" s="45">
        <f t="shared" si="32"/>
        <v>81.911111111110586</v>
      </c>
      <c r="S155" s="45">
        <f t="shared" si="32"/>
        <v>86.133333333334122</v>
      </c>
      <c r="T155" s="46">
        <f t="shared" si="31"/>
        <v>70.933333333332939</v>
      </c>
      <c r="U155" s="46">
        <f t="shared" si="31"/>
        <v>77.688888888888457</v>
      </c>
      <c r="V155" s="46">
        <f t="shared" si="31"/>
        <v>81.911111111110586</v>
      </c>
      <c r="W155" s="47">
        <f t="shared" si="31"/>
        <v>66.711111111111393</v>
      </c>
      <c r="X155" s="47">
        <f t="shared" si="31"/>
        <v>73.46666666666782</v>
      </c>
      <c r="Y155" s="47">
        <f t="shared" si="31"/>
        <v>77.688888888888457</v>
      </c>
      <c r="Z155" s="48">
        <f t="shared" si="31"/>
        <v>62.488888888889505</v>
      </c>
      <c r="AA155" s="48">
        <f t="shared" si="31"/>
        <v>69.24444444444589</v>
      </c>
      <c r="AB155" s="48">
        <f t="shared" si="31"/>
        <v>73.46666666666782</v>
      </c>
      <c r="AC155" s="49">
        <f t="shared" si="31"/>
        <v>58.266666666665763</v>
      </c>
      <c r="AD155" s="49">
        <f t="shared" si="31"/>
        <v>65.022222222222354</v>
      </c>
      <c r="AE155" s="49">
        <f t="shared" si="31"/>
        <v>69.24444444444589</v>
      </c>
      <c r="AF155" s="50">
        <f t="shared" si="31"/>
        <v>54.044444444444707</v>
      </c>
      <c r="AG155" s="50">
        <f t="shared" si="31"/>
        <v>60.799999999998882</v>
      </c>
      <c r="AH155" s="50">
        <f t="shared" si="31"/>
        <v>65.022222222222354</v>
      </c>
      <c r="AI155" s="51">
        <f t="shared" si="31"/>
        <v>49.822222222221484</v>
      </c>
      <c r="AJ155" s="51">
        <f t="shared" si="33"/>
        <v>56.57777777777801</v>
      </c>
      <c r="AK155" s="51">
        <f t="shared" si="33"/>
        <v>60.799999999998882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117.29999999999819</v>
      </c>
      <c r="F156" s="41">
        <f t="shared" si="32"/>
        <v>124.10000000000038</v>
      </c>
      <c r="G156" s="41">
        <f t="shared" si="32"/>
        <v>128.34999999999712</v>
      </c>
      <c r="H156" s="42">
        <f t="shared" si="32"/>
        <v>108.80000000000052</v>
      </c>
      <c r="I156" s="42">
        <f t="shared" si="32"/>
        <v>115.59999999999968</v>
      </c>
      <c r="J156" s="42">
        <f t="shared" si="32"/>
        <v>119.84999999999945</v>
      </c>
      <c r="K156" s="43">
        <f t="shared" si="32"/>
        <v>100.29999999999852</v>
      </c>
      <c r="L156" s="43">
        <f t="shared" si="32"/>
        <v>107.10000000000193</v>
      </c>
      <c r="M156" s="43">
        <f t="shared" si="32"/>
        <v>111.34999999999833</v>
      </c>
      <c r="N156" s="44">
        <f t="shared" si="32"/>
        <v>79.900000000000901</v>
      </c>
      <c r="O156" s="44">
        <f t="shared" si="32"/>
        <v>86.700000000000784</v>
      </c>
      <c r="P156" s="44">
        <f t="shared" si="32"/>
        <v>90.950000000001197</v>
      </c>
      <c r="Q156" s="45">
        <f t="shared" si="32"/>
        <v>75.650000000000915</v>
      </c>
      <c r="R156" s="45">
        <f t="shared" si="32"/>
        <v>82.449999999999477</v>
      </c>
      <c r="S156" s="45">
        <f t="shared" si="32"/>
        <v>86.700000000000784</v>
      </c>
      <c r="T156" s="46">
        <f t="shared" si="31"/>
        <v>71.399999999999608</v>
      </c>
      <c r="U156" s="46">
        <f t="shared" si="31"/>
        <v>78.199999999999562</v>
      </c>
      <c r="V156" s="46">
        <f t="shared" si="31"/>
        <v>82.449999999999477</v>
      </c>
      <c r="W156" s="47">
        <f t="shared" si="31"/>
        <v>67.150000000000276</v>
      </c>
      <c r="X156" s="47">
        <f t="shared" si="31"/>
        <v>73.950000000001154</v>
      </c>
      <c r="Y156" s="47">
        <f t="shared" si="31"/>
        <v>78.199999999999562</v>
      </c>
      <c r="Z156" s="48">
        <f t="shared" si="31"/>
        <v>62.900000000000617</v>
      </c>
      <c r="AA156" s="48">
        <f t="shared" si="31"/>
        <v>69.700000000001438</v>
      </c>
      <c r="AB156" s="48">
        <f t="shared" si="31"/>
        <v>73.950000000001154</v>
      </c>
      <c r="AC156" s="49">
        <f t="shared" si="31"/>
        <v>58.649999999999096</v>
      </c>
      <c r="AD156" s="49">
        <f t="shared" si="31"/>
        <v>65.450000000000131</v>
      </c>
      <c r="AE156" s="49">
        <f t="shared" si="31"/>
        <v>69.700000000001438</v>
      </c>
      <c r="AF156" s="50">
        <f t="shared" si="31"/>
        <v>54.400000000000261</v>
      </c>
      <c r="AG156" s="50">
        <f t="shared" si="31"/>
        <v>61.19999999999888</v>
      </c>
      <c r="AH156" s="50">
        <f t="shared" si="31"/>
        <v>65.450000000000131</v>
      </c>
      <c r="AI156" s="51">
        <f t="shared" si="31"/>
        <v>50.14999999999926</v>
      </c>
      <c r="AJ156" s="51">
        <f t="shared" si="33"/>
        <v>56.95000000000023</v>
      </c>
      <c r="AK156" s="51">
        <f t="shared" si="33"/>
        <v>61.19999999999888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118.06666666666486</v>
      </c>
      <c r="F157" s="41">
        <f t="shared" si="32"/>
        <v>124.9111111111115</v>
      </c>
      <c r="G157" s="41">
        <f t="shared" si="32"/>
        <v>129.18888888888603</v>
      </c>
      <c r="H157" s="42">
        <f t="shared" si="32"/>
        <v>109.51111111111163</v>
      </c>
      <c r="I157" s="42">
        <f t="shared" si="32"/>
        <v>116.35555555555524</v>
      </c>
      <c r="J157" s="42">
        <f t="shared" si="32"/>
        <v>120.63333333333279</v>
      </c>
      <c r="K157" s="43">
        <f t="shared" si="32"/>
        <v>100.95555555555407</v>
      </c>
      <c r="L157" s="43">
        <f t="shared" si="32"/>
        <v>107.80000000000193</v>
      </c>
      <c r="M157" s="43">
        <f t="shared" si="32"/>
        <v>112.07777777777611</v>
      </c>
      <c r="N157" s="44">
        <f t="shared" si="32"/>
        <v>80.422222222223127</v>
      </c>
      <c r="O157" s="44">
        <f t="shared" si="32"/>
        <v>87.266666666667447</v>
      </c>
      <c r="P157" s="44">
        <f t="shared" si="32"/>
        <v>91.544444444445645</v>
      </c>
      <c r="Q157" s="45">
        <f t="shared" si="32"/>
        <v>76.144444444445355</v>
      </c>
      <c r="R157" s="45">
        <f t="shared" si="32"/>
        <v>82.988888888888368</v>
      </c>
      <c r="S157" s="45">
        <f t="shared" si="32"/>
        <v>87.266666666667447</v>
      </c>
      <c r="T157" s="46">
        <f t="shared" si="31"/>
        <v>71.866666666666276</v>
      </c>
      <c r="U157" s="46">
        <f t="shared" si="31"/>
        <v>78.711111111110668</v>
      </c>
      <c r="V157" s="46">
        <f t="shared" si="31"/>
        <v>82.988888888888368</v>
      </c>
      <c r="W157" s="47">
        <f t="shared" si="31"/>
        <v>67.588888888889159</v>
      </c>
      <c r="X157" s="47">
        <f t="shared" si="31"/>
        <v>74.433333333334488</v>
      </c>
      <c r="Y157" s="47">
        <f t="shared" si="31"/>
        <v>78.711111111110668</v>
      </c>
      <c r="Z157" s="48">
        <f t="shared" si="31"/>
        <v>63.311111111111728</v>
      </c>
      <c r="AA157" s="48">
        <f t="shared" si="31"/>
        <v>70.155555555556987</v>
      </c>
      <c r="AB157" s="48">
        <f t="shared" si="31"/>
        <v>74.433333333334488</v>
      </c>
      <c r="AC157" s="49">
        <f t="shared" si="31"/>
        <v>59.033333333332429</v>
      </c>
      <c r="AD157" s="49">
        <f t="shared" si="31"/>
        <v>65.877777777777908</v>
      </c>
      <c r="AE157" s="49">
        <f t="shared" si="31"/>
        <v>70.155555555556987</v>
      </c>
      <c r="AF157" s="50">
        <f t="shared" si="31"/>
        <v>54.755555555555816</v>
      </c>
      <c r="AG157" s="50">
        <f t="shared" si="31"/>
        <v>61.599999999998879</v>
      </c>
      <c r="AH157" s="50">
        <f t="shared" si="31"/>
        <v>65.877777777777908</v>
      </c>
      <c r="AI157" s="51">
        <f t="shared" si="31"/>
        <v>50.477777777777035</v>
      </c>
      <c r="AJ157" s="51">
        <f t="shared" si="33"/>
        <v>57.32222222222245</v>
      </c>
      <c r="AK157" s="51">
        <f t="shared" si="33"/>
        <v>61.599999999998879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118.83333333333152</v>
      </c>
      <c r="F158" s="41">
        <f t="shared" si="32"/>
        <v>125.72222222222261</v>
      </c>
      <c r="G158" s="41">
        <f t="shared" si="32"/>
        <v>130.02777777777493</v>
      </c>
      <c r="H158" s="42">
        <f t="shared" si="32"/>
        <v>110.22222222222274</v>
      </c>
      <c r="I158" s="42">
        <f t="shared" si="32"/>
        <v>117.1111111111108</v>
      </c>
      <c r="J158" s="42">
        <f t="shared" si="32"/>
        <v>121.41666666666612</v>
      </c>
      <c r="K158" s="43">
        <f t="shared" si="32"/>
        <v>101.61111111110962</v>
      </c>
      <c r="L158" s="43">
        <f t="shared" si="32"/>
        <v>108.50000000000193</v>
      </c>
      <c r="M158" s="43">
        <f t="shared" si="32"/>
        <v>112.80555555555388</v>
      </c>
      <c r="N158" s="44">
        <f t="shared" si="32"/>
        <v>80.944444444445352</v>
      </c>
      <c r="O158" s="44">
        <f t="shared" si="32"/>
        <v>87.83333333333411</v>
      </c>
      <c r="P158" s="44">
        <f t="shared" si="32"/>
        <v>92.138888888890094</v>
      </c>
      <c r="Q158" s="45">
        <f t="shared" si="32"/>
        <v>76.638888888889795</v>
      </c>
      <c r="R158" s="45">
        <f t="shared" si="32"/>
        <v>83.52777777777726</v>
      </c>
      <c r="S158" s="45">
        <f t="shared" si="32"/>
        <v>87.83333333333411</v>
      </c>
      <c r="T158" s="46">
        <f t="shared" si="31"/>
        <v>72.333333333332945</v>
      </c>
      <c r="U158" s="46">
        <f t="shared" si="31"/>
        <v>79.222222222221774</v>
      </c>
      <c r="V158" s="46">
        <f t="shared" si="31"/>
        <v>83.52777777777726</v>
      </c>
      <c r="W158" s="47">
        <f t="shared" si="31"/>
        <v>68.027777777778041</v>
      </c>
      <c r="X158" s="47">
        <f t="shared" si="31"/>
        <v>74.916666666667822</v>
      </c>
      <c r="Y158" s="47">
        <f t="shared" si="31"/>
        <v>79.222222222221774</v>
      </c>
      <c r="Z158" s="48">
        <f t="shared" si="31"/>
        <v>63.72222222222284</v>
      </c>
      <c r="AA158" s="48">
        <f t="shared" si="31"/>
        <v>70.611111111112535</v>
      </c>
      <c r="AB158" s="48">
        <f t="shared" si="31"/>
        <v>74.916666666667822</v>
      </c>
      <c r="AC158" s="49">
        <f t="shared" si="31"/>
        <v>59.416666666665762</v>
      </c>
      <c r="AD158" s="49">
        <f t="shared" si="31"/>
        <v>66.305555555555685</v>
      </c>
      <c r="AE158" s="49">
        <f t="shared" si="31"/>
        <v>70.611111111112535</v>
      </c>
      <c r="AF158" s="50">
        <f t="shared" si="31"/>
        <v>55.11111111111137</v>
      </c>
      <c r="AG158" s="50">
        <f t="shared" si="31"/>
        <v>61.999999999998877</v>
      </c>
      <c r="AH158" s="50">
        <f t="shared" si="31"/>
        <v>66.305555555555685</v>
      </c>
      <c r="AI158" s="51">
        <f t="shared" si="31"/>
        <v>50.805555555554811</v>
      </c>
      <c r="AJ158" s="51">
        <f t="shared" si="33"/>
        <v>57.69444444444467</v>
      </c>
      <c r="AK158" s="51">
        <f t="shared" si="33"/>
        <v>61.999999999998877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119.59999999999819</v>
      </c>
      <c r="F159" s="41">
        <f t="shared" si="32"/>
        <v>126.53333333333373</v>
      </c>
      <c r="G159" s="41">
        <f t="shared" si="32"/>
        <v>130.86666666666383</v>
      </c>
      <c r="H159" s="42">
        <f t="shared" si="32"/>
        <v>110.93333333333385</v>
      </c>
      <c r="I159" s="42">
        <f t="shared" si="32"/>
        <v>117.86666666666636</v>
      </c>
      <c r="J159" s="42">
        <f t="shared" si="32"/>
        <v>122.19999999999945</v>
      </c>
      <c r="K159" s="43">
        <f t="shared" si="32"/>
        <v>102.26666666666517</v>
      </c>
      <c r="L159" s="43">
        <f t="shared" si="32"/>
        <v>109.20000000000194</v>
      </c>
      <c r="M159" s="43">
        <f t="shared" si="32"/>
        <v>113.53333333333165</v>
      </c>
      <c r="N159" s="44">
        <f t="shared" si="32"/>
        <v>81.466666666667578</v>
      </c>
      <c r="O159" s="44">
        <f t="shared" si="32"/>
        <v>88.400000000000773</v>
      </c>
      <c r="P159" s="44">
        <f t="shared" si="32"/>
        <v>92.733333333334542</v>
      </c>
      <c r="Q159" s="45">
        <f t="shared" si="32"/>
        <v>77.133333333334235</v>
      </c>
      <c r="R159" s="45">
        <f t="shared" si="32"/>
        <v>84.066666666666151</v>
      </c>
      <c r="S159" s="45">
        <f t="shared" si="32"/>
        <v>88.400000000000773</v>
      </c>
      <c r="T159" s="46">
        <f t="shared" si="31"/>
        <v>72.799999999999613</v>
      </c>
      <c r="U159" s="46">
        <f t="shared" si="31"/>
        <v>79.73333333333288</v>
      </c>
      <c r="V159" s="46">
        <f t="shared" si="31"/>
        <v>84.066666666666151</v>
      </c>
      <c r="W159" s="47">
        <f t="shared" si="31"/>
        <v>68.466666666666924</v>
      </c>
      <c r="X159" s="47">
        <f t="shared" si="31"/>
        <v>75.400000000001157</v>
      </c>
      <c r="Y159" s="47">
        <f t="shared" si="31"/>
        <v>79.73333333333288</v>
      </c>
      <c r="Z159" s="48">
        <f t="shared" si="31"/>
        <v>64.133333333333951</v>
      </c>
      <c r="AA159" s="48">
        <f t="shared" si="31"/>
        <v>71.066666666668084</v>
      </c>
      <c r="AB159" s="48">
        <f t="shared" si="31"/>
        <v>75.400000000001157</v>
      </c>
      <c r="AC159" s="49">
        <f t="shared" si="31"/>
        <v>59.799999999999095</v>
      </c>
      <c r="AD159" s="49">
        <f t="shared" si="31"/>
        <v>66.733333333333462</v>
      </c>
      <c r="AE159" s="49">
        <f t="shared" si="31"/>
        <v>71.066666666668084</v>
      </c>
      <c r="AF159" s="50">
        <f t="shared" si="31"/>
        <v>55.466666666666924</v>
      </c>
      <c r="AG159" s="50">
        <f t="shared" si="31"/>
        <v>62.399999999998876</v>
      </c>
      <c r="AH159" s="50">
        <f t="shared" si="31"/>
        <v>66.733333333333462</v>
      </c>
      <c r="AI159" s="51">
        <f t="shared" si="31"/>
        <v>51.133333333332587</v>
      </c>
      <c r="AJ159" s="51">
        <f t="shared" si="33"/>
        <v>58.06666666666689</v>
      </c>
      <c r="AK159" s="51">
        <f t="shared" si="33"/>
        <v>62.399999999998876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120.36666666666486</v>
      </c>
      <c r="F160" s="41">
        <f t="shared" si="32"/>
        <v>127.34444444444485</v>
      </c>
      <c r="G160" s="41">
        <f t="shared" si="32"/>
        <v>131.70555555555273</v>
      </c>
      <c r="H160" s="42">
        <f t="shared" si="32"/>
        <v>111.64444444444496</v>
      </c>
      <c r="I160" s="42">
        <f t="shared" si="32"/>
        <v>118.62222222222192</v>
      </c>
      <c r="J160" s="42">
        <f t="shared" si="32"/>
        <v>122.98333333333278</v>
      </c>
      <c r="K160" s="43">
        <f t="shared" si="32"/>
        <v>102.92222222222073</v>
      </c>
      <c r="L160" s="43">
        <f t="shared" si="32"/>
        <v>109.90000000000194</v>
      </c>
      <c r="M160" s="43">
        <f t="shared" si="32"/>
        <v>114.26111111110943</v>
      </c>
      <c r="N160" s="44">
        <f t="shared" si="32"/>
        <v>81.988888888889804</v>
      </c>
      <c r="O160" s="44">
        <f t="shared" si="32"/>
        <v>88.966666666667436</v>
      </c>
      <c r="P160" s="44">
        <f t="shared" si="32"/>
        <v>93.327777777778991</v>
      </c>
      <c r="Q160" s="45">
        <f t="shared" si="32"/>
        <v>77.627777777778675</v>
      </c>
      <c r="R160" s="45">
        <f t="shared" si="32"/>
        <v>84.605555555555043</v>
      </c>
      <c r="S160" s="45">
        <f t="shared" si="32"/>
        <v>88.966666666667436</v>
      </c>
      <c r="T160" s="46">
        <f t="shared" si="31"/>
        <v>73.266666666666282</v>
      </c>
      <c r="U160" s="46">
        <f t="shared" si="31"/>
        <v>80.244444444443985</v>
      </c>
      <c r="V160" s="46">
        <f t="shared" si="31"/>
        <v>84.605555555555043</v>
      </c>
      <c r="W160" s="47">
        <f t="shared" si="31"/>
        <v>68.905555555555807</v>
      </c>
      <c r="X160" s="47">
        <f t="shared" si="31"/>
        <v>75.883333333334491</v>
      </c>
      <c r="Y160" s="47">
        <f t="shared" si="31"/>
        <v>80.244444444443985</v>
      </c>
      <c r="Z160" s="48">
        <f t="shared" si="31"/>
        <v>64.544444444445062</v>
      </c>
      <c r="AA160" s="48">
        <f t="shared" si="31"/>
        <v>71.522222222223633</v>
      </c>
      <c r="AB160" s="48">
        <f t="shared" si="31"/>
        <v>75.883333333334491</v>
      </c>
      <c r="AC160" s="49">
        <f t="shared" si="31"/>
        <v>60.183333333332428</v>
      </c>
      <c r="AD160" s="49">
        <f t="shared" si="31"/>
        <v>67.161111111111239</v>
      </c>
      <c r="AE160" s="49">
        <f t="shared" si="31"/>
        <v>71.522222222223633</v>
      </c>
      <c r="AF160" s="50">
        <f t="shared" si="31"/>
        <v>55.822222222222479</v>
      </c>
      <c r="AG160" s="50">
        <f t="shared" si="31"/>
        <v>62.799999999998875</v>
      </c>
      <c r="AH160" s="50">
        <f t="shared" si="31"/>
        <v>67.161111111111239</v>
      </c>
      <c r="AI160" s="51">
        <f t="shared" si="31"/>
        <v>51.461111111110363</v>
      </c>
      <c r="AJ160" s="51">
        <f t="shared" si="33"/>
        <v>58.43888888888911</v>
      </c>
      <c r="AK160" s="51">
        <f t="shared" si="33"/>
        <v>62.799999999998875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121.13333333333152</v>
      </c>
      <c r="F161" s="41">
        <f t="shared" si="32"/>
        <v>128.15555555555596</v>
      </c>
      <c r="G161" s="41">
        <f t="shared" si="32"/>
        <v>132.54444444444164</v>
      </c>
      <c r="H161" s="42">
        <f t="shared" si="32"/>
        <v>112.35555555555607</v>
      </c>
      <c r="I161" s="42">
        <f t="shared" si="32"/>
        <v>119.37777777777748</v>
      </c>
      <c r="J161" s="42">
        <f t="shared" si="32"/>
        <v>123.76666666666611</v>
      </c>
      <c r="K161" s="43">
        <f t="shared" si="32"/>
        <v>103.57777777777628</v>
      </c>
      <c r="L161" s="43">
        <f t="shared" si="32"/>
        <v>110.60000000000194</v>
      </c>
      <c r="M161" s="43">
        <f t="shared" si="32"/>
        <v>114.9888888888872</v>
      </c>
      <c r="N161" s="44">
        <f t="shared" si="32"/>
        <v>82.511111111112029</v>
      </c>
      <c r="O161" s="44">
        <f t="shared" si="32"/>
        <v>89.533333333334099</v>
      </c>
      <c r="P161" s="44">
        <f t="shared" si="32"/>
        <v>93.922222222223439</v>
      </c>
      <c r="Q161" s="45">
        <f t="shared" si="32"/>
        <v>78.122222222223115</v>
      </c>
      <c r="R161" s="45">
        <f t="shared" si="32"/>
        <v>85.144444444443934</v>
      </c>
      <c r="S161" s="45">
        <f t="shared" si="32"/>
        <v>89.533333333334099</v>
      </c>
      <c r="T161" s="46">
        <f t="shared" si="31"/>
        <v>73.733333333332951</v>
      </c>
      <c r="U161" s="46">
        <f t="shared" si="31"/>
        <v>80.755555555555091</v>
      </c>
      <c r="V161" s="46">
        <f t="shared" si="31"/>
        <v>85.144444444443934</v>
      </c>
      <c r="W161" s="47">
        <f t="shared" si="31"/>
        <v>69.34444444444469</v>
      </c>
      <c r="X161" s="47">
        <f t="shared" si="31"/>
        <v>76.366666666667825</v>
      </c>
      <c r="Y161" s="47">
        <f t="shared" si="31"/>
        <v>80.755555555555091</v>
      </c>
      <c r="Z161" s="48">
        <f t="shared" si="31"/>
        <v>64.955555555556174</v>
      </c>
      <c r="AA161" s="48">
        <f t="shared" si="31"/>
        <v>71.977777777779181</v>
      </c>
      <c r="AB161" s="48">
        <f t="shared" si="31"/>
        <v>76.366666666667825</v>
      </c>
      <c r="AC161" s="49">
        <f t="shared" si="31"/>
        <v>60.56666666666576</v>
      </c>
      <c r="AD161" s="49">
        <f t="shared" si="31"/>
        <v>67.588888888889016</v>
      </c>
      <c r="AE161" s="49">
        <f t="shared" si="31"/>
        <v>71.977777777779181</v>
      </c>
      <c r="AF161" s="50">
        <f t="shared" si="31"/>
        <v>56.177777777778033</v>
      </c>
      <c r="AG161" s="50">
        <f t="shared" si="31"/>
        <v>63.199999999998873</v>
      </c>
      <c r="AH161" s="50">
        <f t="shared" si="31"/>
        <v>67.588888888889016</v>
      </c>
      <c r="AI161" s="51">
        <f t="shared" si="31"/>
        <v>51.788888888888138</v>
      </c>
      <c r="AJ161" s="51">
        <f t="shared" si="33"/>
        <v>58.81111111111133</v>
      </c>
      <c r="AK161" s="51">
        <f t="shared" si="33"/>
        <v>63.199999999998873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121.89999999999819</v>
      </c>
      <c r="F162" s="41">
        <f t="shared" si="34"/>
        <v>128.96666666666707</v>
      </c>
      <c r="G162" s="41">
        <f t="shared" si="34"/>
        <v>133.38333333333054</v>
      </c>
      <c r="H162" s="42">
        <f t="shared" si="34"/>
        <v>113.06666666666717</v>
      </c>
      <c r="I162" s="42">
        <f t="shared" si="34"/>
        <v>120.13333333333304</v>
      </c>
      <c r="J162" s="42">
        <f t="shared" si="34"/>
        <v>124.54999999999944</v>
      </c>
      <c r="K162" s="43">
        <f t="shared" si="34"/>
        <v>104.23333333333183</v>
      </c>
      <c r="L162" s="43">
        <f t="shared" si="34"/>
        <v>111.30000000000194</v>
      </c>
      <c r="M162" s="43">
        <f t="shared" si="34"/>
        <v>115.71666666666498</v>
      </c>
      <c r="N162" s="44">
        <f t="shared" si="34"/>
        <v>83.033333333334255</v>
      </c>
      <c r="O162" s="44">
        <f t="shared" si="34"/>
        <v>90.100000000000762</v>
      </c>
      <c r="P162" s="44">
        <f t="shared" si="34"/>
        <v>94.516666666667888</v>
      </c>
      <c r="Q162" s="45">
        <f t="shared" si="34"/>
        <v>78.616666666667555</v>
      </c>
      <c r="R162" s="45">
        <f t="shared" si="34"/>
        <v>85.683333333332826</v>
      </c>
      <c r="S162" s="45">
        <f t="shared" si="34"/>
        <v>90.100000000000762</v>
      </c>
      <c r="T162" s="46">
        <f t="shared" si="34"/>
        <v>74.199999999999619</v>
      </c>
      <c r="U162" s="46">
        <f t="shared" si="31"/>
        <v>81.266666666666197</v>
      </c>
      <c r="V162" s="46">
        <f t="shared" si="31"/>
        <v>85.683333333332826</v>
      </c>
      <c r="W162" s="47">
        <f t="shared" si="31"/>
        <v>69.783333333333573</v>
      </c>
      <c r="X162" s="47">
        <f t="shared" si="31"/>
        <v>76.85000000000116</v>
      </c>
      <c r="Y162" s="47">
        <f t="shared" si="31"/>
        <v>81.266666666666197</v>
      </c>
      <c r="Z162" s="48">
        <f t="shared" si="31"/>
        <v>65.366666666667285</v>
      </c>
      <c r="AA162" s="48">
        <f t="shared" si="31"/>
        <v>72.43333333333473</v>
      </c>
      <c r="AB162" s="48">
        <f t="shared" si="31"/>
        <v>76.85000000000116</v>
      </c>
      <c r="AC162" s="49">
        <f t="shared" si="31"/>
        <v>60.949999999999093</v>
      </c>
      <c r="AD162" s="49">
        <f t="shared" si="31"/>
        <v>68.016666666666794</v>
      </c>
      <c r="AE162" s="49">
        <f t="shared" si="31"/>
        <v>72.43333333333473</v>
      </c>
      <c r="AF162" s="50">
        <f t="shared" si="31"/>
        <v>56.533333333333587</v>
      </c>
      <c r="AG162" s="50">
        <f t="shared" ref="AF162:AK198" si="35">AG163-(AG$363/360)</f>
        <v>63.599999999998872</v>
      </c>
      <c r="AH162" s="50">
        <f t="shared" si="35"/>
        <v>68.016666666666794</v>
      </c>
      <c r="AI162" s="51">
        <f t="shared" si="35"/>
        <v>52.116666666665914</v>
      </c>
      <c r="AJ162" s="51">
        <f t="shared" si="35"/>
        <v>59.18333333333355</v>
      </c>
      <c r="AK162" s="51">
        <f t="shared" si="35"/>
        <v>63.599999999998872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122.66666666666485</v>
      </c>
      <c r="F163" s="41">
        <f t="shared" si="34"/>
        <v>129.77777777777817</v>
      </c>
      <c r="G163" s="41">
        <f t="shared" si="34"/>
        <v>134.22222222221944</v>
      </c>
      <c r="H163" s="42">
        <f t="shared" si="34"/>
        <v>113.77777777777828</v>
      </c>
      <c r="I163" s="42">
        <f t="shared" si="34"/>
        <v>120.8888888888886</v>
      </c>
      <c r="J163" s="42">
        <f t="shared" si="34"/>
        <v>125.33333333333277</v>
      </c>
      <c r="K163" s="43">
        <f t="shared" si="34"/>
        <v>104.88888888888738</v>
      </c>
      <c r="L163" s="43">
        <f t="shared" si="34"/>
        <v>112.00000000000195</v>
      </c>
      <c r="M163" s="43">
        <f t="shared" si="34"/>
        <v>116.44444444444275</v>
      </c>
      <c r="N163" s="44">
        <f t="shared" si="34"/>
        <v>83.555555555556481</v>
      </c>
      <c r="O163" s="44">
        <f t="shared" si="34"/>
        <v>90.666666666667425</v>
      </c>
      <c r="P163" s="44">
        <f t="shared" si="34"/>
        <v>95.111111111112336</v>
      </c>
      <c r="Q163" s="45">
        <f t="shared" si="34"/>
        <v>79.111111111111995</v>
      </c>
      <c r="R163" s="45">
        <f t="shared" si="34"/>
        <v>86.222222222221717</v>
      </c>
      <c r="S163" s="45">
        <f t="shared" si="34"/>
        <v>90.666666666667425</v>
      </c>
      <c r="T163" s="46">
        <f t="shared" si="34"/>
        <v>74.666666666666288</v>
      </c>
      <c r="U163" s="46">
        <f t="shared" ref="U163:AJ180" si="36">U164-(U$363/360)</f>
        <v>81.777777777777303</v>
      </c>
      <c r="V163" s="46">
        <f t="shared" si="36"/>
        <v>86.222222222221717</v>
      </c>
      <c r="W163" s="47">
        <f t="shared" si="36"/>
        <v>70.222222222222456</v>
      </c>
      <c r="X163" s="47">
        <f t="shared" si="36"/>
        <v>77.333333333334494</v>
      </c>
      <c r="Y163" s="47">
        <f t="shared" si="36"/>
        <v>81.777777777777303</v>
      </c>
      <c r="Z163" s="48">
        <f t="shared" si="36"/>
        <v>65.777777777778397</v>
      </c>
      <c r="AA163" s="48">
        <f t="shared" si="36"/>
        <v>72.888888888890278</v>
      </c>
      <c r="AB163" s="48">
        <f t="shared" si="36"/>
        <v>77.333333333334494</v>
      </c>
      <c r="AC163" s="49">
        <f t="shared" si="36"/>
        <v>61.333333333332426</v>
      </c>
      <c r="AD163" s="49">
        <f t="shared" si="36"/>
        <v>68.444444444444571</v>
      </c>
      <c r="AE163" s="49">
        <f t="shared" si="36"/>
        <v>72.888888888890278</v>
      </c>
      <c r="AF163" s="50">
        <f t="shared" si="36"/>
        <v>56.888888888889142</v>
      </c>
      <c r="AG163" s="50">
        <f t="shared" si="36"/>
        <v>63.99999999999887</v>
      </c>
      <c r="AH163" s="50">
        <f t="shared" si="36"/>
        <v>68.444444444444571</v>
      </c>
      <c r="AI163" s="51">
        <f t="shared" si="36"/>
        <v>52.44444444444369</v>
      </c>
      <c r="AJ163" s="51">
        <f t="shared" si="36"/>
        <v>59.55555555555577</v>
      </c>
      <c r="AK163" s="51">
        <f t="shared" si="35"/>
        <v>63.99999999999887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123.43333333333152</v>
      </c>
      <c r="F164" s="41">
        <f t="shared" si="34"/>
        <v>130.58888888888927</v>
      </c>
      <c r="G164" s="41">
        <f t="shared" si="34"/>
        <v>135.06111111110835</v>
      </c>
      <c r="H164" s="42">
        <f t="shared" si="34"/>
        <v>114.48888888888939</v>
      </c>
      <c r="I164" s="42">
        <f t="shared" si="34"/>
        <v>121.64444444444416</v>
      </c>
      <c r="J164" s="42">
        <f t="shared" si="34"/>
        <v>126.11666666666611</v>
      </c>
      <c r="K164" s="43">
        <f t="shared" si="34"/>
        <v>105.54444444444293</v>
      </c>
      <c r="L164" s="43">
        <f t="shared" si="34"/>
        <v>112.70000000000195</v>
      </c>
      <c r="M164" s="43">
        <f t="shared" si="34"/>
        <v>117.17222222222053</v>
      </c>
      <c r="N164" s="44">
        <f t="shared" si="34"/>
        <v>84.077777777778707</v>
      </c>
      <c r="O164" s="44">
        <f t="shared" si="34"/>
        <v>91.233333333334087</v>
      </c>
      <c r="P164" s="44">
        <f t="shared" si="34"/>
        <v>95.705555555556785</v>
      </c>
      <c r="Q164" s="45">
        <f t="shared" si="34"/>
        <v>79.605555555556435</v>
      </c>
      <c r="R164" s="45">
        <f t="shared" si="34"/>
        <v>86.761111111110608</v>
      </c>
      <c r="S164" s="45">
        <f t="shared" si="34"/>
        <v>91.233333333334087</v>
      </c>
      <c r="T164" s="46">
        <f t="shared" si="34"/>
        <v>75.133333333332956</v>
      </c>
      <c r="U164" s="46">
        <f t="shared" si="36"/>
        <v>82.288888888888408</v>
      </c>
      <c r="V164" s="46">
        <f t="shared" si="36"/>
        <v>86.761111111110608</v>
      </c>
      <c r="W164" s="47">
        <f t="shared" si="36"/>
        <v>70.661111111111339</v>
      </c>
      <c r="X164" s="47">
        <f t="shared" si="36"/>
        <v>77.816666666667828</v>
      </c>
      <c r="Y164" s="47">
        <f t="shared" si="36"/>
        <v>82.288888888888408</v>
      </c>
      <c r="Z164" s="48">
        <f t="shared" si="36"/>
        <v>66.188888888889508</v>
      </c>
      <c r="AA164" s="48">
        <f t="shared" si="36"/>
        <v>73.344444444445827</v>
      </c>
      <c r="AB164" s="48">
        <f t="shared" si="36"/>
        <v>77.816666666667828</v>
      </c>
      <c r="AC164" s="49">
        <f t="shared" si="36"/>
        <v>61.716666666665759</v>
      </c>
      <c r="AD164" s="49">
        <f t="shared" si="36"/>
        <v>68.872222222222348</v>
      </c>
      <c r="AE164" s="49">
        <f t="shared" si="36"/>
        <v>73.344444444445827</v>
      </c>
      <c r="AF164" s="50">
        <f t="shared" si="36"/>
        <v>57.244444444444696</v>
      </c>
      <c r="AG164" s="50">
        <f t="shared" si="36"/>
        <v>64.399999999998869</v>
      </c>
      <c r="AH164" s="50">
        <f t="shared" si="36"/>
        <v>68.872222222222348</v>
      </c>
      <c r="AI164" s="51">
        <f t="shared" si="36"/>
        <v>52.772222222221465</v>
      </c>
      <c r="AJ164" s="51">
        <f t="shared" si="36"/>
        <v>59.92777777777799</v>
      </c>
      <c r="AK164" s="51">
        <f t="shared" si="35"/>
        <v>64.399999999998869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124.19999999999818</v>
      </c>
      <c r="F165" s="41">
        <f t="shared" si="34"/>
        <v>131.40000000000038</v>
      </c>
      <c r="G165" s="41">
        <f t="shared" si="34"/>
        <v>135.89999999999725</v>
      </c>
      <c r="H165" s="42">
        <f t="shared" si="34"/>
        <v>115.2000000000005</v>
      </c>
      <c r="I165" s="42">
        <f t="shared" si="34"/>
        <v>122.39999999999972</v>
      </c>
      <c r="J165" s="42">
        <f t="shared" si="34"/>
        <v>126.89999999999944</v>
      </c>
      <c r="K165" s="43">
        <f t="shared" si="34"/>
        <v>106.19999999999848</v>
      </c>
      <c r="L165" s="43">
        <f t="shared" si="34"/>
        <v>113.40000000000195</v>
      </c>
      <c r="M165" s="43">
        <f t="shared" si="34"/>
        <v>117.8999999999983</v>
      </c>
      <c r="N165" s="44">
        <f t="shared" si="34"/>
        <v>84.600000000000932</v>
      </c>
      <c r="O165" s="44">
        <f t="shared" si="34"/>
        <v>91.80000000000075</v>
      </c>
      <c r="P165" s="44">
        <f t="shared" si="34"/>
        <v>96.300000000001234</v>
      </c>
      <c r="Q165" s="45">
        <f t="shared" si="34"/>
        <v>80.100000000000875</v>
      </c>
      <c r="R165" s="45">
        <f t="shared" si="34"/>
        <v>87.2999999999995</v>
      </c>
      <c r="S165" s="45">
        <f t="shared" si="34"/>
        <v>91.80000000000075</v>
      </c>
      <c r="T165" s="46">
        <f t="shared" si="34"/>
        <v>75.599999999999625</v>
      </c>
      <c r="U165" s="46">
        <f t="shared" si="36"/>
        <v>82.799999999999514</v>
      </c>
      <c r="V165" s="46">
        <f t="shared" si="36"/>
        <v>87.2999999999995</v>
      </c>
      <c r="W165" s="47">
        <f t="shared" si="36"/>
        <v>71.100000000000222</v>
      </c>
      <c r="X165" s="47">
        <f t="shared" si="36"/>
        <v>78.300000000001162</v>
      </c>
      <c r="Y165" s="47">
        <f t="shared" si="36"/>
        <v>82.799999999999514</v>
      </c>
      <c r="Z165" s="48">
        <f t="shared" si="36"/>
        <v>66.60000000000062</v>
      </c>
      <c r="AA165" s="48">
        <f t="shared" si="36"/>
        <v>73.800000000001376</v>
      </c>
      <c r="AB165" s="48">
        <f t="shared" si="36"/>
        <v>78.300000000001162</v>
      </c>
      <c r="AC165" s="49">
        <f t="shared" si="36"/>
        <v>62.099999999999092</v>
      </c>
      <c r="AD165" s="49">
        <f t="shared" si="36"/>
        <v>69.300000000000125</v>
      </c>
      <c r="AE165" s="49">
        <f t="shared" si="36"/>
        <v>73.800000000001376</v>
      </c>
      <c r="AF165" s="50">
        <f t="shared" si="36"/>
        <v>57.60000000000025</v>
      </c>
      <c r="AG165" s="50">
        <f t="shared" si="36"/>
        <v>64.799999999998875</v>
      </c>
      <c r="AH165" s="50">
        <f t="shared" si="36"/>
        <v>69.300000000000125</v>
      </c>
      <c r="AI165" s="51">
        <f t="shared" si="36"/>
        <v>53.099999999999241</v>
      </c>
      <c r="AJ165" s="51">
        <f t="shared" si="36"/>
        <v>60.30000000000021</v>
      </c>
      <c r="AK165" s="51">
        <f t="shared" si="35"/>
        <v>64.799999999998875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124.96666666666485</v>
      </c>
      <c r="F166" s="41">
        <f t="shared" si="34"/>
        <v>132.21111111111148</v>
      </c>
      <c r="G166" s="41">
        <f t="shared" si="34"/>
        <v>136.73888888888615</v>
      </c>
      <c r="H166" s="42">
        <f t="shared" si="34"/>
        <v>115.91111111111161</v>
      </c>
      <c r="I166" s="42">
        <f t="shared" si="34"/>
        <v>123.15555555555528</v>
      </c>
      <c r="J166" s="42">
        <f t="shared" si="34"/>
        <v>127.68333333333277</v>
      </c>
      <c r="K166" s="43">
        <f t="shared" si="34"/>
        <v>106.85555555555403</v>
      </c>
      <c r="L166" s="43">
        <f t="shared" si="34"/>
        <v>114.10000000000196</v>
      </c>
      <c r="M166" s="43">
        <f t="shared" si="34"/>
        <v>118.62777777777607</v>
      </c>
      <c r="N166" s="44">
        <f t="shared" si="34"/>
        <v>85.122222222223158</v>
      </c>
      <c r="O166" s="44">
        <f t="shared" si="34"/>
        <v>92.366666666667413</v>
      </c>
      <c r="P166" s="44">
        <f t="shared" si="34"/>
        <v>96.894444444445682</v>
      </c>
      <c r="Q166" s="45">
        <f t="shared" si="34"/>
        <v>80.594444444445315</v>
      </c>
      <c r="R166" s="45">
        <f t="shared" si="34"/>
        <v>87.838888888888391</v>
      </c>
      <c r="S166" s="45">
        <f t="shared" si="34"/>
        <v>92.366666666667413</v>
      </c>
      <c r="T166" s="46">
        <f t="shared" si="34"/>
        <v>76.066666666666293</v>
      </c>
      <c r="U166" s="46">
        <f t="shared" si="36"/>
        <v>83.31111111111062</v>
      </c>
      <c r="V166" s="46">
        <f t="shared" si="36"/>
        <v>87.838888888888391</v>
      </c>
      <c r="W166" s="47">
        <f t="shared" si="36"/>
        <v>71.538888888889105</v>
      </c>
      <c r="X166" s="47">
        <f t="shared" si="36"/>
        <v>78.783333333334497</v>
      </c>
      <c r="Y166" s="47">
        <f t="shared" si="36"/>
        <v>83.31111111111062</v>
      </c>
      <c r="Z166" s="48">
        <f t="shared" si="36"/>
        <v>67.011111111111731</v>
      </c>
      <c r="AA166" s="48">
        <f t="shared" si="36"/>
        <v>74.255555555556924</v>
      </c>
      <c r="AB166" s="48">
        <f t="shared" si="36"/>
        <v>78.783333333334497</v>
      </c>
      <c r="AC166" s="49">
        <f t="shared" si="36"/>
        <v>62.483333333332425</v>
      </c>
      <c r="AD166" s="49">
        <f t="shared" si="36"/>
        <v>69.727777777777902</v>
      </c>
      <c r="AE166" s="49">
        <f t="shared" si="36"/>
        <v>74.255555555556924</v>
      </c>
      <c r="AF166" s="50">
        <f t="shared" si="36"/>
        <v>57.955555555555804</v>
      </c>
      <c r="AG166" s="50">
        <f t="shared" si="36"/>
        <v>65.19999999999888</v>
      </c>
      <c r="AH166" s="50">
        <f t="shared" si="36"/>
        <v>69.727777777777902</v>
      </c>
      <c r="AI166" s="51">
        <f t="shared" si="36"/>
        <v>53.427777777777017</v>
      </c>
      <c r="AJ166" s="51">
        <f t="shared" si="36"/>
        <v>60.67222222222243</v>
      </c>
      <c r="AK166" s="51">
        <f t="shared" si="35"/>
        <v>65.19999999999888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125.73333333333152</v>
      </c>
      <c r="F167" s="41">
        <f t="shared" si="34"/>
        <v>133.02222222222258</v>
      </c>
      <c r="G167" s="41">
        <f t="shared" si="34"/>
        <v>137.57777777777505</v>
      </c>
      <c r="H167" s="42">
        <f t="shared" si="34"/>
        <v>116.62222222222272</v>
      </c>
      <c r="I167" s="42">
        <f t="shared" si="34"/>
        <v>123.91111111111084</v>
      </c>
      <c r="J167" s="42">
        <f t="shared" si="34"/>
        <v>128.4666666666661</v>
      </c>
      <c r="K167" s="43">
        <f t="shared" si="34"/>
        <v>107.51111111110959</v>
      </c>
      <c r="L167" s="43">
        <f t="shared" si="34"/>
        <v>114.80000000000196</v>
      </c>
      <c r="M167" s="43">
        <f t="shared" si="34"/>
        <v>119.35555555555385</v>
      </c>
      <c r="N167" s="44">
        <f t="shared" si="34"/>
        <v>85.644444444445384</v>
      </c>
      <c r="O167" s="44">
        <f t="shared" si="34"/>
        <v>92.933333333334076</v>
      </c>
      <c r="P167" s="44">
        <f t="shared" si="34"/>
        <v>97.488888888890131</v>
      </c>
      <c r="Q167" s="45">
        <f t="shared" si="34"/>
        <v>81.088888888889755</v>
      </c>
      <c r="R167" s="45">
        <f t="shared" si="34"/>
        <v>88.377777777777283</v>
      </c>
      <c r="S167" s="45">
        <f t="shared" si="34"/>
        <v>92.933333333334076</v>
      </c>
      <c r="T167" s="46">
        <f t="shared" si="34"/>
        <v>76.533333333332962</v>
      </c>
      <c r="U167" s="46">
        <f t="shared" si="36"/>
        <v>83.822222222221725</v>
      </c>
      <c r="V167" s="46">
        <f t="shared" si="36"/>
        <v>88.377777777777283</v>
      </c>
      <c r="W167" s="47">
        <f t="shared" si="36"/>
        <v>71.977777777777987</v>
      </c>
      <c r="X167" s="47">
        <f t="shared" si="36"/>
        <v>79.266666666667831</v>
      </c>
      <c r="Y167" s="47">
        <f t="shared" si="36"/>
        <v>83.822222222221725</v>
      </c>
      <c r="Z167" s="48">
        <f t="shared" si="36"/>
        <v>67.422222222222842</v>
      </c>
      <c r="AA167" s="48">
        <f t="shared" si="36"/>
        <v>74.711111111112473</v>
      </c>
      <c r="AB167" s="48">
        <f t="shared" si="36"/>
        <v>79.266666666667831</v>
      </c>
      <c r="AC167" s="49">
        <f t="shared" si="36"/>
        <v>62.866666666665758</v>
      </c>
      <c r="AD167" s="49">
        <f t="shared" si="36"/>
        <v>70.155555555555679</v>
      </c>
      <c r="AE167" s="49">
        <f t="shared" si="36"/>
        <v>74.711111111112473</v>
      </c>
      <c r="AF167" s="50">
        <f t="shared" si="36"/>
        <v>58.311111111111359</v>
      </c>
      <c r="AG167" s="50">
        <f t="shared" si="36"/>
        <v>65.599999999998886</v>
      </c>
      <c r="AH167" s="50">
        <f t="shared" si="36"/>
        <v>70.155555555555679</v>
      </c>
      <c r="AI167" s="51">
        <f t="shared" si="36"/>
        <v>53.755555555554793</v>
      </c>
      <c r="AJ167" s="51">
        <f t="shared" si="36"/>
        <v>61.04444444444465</v>
      </c>
      <c r="AK167" s="51">
        <f t="shared" si="35"/>
        <v>65.599999999998886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126.49999999999818</v>
      </c>
      <c r="F168" s="41">
        <f t="shared" si="34"/>
        <v>133.83333333333368</v>
      </c>
      <c r="G168" s="41">
        <f t="shared" si="34"/>
        <v>138.41666666666396</v>
      </c>
      <c r="H168" s="42">
        <f t="shared" si="34"/>
        <v>117.33333333333383</v>
      </c>
      <c r="I168" s="42">
        <f t="shared" si="34"/>
        <v>124.6666666666664</v>
      </c>
      <c r="J168" s="42">
        <f t="shared" si="34"/>
        <v>129.24999999999943</v>
      </c>
      <c r="K168" s="43">
        <f t="shared" si="34"/>
        <v>108.16666666666514</v>
      </c>
      <c r="L168" s="43">
        <f t="shared" si="34"/>
        <v>115.50000000000196</v>
      </c>
      <c r="M168" s="43">
        <f t="shared" si="34"/>
        <v>120.08333333333162</v>
      </c>
      <c r="N168" s="44">
        <f t="shared" si="34"/>
        <v>86.166666666667609</v>
      </c>
      <c r="O168" s="44">
        <f t="shared" si="34"/>
        <v>93.500000000000739</v>
      </c>
      <c r="P168" s="44">
        <f t="shared" si="34"/>
        <v>98.083333333334579</v>
      </c>
      <c r="Q168" s="45">
        <f t="shared" si="34"/>
        <v>81.583333333334195</v>
      </c>
      <c r="R168" s="45">
        <f t="shared" si="34"/>
        <v>88.916666666666174</v>
      </c>
      <c r="S168" s="45">
        <f t="shared" si="34"/>
        <v>93.500000000000739</v>
      </c>
      <c r="T168" s="46">
        <f t="shared" si="34"/>
        <v>76.999999999999631</v>
      </c>
      <c r="U168" s="46">
        <f t="shared" si="36"/>
        <v>84.333333333332831</v>
      </c>
      <c r="V168" s="46">
        <f t="shared" si="36"/>
        <v>88.916666666666174</v>
      </c>
      <c r="W168" s="47">
        <f t="shared" si="36"/>
        <v>72.41666666666687</v>
      </c>
      <c r="X168" s="47">
        <f t="shared" si="36"/>
        <v>79.750000000001165</v>
      </c>
      <c r="Y168" s="47">
        <f t="shared" si="36"/>
        <v>84.333333333332831</v>
      </c>
      <c r="Z168" s="48">
        <f>Z169-(Z$363/360)</f>
        <v>67.833333333333954</v>
      </c>
      <c r="AA168" s="48">
        <f t="shared" si="36"/>
        <v>75.166666666668021</v>
      </c>
      <c r="AB168" s="48">
        <f t="shared" si="36"/>
        <v>79.750000000001165</v>
      </c>
      <c r="AC168" s="49">
        <f t="shared" si="36"/>
        <v>63.249999999999091</v>
      </c>
      <c r="AD168" s="49">
        <f t="shared" si="36"/>
        <v>70.583333333333456</v>
      </c>
      <c r="AE168" s="49">
        <f t="shared" si="36"/>
        <v>75.166666666668021</v>
      </c>
      <c r="AF168" s="50">
        <f t="shared" si="36"/>
        <v>58.666666666666913</v>
      </c>
      <c r="AG168" s="50">
        <f t="shared" si="36"/>
        <v>65.999999999998892</v>
      </c>
      <c r="AH168" s="50">
        <f t="shared" si="36"/>
        <v>70.583333333333456</v>
      </c>
      <c r="AI168" s="51">
        <f t="shared" si="36"/>
        <v>54.083333333332568</v>
      </c>
      <c r="AJ168" s="51">
        <f t="shared" si="36"/>
        <v>61.41666666666687</v>
      </c>
      <c r="AK168" s="51">
        <f t="shared" si="35"/>
        <v>65.999999999998892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127.26666666666485</v>
      </c>
      <c r="F169" s="41">
        <f t="shared" si="34"/>
        <v>134.64444444444479</v>
      </c>
      <c r="G169" s="41">
        <f t="shared" si="34"/>
        <v>139.25555555555286</v>
      </c>
      <c r="H169" s="42">
        <f t="shared" si="34"/>
        <v>118.04444444444493</v>
      </c>
      <c r="I169" s="42">
        <f t="shared" si="34"/>
        <v>125.42222222222196</v>
      </c>
      <c r="J169" s="42">
        <f t="shared" si="34"/>
        <v>130.03333333333276</v>
      </c>
      <c r="K169" s="43">
        <f t="shared" si="34"/>
        <v>108.82222222222069</v>
      </c>
      <c r="L169" s="43">
        <f t="shared" si="34"/>
        <v>116.20000000000196</v>
      </c>
      <c r="M169" s="43">
        <f t="shared" si="34"/>
        <v>120.8111111111094</v>
      </c>
      <c r="N169" s="44">
        <f t="shared" si="34"/>
        <v>86.688888888889835</v>
      </c>
      <c r="O169" s="44">
        <f t="shared" si="34"/>
        <v>94.066666666667402</v>
      </c>
      <c r="P169" s="44">
        <f t="shared" si="34"/>
        <v>98.677777777779028</v>
      </c>
      <c r="Q169" s="45">
        <f t="shared" si="34"/>
        <v>82.077777777778635</v>
      </c>
      <c r="R169" s="45">
        <f t="shared" si="34"/>
        <v>89.455555555555065</v>
      </c>
      <c r="S169" s="45">
        <f t="shared" si="34"/>
        <v>94.066666666667402</v>
      </c>
      <c r="T169" s="46">
        <f t="shared" si="34"/>
        <v>77.466666666666299</v>
      </c>
      <c r="U169" s="46">
        <f t="shared" si="36"/>
        <v>84.844444444443937</v>
      </c>
      <c r="V169" s="46">
        <f t="shared" si="36"/>
        <v>89.455555555555065</v>
      </c>
      <c r="W169" s="47">
        <f t="shared" si="36"/>
        <v>72.855555555555753</v>
      </c>
      <c r="X169" s="47">
        <f t="shared" si="36"/>
        <v>80.2333333333345</v>
      </c>
      <c r="Y169" s="47">
        <f t="shared" si="36"/>
        <v>84.844444444443937</v>
      </c>
      <c r="Z169" s="48">
        <f t="shared" si="36"/>
        <v>68.244444444445065</v>
      </c>
      <c r="AA169" s="48">
        <f t="shared" si="36"/>
        <v>75.62222222222357</v>
      </c>
      <c r="AB169" s="48">
        <f t="shared" si="36"/>
        <v>80.2333333333345</v>
      </c>
      <c r="AC169" s="49">
        <f t="shared" si="36"/>
        <v>63.633333333332423</v>
      </c>
      <c r="AD169" s="49">
        <f t="shared" si="36"/>
        <v>71.011111111111234</v>
      </c>
      <c r="AE169" s="49">
        <f t="shared" si="36"/>
        <v>75.62222222222357</v>
      </c>
      <c r="AF169" s="50">
        <f t="shared" si="36"/>
        <v>59.022222222222467</v>
      </c>
      <c r="AG169" s="50">
        <f t="shared" si="36"/>
        <v>66.399999999998897</v>
      </c>
      <c r="AH169" s="50">
        <f t="shared" si="36"/>
        <v>71.011111111111234</v>
      </c>
      <c r="AI169" s="51">
        <f t="shared" si="36"/>
        <v>54.411111111110344</v>
      </c>
      <c r="AJ169" s="51">
        <f t="shared" si="36"/>
        <v>61.78888888888909</v>
      </c>
      <c r="AK169" s="51">
        <f t="shared" si="35"/>
        <v>66.399999999998897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128.03333333333151</v>
      </c>
      <c r="F170" s="41">
        <f t="shared" si="34"/>
        <v>135.45555555555589</v>
      </c>
      <c r="G170" s="41">
        <f t="shared" si="34"/>
        <v>140.09444444444176</v>
      </c>
      <c r="H170" s="42">
        <f t="shared" si="34"/>
        <v>118.75555555555604</v>
      </c>
      <c r="I170" s="42">
        <f t="shared" si="34"/>
        <v>126.17777777777752</v>
      </c>
      <c r="J170" s="42">
        <f t="shared" si="34"/>
        <v>130.81666666666609</v>
      </c>
      <c r="K170" s="43">
        <f t="shared" si="34"/>
        <v>109.47777777777624</v>
      </c>
      <c r="L170" s="43">
        <f t="shared" si="34"/>
        <v>116.90000000000197</v>
      </c>
      <c r="M170" s="43">
        <f t="shared" si="34"/>
        <v>121.53888888888717</v>
      </c>
      <c r="N170" s="44">
        <f t="shared" si="34"/>
        <v>87.211111111112061</v>
      </c>
      <c r="O170" s="44">
        <f t="shared" si="34"/>
        <v>94.633333333334065</v>
      </c>
      <c r="P170" s="44">
        <f t="shared" si="34"/>
        <v>99.272222222223476</v>
      </c>
      <c r="Q170" s="45">
        <f t="shared" si="34"/>
        <v>82.572222222223076</v>
      </c>
      <c r="R170" s="45">
        <f t="shared" si="34"/>
        <v>89.994444444443957</v>
      </c>
      <c r="S170" s="45">
        <f t="shared" si="34"/>
        <v>94.633333333334065</v>
      </c>
      <c r="T170" s="46">
        <f t="shared" si="34"/>
        <v>77.933333333332968</v>
      </c>
      <c r="U170" s="46">
        <f t="shared" si="36"/>
        <v>85.355555555555043</v>
      </c>
      <c r="V170" s="46">
        <f t="shared" si="36"/>
        <v>89.994444444443957</v>
      </c>
      <c r="W170" s="47">
        <f t="shared" si="36"/>
        <v>73.294444444444636</v>
      </c>
      <c r="X170" s="47">
        <f t="shared" si="36"/>
        <v>80.716666666667834</v>
      </c>
      <c r="Y170" s="47">
        <f t="shared" si="36"/>
        <v>85.355555555555043</v>
      </c>
      <c r="Z170" s="48">
        <f t="shared" si="36"/>
        <v>68.655555555556177</v>
      </c>
      <c r="AA170" s="48">
        <f t="shared" si="36"/>
        <v>76.077777777779119</v>
      </c>
      <c r="AB170" s="48">
        <f t="shared" si="36"/>
        <v>80.716666666667834</v>
      </c>
      <c r="AC170" s="49">
        <f t="shared" si="36"/>
        <v>64.016666666665756</v>
      </c>
      <c r="AD170" s="49">
        <f t="shared" si="36"/>
        <v>71.438888888889011</v>
      </c>
      <c r="AE170" s="49">
        <f t="shared" si="36"/>
        <v>76.077777777779119</v>
      </c>
      <c r="AF170" s="50">
        <f t="shared" si="36"/>
        <v>59.377777777778022</v>
      </c>
      <c r="AG170" s="50">
        <f t="shared" si="36"/>
        <v>66.799999999998903</v>
      </c>
      <c r="AH170" s="50">
        <f t="shared" si="36"/>
        <v>71.438888888889011</v>
      </c>
      <c r="AI170" s="51">
        <f t="shared" si="36"/>
        <v>54.73888888888812</v>
      </c>
      <c r="AJ170" s="51">
        <f t="shared" si="36"/>
        <v>62.16111111111131</v>
      </c>
      <c r="AK170" s="51">
        <f t="shared" si="35"/>
        <v>66.799999999998903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128.79999999999819</v>
      </c>
      <c r="F171" s="41">
        <f t="shared" si="34"/>
        <v>136.26666666666699</v>
      </c>
      <c r="G171" s="41">
        <f t="shared" si="34"/>
        <v>140.93333333333067</v>
      </c>
      <c r="H171" s="42">
        <f t="shared" si="34"/>
        <v>119.46666666666715</v>
      </c>
      <c r="I171" s="42">
        <f t="shared" si="34"/>
        <v>126.93333333333308</v>
      </c>
      <c r="J171" s="42">
        <f t="shared" si="34"/>
        <v>131.59999999999943</v>
      </c>
      <c r="K171" s="43">
        <f t="shared" si="34"/>
        <v>110.13333333333179</v>
      </c>
      <c r="L171" s="43">
        <f t="shared" si="34"/>
        <v>117.60000000000197</v>
      </c>
      <c r="M171" s="43">
        <f t="shared" si="34"/>
        <v>122.26666666666495</v>
      </c>
      <c r="N171" s="44">
        <f t="shared" si="34"/>
        <v>87.733333333334286</v>
      </c>
      <c r="O171" s="44">
        <f t="shared" si="34"/>
        <v>95.200000000000728</v>
      </c>
      <c r="P171" s="44">
        <f t="shared" si="34"/>
        <v>99.866666666667925</v>
      </c>
      <c r="Q171" s="45">
        <f t="shared" si="34"/>
        <v>83.066666666667516</v>
      </c>
      <c r="R171" s="45">
        <f t="shared" si="34"/>
        <v>90.533333333332848</v>
      </c>
      <c r="S171" s="45">
        <f t="shared" si="34"/>
        <v>95.200000000000728</v>
      </c>
      <c r="T171" s="46">
        <f t="shared" si="34"/>
        <v>78.399999999999636</v>
      </c>
      <c r="U171" s="46">
        <f t="shared" si="36"/>
        <v>85.866666666666148</v>
      </c>
      <c r="V171" s="46">
        <f t="shared" si="36"/>
        <v>90.533333333332848</v>
      </c>
      <c r="W171" s="47">
        <f t="shared" si="36"/>
        <v>73.733333333333519</v>
      </c>
      <c r="X171" s="47">
        <f t="shared" si="36"/>
        <v>81.200000000001168</v>
      </c>
      <c r="Y171" s="47">
        <f t="shared" si="36"/>
        <v>85.866666666666148</v>
      </c>
      <c r="Z171" s="48">
        <f t="shared" si="36"/>
        <v>69.066666666667288</v>
      </c>
      <c r="AA171" s="48">
        <f t="shared" si="36"/>
        <v>76.533333333334667</v>
      </c>
      <c r="AB171" s="48">
        <f t="shared" si="36"/>
        <v>81.200000000001168</v>
      </c>
      <c r="AC171" s="49">
        <f t="shared" si="36"/>
        <v>64.399999999999096</v>
      </c>
      <c r="AD171" s="49">
        <f t="shared" si="36"/>
        <v>71.866666666666788</v>
      </c>
      <c r="AE171" s="49">
        <f t="shared" si="36"/>
        <v>76.533333333334667</v>
      </c>
      <c r="AF171" s="50">
        <f t="shared" si="36"/>
        <v>59.733333333333576</v>
      </c>
      <c r="AG171" s="50">
        <f t="shared" si="36"/>
        <v>67.199999999998909</v>
      </c>
      <c r="AH171" s="50">
        <f t="shared" si="36"/>
        <v>71.866666666666788</v>
      </c>
      <c r="AI171" s="51">
        <f t="shared" si="36"/>
        <v>55.066666666665895</v>
      </c>
      <c r="AJ171" s="51">
        <f t="shared" si="36"/>
        <v>62.53333333333353</v>
      </c>
      <c r="AK171" s="51">
        <f t="shared" si="35"/>
        <v>67.199999999998909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129.56666666666487</v>
      </c>
      <c r="F172" s="41">
        <f t="shared" si="34"/>
        <v>137.0777777777781</v>
      </c>
      <c r="G172" s="41">
        <f t="shared" si="34"/>
        <v>141.77222222221957</v>
      </c>
      <c r="H172" s="42">
        <f t="shared" si="34"/>
        <v>120.17777777777826</v>
      </c>
      <c r="I172" s="42">
        <f t="shared" si="34"/>
        <v>127.68888888888864</v>
      </c>
      <c r="J172" s="42">
        <f t="shared" si="34"/>
        <v>132.38333333333276</v>
      </c>
      <c r="K172" s="43">
        <f t="shared" si="34"/>
        <v>110.78888888888734</v>
      </c>
      <c r="L172" s="43">
        <f t="shared" si="34"/>
        <v>118.30000000000197</v>
      </c>
      <c r="M172" s="43">
        <f t="shared" si="34"/>
        <v>122.99444444444272</v>
      </c>
      <c r="N172" s="44">
        <f t="shared" si="34"/>
        <v>88.255555555556512</v>
      </c>
      <c r="O172" s="44">
        <f t="shared" si="34"/>
        <v>95.76666666666739</v>
      </c>
      <c r="P172" s="44">
        <f t="shared" si="34"/>
        <v>100.46111111111237</v>
      </c>
      <c r="Q172" s="45">
        <f t="shared" si="34"/>
        <v>83.561111111111956</v>
      </c>
      <c r="R172" s="45">
        <f t="shared" si="34"/>
        <v>91.07222222222174</v>
      </c>
      <c r="S172" s="45">
        <f t="shared" si="34"/>
        <v>95.76666666666739</v>
      </c>
      <c r="T172" s="46">
        <f t="shared" si="34"/>
        <v>78.866666666666305</v>
      </c>
      <c r="U172" s="46">
        <f t="shared" si="36"/>
        <v>86.377777777777254</v>
      </c>
      <c r="V172" s="46">
        <f t="shared" si="36"/>
        <v>91.07222222222174</v>
      </c>
      <c r="W172" s="47">
        <f t="shared" si="36"/>
        <v>74.172222222222402</v>
      </c>
      <c r="X172" s="47">
        <f t="shared" si="36"/>
        <v>81.683333333334502</v>
      </c>
      <c r="Y172" s="47">
        <f t="shared" si="36"/>
        <v>86.377777777777254</v>
      </c>
      <c r="Z172" s="48">
        <f t="shared" si="36"/>
        <v>69.4777777777784</v>
      </c>
      <c r="AA172" s="48">
        <f t="shared" si="36"/>
        <v>76.988888888890216</v>
      </c>
      <c r="AB172" s="48">
        <f t="shared" si="36"/>
        <v>81.683333333334502</v>
      </c>
      <c r="AC172" s="49">
        <f t="shared" si="36"/>
        <v>64.783333333332436</v>
      </c>
      <c r="AD172" s="49">
        <f t="shared" si="36"/>
        <v>72.294444444444565</v>
      </c>
      <c r="AE172" s="49">
        <f t="shared" si="36"/>
        <v>76.988888888890216</v>
      </c>
      <c r="AF172" s="50">
        <f t="shared" si="36"/>
        <v>60.08888888888913</v>
      </c>
      <c r="AG172" s="50">
        <f t="shared" si="36"/>
        <v>67.599999999998914</v>
      </c>
      <c r="AH172" s="50">
        <f t="shared" si="36"/>
        <v>72.294444444444565</v>
      </c>
      <c r="AI172" s="51">
        <f t="shared" si="36"/>
        <v>55.394444444443671</v>
      </c>
      <c r="AJ172" s="51">
        <f t="shared" si="36"/>
        <v>62.90555555555575</v>
      </c>
      <c r="AK172" s="51">
        <f t="shared" si="35"/>
        <v>67.599999999998914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130.33333333333155</v>
      </c>
      <c r="F173" s="41">
        <f t="shared" si="34"/>
        <v>137.8888888888892</v>
      </c>
      <c r="G173" s="41">
        <f t="shared" si="34"/>
        <v>142.61111111110847</v>
      </c>
      <c r="H173" s="42">
        <f t="shared" si="34"/>
        <v>120.88888888888937</v>
      </c>
      <c r="I173" s="42">
        <f t="shared" si="34"/>
        <v>128.4444444444442</v>
      </c>
      <c r="J173" s="42">
        <f t="shared" si="34"/>
        <v>133.16666666666609</v>
      </c>
      <c r="K173" s="43">
        <f t="shared" si="34"/>
        <v>111.44444444444289</v>
      </c>
      <c r="L173" s="43">
        <f t="shared" si="34"/>
        <v>119.00000000000198</v>
      </c>
      <c r="M173" s="43">
        <f t="shared" si="34"/>
        <v>123.72222222222049</v>
      </c>
      <c r="N173" s="44">
        <f t="shared" si="34"/>
        <v>88.777777777778738</v>
      </c>
      <c r="O173" s="44">
        <f t="shared" si="34"/>
        <v>96.333333333334053</v>
      </c>
      <c r="P173" s="44">
        <f t="shared" si="34"/>
        <v>101.05555555555682</v>
      </c>
      <c r="Q173" s="45">
        <f t="shared" si="34"/>
        <v>84.055555555556396</v>
      </c>
      <c r="R173" s="45">
        <f t="shared" si="34"/>
        <v>91.611111111110631</v>
      </c>
      <c r="S173" s="45">
        <f t="shared" si="34"/>
        <v>96.333333333334053</v>
      </c>
      <c r="T173" s="46">
        <f t="shared" si="34"/>
        <v>79.333333333332973</v>
      </c>
      <c r="U173" s="46">
        <f t="shared" si="36"/>
        <v>86.88888888888836</v>
      </c>
      <c r="V173" s="46">
        <f t="shared" si="36"/>
        <v>91.611111111110631</v>
      </c>
      <c r="W173" s="47">
        <f t="shared" si="36"/>
        <v>74.611111111111285</v>
      </c>
      <c r="X173" s="47">
        <f t="shared" si="36"/>
        <v>82.166666666667837</v>
      </c>
      <c r="Y173" s="47">
        <f t="shared" si="36"/>
        <v>86.88888888888836</v>
      </c>
      <c r="Z173" s="48">
        <f t="shared" si="36"/>
        <v>69.888888888889511</v>
      </c>
      <c r="AA173" s="48">
        <f t="shared" si="36"/>
        <v>77.444444444445764</v>
      </c>
      <c r="AB173" s="48">
        <f t="shared" si="36"/>
        <v>82.166666666667837</v>
      </c>
      <c r="AC173" s="49">
        <f t="shared" si="36"/>
        <v>65.166666666665776</v>
      </c>
      <c r="AD173" s="49">
        <f t="shared" si="36"/>
        <v>72.722222222222342</v>
      </c>
      <c r="AE173" s="49">
        <f t="shared" si="36"/>
        <v>77.444444444445764</v>
      </c>
      <c r="AF173" s="50">
        <f t="shared" si="36"/>
        <v>60.444444444444684</v>
      </c>
      <c r="AG173" s="50">
        <f t="shared" si="36"/>
        <v>67.99999999999892</v>
      </c>
      <c r="AH173" s="50">
        <f t="shared" si="36"/>
        <v>72.722222222222342</v>
      </c>
      <c r="AI173" s="51">
        <f t="shared" si="36"/>
        <v>55.722222222221447</v>
      </c>
      <c r="AJ173" s="51">
        <f t="shared" si="36"/>
        <v>63.27777777777797</v>
      </c>
      <c r="AK173" s="51">
        <f t="shared" si="35"/>
        <v>67.99999999999892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131.09999999999823</v>
      </c>
      <c r="F174" s="41">
        <f t="shared" si="34"/>
        <v>138.7000000000003</v>
      </c>
      <c r="G174" s="41">
        <f t="shared" si="34"/>
        <v>143.44999999999737</v>
      </c>
      <c r="H174" s="42">
        <f t="shared" si="34"/>
        <v>121.60000000000048</v>
      </c>
      <c r="I174" s="42">
        <f t="shared" si="34"/>
        <v>129.19999999999976</v>
      </c>
      <c r="J174" s="42">
        <f t="shared" si="34"/>
        <v>133.94999999999942</v>
      </c>
      <c r="K174" s="43">
        <f t="shared" si="34"/>
        <v>112.09999999999845</v>
      </c>
      <c r="L174" s="43">
        <f t="shared" si="34"/>
        <v>119.70000000000198</v>
      </c>
      <c r="M174" s="43">
        <f t="shared" si="34"/>
        <v>124.44999999999827</v>
      </c>
      <c r="N174" s="44">
        <f t="shared" si="34"/>
        <v>89.300000000000963</v>
      </c>
      <c r="O174" s="44">
        <f t="shared" si="34"/>
        <v>96.900000000000716</v>
      </c>
      <c r="P174" s="44">
        <f t="shared" si="34"/>
        <v>101.65000000000127</v>
      </c>
      <c r="Q174" s="45">
        <f t="shared" si="34"/>
        <v>84.550000000000836</v>
      </c>
      <c r="R174" s="45">
        <f t="shared" si="34"/>
        <v>92.149999999999523</v>
      </c>
      <c r="S174" s="45">
        <f t="shared" si="34"/>
        <v>96.900000000000716</v>
      </c>
      <c r="T174" s="46">
        <f t="shared" si="34"/>
        <v>79.799999999999642</v>
      </c>
      <c r="U174" s="46">
        <f t="shared" si="36"/>
        <v>87.399999999999466</v>
      </c>
      <c r="V174" s="46">
        <f t="shared" si="36"/>
        <v>92.149999999999523</v>
      </c>
      <c r="W174" s="47">
        <f t="shared" si="36"/>
        <v>75.050000000000168</v>
      </c>
      <c r="X174" s="47">
        <f t="shared" si="36"/>
        <v>82.650000000001171</v>
      </c>
      <c r="Y174" s="47">
        <f t="shared" si="36"/>
        <v>87.399999999999466</v>
      </c>
      <c r="Z174" s="48">
        <f t="shared" si="36"/>
        <v>70.300000000000622</v>
      </c>
      <c r="AA174" s="48">
        <f t="shared" si="36"/>
        <v>77.900000000001313</v>
      </c>
      <c r="AB174" s="48">
        <f t="shared" si="36"/>
        <v>82.650000000001171</v>
      </c>
      <c r="AC174" s="49">
        <f t="shared" si="36"/>
        <v>65.549999999999116</v>
      </c>
      <c r="AD174" s="49">
        <f t="shared" si="36"/>
        <v>73.150000000000119</v>
      </c>
      <c r="AE174" s="49">
        <f t="shared" si="36"/>
        <v>77.900000000001313</v>
      </c>
      <c r="AF174" s="50">
        <f t="shared" si="36"/>
        <v>60.800000000000239</v>
      </c>
      <c r="AG174" s="50">
        <f t="shared" si="36"/>
        <v>68.399999999998926</v>
      </c>
      <c r="AH174" s="50">
        <f t="shared" si="36"/>
        <v>73.150000000000119</v>
      </c>
      <c r="AI174" s="51">
        <f t="shared" si="36"/>
        <v>56.049999999999223</v>
      </c>
      <c r="AJ174" s="51">
        <f t="shared" si="36"/>
        <v>63.65000000000019</v>
      </c>
      <c r="AK174" s="51">
        <f t="shared" si="35"/>
        <v>68.399999999998926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131.86666666666491</v>
      </c>
      <c r="F175" s="41">
        <f t="shared" si="34"/>
        <v>139.5111111111114</v>
      </c>
      <c r="G175" s="41">
        <f t="shared" si="34"/>
        <v>144.28888888888628</v>
      </c>
      <c r="H175" s="42">
        <f t="shared" si="34"/>
        <v>122.31111111111159</v>
      </c>
      <c r="I175" s="42">
        <f t="shared" si="34"/>
        <v>129.95555555555532</v>
      </c>
      <c r="J175" s="42">
        <f t="shared" si="34"/>
        <v>134.73333333333275</v>
      </c>
      <c r="K175" s="43">
        <f t="shared" si="34"/>
        <v>112.755555555554</v>
      </c>
      <c r="L175" s="43">
        <f t="shared" si="34"/>
        <v>120.40000000000198</v>
      </c>
      <c r="M175" s="43">
        <f t="shared" si="34"/>
        <v>125.17777777777604</v>
      </c>
      <c r="N175" s="44">
        <f t="shared" si="34"/>
        <v>89.822222222223189</v>
      </c>
      <c r="O175" s="44">
        <f t="shared" si="34"/>
        <v>97.466666666667379</v>
      </c>
      <c r="P175" s="44">
        <f t="shared" si="34"/>
        <v>102.24444444444572</v>
      </c>
      <c r="Q175" s="45">
        <f t="shared" si="34"/>
        <v>85.044444444445276</v>
      </c>
      <c r="R175" s="45">
        <f t="shared" si="34"/>
        <v>92.688888888888414</v>
      </c>
      <c r="S175" s="45">
        <f t="shared" si="34"/>
        <v>97.466666666667379</v>
      </c>
      <c r="T175" s="46">
        <f t="shared" si="34"/>
        <v>80.26666666666631</v>
      </c>
      <c r="U175" s="46">
        <f t="shared" si="36"/>
        <v>87.911111111110571</v>
      </c>
      <c r="V175" s="46">
        <f t="shared" si="36"/>
        <v>92.688888888888414</v>
      </c>
      <c r="W175" s="47">
        <f t="shared" si="36"/>
        <v>75.488888888889051</v>
      </c>
      <c r="X175" s="47">
        <f t="shared" si="36"/>
        <v>83.133333333334505</v>
      </c>
      <c r="Y175" s="47">
        <f t="shared" si="36"/>
        <v>87.911111111110571</v>
      </c>
      <c r="Z175" s="48">
        <f t="shared" si="36"/>
        <v>70.711111111111734</v>
      </c>
      <c r="AA175" s="48">
        <f t="shared" si="36"/>
        <v>78.355555555556862</v>
      </c>
      <c r="AB175" s="48">
        <f t="shared" si="36"/>
        <v>83.133333333334505</v>
      </c>
      <c r="AC175" s="49">
        <f t="shared" si="36"/>
        <v>65.933333333332456</v>
      </c>
      <c r="AD175" s="49">
        <f t="shared" si="36"/>
        <v>73.577777777777897</v>
      </c>
      <c r="AE175" s="49">
        <f t="shared" si="36"/>
        <v>78.355555555556862</v>
      </c>
      <c r="AF175" s="50">
        <f t="shared" si="35"/>
        <v>61.155555555555793</v>
      </c>
      <c r="AG175" s="50">
        <f t="shared" si="35"/>
        <v>68.799999999998931</v>
      </c>
      <c r="AH175" s="50">
        <f t="shared" si="35"/>
        <v>73.577777777777897</v>
      </c>
      <c r="AI175" s="51">
        <f t="shared" si="35"/>
        <v>56.377777777776998</v>
      </c>
      <c r="AJ175" s="51">
        <f t="shared" si="35"/>
        <v>64.02222222222241</v>
      </c>
      <c r="AK175" s="51">
        <f t="shared" si="35"/>
        <v>68.799999999998931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132.63333333333159</v>
      </c>
      <c r="F176" s="41">
        <f t="shared" si="34"/>
        <v>140.32222222222251</v>
      </c>
      <c r="G176" s="41">
        <f t="shared" si="34"/>
        <v>145.12777777777518</v>
      </c>
      <c r="H176" s="42">
        <f t="shared" si="34"/>
        <v>123.02222222222269</v>
      </c>
      <c r="I176" s="42">
        <f t="shared" si="34"/>
        <v>130.71111111111088</v>
      </c>
      <c r="J176" s="42">
        <f t="shared" si="34"/>
        <v>135.51666666666608</v>
      </c>
      <c r="K176" s="43">
        <f t="shared" si="34"/>
        <v>113.41111111110955</v>
      </c>
      <c r="L176" s="43">
        <f t="shared" si="34"/>
        <v>121.10000000000198</v>
      </c>
      <c r="M176" s="43">
        <f t="shared" si="34"/>
        <v>125.90555555555382</v>
      </c>
      <c r="N176" s="44">
        <f t="shared" si="34"/>
        <v>90.344444444445415</v>
      </c>
      <c r="O176" s="44">
        <f t="shared" si="34"/>
        <v>98.033333333334042</v>
      </c>
      <c r="P176" s="44">
        <f t="shared" si="34"/>
        <v>102.83888888889017</v>
      </c>
      <c r="Q176" s="45">
        <f t="shared" si="34"/>
        <v>85.538888888889716</v>
      </c>
      <c r="R176" s="45">
        <f t="shared" si="34"/>
        <v>93.227777777777305</v>
      </c>
      <c r="S176" s="45">
        <f t="shared" si="34"/>
        <v>98.033333333334042</v>
      </c>
      <c r="T176" s="46">
        <f t="shared" si="34"/>
        <v>80.733333333332979</v>
      </c>
      <c r="U176" s="46">
        <f t="shared" si="36"/>
        <v>88.422222222221677</v>
      </c>
      <c r="V176" s="46">
        <f t="shared" si="36"/>
        <v>93.227777777777305</v>
      </c>
      <c r="W176" s="47">
        <f t="shared" si="36"/>
        <v>75.927777777777933</v>
      </c>
      <c r="X176" s="47">
        <f t="shared" si="36"/>
        <v>83.61666666666784</v>
      </c>
      <c r="Y176" s="47">
        <f t="shared" si="36"/>
        <v>88.422222222221677</v>
      </c>
      <c r="Z176" s="48">
        <f t="shared" si="36"/>
        <v>71.122222222222845</v>
      </c>
      <c r="AA176" s="48">
        <f t="shared" si="36"/>
        <v>78.81111111111241</v>
      </c>
      <c r="AB176" s="48">
        <f t="shared" si="36"/>
        <v>83.61666666666784</v>
      </c>
      <c r="AC176" s="49">
        <f t="shared" si="36"/>
        <v>66.316666666665796</v>
      </c>
      <c r="AD176" s="49">
        <f t="shared" si="36"/>
        <v>74.005555555555674</v>
      </c>
      <c r="AE176" s="49">
        <f t="shared" si="36"/>
        <v>78.81111111111241</v>
      </c>
      <c r="AF176" s="50">
        <f t="shared" si="35"/>
        <v>61.511111111111347</v>
      </c>
      <c r="AG176" s="50">
        <f t="shared" si="35"/>
        <v>69.199999999998937</v>
      </c>
      <c r="AH176" s="50">
        <f t="shared" si="35"/>
        <v>74.005555555555674</v>
      </c>
      <c r="AI176" s="51">
        <f t="shared" si="35"/>
        <v>56.705555555554774</v>
      </c>
      <c r="AJ176" s="51">
        <f t="shared" si="35"/>
        <v>64.39444444444463</v>
      </c>
      <c r="AK176" s="51">
        <f t="shared" si="35"/>
        <v>69.199999999998937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133.39999999999827</v>
      </c>
      <c r="F177" s="41">
        <f t="shared" si="34"/>
        <v>141.13333333333361</v>
      </c>
      <c r="G177" s="41">
        <f t="shared" si="34"/>
        <v>145.96666666666408</v>
      </c>
      <c r="H177" s="42">
        <f t="shared" si="34"/>
        <v>123.7333333333338</v>
      </c>
      <c r="I177" s="42">
        <f t="shared" si="34"/>
        <v>131.46666666666644</v>
      </c>
      <c r="J177" s="42">
        <f t="shared" si="34"/>
        <v>136.29999999999941</v>
      </c>
      <c r="K177" s="43">
        <f t="shared" si="34"/>
        <v>114.0666666666651</v>
      </c>
      <c r="L177" s="43">
        <f t="shared" si="34"/>
        <v>121.80000000000199</v>
      </c>
      <c r="M177" s="43">
        <f t="shared" si="34"/>
        <v>126.63333333333159</v>
      </c>
      <c r="N177" s="44">
        <f t="shared" si="34"/>
        <v>90.866666666667641</v>
      </c>
      <c r="O177" s="44">
        <f t="shared" si="34"/>
        <v>98.600000000000705</v>
      </c>
      <c r="P177" s="44">
        <f t="shared" si="34"/>
        <v>103.43333333333462</v>
      </c>
      <c r="Q177" s="45">
        <f t="shared" si="34"/>
        <v>86.033333333334156</v>
      </c>
      <c r="R177" s="45">
        <f t="shared" si="34"/>
        <v>93.766666666666197</v>
      </c>
      <c r="S177" s="45">
        <f t="shared" si="34"/>
        <v>98.600000000000705</v>
      </c>
      <c r="T177" s="46">
        <f t="shared" ref="T177" si="37">T178-(T$363/360)</f>
        <v>81.199999999999648</v>
      </c>
      <c r="U177" s="46">
        <f t="shared" si="36"/>
        <v>88.933333333332783</v>
      </c>
      <c r="V177" s="46">
        <f t="shared" si="36"/>
        <v>93.766666666666197</v>
      </c>
      <c r="W177" s="47">
        <f t="shared" si="36"/>
        <v>76.366666666666816</v>
      </c>
      <c r="X177" s="47">
        <f t="shared" si="36"/>
        <v>84.100000000001174</v>
      </c>
      <c r="Y177" s="47">
        <f t="shared" si="36"/>
        <v>88.933333333332783</v>
      </c>
      <c r="Z177" s="48">
        <f t="shared" si="36"/>
        <v>71.533333333333957</v>
      </c>
      <c r="AA177" s="48">
        <f t="shared" si="36"/>
        <v>79.266666666667959</v>
      </c>
      <c r="AB177" s="48">
        <f t="shared" si="36"/>
        <v>84.100000000001174</v>
      </c>
      <c r="AC177" s="49">
        <f t="shared" si="36"/>
        <v>66.699999999999136</v>
      </c>
      <c r="AD177" s="49">
        <f t="shared" si="36"/>
        <v>74.433333333333451</v>
      </c>
      <c r="AE177" s="49">
        <f t="shared" si="36"/>
        <v>79.266666666667959</v>
      </c>
      <c r="AF177" s="50">
        <f t="shared" si="35"/>
        <v>61.866666666666902</v>
      </c>
      <c r="AG177" s="50">
        <f t="shared" si="35"/>
        <v>69.599999999998943</v>
      </c>
      <c r="AH177" s="50">
        <f t="shared" si="35"/>
        <v>74.433333333333451</v>
      </c>
      <c r="AI177" s="51">
        <f t="shared" si="35"/>
        <v>57.03333333333255</v>
      </c>
      <c r="AJ177" s="51">
        <f t="shared" si="35"/>
        <v>64.76666666666685</v>
      </c>
      <c r="AK177" s="51">
        <f t="shared" si="35"/>
        <v>69.599999999998943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134.16666666666495</v>
      </c>
      <c r="F178" s="41">
        <f t="shared" si="38"/>
        <v>141.94444444444471</v>
      </c>
      <c r="G178" s="41">
        <f t="shared" si="38"/>
        <v>146.80555555555298</v>
      </c>
      <c r="H178" s="42">
        <f t="shared" si="38"/>
        <v>124.44444444444491</v>
      </c>
      <c r="I178" s="42">
        <f t="shared" si="38"/>
        <v>132.222222222222</v>
      </c>
      <c r="J178" s="42">
        <f t="shared" si="38"/>
        <v>137.08333333333275</v>
      </c>
      <c r="K178" s="43">
        <f t="shared" si="38"/>
        <v>114.72222222222065</v>
      </c>
      <c r="L178" s="43">
        <f t="shared" si="38"/>
        <v>122.50000000000199</v>
      </c>
      <c r="M178" s="43">
        <f t="shared" si="38"/>
        <v>127.36111111110937</v>
      </c>
      <c r="N178" s="44">
        <f t="shared" si="38"/>
        <v>91.388888888889866</v>
      </c>
      <c r="O178" s="44">
        <f t="shared" si="38"/>
        <v>99.166666666667368</v>
      </c>
      <c r="P178" s="44">
        <f t="shared" si="38"/>
        <v>104.02777777777906</v>
      </c>
      <c r="Q178" s="45">
        <f t="shared" si="38"/>
        <v>86.527777777778596</v>
      </c>
      <c r="R178" s="45">
        <f t="shared" si="38"/>
        <v>94.305555555555088</v>
      </c>
      <c r="S178" s="45">
        <f t="shared" si="38"/>
        <v>99.166666666667368</v>
      </c>
      <c r="T178" s="46">
        <f t="shared" si="38"/>
        <v>81.666666666666316</v>
      </c>
      <c r="U178" s="46">
        <f t="shared" si="36"/>
        <v>89.444444444443889</v>
      </c>
      <c r="V178" s="46">
        <f t="shared" si="36"/>
        <v>94.305555555555088</v>
      </c>
      <c r="W178" s="47">
        <f t="shared" si="36"/>
        <v>76.805555555555699</v>
      </c>
      <c r="X178" s="47">
        <f t="shared" si="36"/>
        <v>84.583333333334508</v>
      </c>
      <c r="Y178" s="47">
        <f t="shared" si="36"/>
        <v>89.444444444443889</v>
      </c>
      <c r="Z178" s="48">
        <f t="shared" si="36"/>
        <v>71.944444444445068</v>
      </c>
      <c r="AA178" s="48">
        <f t="shared" si="36"/>
        <v>79.722222222223508</v>
      </c>
      <c r="AB178" s="48">
        <f t="shared" si="36"/>
        <v>84.583333333334508</v>
      </c>
      <c r="AC178" s="49">
        <f t="shared" si="36"/>
        <v>67.083333333332476</v>
      </c>
      <c r="AD178" s="49">
        <f t="shared" si="36"/>
        <v>74.861111111111228</v>
      </c>
      <c r="AE178" s="49">
        <f t="shared" si="36"/>
        <v>79.722222222223508</v>
      </c>
      <c r="AF178" s="50">
        <f t="shared" si="35"/>
        <v>62.222222222222456</v>
      </c>
      <c r="AG178" s="50">
        <f t="shared" si="35"/>
        <v>69.999999999998948</v>
      </c>
      <c r="AH178" s="50">
        <f t="shared" si="35"/>
        <v>74.861111111111228</v>
      </c>
      <c r="AI178" s="51">
        <f t="shared" si="35"/>
        <v>57.361111111110326</v>
      </c>
      <c r="AJ178" s="51">
        <f t="shared" si="35"/>
        <v>65.13888888888907</v>
      </c>
      <c r="AK178" s="51">
        <f t="shared" si="35"/>
        <v>69.999999999998948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134.93333333333163</v>
      </c>
      <c r="F179" s="41">
        <f t="shared" si="38"/>
        <v>142.75555555555582</v>
      </c>
      <c r="G179" s="41">
        <f t="shared" si="38"/>
        <v>147.64444444444189</v>
      </c>
      <c r="H179" s="42">
        <f t="shared" si="38"/>
        <v>125.15555555555602</v>
      </c>
      <c r="I179" s="42">
        <f t="shared" si="38"/>
        <v>132.97777777777756</v>
      </c>
      <c r="J179" s="42">
        <f t="shared" si="38"/>
        <v>137.86666666666608</v>
      </c>
      <c r="K179" s="43">
        <f t="shared" si="38"/>
        <v>115.3777777777762</v>
      </c>
      <c r="L179" s="43">
        <f t="shared" si="38"/>
        <v>123.20000000000199</v>
      </c>
      <c r="M179" s="43">
        <f t="shared" si="38"/>
        <v>128.08888888888714</v>
      </c>
      <c r="N179" s="44">
        <f t="shared" si="38"/>
        <v>91.911111111112092</v>
      </c>
      <c r="O179" s="44">
        <f t="shared" si="38"/>
        <v>99.733333333334031</v>
      </c>
      <c r="P179" s="44">
        <f t="shared" si="38"/>
        <v>104.62222222222351</v>
      </c>
      <c r="Q179" s="45">
        <f t="shared" si="38"/>
        <v>87.022222222223036</v>
      </c>
      <c r="R179" s="45">
        <f t="shared" si="38"/>
        <v>94.84444444444398</v>
      </c>
      <c r="S179" s="45">
        <f t="shared" si="38"/>
        <v>99.733333333334031</v>
      </c>
      <c r="T179" s="46">
        <f t="shared" si="38"/>
        <v>82.133333333332985</v>
      </c>
      <c r="U179" s="46">
        <f t="shared" si="36"/>
        <v>89.955555555554994</v>
      </c>
      <c r="V179" s="46">
        <f t="shared" si="36"/>
        <v>94.84444444444398</v>
      </c>
      <c r="W179" s="47">
        <f t="shared" si="36"/>
        <v>77.244444444444582</v>
      </c>
      <c r="X179" s="47">
        <f t="shared" si="36"/>
        <v>85.066666666667842</v>
      </c>
      <c r="Y179" s="47">
        <f t="shared" si="36"/>
        <v>89.955555555554994</v>
      </c>
      <c r="Z179" s="48">
        <f t="shared" si="36"/>
        <v>72.35555555555618</v>
      </c>
      <c r="AA179" s="48">
        <f t="shared" si="36"/>
        <v>80.177777777779056</v>
      </c>
      <c r="AB179" s="48">
        <f t="shared" si="36"/>
        <v>85.066666666667842</v>
      </c>
      <c r="AC179" s="49">
        <f t="shared" si="36"/>
        <v>67.466666666665816</v>
      </c>
      <c r="AD179" s="49">
        <f t="shared" si="36"/>
        <v>75.288888888889005</v>
      </c>
      <c r="AE179" s="49">
        <f t="shared" si="36"/>
        <v>80.177777777779056</v>
      </c>
      <c r="AF179" s="50">
        <f t="shared" si="35"/>
        <v>62.57777777777801</v>
      </c>
      <c r="AG179" s="50">
        <f t="shared" si="35"/>
        <v>70.399999999998954</v>
      </c>
      <c r="AH179" s="50">
        <f t="shared" si="35"/>
        <v>75.288888888889005</v>
      </c>
      <c r="AI179" s="51">
        <f t="shared" si="35"/>
        <v>57.688888888888101</v>
      </c>
      <c r="AJ179" s="51">
        <f t="shared" si="35"/>
        <v>65.51111111111129</v>
      </c>
      <c r="AK179" s="51">
        <f t="shared" si="35"/>
        <v>70.399999999998954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135.69999999999831</v>
      </c>
      <c r="F180" s="41">
        <f t="shared" si="38"/>
        <v>143.56666666666692</v>
      </c>
      <c r="G180" s="41">
        <f t="shared" si="38"/>
        <v>148.48333333333079</v>
      </c>
      <c r="H180" s="42">
        <f t="shared" si="38"/>
        <v>125.86666666666713</v>
      </c>
      <c r="I180" s="42">
        <f t="shared" si="38"/>
        <v>133.73333333333312</v>
      </c>
      <c r="J180" s="42">
        <f t="shared" si="38"/>
        <v>138.64999999999941</v>
      </c>
      <c r="K180" s="43">
        <f t="shared" si="38"/>
        <v>116.03333333333175</v>
      </c>
      <c r="L180" s="43">
        <f t="shared" si="38"/>
        <v>123.900000000002</v>
      </c>
      <c r="M180" s="43">
        <f t="shared" si="38"/>
        <v>128.81666666666493</v>
      </c>
      <c r="N180" s="44">
        <f t="shared" si="38"/>
        <v>92.433333333334318</v>
      </c>
      <c r="O180" s="44">
        <f t="shared" si="38"/>
        <v>100.30000000000069</v>
      </c>
      <c r="P180" s="44">
        <f t="shared" si="38"/>
        <v>105.21666666666796</v>
      </c>
      <c r="Q180" s="45">
        <f t="shared" si="38"/>
        <v>87.516666666667476</v>
      </c>
      <c r="R180" s="45">
        <f t="shared" si="38"/>
        <v>95.383333333332871</v>
      </c>
      <c r="S180" s="45">
        <f t="shared" si="38"/>
        <v>100.30000000000069</v>
      </c>
      <c r="T180" s="46">
        <f t="shared" si="38"/>
        <v>82.599999999999653</v>
      </c>
      <c r="U180" s="46">
        <f t="shared" si="36"/>
        <v>90.4666666666661</v>
      </c>
      <c r="V180" s="46">
        <f t="shared" si="36"/>
        <v>95.383333333332871</v>
      </c>
      <c r="W180" s="47">
        <f t="shared" si="36"/>
        <v>77.683333333333465</v>
      </c>
      <c r="X180" s="47">
        <f t="shared" si="36"/>
        <v>85.550000000001177</v>
      </c>
      <c r="Y180" s="47">
        <f t="shared" si="36"/>
        <v>90.4666666666661</v>
      </c>
      <c r="Z180" s="48">
        <f t="shared" si="36"/>
        <v>72.766666666667291</v>
      </c>
      <c r="AA180" s="48">
        <f t="shared" si="36"/>
        <v>80.633333333334605</v>
      </c>
      <c r="AB180" s="48">
        <f t="shared" si="36"/>
        <v>85.550000000001177</v>
      </c>
      <c r="AC180" s="49">
        <f t="shared" si="36"/>
        <v>67.849999999999156</v>
      </c>
      <c r="AD180" s="49">
        <f t="shared" ref="AD180:AE180" si="39">AD181-(AD$363/360)</f>
        <v>75.716666666666782</v>
      </c>
      <c r="AE180" s="49">
        <f t="shared" si="39"/>
        <v>80.633333333334605</v>
      </c>
      <c r="AF180" s="50">
        <f t="shared" si="35"/>
        <v>62.933333333333564</v>
      </c>
      <c r="AG180" s="50">
        <f t="shared" si="35"/>
        <v>70.79999999999896</v>
      </c>
      <c r="AH180" s="50">
        <f t="shared" si="35"/>
        <v>75.716666666666782</v>
      </c>
      <c r="AI180" s="51">
        <f t="shared" si="35"/>
        <v>58.016666666665877</v>
      </c>
      <c r="AJ180" s="51">
        <f t="shared" si="35"/>
        <v>65.88333333333351</v>
      </c>
      <c r="AK180" s="51">
        <f t="shared" si="35"/>
        <v>70.79999999999896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136.46666666666499</v>
      </c>
      <c r="F181" s="41">
        <f t="shared" si="38"/>
        <v>144.37777777777802</v>
      </c>
      <c r="G181" s="41">
        <f t="shared" si="38"/>
        <v>149.32222222221969</v>
      </c>
      <c r="H181" s="42">
        <f t="shared" si="38"/>
        <v>126.57777777777824</v>
      </c>
      <c r="I181" s="42">
        <f t="shared" si="38"/>
        <v>134.48888888888868</v>
      </c>
      <c r="J181" s="42">
        <f t="shared" si="38"/>
        <v>139.43333333333274</v>
      </c>
      <c r="K181" s="43">
        <f t="shared" si="38"/>
        <v>116.68888888888731</v>
      </c>
      <c r="L181" s="43">
        <f t="shared" si="38"/>
        <v>124.600000000002</v>
      </c>
      <c r="M181" s="43">
        <f t="shared" si="38"/>
        <v>129.54444444444272</v>
      </c>
      <c r="N181" s="44">
        <f t="shared" si="38"/>
        <v>92.955555555556543</v>
      </c>
      <c r="O181" s="44">
        <f t="shared" si="38"/>
        <v>100.86666666666736</v>
      </c>
      <c r="P181" s="44">
        <f t="shared" si="38"/>
        <v>105.81111111111241</v>
      </c>
      <c r="Q181" s="45">
        <f t="shared" si="38"/>
        <v>88.011111111111916</v>
      </c>
      <c r="R181" s="45">
        <f t="shared" si="38"/>
        <v>95.922222222221762</v>
      </c>
      <c r="S181" s="45">
        <f t="shared" si="38"/>
        <v>100.86666666666736</v>
      </c>
      <c r="T181" s="46">
        <f t="shared" si="38"/>
        <v>83.066666666666322</v>
      </c>
      <c r="U181" s="46">
        <f t="shared" ref="U181:AJ202" si="40">U182-(U$363/360)</f>
        <v>90.977777777777206</v>
      </c>
      <c r="V181" s="46">
        <f t="shared" si="40"/>
        <v>95.922222222221762</v>
      </c>
      <c r="W181" s="47">
        <f t="shared" si="40"/>
        <v>78.122222222222348</v>
      </c>
      <c r="X181" s="47">
        <f t="shared" si="40"/>
        <v>86.033333333334511</v>
      </c>
      <c r="Y181" s="47">
        <f t="shared" si="40"/>
        <v>90.977777777777206</v>
      </c>
      <c r="Z181" s="48">
        <f t="shared" si="40"/>
        <v>73.177777777778402</v>
      </c>
      <c r="AA181" s="48">
        <f t="shared" si="40"/>
        <v>81.088888888890153</v>
      </c>
      <c r="AB181" s="48">
        <f t="shared" si="40"/>
        <v>86.033333333334511</v>
      </c>
      <c r="AC181" s="49">
        <f t="shared" si="40"/>
        <v>68.233333333332496</v>
      </c>
      <c r="AD181" s="49">
        <f t="shared" si="40"/>
        <v>76.144444444444559</v>
      </c>
      <c r="AE181" s="49">
        <f t="shared" si="40"/>
        <v>81.088888888890153</v>
      </c>
      <c r="AF181" s="50">
        <f t="shared" si="35"/>
        <v>63.288888888889119</v>
      </c>
      <c r="AG181" s="50">
        <f t="shared" si="35"/>
        <v>71.199999999998965</v>
      </c>
      <c r="AH181" s="50">
        <f t="shared" si="35"/>
        <v>76.144444444444559</v>
      </c>
      <c r="AI181" s="51">
        <f t="shared" si="35"/>
        <v>58.344444444443653</v>
      </c>
      <c r="AJ181" s="51">
        <f t="shared" si="35"/>
        <v>66.255555555555731</v>
      </c>
      <c r="AK181" s="51">
        <f t="shared" si="35"/>
        <v>71.199999999998965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137.23333333333167</v>
      </c>
      <c r="F182" s="41">
        <f t="shared" si="38"/>
        <v>145.18888888888912</v>
      </c>
      <c r="G182" s="41">
        <f t="shared" si="38"/>
        <v>150.1611111111086</v>
      </c>
      <c r="H182" s="42">
        <f t="shared" si="38"/>
        <v>127.28888888888935</v>
      </c>
      <c r="I182" s="42">
        <f t="shared" si="38"/>
        <v>135.24444444444424</v>
      </c>
      <c r="J182" s="42">
        <f t="shared" si="38"/>
        <v>140.21666666666607</v>
      </c>
      <c r="K182" s="43">
        <f t="shared" si="38"/>
        <v>117.34444444444286</v>
      </c>
      <c r="L182" s="43">
        <f t="shared" si="38"/>
        <v>125.300000000002</v>
      </c>
      <c r="M182" s="43">
        <f t="shared" si="38"/>
        <v>130.27222222222051</v>
      </c>
      <c r="N182" s="44">
        <f t="shared" si="38"/>
        <v>93.477777777778769</v>
      </c>
      <c r="O182" s="44">
        <f t="shared" si="38"/>
        <v>101.43333333333402</v>
      </c>
      <c r="P182" s="44">
        <f t="shared" si="38"/>
        <v>106.40555555555686</v>
      </c>
      <c r="Q182" s="45">
        <f t="shared" si="38"/>
        <v>88.505555555556356</v>
      </c>
      <c r="R182" s="45">
        <f t="shared" si="38"/>
        <v>96.461111111110654</v>
      </c>
      <c r="S182" s="45">
        <f t="shared" si="38"/>
        <v>101.43333333333402</v>
      </c>
      <c r="T182" s="46">
        <f t="shared" si="38"/>
        <v>83.53333333333299</v>
      </c>
      <c r="U182" s="46">
        <f t="shared" si="40"/>
        <v>91.488888888888312</v>
      </c>
      <c r="V182" s="46">
        <f t="shared" si="40"/>
        <v>96.461111111110654</v>
      </c>
      <c r="W182" s="47">
        <f t="shared" si="40"/>
        <v>78.561111111111231</v>
      </c>
      <c r="X182" s="47">
        <f t="shared" si="40"/>
        <v>86.516666666667845</v>
      </c>
      <c r="Y182" s="47">
        <f t="shared" si="40"/>
        <v>91.488888888888312</v>
      </c>
      <c r="Z182" s="48">
        <f t="shared" si="40"/>
        <v>73.588888888889514</v>
      </c>
      <c r="AA182" s="48">
        <f t="shared" si="40"/>
        <v>81.544444444445702</v>
      </c>
      <c r="AB182" s="48">
        <f t="shared" si="40"/>
        <v>86.516666666667845</v>
      </c>
      <c r="AC182" s="49">
        <f t="shared" si="40"/>
        <v>68.616666666665836</v>
      </c>
      <c r="AD182" s="49">
        <f t="shared" si="40"/>
        <v>76.572222222222337</v>
      </c>
      <c r="AE182" s="49">
        <f t="shared" si="40"/>
        <v>81.544444444445702</v>
      </c>
      <c r="AF182" s="50">
        <f t="shared" si="35"/>
        <v>63.644444444444673</v>
      </c>
      <c r="AG182" s="50">
        <f t="shared" si="35"/>
        <v>71.599999999998971</v>
      </c>
      <c r="AH182" s="50">
        <f t="shared" si="35"/>
        <v>76.572222222222337</v>
      </c>
      <c r="AI182" s="51">
        <f t="shared" si="35"/>
        <v>58.672222222221428</v>
      </c>
      <c r="AJ182" s="51">
        <f t="shared" si="35"/>
        <v>66.627777777777951</v>
      </c>
      <c r="AK182" s="51">
        <f t="shared" si="35"/>
        <v>71.599999999998971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137.99999999999835</v>
      </c>
      <c r="F183" s="41">
        <f t="shared" si="38"/>
        <v>146.00000000000023</v>
      </c>
      <c r="G183" s="41">
        <f t="shared" si="38"/>
        <v>150.9999999999975</v>
      </c>
      <c r="H183" s="42">
        <f t="shared" si="38"/>
        <v>128.00000000000045</v>
      </c>
      <c r="I183" s="42">
        <f t="shared" si="38"/>
        <v>135.9999999999998</v>
      </c>
      <c r="J183" s="42">
        <f t="shared" si="38"/>
        <v>140.9999999999994</v>
      </c>
      <c r="K183" s="43">
        <f t="shared" si="38"/>
        <v>117.99999999999841</v>
      </c>
      <c r="L183" s="43">
        <f t="shared" si="38"/>
        <v>126.000000000002</v>
      </c>
      <c r="M183" s="43">
        <f t="shared" si="38"/>
        <v>130.99999999999829</v>
      </c>
      <c r="N183" s="44">
        <f t="shared" si="38"/>
        <v>94.000000000000995</v>
      </c>
      <c r="O183" s="44">
        <f t="shared" si="38"/>
        <v>102.00000000000068</v>
      </c>
      <c r="P183" s="44">
        <f t="shared" si="38"/>
        <v>107.00000000000131</v>
      </c>
      <c r="Q183" s="45">
        <f t="shared" si="38"/>
        <v>89.000000000000796</v>
      </c>
      <c r="R183" s="45">
        <f t="shared" si="38"/>
        <v>96.999999999999545</v>
      </c>
      <c r="S183" s="45">
        <f t="shared" si="38"/>
        <v>102.00000000000068</v>
      </c>
      <c r="T183" s="46">
        <f t="shared" si="38"/>
        <v>83.999999999999659</v>
      </c>
      <c r="U183" s="46">
        <f t="shared" si="40"/>
        <v>91.999999999999417</v>
      </c>
      <c r="V183" s="46">
        <f t="shared" si="40"/>
        <v>96.999999999999545</v>
      </c>
      <c r="W183" s="47">
        <f t="shared" si="40"/>
        <v>79.000000000000114</v>
      </c>
      <c r="X183" s="47">
        <f t="shared" si="40"/>
        <v>87.00000000000118</v>
      </c>
      <c r="Y183" s="47">
        <f t="shared" si="40"/>
        <v>91.999999999999417</v>
      </c>
      <c r="Z183" s="48">
        <f t="shared" si="40"/>
        <v>74.000000000000625</v>
      </c>
      <c r="AA183" s="48">
        <f t="shared" si="40"/>
        <v>82.000000000001251</v>
      </c>
      <c r="AB183" s="48">
        <f t="shared" si="40"/>
        <v>87.00000000000118</v>
      </c>
      <c r="AC183" s="49">
        <f t="shared" si="40"/>
        <v>68.999999999999176</v>
      </c>
      <c r="AD183" s="49">
        <f t="shared" si="40"/>
        <v>77.000000000000114</v>
      </c>
      <c r="AE183" s="49">
        <f t="shared" si="40"/>
        <v>82.000000000001251</v>
      </c>
      <c r="AF183" s="50">
        <f t="shared" si="35"/>
        <v>64.000000000000227</v>
      </c>
      <c r="AG183" s="50">
        <f t="shared" si="35"/>
        <v>71.999999999998977</v>
      </c>
      <c r="AH183" s="50">
        <f t="shared" si="35"/>
        <v>77.000000000000114</v>
      </c>
      <c r="AI183" s="51">
        <f t="shared" si="35"/>
        <v>58.999999999999204</v>
      </c>
      <c r="AJ183" s="51">
        <f t="shared" si="35"/>
        <v>67.000000000000171</v>
      </c>
      <c r="AK183" s="51">
        <f t="shared" si="35"/>
        <v>71.999999999998977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138.76666666666503</v>
      </c>
      <c r="F184" s="41">
        <f t="shared" si="38"/>
        <v>146.81111111111133</v>
      </c>
      <c r="G184" s="41">
        <f t="shared" si="38"/>
        <v>151.8388888888864</v>
      </c>
      <c r="H184" s="42">
        <f t="shared" si="38"/>
        <v>128.71111111111156</v>
      </c>
      <c r="I184" s="42">
        <f t="shared" si="38"/>
        <v>136.75555555555536</v>
      </c>
      <c r="J184" s="42">
        <f t="shared" si="38"/>
        <v>141.78333333333273</v>
      </c>
      <c r="K184" s="43">
        <f t="shared" si="38"/>
        <v>118.65555555555396</v>
      </c>
      <c r="L184" s="43">
        <f t="shared" si="38"/>
        <v>126.70000000000201</v>
      </c>
      <c r="M184" s="43">
        <f t="shared" si="38"/>
        <v>131.72777777777608</v>
      </c>
      <c r="N184" s="44">
        <f t="shared" si="38"/>
        <v>94.52222222222322</v>
      </c>
      <c r="O184" s="44">
        <f t="shared" si="38"/>
        <v>102.56666666666734</v>
      </c>
      <c r="P184" s="44">
        <f t="shared" si="38"/>
        <v>107.59444444444576</v>
      </c>
      <c r="Q184" s="45">
        <f t="shared" si="38"/>
        <v>89.494444444445236</v>
      </c>
      <c r="R184" s="45">
        <f t="shared" si="38"/>
        <v>97.538888888888437</v>
      </c>
      <c r="S184" s="45">
        <f t="shared" si="38"/>
        <v>102.56666666666734</v>
      </c>
      <c r="T184" s="46">
        <f t="shared" si="38"/>
        <v>84.466666666666328</v>
      </c>
      <c r="U184" s="46">
        <f t="shared" si="40"/>
        <v>92.511111111110523</v>
      </c>
      <c r="V184" s="46">
        <f t="shared" si="40"/>
        <v>97.538888888888437</v>
      </c>
      <c r="W184" s="47">
        <f t="shared" si="40"/>
        <v>79.438888888888997</v>
      </c>
      <c r="X184" s="47">
        <f t="shared" si="40"/>
        <v>87.483333333334514</v>
      </c>
      <c r="Y184" s="47">
        <f t="shared" si="40"/>
        <v>92.511111111110523</v>
      </c>
      <c r="Z184" s="48">
        <f t="shared" si="40"/>
        <v>74.411111111111737</v>
      </c>
      <c r="AA184" s="48">
        <f t="shared" si="40"/>
        <v>82.455555555556799</v>
      </c>
      <c r="AB184" s="48">
        <f t="shared" si="40"/>
        <v>87.483333333334514</v>
      </c>
      <c r="AC184" s="49">
        <f t="shared" si="40"/>
        <v>69.383333333332516</v>
      </c>
      <c r="AD184" s="49">
        <f t="shared" si="40"/>
        <v>77.427777777777891</v>
      </c>
      <c r="AE184" s="49">
        <f t="shared" si="40"/>
        <v>82.455555555556799</v>
      </c>
      <c r="AF184" s="50">
        <f t="shared" si="35"/>
        <v>64.355555555555782</v>
      </c>
      <c r="AG184" s="50">
        <f t="shared" si="35"/>
        <v>72.399999999998983</v>
      </c>
      <c r="AH184" s="50">
        <f t="shared" si="35"/>
        <v>77.427777777777891</v>
      </c>
      <c r="AI184" s="51">
        <f t="shared" si="35"/>
        <v>59.32777777777698</v>
      </c>
      <c r="AJ184" s="51">
        <f t="shared" si="35"/>
        <v>67.372222222222391</v>
      </c>
      <c r="AK184" s="51">
        <f t="shared" si="35"/>
        <v>72.399999999998983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139.53333333333171</v>
      </c>
      <c r="F185" s="41">
        <f t="shared" si="38"/>
        <v>147.62222222222243</v>
      </c>
      <c r="G185" s="41">
        <f t="shared" si="38"/>
        <v>152.6777777777753</v>
      </c>
      <c r="H185" s="42">
        <f t="shared" si="38"/>
        <v>129.42222222222267</v>
      </c>
      <c r="I185" s="42">
        <f t="shared" si="38"/>
        <v>137.51111111111092</v>
      </c>
      <c r="J185" s="42">
        <f t="shared" si="38"/>
        <v>142.56666666666607</v>
      </c>
      <c r="K185" s="43">
        <f t="shared" si="38"/>
        <v>119.31111111110951</v>
      </c>
      <c r="L185" s="43">
        <f t="shared" si="38"/>
        <v>127.40000000000201</v>
      </c>
      <c r="M185" s="43">
        <f t="shared" si="38"/>
        <v>132.45555555555387</v>
      </c>
      <c r="N185" s="44">
        <f t="shared" si="38"/>
        <v>95.044444444445446</v>
      </c>
      <c r="O185" s="44">
        <f t="shared" si="38"/>
        <v>103.13333333333401</v>
      </c>
      <c r="P185" s="44">
        <f t="shared" si="38"/>
        <v>108.1888888888902</v>
      </c>
      <c r="Q185" s="45">
        <f t="shared" si="38"/>
        <v>89.988888888889676</v>
      </c>
      <c r="R185" s="45">
        <f t="shared" si="38"/>
        <v>98.077777777777328</v>
      </c>
      <c r="S185" s="45">
        <f t="shared" si="38"/>
        <v>103.13333333333401</v>
      </c>
      <c r="T185" s="46">
        <f t="shared" si="38"/>
        <v>84.933333333332996</v>
      </c>
      <c r="U185" s="46">
        <f t="shared" si="40"/>
        <v>93.022222222221629</v>
      </c>
      <c r="V185" s="46">
        <f t="shared" si="40"/>
        <v>98.077777777777328</v>
      </c>
      <c r="W185" s="47">
        <f t="shared" si="40"/>
        <v>79.877777777777879</v>
      </c>
      <c r="X185" s="47">
        <f t="shared" si="40"/>
        <v>87.966666666667848</v>
      </c>
      <c r="Y185" s="47">
        <f t="shared" si="40"/>
        <v>93.022222222221629</v>
      </c>
      <c r="Z185" s="48">
        <f t="shared" si="40"/>
        <v>74.822222222222848</v>
      </c>
      <c r="AA185" s="48">
        <f t="shared" si="40"/>
        <v>82.911111111112348</v>
      </c>
      <c r="AB185" s="48">
        <f t="shared" si="40"/>
        <v>87.966666666667848</v>
      </c>
      <c r="AC185" s="49">
        <f t="shared" si="40"/>
        <v>69.766666666665856</v>
      </c>
      <c r="AD185" s="49">
        <f t="shared" si="40"/>
        <v>77.855555555555668</v>
      </c>
      <c r="AE185" s="49">
        <f t="shared" si="40"/>
        <v>82.911111111112348</v>
      </c>
      <c r="AF185" s="50">
        <f t="shared" si="35"/>
        <v>64.711111111111336</v>
      </c>
      <c r="AG185" s="50">
        <f t="shared" si="35"/>
        <v>72.799999999998988</v>
      </c>
      <c r="AH185" s="50">
        <f t="shared" si="35"/>
        <v>77.855555555555668</v>
      </c>
      <c r="AI185" s="51">
        <f t="shared" si="35"/>
        <v>59.655555555554756</v>
      </c>
      <c r="AJ185" s="51">
        <f t="shared" si="35"/>
        <v>67.744444444444611</v>
      </c>
      <c r="AK185" s="51">
        <f t="shared" si="35"/>
        <v>72.799999999998988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140.29999999999839</v>
      </c>
      <c r="F186" s="41">
        <f t="shared" si="38"/>
        <v>148.43333333333354</v>
      </c>
      <c r="G186" s="41">
        <f t="shared" si="38"/>
        <v>153.51666666666421</v>
      </c>
      <c r="H186" s="42">
        <f t="shared" si="38"/>
        <v>130.13333333333378</v>
      </c>
      <c r="I186" s="42">
        <f t="shared" si="38"/>
        <v>138.26666666666648</v>
      </c>
      <c r="J186" s="42">
        <f t="shared" si="38"/>
        <v>143.3499999999994</v>
      </c>
      <c r="K186" s="43">
        <f t="shared" si="38"/>
        <v>119.96666666666506</v>
      </c>
      <c r="L186" s="43">
        <f t="shared" si="38"/>
        <v>128.10000000000201</v>
      </c>
      <c r="M186" s="43">
        <f t="shared" si="38"/>
        <v>133.18333333333166</v>
      </c>
      <c r="N186" s="44">
        <f t="shared" si="38"/>
        <v>95.566666666667672</v>
      </c>
      <c r="O186" s="44">
        <f t="shared" si="38"/>
        <v>103.70000000000067</v>
      </c>
      <c r="P186" s="44">
        <f t="shared" si="38"/>
        <v>108.78333333333465</v>
      </c>
      <c r="Q186" s="45">
        <f t="shared" si="38"/>
        <v>90.483333333334116</v>
      </c>
      <c r="R186" s="45">
        <f t="shared" si="38"/>
        <v>98.616666666666219</v>
      </c>
      <c r="S186" s="45">
        <f t="shared" si="38"/>
        <v>103.70000000000067</v>
      </c>
      <c r="T186" s="46">
        <f t="shared" si="38"/>
        <v>85.399999999999665</v>
      </c>
      <c r="U186" s="46">
        <f t="shared" si="40"/>
        <v>93.533333333332735</v>
      </c>
      <c r="V186" s="46">
        <f t="shared" si="40"/>
        <v>98.616666666666219</v>
      </c>
      <c r="W186" s="47">
        <f t="shared" si="40"/>
        <v>80.316666666666762</v>
      </c>
      <c r="X186" s="47">
        <f t="shared" si="40"/>
        <v>88.450000000001182</v>
      </c>
      <c r="Y186" s="47">
        <f t="shared" si="40"/>
        <v>93.533333333332735</v>
      </c>
      <c r="Z186" s="48">
        <f t="shared" si="40"/>
        <v>75.23333333333396</v>
      </c>
      <c r="AA186" s="48">
        <f t="shared" si="40"/>
        <v>83.366666666667896</v>
      </c>
      <c r="AB186" s="48">
        <f t="shared" si="40"/>
        <v>88.450000000001182</v>
      </c>
      <c r="AC186" s="49">
        <f t="shared" si="40"/>
        <v>70.149999999999196</v>
      </c>
      <c r="AD186" s="49">
        <f t="shared" si="40"/>
        <v>78.283333333333445</v>
      </c>
      <c r="AE186" s="49">
        <f t="shared" si="40"/>
        <v>83.366666666667896</v>
      </c>
      <c r="AF186" s="50">
        <f t="shared" si="35"/>
        <v>65.06666666666689</v>
      </c>
      <c r="AG186" s="50">
        <f t="shared" si="35"/>
        <v>73.199999999998994</v>
      </c>
      <c r="AH186" s="50">
        <f t="shared" si="35"/>
        <v>78.283333333333445</v>
      </c>
      <c r="AI186" s="51">
        <f t="shared" si="35"/>
        <v>59.983333333332531</v>
      </c>
      <c r="AJ186" s="51">
        <f t="shared" si="35"/>
        <v>68.116666666666831</v>
      </c>
      <c r="AK186" s="51">
        <f t="shared" si="35"/>
        <v>73.199999999998994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141.06666666666507</v>
      </c>
      <c r="F187" s="41">
        <f t="shared" si="38"/>
        <v>149.24444444444464</v>
      </c>
      <c r="G187" s="41">
        <f t="shared" si="38"/>
        <v>154.35555555555311</v>
      </c>
      <c r="H187" s="42">
        <f t="shared" si="38"/>
        <v>130.84444444444489</v>
      </c>
      <c r="I187" s="42">
        <f t="shared" si="38"/>
        <v>139.02222222222204</v>
      </c>
      <c r="J187" s="42">
        <f t="shared" si="38"/>
        <v>144.13333333333273</v>
      </c>
      <c r="K187" s="43">
        <f t="shared" si="38"/>
        <v>120.62222222222061</v>
      </c>
      <c r="L187" s="43">
        <f t="shared" si="38"/>
        <v>128.800000000002</v>
      </c>
      <c r="M187" s="43">
        <f t="shared" si="38"/>
        <v>133.91111111110945</v>
      </c>
      <c r="N187" s="44">
        <f t="shared" si="38"/>
        <v>96.088888888889898</v>
      </c>
      <c r="O187" s="44">
        <f t="shared" si="38"/>
        <v>104.26666666666733</v>
      </c>
      <c r="P187" s="44">
        <f t="shared" si="38"/>
        <v>109.3777777777791</v>
      </c>
      <c r="Q187" s="45">
        <f t="shared" si="38"/>
        <v>90.977777777778556</v>
      </c>
      <c r="R187" s="45">
        <f t="shared" si="38"/>
        <v>99.155555555555111</v>
      </c>
      <c r="S187" s="45">
        <f t="shared" si="38"/>
        <v>104.26666666666733</v>
      </c>
      <c r="T187" s="46">
        <f t="shared" si="38"/>
        <v>85.866666666666333</v>
      </c>
      <c r="U187" s="46">
        <f t="shared" si="40"/>
        <v>94.04444444444384</v>
      </c>
      <c r="V187" s="46">
        <f t="shared" si="40"/>
        <v>99.155555555555111</v>
      </c>
      <c r="W187" s="47">
        <f t="shared" si="40"/>
        <v>80.755555555555645</v>
      </c>
      <c r="X187" s="47">
        <f t="shared" si="40"/>
        <v>88.933333333334517</v>
      </c>
      <c r="Y187" s="47">
        <f t="shared" si="40"/>
        <v>94.04444444444384</v>
      </c>
      <c r="Z187" s="48">
        <f t="shared" si="40"/>
        <v>75.644444444445071</v>
      </c>
      <c r="AA187" s="48">
        <f t="shared" si="40"/>
        <v>83.822222222223445</v>
      </c>
      <c r="AB187" s="48">
        <f t="shared" si="40"/>
        <v>88.933333333334517</v>
      </c>
      <c r="AC187" s="49">
        <f t="shared" si="40"/>
        <v>70.533333333332536</v>
      </c>
      <c r="AD187" s="49">
        <f t="shared" si="40"/>
        <v>78.711111111111222</v>
      </c>
      <c r="AE187" s="49">
        <f t="shared" si="40"/>
        <v>83.822222222223445</v>
      </c>
      <c r="AF187" s="50">
        <f t="shared" si="35"/>
        <v>65.422222222222445</v>
      </c>
      <c r="AG187" s="50">
        <f t="shared" si="35"/>
        <v>73.599999999999</v>
      </c>
      <c r="AH187" s="50">
        <f t="shared" si="35"/>
        <v>78.711111111111222</v>
      </c>
      <c r="AI187" s="51">
        <f t="shared" si="35"/>
        <v>60.311111111110307</v>
      </c>
      <c r="AJ187" s="51">
        <f t="shared" si="35"/>
        <v>68.488888888889051</v>
      </c>
      <c r="AK187" s="51">
        <f t="shared" si="35"/>
        <v>73.599999999999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141.83333333333175</v>
      </c>
      <c r="F188" s="41">
        <f t="shared" si="38"/>
        <v>150.05555555555574</v>
      </c>
      <c r="G188" s="41">
        <f t="shared" si="38"/>
        <v>155.19444444444201</v>
      </c>
      <c r="H188" s="42">
        <f t="shared" si="38"/>
        <v>131.555555555556</v>
      </c>
      <c r="I188" s="42">
        <f t="shared" si="38"/>
        <v>139.7777777777776</v>
      </c>
      <c r="J188" s="42">
        <f t="shared" si="38"/>
        <v>144.91666666666606</v>
      </c>
      <c r="K188" s="43">
        <f t="shared" si="38"/>
        <v>121.27777777777617</v>
      </c>
      <c r="L188" s="43">
        <f t="shared" si="38"/>
        <v>129.50000000000199</v>
      </c>
      <c r="M188" s="43">
        <f t="shared" si="38"/>
        <v>134.63888888888724</v>
      </c>
      <c r="N188" s="44">
        <f t="shared" si="38"/>
        <v>96.611111111112123</v>
      </c>
      <c r="O188" s="44">
        <f t="shared" si="38"/>
        <v>104.833333333334</v>
      </c>
      <c r="P188" s="44">
        <f t="shared" si="38"/>
        <v>109.97222222222355</v>
      </c>
      <c r="Q188" s="45">
        <f t="shared" si="38"/>
        <v>91.472222222222996</v>
      </c>
      <c r="R188" s="45">
        <f t="shared" si="38"/>
        <v>99.694444444444002</v>
      </c>
      <c r="S188" s="45">
        <f t="shared" si="38"/>
        <v>104.833333333334</v>
      </c>
      <c r="T188" s="46">
        <f t="shared" si="38"/>
        <v>86.333333333333002</v>
      </c>
      <c r="U188" s="46">
        <f t="shared" si="40"/>
        <v>94.555555555554946</v>
      </c>
      <c r="V188" s="46">
        <f t="shared" si="40"/>
        <v>99.694444444444002</v>
      </c>
      <c r="W188" s="47">
        <f t="shared" si="40"/>
        <v>81.194444444444528</v>
      </c>
      <c r="X188" s="47">
        <f t="shared" si="40"/>
        <v>89.416666666667851</v>
      </c>
      <c r="Y188" s="47">
        <f t="shared" si="40"/>
        <v>94.555555555554946</v>
      </c>
      <c r="Z188" s="48">
        <f t="shared" si="40"/>
        <v>76.055555555556182</v>
      </c>
      <c r="AA188" s="48">
        <f t="shared" si="40"/>
        <v>84.277777777778994</v>
      </c>
      <c r="AB188" s="48">
        <f t="shared" si="40"/>
        <v>89.416666666667851</v>
      </c>
      <c r="AC188" s="49">
        <f t="shared" si="40"/>
        <v>70.916666666665876</v>
      </c>
      <c r="AD188" s="49">
        <f t="shared" si="40"/>
        <v>79.138888888888999</v>
      </c>
      <c r="AE188" s="49">
        <f t="shared" si="40"/>
        <v>84.277777777778994</v>
      </c>
      <c r="AF188" s="50">
        <f t="shared" si="35"/>
        <v>65.777777777777999</v>
      </c>
      <c r="AG188" s="50">
        <f t="shared" si="35"/>
        <v>73.999999999999005</v>
      </c>
      <c r="AH188" s="50">
        <f t="shared" si="35"/>
        <v>79.138888888888999</v>
      </c>
      <c r="AI188" s="51">
        <f t="shared" si="35"/>
        <v>60.638888888888083</v>
      </c>
      <c r="AJ188" s="51">
        <f t="shared" si="35"/>
        <v>68.861111111111271</v>
      </c>
      <c r="AK188" s="51">
        <f t="shared" si="35"/>
        <v>73.999999999999005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142.59999999999843</v>
      </c>
      <c r="F189" s="41">
        <f t="shared" si="38"/>
        <v>150.86666666666684</v>
      </c>
      <c r="G189" s="41">
        <f t="shared" si="38"/>
        <v>156.03333333333092</v>
      </c>
      <c r="H189" s="42">
        <f t="shared" si="38"/>
        <v>132.26666666666711</v>
      </c>
      <c r="I189" s="42">
        <f t="shared" si="38"/>
        <v>140.53333333333316</v>
      </c>
      <c r="J189" s="42">
        <f t="shared" si="38"/>
        <v>145.69999999999939</v>
      </c>
      <c r="K189" s="43">
        <f t="shared" si="38"/>
        <v>121.93333333333172</v>
      </c>
      <c r="L189" s="43">
        <f t="shared" si="38"/>
        <v>130.20000000000198</v>
      </c>
      <c r="M189" s="43">
        <f t="shared" si="38"/>
        <v>135.36666666666503</v>
      </c>
      <c r="N189" s="44">
        <f t="shared" si="38"/>
        <v>97.133333333334349</v>
      </c>
      <c r="O189" s="44">
        <f t="shared" si="38"/>
        <v>105.40000000000066</v>
      </c>
      <c r="P189" s="44">
        <f t="shared" si="38"/>
        <v>110.566666666668</v>
      </c>
      <c r="Q189" s="45">
        <f t="shared" si="38"/>
        <v>91.966666666667436</v>
      </c>
      <c r="R189" s="45">
        <f t="shared" si="38"/>
        <v>100.23333333333289</v>
      </c>
      <c r="S189" s="45">
        <f t="shared" si="38"/>
        <v>105.40000000000066</v>
      </c>
      <c r="T189" s="46">
        <f t="shared" si="38"/>
        <v>86.79999999999967</v>
      </c>
      <c r="U189" s="46">
        <f t="shared" si="40"/>
        <v>95.066666666666052</v>
      </c>
      <c r="V189" s="46">
        <f t="shared" si="40"/>
        <v>100.23333333333289</v>
      </c>
      <c r="W189" s="47">
        <f t="shared" si="40"/>
        <v>81.633333333333411</v>
      </c>
      <c r="X189" s="47">
        <f t="shared" si="40"/>
        <v>89.900000000001185</v>
      </c>
      <c r="Y189" s="47">
        <f t="shared" si="40"/>
        <v>95.066666666666052</v>
      </c>
      <c r="Z189" s="48">
        <f t="shared" si="40"/>
        <v>76.466666666667294</v>
      </c>
      <c r="AA189" s="48">
        <f t="shared" si="40"/>
        <v>84.733333333334542</v>
      </c>
      <c r="AB189" s="48">
        <f t="shared" si="40"/>
        <v>89.900000000001185</v>
      </c>
      <c r="AC189" s="49">
        <f t="shared" si="40"/>
        <v>71.299999999999216</v>
      </c>
      <c r="AD189" s="49">
        <f t="shared" si="40"/>
        <v>79.566666666666777</v>
      </c>
      <c r="AE189" s="49">
        <f t="shared" si="40"/>
        <v>84.733333333334542</v>
      </c>
      <c r="AF189" s="50">
        <f t="shared" si="35"/>
        <v>66.133333333333553</v>
      </c>
      <c r="AG189" s="50">
        <f t="shared" si="35"/>
        <v>74.399999999999011</v>
      </c>
      <c r="AH189" s="50">
        <f t="shared" si="35"/>
        <v>79.566666666666777</v>
      </c>
      <c r="AI189" s="51">
        <f t="shared" si="35"/>
        <v>60.966666666665859</v>
      </c>
      <c r="AJ189" s="51">
        <f t="shared" si="35"/>
        <v>69.233333333333491</v>
      </c>
      <c r="AK189" s="51">
        <f t="shared" si="35"/>
        <v>74.399999999999011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143.36666666666511</v>
      </c>
      <c r="F190" s="41">
        <f t="shared" si="38"/>
        <v>151.67777777777795</v>
      </c>
      <c r="G190" s="41">
        <f t="shared" si="38"/>
        <v>156.87222222221982</v>
      </c>
      <c r="H190" s="42">
        <f t="shared" si="38"/>
        <v>132.97777777777821</v>
      </c>
      <c r="I190" s="42">
        <f t="shared" si="38"/>
        <v>141.28888888888872</v>
      </c>
      <c r="J190" s="42">
        <f t="shared" si="38"/>
        <v>146.48333333333272</v>
      </c>
      <c r="K190" s="43">
        <f t="shared" si="38"/>
        <v>122.58888888888727</v>
      </c>
      <c r="L190" s="43">
        <f t="shared" si="38"/>
        <v>130.90000000000197</v>
      </c>
      <c r="M190" s="43">
        <f t="shared" si="38"/>
        <v>136.09444444444281</v>
      </c>
      <c r="N190" s="44">
        <f t="shared" si="38"/>
        <v>97.655555555556575</v>
      </c>
      <c r="O190" s="44">
        <f t="shared" si="38"/>
        <v>105.96666666666732</v>
      </c>
      <c r="P190" s="44">
        <f t="shared" si="38"/>
        <v>111.16111111111245</v>
      </c>
      <c r="Q190" s="45">
        <f t="shared" si="38"/>
        <v>92.461111111111876</v>
      </c>
      <c r="R190" s="45">
        <f t="shared" si="38"/>
        <v>100.77222222222179</v>
      </c>
      <c r="S190" s="45">
        <f t="shared" si="38"/>
        <v>105.96666666666732</v>
      </c>
      <c r="T190" s="46">
        <f t="shared" si="38"/>
        <v>87.266666666666339</v>
      </c>
      <c r="U190" s="46">
        <f t="shared" si="40"/>
        <v>95.577777777777158</v>
      </c>
      <c r="V190" s="46">
        <f t="shared" si="40"/>
        <v>100.77222222222179</v>
      </c>
      <c r="W190" s="47">
        <f t="shared" si="40"/>
        <v>82.072222222222294</v>
      </c>
      <c r="X190" s="47">
        <f t="shared" si="40"/>
        <v>90.383333333334519</v>
      </c>
      <c r="Y190" s="47">
        <f t="shared" si="40"/>
        <v>95.577777777777158</v>
      </c>
      <c r="Z190" s="48">
        <f t="shared" si="40"/>
        <v>76.877777777778405</v>
      </c>
      <c r="AA190" s="48">
        <f t="shared" si="40"/>
        <v>85.188888888890091</v>
      </c>
      <c r="AB190" s="48">
        <f t="shared" si="40"/>
        <v>90.383333333334519</v>
      </c>
      <c r="AC190" s="49">
        <f t="shared" si="40"/>
        <v>71.683333333332556</v>
      </c>
      <c r="AD190" s="49">
        <f t="shared" si="40"/>
        <v>79.994444444444554</v>
      </c>
      <c r="AE190" s="49">
        <f t="shared" si="40"/>
        <v>85.188888888890091</v>
      </c>
      <c r="AF190" s="50">
        <f t="shared" si="35"/>
        <v>66.488888888889107</v>
      </c>
      <c r="AG190" s="50">
        <f t="shared" si="35"/>
        <v>74.799999999999017</v>
      </c>
      <c r="AH190" s="50">
        <f t="shared" si="35"/>
        <v>79.994444444444554</v>
      </c>
      <c r="AI190" s="51">
        <f t="shared" si="35"/>
        <v>61.294444444443634</v>
      </c>
      <c r="AJ190" s="51">
        <f t="shared" si="35"/>
        <v>69.605555555555711</v>
      </c>
      <c r="AK190" s="51">
        <f t="shared" si="35"/>
        <v>74.799999999999017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144.13333333333179</v>
      </c>
      <c r="F191" s="41">
        <f t="shared" si="38"/>
        <v>152.48888888888905</v>
      </c>
      <c r="G191" s="41">
        <f t="shared" si="38"/>
        <v>157.71111111110872</v>
      </c>
      <c r="H191" s="42">
        <f t="shared" si="38"/>
        <v>133.68888888888932</v>
      </c>
      <c r="I191" s="42">
        <f t="shared" si="38"/>
        <v>142.04444444444428</v>
      </c>
      <c r="J191" s="42">
        <f t="shared" si="38"/>
        <v>147.26666666666605</v>
      </c>
      <c r="K191" s="43">
        <f t="shared" si="38"/>
        <v>123.24444444444282</v>
      </c>
      <c r="L191" s="43">
        <f t="shared" si="38"/>
        <v>131.60000000000196</v>
      </c>
      <c r="M191" s="43">
        <f t="shared" si="38"/>
        <v>136.8222222222206</v>
      </c>
      <c r="N191" s="44">
        <f t="shared" si="38"/>
        <v>98.1777777777788</v>
      </c>
      <c r="O191" s="44">
        <f t="shared" si="38"/>
        <v>106.53333333333399</v>
      </c>
      <c r="P191" s="44">
        <f t="shared" si="38"/>
        <v>111.7555555555569</v>
      </c>
      <c r="Q191" s="45">
        <f t="shared" si="38"/>
        <v>92.955555555556316</v>
      </c>
      <c r="R191" s="45">
        <f t="shared" si="38"/>
        <v>101.31111111111068</v>
      </c>
      <c r="S191" s="45">
        <f t="shared" si="38"/>
        <v>106.53333333333399</v>
      </c>
      <c r="T191" s="46">
        <f t="shared" si="38"/>
        <v>87.733333333333007</v>
      </c>
      <c r="U191" s="46">
        <f t="shared" si="40"/>
        <v>96.088888888888263</v>
      </c>
      <c r="V191" s="46">
        <f t="shared" si="40"/>
        <v>101.31111111111068</v>
      </c>
      <c r="W191" s="47">
        <f t="shared" si="40"/>
        <v>82.511111111111177</v>
      </c>
      <c r="X191" s="47">
        <f t="shared" si="40"/>
        <v>90.866666666667854</v>
      </c>
      <c r="Y191" s="47">
        <f t="shared" si="40"/>
        <v>96.088888888888263</v>
      </c>
      <c r="Z191" s="48">
        <f t="shared" si="40"/>
        <v>77.288888888889517</v>
      </c>
      <c r="AA191" s="48">
        <f t="shared" si="40"/>
        <v>85.644444444445639</v>
      </c>
      <c r="AB191" s="48">
        <f t="shared" si="40"/>
        <v>90.866666666667854</v>
      </c>
      <c r="AC191" s="49">
        <f t="shared" si="40"/>
        <v>72.066666666665895</v>
      </c>
      <c r="AD191" s="49">
        <f t="shared" si="40"/>
        <v>80.422222222222331</v>
      </c>
      <c r="AE191" s="49">
        <f t="shared" si="40"/>
        <v>85.644444444445639</v>
      </c>
      <c r="AF191" s="50">
        <f t="shared" si="35"/>
        <v>66.844444444444662</v>
      </c>
      <c r="AG191" s="50">
        <f t="shared" si="35"/>
        <v>75.199999999999022</v>
      </c>
      <c r="AH191" s="50">
        <f t="shared" si="35"/>
        <v>80.422222222222331</v>
      </c>
      <c r="AI191" s="51">
        <f t="shared" si="35"/>
        <v>61.62222222222141</v>
      </c>
      <c r="AJ191" s="51">
        <f t="shared" si="35"/>
        <v>69.977777777777931</v>
      </c>
      <c r="AK191" s="51">
        <f t="shared" si="35"/>
        <v>75.199999999999022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144.89999999999847</v>
      </c>
      <c r="F192" s="41">
        <f t="shared" si="38"/>
        <v>153.30000000000015</v>
      </c>
      <c r="G192" s="41">
        <f t="shared" si="38"/>
        <v>158.54999999999762</v>
      </c>
      <c r="H192" s="42">
        <f t="shared" si="38"/>
        <v>134.40000000000043</v>
      </c>
      <c r="I192" s="42">
        <f t="shared" si="38"/>
        <v>142.79999999999984</v>
      </c>
      <c r="J192" s="42">
        <f t="shared" si="38"/>
        <v>148.04999999999939</v>
      </c>
      <c r="K192" s="43">
        <f t="shared" si="38"/>
        <v>123.89999999999837</v>
      </c>
      <c r="L192" s="43">
        <f t="shared" si="38"/>
        <v>132.30000000000194</v>
      </c>
      <c r="M192" s="43">
        <f t="shared" si="38"/>
        <v>137.54999999999839</v>
      </c>
      <c r="N192" s="44">
        <f t="shared" si="38"/>
        <v>98.700000000001026</v>
      </c>
      <c r="O192" s="44">
        <f t="shared" si="38"/>
        <v>107.10000000000065</v>
      </c>
      <c r="P192" s="44">
        <f t="shared" si="38"/>
        <v>112.35000000000134</v>
      </c>
      <c r="Q192" s="45">
        <f t="shared" si="38"/>
        <v>93.450000000000756</v>
      </c>
      <c r="R192" s="45">
        <f t="shared" si="38"/>
        <v>101.84999999999957</v>
      </c>
      <c r="S192" s="45">
        <f t="shared" si="38"/>
        <v>107.10000000000065</v>
      </c>
      <c r="T192" s="46">
        <f t="shared" si="38"/>
        <v>88.199999999999676</v>
      </c>
      <c r="U192" s="46">
        <f t="shared" si="40"/>
        <v>96.599999999999369</v>
      </c>
      <c r="V192" s="46">
        <f t="shared" si="40"/>
        <v>101.84999999999957</v>
      </c>
      <c r="W192" s="47">
        <f t="shared" si="40"/>
        <v>82.95000000000006</v>
      </c>
      <c r="X192" s="47">
        <f t="shared" si="40"/>
        <v>91.350000000001188</v>
      </c>
      <c r="Y192" s="47">
        <f t="shared" si="40"/>
        <v>96.599999999999369</v>
      </c>
      <c r="Z192" s="48">
        <f t="shared" si="40"/>
        <v>77.700000000000628</v>
      </c>
      <c r="AA192" s="48">
        <f t="shared" si="40"/>
        <v>86.100000000001188</v>
      </c>
      <c r="AB192" s="48">
        <f t="shared" si="40"/>
        <v>91.350000000001188</v>
      </c>
      <c r="AC192" s="49">
        <f t="shared" si="40"/>
        <v>72.449999999999235</v>
      </c>
      <c r="AD192" s="49">
        <f t="shared" si="40"/>
        <v>80.850000000000108</v>
      </c>
      <c r="AE192" s="49">
        <f t="shared" si="40"/>
        <v>86.100000000001188</v>
      </c>
      <c r="AF192" s="50">
        <f t="shared" si="35"/>
        <v>67.200000000000216</v>
      </c>
      <c r="AG192" s="50">
        <f t="shared" si="35"/>
        <v>75.599999999999028</v>
      </c>
      <c r="AH192" s="50">
        <f t="shared" si="35"/>
        <v>80.850000000000108</v>
      </c>
      <c r="AI192" s="51">
        <f t="shared" si="35"/>
        <v>61.949999999999186</v>
      </c>
      <c r="AJ192" s="51">
        <f t="shared" si="35"/>
        <v>70.350000000000151</v>
      </c>
      <c r="AK192" s="51">
        <f t="shared" si="35"/>
        <v>75.599999999999028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145.66666666666515</v>
      </c>
      <c r="F193" s="41">
        <f t="shared" si="38"/>
        <v>154.11111111111126</v>
      </c>
      <c r="G193" s="41">
        <f t="shared" si="38"/>
        <v>159.38888888888653</v>
      </c>
      <c r="H193" s="42">
        <f t="shared" si="38"/>
        <v>135.11111111111154</v>
      </c>
      <c r="I193" s="42">
        <f t="shared" si="38"/>
        <v>143.5555555555554</v>
      </c>
      <c r="J193" s="42">
        <f t="shared" si="38"/>
        <v>148.83333333333272</v>
      </c>
      <c r="K193" s="43">
        <f t="shared" si="38"/>
        <v>124.55555555555392</v>
      </c>
      <c r="L193" s="43">
        <f t="shared" si="38"/>
        <v>133.00000000000193</v>
      </c>
      <c r="M193" s="43">
        <f t="shared" si="38"/>
        <v>138.27777777777618</v>
      </c>
      <c r="N193" s="44">
        <f t="shared" si="38"/>
        <v>99.222222222223252</v>
      </c>
      <c r="O193" s="44">
        <f t="shared" si="38"/>
        <v>107.66666666666731</v>
      </c>
      <c r="P193" s="44">
        <f t="shared" si="38"/>
        <v>112.94444444444579</v>
      </c>
      <c r="Q193" s="45">
        <f t="shared" si="38"/>
        <v>93.944444444445196</v>
      </c>
      <c r="R193" s="45">
        <f t="shared" si="38"/>
        <v>102.38888888888846</v>
      </c>
      <c r="S193" s="45">
        <f t="shared" si="38"/>
        <v>107.66666666666731</v>
      </c>
      <c r="T193" s="46">
        <f t="shared" ref="T193" si="41">T194-(T$363/360)</f>
        <v>88.666666666666345</v>
      </c>
      <c r="U193" s="46">
        <f t="shared" si="40"/>
        <v>97.111111111110475</v>
      </c>
      <c r="V193" s="46">
        <f t="shared" si="40"/>
        <v>102.38888888888846</v>
      </c>
      <c r="W193" s="47">
        <f t="shared" si="40"/>
        <v>83.388888888888943</v>
      </c>
      <c r="X193" s="47">
        <f t="shared" si="40"/>
        <v>91.833333333334522</v>
      </c>
      <c r="Y193" s="47">
        <f t="shared" si="40"/>
        <v>97.111111111110475</v>
      </c>
      <c r="Z193" s="48">
        <f t="shared" si="40"/>
        <v>78.11111111111174</v>
      </c>
      <c r="AA193" s="48">
        <f t="shared" si="40"/>
        <v>86.555555555556737</v>
      </c>
      <c r="AB193" s="48">
        <f t="shared" si="40"/>
        <v>91.833333333334522</v>
      </c>
      <c r="AC193" s="49">
        <f t="shared" si="40"/>
        <v>72.833333333332575</v>
      </c>
      <c r="AD193" s="49">
        <f t="shared" si="40"/>
        <v>81.277777777777885</v>
      </c>
      <c r="AE193" s="49">
        <f t="shared" si="40"/>
        <v>86.555555555556737</v>
      </c>
      <c r="AF193" s="50">
        <f t="shared" si="35"/>
        <v>67.55555555555577</v>
      </c>
      <c r="AG193" s="50">
        <f t="shared" si="35"/>
        <v>75.999999999999034</v>
      </c>
      <c r="AH193" s="50">
        <f t="shared" si="35"/>
        <v>81.277777777777885</v>
      </c>
      <c r="AI193" s="51">
        <f t="shared" si="35"/>
        <v>62.277777777776961</v>
      </c>
      <c r="AJ193" s="51">
        <f t="shared" si="35"/>
        <v>70.722222222222371</v>
      </c>
      <c r="AK193" s="51">
        <f t="shared" si="35"/>
        <v>75.999999999999034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146.43333333333183</v>
      </c>
      <c r="F194" s="41">
        <f t="shared" si="42"/>
        <v>154.92222222222236</v>
      </c>
      <c r="G194" s="41">
        <f t="shared" si="42"/>
        <v>160.22777777777543</v>
      </c>
      <c r="H194" s="42">
        <f t="shared" si="42"/>
        <v>135.82222222222265</v>
      </c>
      <c r="I194" s="42">
        <f t="shared" si="42"/>
        <v>144.31111111111096</v>
      </c>
      <c r="J194" s="42">
        <f t="shared" si="42"/>
        <v>149.61666666666605</v>
      </c>
      <c r="K194" s="43">
        <f t="shared" si="42"/>
        <v>125.21111111110947</v>
      </c>
      <c r="L194" s="43">
        <f t="shared" si="42"/>
        <v>133.70000000000192</v>
      </c>
      <c r="M194" s="43">
        <f t="shared" si="42"/>
        <v>139.00555555555397</v>
      </c>
      <c r="N194" s="44">
        <f t="shared" si="42"/>
        <v>99.744444444445477</v>
      </c>
      <c r="O194" s="44">
        <f t="shared" si="42"/>
        <v>108.23333333333397</v>
      </c>
      <c r="P194" s="44">
        <f t="shared" si="42"/>
        <v>113.53888888889024</v>
      </c>
      <c r="Q194" s="45">
        <f t="shared" si="42"/>
        <v>94.438888888889636</v>
      </c>
      <c r="R194" s="45">
        <f t="shared" si="42"/>
        <v>102.92777777777735</v>
      </c>
      <c r="S194" s="45">
        <f t="shared" si="42"/>
        <v>108.23333333333397</v>
      </c>
      <c r="T194" s="46">
        <f t="shared" si="42"/>
        <v>89.133333333333013</v>
      </c>
      <c r="U194" s="46">
        <f t="shared" si="40"/>
        <v>97.622222222221581</v>
      </c>
      <c r="V194" s="46">
        <f t="shared" si="40"/>
        <v>102.92777777777735</v>
      </c>
      <c r="W194" s="47">
        <f t="shared" si="40"/>
        <v>83.827777777777825</v>
      </c>
      <c r="X194" s="47">
        <f t="shared" si="40"/>
        <v>92.316666666667857</v>
      </c>
      <c r="Y194" s="47">
        <f t="shared" si="40"/>
        <v>97.622222222221581</v>
      </c>
      <c r="Z194" s="48">
        <f t="shared" si="40"/>
        <v>78.522222222222851</v>
      </c>
      <c r="AA194" s="48">
        <f t="shared" si="40"/>
        <v>87.011111111112285</v>
      </c>
      <c r="AB194" s="48">
        <f t="shared" si="40"/>
        <v>92.316666666667857</v>
      </c>
      <c r="AC194" s="49">
        <f t="shared" si="40"/>
        <v>73.216666666665915</v>
      </c>
      <c r="AD194" s="49">
        <f t="shared" si="40"/>
        <v>81.705555555555662</v>
      </c>
      <c r="AE194" s="49">
        <f t="shared" si="40"/>
        <v>87.011111111112285</v>
      </c>
      <c r="AF194" s="50">
        <f t="shared" si="40"/>
        <v>67.911111111111325</v>
      </c>
      <c r="AG194" s="50">
        <f t="shared" si="40"/>
        <v>76.399999999999039</v>
      </c>
      <c r="AH194" s="50">
        <f t="shared" si="40"/>
        <v>81.705555555555662</v>
      </c>
      <c r="AI194" s="51">
        <f t="shared" si="40"/>
        <v>62.605555555554737</v>
      </c>
      <c r="AJ194" s="51">
        <f t="shared" si="40"/>
        <v>71.094444444444591</v>
      </c>
      <c r="AK194" s="51">
        <f t="shared" si="35"/>
        <v>76.399999999999039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147.19999999999851</v>
      </c>
      <c r="F195" s="41">
        <f t="shared" si="42"/>
        <v>155.73333333333346</v>
      </c>
      <c r="G195" s="41">
        <f t="shared" si="42"/>
        <v>161.06666666666433</v>
      </c>
      <c r="H195" s="42">
        <f t="shared" si="42"/>
        <v>136.53333333333376</v>
      </c>
      <c r="I195" s="42">
        <f t="shared" si="42"/>
        <v>145.06666666666652</v>
      </c>
      <c r="J195" s="42">
        <f t="shared" si="42"/>
        <v>150.39999999999938</v>
      </c>
      <c r="K195" s="43">
        <f t="shared" si="42"/>
        <v>125.86666666666503</v>
      </c>
      <c r="L195" s="43">
        <f t="shared" si="42"/>
        <v>134.40000000000191</v>
      </c>
      <c r="M195" s="43">
        <f t="shared" si="42"/>
        <v>139.73333333333176</v>
      </c>
      <c r="N195" s="44">
        <f t="shared" si="42"/>
        <v>100.2666666666677</v>
      </c>
      <c r="O195" s="44">
        <f t="shared" si="42"/>
        <v>108.80000000000064</v>
      </c>
      <c r="P195" s="44">
        <f t="shared" si="42"/>
        <v>114.13333333333469</v>
      </c>
      <c r="Q195" s="45">
        <f t="shared" si="42"/>
        <v>94.933333333334076</v>
      </c>
      <c r="R195" s="45">
        <f t="shared" si="42"/>
        <v>103.46666666666624</v>
      </c>
      <c r="S195" s="45">
        <f t="shared" si="42"/>
        <v>108.80000000000064</v>
      </c>
      <c r="T195" s="46">
        <f t="shared" si="42"/>
        <v>89.599999999999682</v>
      </c>
      <c r="U195" s="46">
        <f t="shared" si="40"/>
        <v>98.133333333332686</v>
      </c>
      <c r="V195" s="46">
        <f t="shared" si="40"/>
        <v>103.46666666666624</v>
      </c>
      <c r="W195" s="47">
        <f t="shared" si="40"/>
        <v>84.266666666666708</v>
      </c>
      <c r="X195" s="47">
        <f t="shared" si="40"/>
        <v>92.800000000001191</v>
      </c>
      <c r="Y195" s="47">
        <f t="shared" si="40"/>
        <v>98.133333333332686</v>
      </c>
      <c r="Z195" s="48">
        <f t="shared" si="40"/>
        <v>78.933333333333962</v>
      </c>
      <c r="AA195" s="48">
        <f t="shared" si="40"/>
        <v>87.466666666667834</v>
      </c>
      <c r="AB195" s="48">
        <f t="shared" si="40"/>
        <v>92.800000000001191</v>
      </c>
      <c r="AC195" s="49">
        <f t="shared" si="40"/>
        <v>73.599999999999255</v>
      </c>
      <c r="AD195" s="49">
        <f t="shared" si="40"/>
        <v>82.133333333333439</v>
      </c>
      <c r="AE195" s="49">
        <f t="shared" si="40"/>
        <v>87.466666666667834</v>
      </c>
      <c r="AF195" s="50">
        <f t="shared" si="35"/>
        <v>68.266666666666879</v>
      </c>
      <c r="AG195" s="50">
        <f t="shared" si="35"/>
        <v>76.799999999999045</v>
      </c>
      <c r="AH195" s="50">
        <f t="shared" si="35"/>
        <v>82.133333333333439</v>
      </c>
      <c r="AI195" s="51">
        <f t="shared" si="35"/>
        <v>62.933333333332513</v>
      </c>
      <c r="AJ195" s="51">
        <f t="shared" si="35"/>
        <v>71.466666666666811</v>
      </c>
      <c r="AK195" s="51">
        <f t="shared" si="35"/>
        <v>76.799999999999045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147.96666666666519</v>
      </c>
      <c r="F196" s="41">
        <f t="shared" si="42"/>
        <v>156.54444444444457</v>
      </c>
      <c r="G196" s="41">
        <f t="shared" si="42"/>
        <v>161.90555555555324</v>
      </c>
      <c r="H196" s="42">
        <f t="shared" si="42"/>
        <v>137.24444444444487</v>
      </c>
      <c r="I196" s="42">
        <f t="shared" si="42"/>
        <v>145.82222222222208</v>
      </c>
      <c r="J196" s="42">
        <f t="shared" si="42"/>
        <v>151.18333333333271</v>
      </c>
      <c r="K196" s="43">
        <f t="shared" si="42"/>
        <v>126.52222222222058</v>
      </c>
      <c r="L196" s="43">
        <f t="shared" si="42"/>
        <v>135.1000000000019</v>
      </c>
      <c r="M196" s="43">
        <f t="shared" si="42"/>
        <v>140.46111111110955</v>
      </c>
      <c r="N196" s="44">
        <f t="shared" si="42"/>
        <v>100.78888888888993</v>
      </c>
      <c r="O196" s="44">
        <f t="shared" si="42"/>
        <v>109.3666666666673</v>
      </c>
      <c r="P196" s="44">
        <f t="shared" si="42"/>
        <v>114.72777777777914</v>
      </c>
      <c r="Q196" s="45">
        <f t="shared" si="42"/>
        <v>95.427777777778516</v>
      </c>
      <c r="R196" s="45">
        <f t="shared" si="42"/>
        <v>104.00555555555513</v>
      </c>
      <c r="S196" s="45">
        <f t="shared" si="42"/>
        <v>109.3666666666673</v>
      </c>
      <c r="T196" s="46">
        <f t="shared" si="42"/>
        <v>90.06666666666635</v>
      </c>
      <c r="U196" s="46">
        <f t="shared" si="40"/>
        <v>98.644444444443792</v>
      </c>
      <c r="V196" s="46">
        <f t="shared" si="40"/>
        <v>104.00555555555513</v>
      </c>
      <c r="W196" s="47">
        <f t="shared" si="40"/>
        <v>84.705555555555591</v>
      </c>
      <c r="X196" s="47">
        <f t="shared" si="40"/>
        <v>93.283333333334525</v>
      </c>
      <c r="Y196" s="47">
        <f t="shared" si="40"/>
        <v>98.644444444443792</v>
      </c>
      <c r="Z196" s="48">
        <f t="shared" si="40"/>
        <v>79.344444444445074</v>
      </c>
      <c r="AA196" s="48">
        <f t="shared" si="40"/>
        <v>87.922222222223382</v>
      </c>
      <c r="AB196" s="48">
        <f t="shared" si="40"/>
        <v>93.283333333334525</v>
      </c>
      <c r="AC196" s="49">
        <f t="shared" si="40"/>
        <v>73.983333333332595</v>
      </c>
      <c r="AD196" s="49">
        <f t="shared" si="40"/>
        <v>82.561111111111217</v>
      </c>
      <c r="AE196" s="49">
        <f t="shared" si="40"/>
        <v>87.922222222223382</v>
      </c>
      <c r="AF196" s="50">
        <f t="shared" si="35"/>
        <v>68.622222222222433</v>
      </c>
      <c r="AG196" s="50">
        <f t="shared" si="35"/>
        <v>77.199999999999051</v>
      </c>
      <c r="AH196" s="50">
        <f t="shared" si="35"/>
        <v>82.561111111111217</v>
      </c>
      <c r="AI196" s="51">
        <f t="shared" si="35"/>
        <v>63.261111111110289</v>
      </c>
      <c r="AJ196" s="51">
        <f t="shared" si="35"/>
        <v>71.838888888889031</v>
      </c>
      <c r="AK196" s="51">
        <f t="shared" si="35"/>
        <v>77.199999999999051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148.73333333333187</v>
      </c>
      <c r="F197" s="41">
        <f t="shared" si="42"/>
        <v>157.35555555555567</v>
      </c>
      <c r="G197" s="41">
        <f t="shared" si="42"/>
        <v>162.74444444444214</v>
      </c>
      <c r="H197" s="42">
        <f t="shared" si="42"/>
        <v>137.95555555555597</v>
      </c>
      <c r="I197" s="42">
        <f t="shared" si="42"/>
        <v>146.57777777777764</v>
      </c>
      <c r="J197" s="42">
        <f t="shared" si="42"/>
        <v>151.96666666666604</v>
      </c>
      <c r="K197" s="43">
        <f t="shared" si="42"/>
        <v>127.17777777777613</v>
      </c>
      <c r="L197" s="43">
        <f t="shared" si="42"/>
        <v>135.80000000000189</v>
      </c>
      <c r="M197" s="43">
        <f t="shared" si="42"/>
        <v>141.18888888888733</v>
      </c>
      <c r="N197" s="44">
        <f t="shared" si="42"/>
        <v>101.31111111111215</v>
      </c>
      <c r="O197" s="44">
        <f t="shared" si="42"/>
        <v>109.93333333333396</v>
      </c>
      <c r="P197" s="44">
        <f t="shared" si="42"/>
        <v>115.32222222222359</v>
      </c>
      <c r="Q197" s="45">
        <f t="shared" si="42"/>
        <v>95.922222222222956</v>
      </c>
      <c r="R197" s="45">
        <f t="shared" si="42"/>
        <v>104.54444444444403</v>
      </c>
      <c r="S197" s="45">
        <f t="shared" si="42"/>
        <v>109.93333333333396</v>
      </c>
      <c r="T197" s="46">
        <f t="shared" si="42"/>
        <v>90.533333333333019</v>
      </c>
      <c r="U197" s="46">
        <f t="shared" si="40"/>
        <v>99.155555555554898</v>
      </c>
      <c r="V197" s="46">
        <f t="shared" si="40"/>
        <v>104.54444444444403</v>
      </c>
      <c r="W197" s="47">
        <f t="shared" si="40"/>
        <v>85.144444444444474</v>
      </c>
      <c r="X197" s="47">
        <f t="shared" si="40"/>
        <v>93.766666666667859</v>
      </c>
      <c r="Y197" s="47">
        <f t="shared" si="40"/>
        <v>99.155555555554898</v>
      </c>
      <c r="Z197" s="48">
        <f t="shared" si="40"/>
        <v>79.755555555556185</v>
      </c>
      <c r="AA197" s="48">
        <f t="shared" si="40"/>
        <v>88.377777777778931</v>
      </c>
      <c r="AB197" s="48">
        <f t="shared" si="40"/>
        <v>93.766666666667859</v>
      </c>
      <c r="AC197" s="49">
        <f t="shared" si="40"/>
        <v>74.366666666665935</v>
      </c>
      <c r="AD197" s="49">
        <f t="shared" si="40"/>
        <v>82.988888888888994</v>
      </c>
      <c r="AE197" s="49">
        <f t="shared" si="40"/>
        <v>88.377777777778931</v>
      </c>
      <c r="AF197" s="50">
        <f t="shared" si="35"/>
        <v>68.977777777777987</v>
      </c>
      <c r="AG197" s="50">
        <f t="shared" si="35"/>
        <v>77.599999999999056</v>
      </c>
      <c r="AH197" s="50">
        <f t="shared" si="35"/>
        <v>82.988888888888994</v>
      </c>
      <c r="AI197" s="51">
        <f t="shared" si="35"/>
        <v>63.588888888888064</v>
      </c>
      <c r="AJ197" s="51">
        <f t="shared" si="35"/>
        <v>72.211111111111251</v>
      </c>
      <c r="AK197" s="51">
        <f t="shared" si="35"/>
        <v>77.599999999999056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149.49999999999855</v>
      </c>
      <c r="F198" s="41">
        <f t="shared" si="42"/>
        <v>158.16666666666677</v>
      </c>
      <c r="G198" s="41">
        <f t="shared" si="42"/>
        <v>163.58333333333104</v>
      </c>
      <c r="H198" s="42">
        <f t="shared" si="42"/>
        <v>138.66666666666708</v>
      </c>
      <c r="I198" s="42">
        <f t="shared" si="42"/>
        <v>147.3333333333332</v>
      </c>
      <c r="J198" s="42">
        <f t="shared" si="42"/>
        <v>152.74999999999937</v>
      </c>
      <c r="K198" s="43">
        <f t="shared" si="42"/>
        <v>127.83333333333168</v>
      </c>
      <c r="L198" s="43">
        <f t="shared" si="42"/>
        <v>136.50000000000188</v>
      </c>
      <c r="M198" s="43">
        <f t="shared" si="42"/>
        <v>141.91666666666512</v>
      </c>
      <c r="N198" s="44">
        <f t="shared" si="42"/>
        <v>101.83333333333438</v>
      </c>
      <c r="O198" s="44">
        <f t="shared" si="42"/>
        <v>110.50000000000063</v>
      </c>
      <c r="P198" s="44">
        <f t="shared" si="42"/>
        <v>115.91666666666804</v>
      </c>
      <c r="Q198" s="45">
        <f t="shared" si="42"/>
        <v>96.416666666667396</v>
      </c>
      <c r="R198" s="45">
        <f t="shared" si="42"/>
        <v>105.08333333333292</v>
      </c>
      <c r="S198" s="45">
        <f t="shared" si="42"/>
        <v>110.50000000000063</v>
      </c>
      <c r="T198" s="46">
        <f t="shared" si="42"/>
        <v>90.999999999999687</v>
      </c>
      <c r="U198" s="46">
        <f t="shared" si="40"/>
        <v>99.666666666666003</v>
      </c>
      <c r="V198" s="46">
        <f t="shared" si="40"/>
        <v>105.08333333333292</v>
      </c>
      <c r="W198" s="47">
        <f t="shared" si="40"/>
        <v>85.583333333333357</v>
      </c>
      <c r="X198" s="47">
        <f t="shared" si="40"/>
        <v>94.250000000001194</v>
      </c>
      <c r="Y198" s="47">
        <f t="shared" si="40"/>
        <v>99.666666666666003</v>
      </c>
      <c r="Z198" s="48">
        <f t="shared" si="40"/>
        <v>80.166666666667297</v>
      </c>
      <c r="AA198" s="48">
        <f t="shared" si="40"/>
        <v>88.83333333333448</v>
      </c>
      <c r="AB198" s="48">
        <f t="shared" si="40"/>
        <v>94.250000000001194</v>
      </c>
      <c r="AC198" s="49">
        <f t="shared" si="40"/>
        <v>74.749999999999275</v>
      </c>
      <c r="AD198" s="49">
        <f t="shared" si="40"/>
        <v>83.416666666666771</v>
      </c>
      <c r="AE198" s="49">
        <f t="shared" si="40"/>
        <v>88.83333333333448</v>
      </c>
      <c r="AF198" s="50">
        <f t="shared" si="35"/>
        <v>69.333333333333542</v>
      </c>
      <c r="AG198" s="50">
        <f t="shared" si="35"/>
        <v>77.999999999999062</v>
      </c>
      <c r="AH198" s="50">
        <f t="shared" si="35"/>
        <v>83.416666666666771</v>
      </c>
      <c r="AI198" s="51">
        <f t="shared" si="35"/>
        <v>63.91666666666584</v>
      </c>
      <c r="AJ198" s="51">
        <f t="shared" si="35"/>
        <v>72.583333333333471</v>
      </c>
      <c r="AK198" s="51">
        <f t="shared" si="35"/>
        <v>77.999999999999062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150.26666666666523</v>
      </c>
      <c r="F199" s="41">
        <f t="shared" si="42"/>
        <v>158.97777777777787</v>
      </c>
      <c r="G199" s="41">
        <f t="shared" si="42"/>
        <v>164.42222222221994</v>
      </c>
      <c r="H199" s="42">
        <f t="shared" si="42"/>
        <v>139.37777777777819</v>
      </c>
      <c r="I199" s="42">
        <f t="shared" si="42"/>
        <v>148.08888888888876</v>
      </c>
      <c r="J199" s="42">
        <f t="shared" si="42"/>
        <v>153.53333333333271</v>
      </c>
      <c r="K199" s="43">
        <f t="shared" si="42"/>
        <v>128.48888888888723</v>
      </c>
      <c r="L199" s="43">
        <f t="shared" si="42"/>
        <v>137.20000000000186</v>
      </c>
      <c r="M199" s="43">
        <f t="shared" si="42"/>
        <v>142.64444444444291</v>
      </c>
      <c r="N199" s="44">
        <f t="shared" si="42"/>
        <v>102.35555555555661</v>
      </c>
      <c r="O199" s="44">
        <f t="shared" si="42"/>
        <v>111.06666666666729</v>
      </c>
      <c r="P199" s="44">
        <f t="shared" si="42"/>
        <v>116.51111111111248</v>
      </c>
      <c r="Q199" s="45">
        <f t="shared" si="42"/>
        <v>96.911111111111836</v>
      </c>
      <c r="R199" s="45">
        <f t="shared" si="42"/>
        <v>105.62222222222181</v>
      </c>
      <c r="S199" s="45">
        <f t="shared" si="42"/>
        <v>111.06666666666729</v>
      </c>
      <c r="T199" s="46">
        <f t="shared" si="42"/>
        <v>91.466666666666356</v>
      </c>
      <c r="U199" s="46">
        <f t="shared" si="40"/>
        <v>100.17777777777711</v>
      </c>
      <c r="V199" s="46">
        <f t="shared" si="40"/>
        <v>105.62222222222181</v>
      </c>
      <c r="W199" s="47">
        <f t="shared" si="40"/>
        <v>86.02222222222224</v>
      </c>
      <c r="X199" s="47">
        <f t="shared" si="40"/>
        <v>94.733333333334528</v>
      </c>
      <c r="Y199" s="47">
        <f t="shared" si="40"/>
        <v>100.17777777777711</v>
      </c>
      <c r="Z199" s="48">
        <f t="shared" si="40"/>
        <v>80.577777777778408</v>
      </c>
      <c r="AA199" s="48">
        <f t="shared" si="40"/>
        <v>89.288888888890028</v>
      </c>
      <c r="AB199" s="48">
        <f t="shared" si="40"/>
        <v>94.733333333334528</v>
      </c>
      <c r="AC199" s="49">
        <f t="shared" si="40"/>
        <v>75.133333333332615</v>
      </c>
      <c r="AD199" s="49">
        <f t="shared" si="40"/>
        <v>83.844444444444548</v>
      </c>
      <c r="AE199" s="49">
        <f t="shared" si="40"/>
        <v>89.288888888890028</v>
      </c>
      <c r="AF199" s="50">
        <f t="shared" si="40"/>
        <v>69.688888888889096</v>
      </c>
      <c r="AG199" s="50">
        <f t="shared" si="40"/>
        <v>78.399999999999068</v>
      </c>
      <c r="AH199" s="50">
        <f t="shared" si="40"/>
        <v>83.844444444444548</v>
      </c>
      <c r="AI199" s="51">
        <f t="shared" si="40"/>
        <v>64.244444444443616</v>
      </c>
      <c r="AJ199" s="51">
        <f t="shared" si="40"/>
        <v>72.955555555555691</v>
      </c>
      <c r="AK199" s="51">
        <f t="shared" ref="AK199:AK201" si="44">AK200-(AK$363/360)</f>
        <v>78.399999999999068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151.03333333333191</v>
      </c>
      <c r="F200" s="41">
        <f t="shared" si="42"/>
        <v>159.78888888888898</v>
      </c>
      <c r="G200" s="41">
        <f t="shared" si="42"/>
        <v>165.26111111110885</v>
      </c>
      <c r="H200" s="42">
        <f t="shared" si="42"/>
        <v>140.0888888888893</v>
      </c>
      <c r="I200" s="42">
        <f t="shared" si="42"/>
        <v>148.84444444444432</v>
      </c>
      <c r="J200" s="42">
        <f t="shared" si="42"/>
        <v>154.31666666666604</v>
      </c>
      <c r="K200" s="43">
        <f t="shared" si="42"/>
        <v>129.1444444444428</v>
      </c>
      <c r="L200" s="43">
        <f t="shared" si="42"/>
        <v>137.90000000000185</v>
      </c>
      <c r="M200" s="43">
        <f t="shared" si="42"/>
        <v>143.3722222222207</v>
      </c>
      <c r="N200" s="44">
        <f t="shared" si="42"/>
        <v>102.87777777777883</v>
      </c>
      <c r="O200" s="44">
        <f t="shared" si="42"/>
        <v>111.63333333333395</v>
      </c>
      <c r="P200" s="44">
        <f t="shared" si="42"/>
        <v>117.10555555555693</v>
      </c>
      <c r="Q200" s="45">
        <f t="shared" si="42"/>
        <v>97.405555555556276</v>
      </c>
      <c r="R200" s="45">
        <f t="shared" si="42"/>
        <v>106.1611111111107</v>
      </c>
      <c r="S200" s="45">
        <f t="shared" si="42"/>
        <v>111.63333333333395</v>
      </c>
      <c r="T200" s="46">
        <f t="shared" si="42"/>
        <v>91.933333333333024</v>
      </c>
      <c r="U200" s="46">
        <f t="shared" si="40"/>
        <v>100.68888888888821</v>
      </c>
      <c r="V200" s="46">
        <f t="shared" si="40"/>
        <v>106.1611111111107</v>
      </c>
      <c r="W200" s="47">
        <f t="shared" si="40"/>
        <v>86.461111111111123</v>
      </c>
      <c r="X200" s="47">
        <f t="shared" si="40"/>
        <v>95.216666666667862</v>
      </c>
      <c r="Y200" s="47">
        <f t="shared" si="40"/>
        <v>100.68888888888821</v>
      </c>
      <c r="Z200" s="48">
        <f t="shared" si="40"/>
        <v>80.98888888888952</v>
      </c>
      <c r="AA200" s="48">
        <f t="shared" si="40"/>
        <v>89.744444444445577</v>
      </c>
      <c r="AB200" s="48">
        <f t="shared" si="40"/>
        <v>95.216666666667862</v>
      </c>
      <c r="AC200" s="49">
        <f t="shared" si="40"/>
        <v>75.516666666665955</v>
      </c>
      <c r="AD200" s="49">
        <f t="shared" si="40"/>
        <v>84.272222222222325</v>
      </c>
      <c r="AE200" s="49">
        <f t="shared" si="40"/>
        <v>89.744444444445577</v>
      </c>
      <c r="AF200" s="50">
        <f t="shared" si="40"/>
        <v>70.04444444444465</v>
      </c>
      <c r="AG200" s="50">
        <f t="shared" si="40"/>
        <v>78.799999999999073</v>
      </c>
      <c r="AH200" s="50">
        <f t="shared" si="40"/>
        <v>84.272222222222325</v>
      </c>
      <c r="AI200" s="51">
        <f t="shared" si="40"/>
        <v>64.572222222221399</v>
      </c>
      <c r="AJ200" s="51">
        <f t="shared" si="40"/>
        <v>73.327777777777911</v>
      </c>
      <c r="AK200" s="51">
        <f t="shared" si="44"/>
        <v>78.799999999999073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151.79999999999859</v>
      </c>
      <c r="F201" s="41">
        <f t="shared" si="42"/>
        <v>160.60000000000008</v>
      </c>
      <c r="G201" s="41">
        <f t="shared" si="42"/>
        <v>166.09999999999775</v>
      </c>
      <c r="H201" s="42">
        <f t="shared" si="42"/>
        <v>140.80000000000041</v>
      </c>
      <c r="I201" s="42">
        <f t="shared" si="42"/>
        <v>149.59999999999988</v>
      </c>
      <c r="J201" s="42">
        <f t="shared" si="42"/>
        <v>155.09999999999937</v>
      </c>
      <c r="K201" s="43">
        <f t="shared" si="42"/>
        <v>129.79999999999836</v>
      </c>
      <c r="L201" s="43">
        <f t="shared" si="42"/>
        <v>138.60000000000184</v>
      </c>
      <c r="M201" s="43">
        <f t="shared" si="42"/>
        <v>144.09999999999849</v>
      </c>
      <c r="N201" s="44">
        <f t="shared" si="42"/>
        <v>103.40000000000106</v>
      </c>
      <c r="O201" s="44">
        <f t="shared" si="42"/>
        <v>112.20000000000061</v>
      </c>
      <c r="P201" s="44">
        <f t="shared" si="42"/>
        <v>117.70000000000138</v>
      </c>
      <c r="Q201" s="45">
        <f t="shared" si="42"/>
        <v>97.900000000000716</v>
      </c>
      <c r="R201" s="45">
        <f t="shared" si="42"/>
        <v>106.69999999999959</v>
      </c>
      <c r="S201" s="45">
        <f t="shared" si="42"/>
        <v>112.20000000000061</v>
      </c>
      <c r="T201" s="46">
        <f t="shared" si="42"/>
        <v>92.399999999999693</v>
      </c>
      <c r="U201" s="46">
        <f t="shared" si="40"/>
        <v>101.19999999999932</v>
      </c>
      <c r="V201" s="46">
        <f t="shared" si="40"/>
        <v>106.69999999999959</v>
      </c>
      <c r="W201" s="47">
        <f t="shared" si="40"/>
        <v>86.9</v>
      </c>
      <c r="X201" s="47">
        <f t="shared" si="40"/>
        <v>95.700000000001197</v>
      </c>
      <c r="Y201" s="47">
        <f t="shared" si="40"/>
        <v>101.19999999999932</v>
      </c>
      <c r="Z201" s="48">
        <f t="shared" si="40"/>
        <v>81.400000000000631</v>
      </c>
      <c r="AA201" s="48">
        <f t="shared" si="40"/>
        <v>90.200000000001125</v>
      </c>
      <c r="AB201" s="48">
        <f t="shared" si="40"/>
        <v>95.700000000001197</v>
      </c>
      <c r="AC201" s="49">
        <f t="shared" si="40"/>
        <v>75.899999999999295</v>
      </c>
      <c r="AD201" s="49">
        <f t="shared" si="40"/>
        <v>84.700000000000102</v>
      </c>
      <c r="AE201" s="49">
        <f t="shared" si="40"/>
        <v>90.200000000001125</v>
      </c>
      <c r="AF201" s="50">
        <f t="shared" si="40"/>
        <v>70.400000000000205</v>
      </c>
      <c r="AG201" s="50">
        <f t="shared" si="40"/>
        <v>79.199999999999079</v>
      </c>
      <c r="AH201" s="50">
        <f t="shared" si="40"/>
        <v>84.700000000000102</v>
      </c>
      <c r="AI201" s="51">
        <f t="shared" si="40"/>
        <v>64.899999999999181</v>
      </c>
      <c r="AJ201" s="51">
        <f t="shared" si="40"/>
        <v>73.700000000000131</v>
      </c>
      <c r="AK201" s="51">
        <f t="shared" si="44"/>
        <v>79.199999999999079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152.56666666666527</v>
      </c>
      <c r="F202" s="41">
        <f t="shared" si="42"/>
        <v>161.41111111111118</v>
      </c>
      <c r="G202" s="41">
        <f t="shared" si="42"/>
        <v>166.93888888888665</v>
      </c>
      <c r="H202" s="42">
        <f t="shared" si="42"/>
        <v>141.51111111111152</v>
      </c>
      <c r="I202" s="42">
        <f t="shared" si="42"/>
        <v>150.35555555555544</v>
      </c>
      <c r="J202" s="42">
        <f t="shared" si="42"/>
        <v>155.8833333333327</v>
      </c>
      <c r="K202" s="43">
        <f t="shared" si="42"/>
        <v>130.45555555555393</v>
      </c>
      <c r="L202" s="43">
        <f t="shared" si="42"/>
        <v>139.30000000000183</v>
      </c>
      <c r="M202" s="43">
        <f t="shared" si="42"/>
        <v>144.82777777777628</v>
      </c>
      <c r="N202" s="44">
        <f t="shared" si="42"/>
        <v>103.92222222222328</v>
      </c>
      <c r="O202" s="44">
        <f t="shared" si="42"/>
        <v>112.76666666666728</v>
      </c>
      <c r="P202" s="44">
        <f t="shared" si="42"/>
        <v>118.29444444444583</v>
      </c>
      <c r="Q202" s="45">
        <f t="shared" si="42"/>
        <v>98.394444444445156</v>
      </c>
      <c r="R202" s="45">
        <f t="shared" si="42"/>
        <v>107.23888888888848</v>
      </c>
      <c r="S202" s="45">
        <f t="shared" si="42"/>
        <v>112.76666666666728</v>
      </c>
      <c r="T202" s="46">
        <f t="shared" si="42"/>
        <v>92.866666666666362</v>
      </c>
      <c r="U202" s="46">
        <f t="shared" si="40"/>
        <v>101.71111111111043</v>
      </c>
      <c r="V202" s="46">
        <f t="shared" si="40"/>
        <v>107.23888888888848</v>
      </c>
      <c r="W202" s="47">
        <f t="shared" si="40"/>
        <v>87.338888888888889</v>
      </c>
      <c r="X202" s="47">
        <f t="shared" si="40"/>
        <v>96.183333333334531</v>
      </c>
      <c r="Y202" s="47">
        <f t="shared" ref="Y202:AK233" si="45">Y203-(Y$363/360)</f>
        <v>101.71111111111043</v>
      </c>
      <c r="Z202" s="48">
        <f t="shared" si="45"/>
        <v>81.811111111111742</v>
      </c>
      <c r="AA202" s="48">
        <f t="shared" si="45"/>
        <v>90.655555555556674</v>
      </c>
      <c r="AB202" s="48">
        <f t="shared" si="45"/>
        <v>96.183333333334531</v>
      </c>
      <c r="AC202" s="49">
        <f t="shared" si="45"/>
        <v>76.283333333332635</v>
      </c>
      <c r="AD202" s="49">
        <f t="shared" si="45"/>
        <v>85.127777777777879</v>
      </c>
      <c r="AE202" s="49">
        <f t="shared" si="45"/>
        <v>90.655555555556674</v>
      </c>
      <c r="AF202" s="50">
        <f t="shared" si="45"/>
        <v>70.755555555555759</v>
      </c>
      <c r="AG202" s="50">
        <f t="shared" si="45"/>
        <v>79.599999999999085</v>
      </c>
      <c r="AH202" s="50">
        <f t="shared" si="45"/>
        <v>85.127777777777879</v>
      </c>
      <c r="AI202" s="51">
        <f t="shared" si="45"/>
        <v>65.227777777776964</v>
      </c>
      <c r="AJ202" s="51">
        <f t="shared" si="45"/>
        <v>74.072222222222351</v>
      </c>
      <c r="AK202" s="51">
        <f t="shared" si="45"/>
        <v>79.599999999999085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153.33333333333195</v>
      </c>
      <c r="F203" s="41">
        <f t="shared" si="42"/>
        <v>162.22222222222229</v>
      </c>
      <c r="G203" s="41">
        <f t="shared" si="42"/>
        <v>167.77777777777555</v>
      </c>
      <c r="H203" s="42">
        <f t="shared" si="42"/>
        <v>142.22222222222263</v>
      </c>
      <c r="I203" s="42">
        <f t="shared" si="42"/>
        <v>151.111111111111</v>
      </c>
      <c r="J203" s="42">
        <f t="shared" si="42"/>
        <v>156.66666666666603</v>
      </c>
      <c r="K203" s="43">
        <f t="shared" si="42"/>
        <v>131.11111111110949</v>
      </c>
      <c r="L203" s="43">
        <f t="shared" si="42"/>
        <v>140.00000000000182</v>
      </c>
      <c r="M203" s="43">
        <f t="shared" si="42"/>
        <v>145.55555555555406</v>
      </c>
      <c r="N203" s="44">
        <f t="shared" si="42"/>
        <v>104.44444444444551</v>
      </c>
      <c r="O203" s="44">
        <f t="shared" si="42"/>
        <v>113.33333333333394</v>
      </c>
      <c r="P203" s="44">
        <f t="shared" si="42"/>
        <v>118.88888888889028</v>
      </c>
      <c r="Q203" s="45">
        <f t="shared" si="42"/>
        <v>98.888888888889596</v>
      </c>
      <c r="R203" s="45">
        <f t="shared" si="42"/>
        <v>107.77777777777737</v>
      </c>
      <c r="S203" s="45">
        <f t="shared" si="42"/>
        <v>113.33333333333394</v>
      </c>
      <c r="T203" s="46">
        <f t="shared" si="42"/>
        <v>93.33333333333303</v>
      </c>
      <c r="U203" s="46">
        <f t="shared" ref="U203:AI223" si="46">U204-(U$363/360)</f>
        <v>102.22222222222153</v>
      </c>
      <c r="V203" s="46">
        <f t="shared" si="46"/>
        <v>107.77777777777737</v>
      </c>
      <c r="W203" s="47">
        <f t="shared" si="46"/>
        <v>87.777777777777771</v>
      </c>
      <c r="X203" s="47">
        <f t="shared" si="46"/>
        <v>96.666666666667865</v>
      </c>
      <c r="Y203" s="47">
        <f t="shared" si="46"/>
        <v>102.22222222222153</v>
      </c>
      <c r="Z203" s="48">
        <f t="shared" si="46"/>
        <v>82.222222222222854</v>
      </c>
      <c r="AA203" s="48">
        <f t="shared" si="46"/>
        <v>91.111111111112223</v>
      </c>
      <c r="AB203" s="48">
        <f t="shared" si="46"/>
        <v>96.666666666667865</v>
      </c>
      <c r="AC203" s="49">
        <f t="shared" si="46"/>
        <v>76.666666666665975</v>
      </c>
      <c r="AD203" s="49">
        <f t="shared" si="46"/>
        <v>85.555555555555657</v>
      </c>
      <c r="AE203" s="49">
        <f t="shared" si="46"/>
        <v>91.111111111112223</v>
      </c>
      <c r="AF203" s="50">
        <f t="shared" si="45"/>
        <v>71.111111111111313</v>
      </c>
      <c r="AG203" s="50">
        <f t="shared" si="45"/>
        <v>79.999999999999091</v>
      </c>
      <c r="AH203" s="50">
        <f t="shared" si="45"/>
        <v>85.555555555555657</v>
      </c>
      <c r="AI203" s="51">
        <f t="shared" si="45"/>
        <v>65.555555555554747</v>
      </c>
      <c r="AJ203" s="51">
        <f t="shared" si="45"/>
        <v>74.444444444444571</v>
      </c>
      <c r="AK203" s="51">
        <f t="shared" si="45"/>
        <v>79.999999999999091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154.09999999999863</v>
      </c>
      <c r="F204" s="41">
        <f t="shared" si="42"/>
        <v>163.03333333333339</v>
      </c>
      <c r="G204" s="41">
        <f t="shared" si="42"/>
        <v>168.61666666666446</v>
      </c>
      <c r="H204" s="42">
        <f t="shared" si="42"/>
        <v>142.93333333333374</v>
      </c>
      <c r="I204" s="42">
        <f t="shared" si="42"/>
        <v>151.86666666666656</v>
      </c>
      <c r="J204" s="42">
        <f t="shared" si="42"/>
        <v>157.44999999999936</v>
      </c>
      <c r="K204" s="43">
        <f t="shared" si="42"/>
        <v>131.76666666666506</v>
      </c>
      <c r="L204" s="43">
        <f t="shared" si="42"/>
        <v>140.70000000000181</v>
      </c>
      <c r="M204" s="43">
        <f t="shared" si="42"/>
        <v>146.28333333333185</v>
      </c>
      <c r="N204" s="44">
        <f t="shared" si="42"/>
        <v>104.96666666666773</v>
      </c>
      <c r="O204" s="44">
        <f t="shared" si="42"/>
        <v>113.9000000000006</v>
      </c>
      <c r="P204" s="44">
        <f t="shared" si="42"/>
        <v>119.48333333333473</v>
      </c>
      <c r="Q204" s="45">
        <f t="shared" si="42"/>
        <v>99.383333333334036</v>
      </c>
      <c r="R204" s="45">
        <f t="shared" si="42"/>
        <v>108.31666666666626</v>
      </c>
      <c r="S204" s="45">
        <f t="shared" si="42"/>
        <v>113.9000000000006</v>
      </c>
      <c r="T204" s="46">
        <f t="shared" si="42"/>
        <v>93.799999999999699</v>
      </c>
      <c r="U204" s="46">
        <f t="shared" si="46"/>
        <v>102.73333333333264</v>
      </c>
      <c r="V204" s="46">
        <f t="shared" si="46"/>
        <v>108.31666666666626</v>
      </c>
      <c r="W204" s="47">
        <f t="shared" si="46"/>
        <v>88.216666666666654</v>
      </c>
      <c r="X204" s="47">
        <f t="shared" si="46"/>
        <v>97.150000000001199</v>
      </c>
      <c r="Y204" s="47">
        <f t="shared" si="46"/>
        <v>102.73333333333264</v>
      </c>
      <c r="Z204" s="48">
        <f t="shared" si="46"/>
        <v>82.633333333333965</v>
      </c>
      <c r="AA204" s="48">
        <f t="shared" si="46"/>
        <v>91.566666666667771</v>
      </c>
      <c r="AB204" s="48">
        <f t="shared" si="46"/>
        <v>97.150000000001199</v>
      </c>
      <c r="AC204" s="49">
        <f t="shared" si="46"/>
        <v>77.049999999999315</v>
      </c>
      <c r="AD204" s="49">
        <f t="shared" si="46"/>
        <v>85.983333333333434</v>
      </c>
      <c r="AE204" s="49">
        <f t="shared" si="46"/>
        <v>91.566666666667771</v>
      </c>
      <c r="AF204" s="50">
        <f t="shared" si="45"/>
        <v>71.466666666666868</v>
      </c>
      <c r="AG204" s="50">
        <f t="shared" si="45"/>
        <v>80.399999999999096</v>
      </c>
      <c r="AH204" s="50">
        <f t="shared" si="45"/>
        <v>85.983333333333434</v>
      </c>
      <c r="AI204" s="51">
        <f t="shared" si="45"/>
        <v>65.88333333333253</v>
      </c>
      <c r="AJ204" s="51">
        <f t="shared" si="45"/>
        <v>74.816666666666791</v>
      </c>
      <c r="AK204" s="51">
        <f t="shared" si="45"/>
        <v>80.399999999999096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154.86666666666531</v>
      </c>
      <c r="F205" s="41">
        <f t="shared" si="42"/>
        <v>163.84444444444449</v>
      </c>
      <c r="G205" s="41">
        <f t="shared" si="42"/>
        <v>169.45555555555336</v>
      </c>
      <c r="H205" s="42">
        <f t="shared" si="42"/>
        <v>143.64444444444484</v>
      </c>
      <c r="I205" s="42">
        <f t="shared" si="42"/>
        <v>152.62222222222212</v>
      </c>
      <c r="J205" s="42">
        <f t="shared" si="42"/>
        <v>158.23333333333269</v>
      </c>
      <c r="K205" s="43">
        <f t="shared" si="42"/>
        <v>132.42222222222063</v>
      </c>
      <c r="L205" s="43">
        <f t="shared" si="42"/>
        <v>141.4000000000018</v>
      </c>
      <c r="M205" s="43">
        <f t="shared" si="42"/>
        <v>147.01111111110964</v>
      </c>
      <c r="N205" s="44">
        <f t="shared" si="42"/>
        <v>105.48888888888996</v>
      </c>
      <c r="O205" s="44">
        <f t="shared" si="42"/>
        <v>114.46666666666727</v>
      </c>
      <c r="P205" s="44">
        <f t="shared" si="42"/>
        <v>120.07777777777918</v>
      </c>
      <c r="Q205" s="45">
        <f t="shared" si="42"/>
        <v>99.877777777778476</v>
      </c>
      <c r="R205" s="45">
        <f t="shared" si="42"/>
        <v>108.85555555555516</v>
      </c>
      <c r="S205" s="45">
        <f t="shared" si="42"/>
        <v>114.46666666666727</v>
      </c>
      <c r="T205" s="46">
        <f t="shared" si="42"/>
        <v>94.266666666666367</v>
      </c>
      <c r="U205" s="46">
        <f t="shared" si="46"/>
        <v>103.24444444444374</v>
      </c>
      <c r="V205" s="46">
        <f t="shared" si="46"/>
        <v>108.85555555555516</v>
      </c>
      <c r="W205" s="47">
        <f t="shared" si="46"/>
        <v>88.655555555555537</v>
      </c>
      <c r="X205" s="47">
        <f t="shared" si="46"/>
        <v>97.633333333334534</v>
      </c>
      <c r="Y205" s="47">
        <f t="shared" si="46"/>
        <v>103.24444444444374</v>
      </c>
      <c r="Z205" s="48">
        <f t="shared" si="46"/>
        <v>83.044444444445077</v>
      </c>
      <c r="AA205" s="48">
        <f t="shared" si="46"/>
        <v>92.02222222222332</v>
      </c>
      <c r="AB205" s="48">
        <f t="shared" si="46"/>
        <v>97.633333333334534</v>
      </c>
      <c r="AC205" s="49">
        <f t="shared" si="46"/>
        <v>77.433333333332655</v>
      </c>
      <c r="AD205" s="49">
        <f t="shared" si="46"/>
        <v>86.411111111111211</v>
      </c>
      <c r="AE205" s="49">
        <f t="shared" si="46"/>
        <v>92.02222222222332</v>
      </c>
      <c r="AF205" s="50">
        <f t="shared" si="45"/>
        <v>71.822222222222422</v>
      </c>
      <c r="AG205" s="50">
        <f t="shared" si="45"/>
        <v>80.799999999999102</v>
      </c>
      <c r="AH205" s="50">
        <f t="shared" si="45"/>
        <v>86.411111111111211</v>
      </c>
      <c r="AI205" s="51">
        <f t="shared" si="45"/>
        <v>66.211111111110313</v>
      </c>
      <c r="AJ205" s="51">
        <f t="shared" si="45"/>
        <v>75.188888888889011</v>
      </c>
      <c r="AK205" s="51">
        <f t="shared" si="45"/>
        <v>80.799999999999102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155.63333333333199</v>
      </c>
      <c r="F206" s="41">
        <f t="shared" si="42"/>
        <v>164.65555555555559</v>
      </c>
      <c r="G206" s="41">
        <f t="shared" si="42"/>
        <v>170.29444444444226</v>
      </c>
      <c r="H206" s="42">
        <f t="shared" si="42"/>
        <v>144.35555555555595</v>
      </c>
      <c r="I206" s="42">
        <f t="shared" si="42"/>
        <v>153.37777777777768</v>
      </c>
      <c r="J206" s="42">
        <f t="shared" si="42"/>
        <v>159.01666666666603</v>
      </c>
      <c r="K206" s="43">
        <f t="shared" si="42"/>
        <v>133.07777777777619</v>
      </c>
      <c r="L206" s="43">
        <f t="shared" si="42"/>
        <v>142.10000000000178</v>
      </c>
      <c r="M206" s="43">
        <f t="shared" si="42"/>
        <v>147.73888888888743</v>
      </c>
      <c r="N206" s="44">
        <f t="shared" si="42"/>
        <v>106.01111111111219</v>
      </c>
      <c r="O206" s="44">
        <f t="shared" si="42"/>
        <v>115.03333333333393</v>
      </c>
      <c r="P206" s="44">
        <f t="shared" si="42"/>
        <v>120.67222222222362</v>
      </c>
      <c r="Q206" s="45">
        <f t="shared" si="42"/>
        <v>100.37222222222292</v>
      </c>
      <c r="R206" s="45">
        <f t="shared" si="42"/>
        <v>109.39444444444405</v>
      </c>
      <c r="S206" s="45">
        <f t="shared" si="42"/>
        <v>115.03333333333393</v>
      </c>
      <c r="T206" s="46">
        <f t="shared" si="42"/>
        <v>94.733333333333036</v>
      </c>
      <c r="U206" s="46">
        <f t="shared" si="46"/>
        <v>103.75555555555485</v>
      </c>
      <c r="V206" s="46">
        <f t="shared" si="46"/>
        <v>109.39444444444405</v>
      </c>
      <c r="W206" s="47">
        <f t="shared" si="46"/>
        <v>89.09444444444442</v>
      </c>
      <c r="X206" s="47">
        <f t="shared" si="46"/>
        <v>98.116666666667868</v>
      </c>
      <c r="Y206" s="47">
        <f t="shared" si="46"/>
        <v>103.75555555555485</v>
      </c>
      <c r="Z206" s="48">
        <f t="shared" si="46"/>
        <v>83.455555555556188</v>
      </c>
      <c r="AA206" s="48">
        <f t="shared" si="46"/>
        <v>92.477777777778869</v>
      </c>
      <c r="AB206" s="48">
        <f t="shared" si="46"/>
        <v>98.116666666667868</v>
      </c>
      <c r="AC206" s="49">
        <f t="shared" si="46"/>
        <v>77.816666666665995</v>
      </c>
      <c r="AD206" s="49">
        <f t="shared" si="46"/>
        <v>86.838888888888988</v>
      </c>
      <c r="AE206" s="49">
        <f t="shared" si="46"/>
        <v>92.477777777778869</v>
      </c>
      <c r="AF206" s="50">
        <f t="shared" si="45"/>
        <v>72.177777777777976</v>
      </c>
      <c r="AG206" s="50">
        <f t="shared" si="45"/>
        <v>81.199999999999108</v>
      </c>
      <c r="AH206" s="50">
        <f t="shared" si="45"/>
        <v>86.838888888888988</v>
      </c>
      <c r="AI206" s="51">
        <f t="shared" si="45"/>
        <v>66.538888888888096</v>
      </c>
      <c r="AJ206" s="51">
        <f t="shared" si="45"/>
        <v>75.561111111111231</v>
      </c>
      <c r="AK206" s="51">
        <f t="shared" si="45"/>
        <v>81.199999999999108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156.39999999999867</v>
      </c>
      <c r="F207" s="41">
        <f t="shared" si="42"/>
        <v>165.4666666666667</v>
      </c>
      <c r="G207" s="41">
        <f t="shared" si="42"/>
        <v>171.13333333333117</v>
      </c>
      <c r="H207" s="42">
        <f t="shared" si="42"/>
        <v>145.06666666666706</v>
      </c>
      <c r="I207" s="42">
        <f t="shared" si="42"/>
        <v>154.13333333333324</v>
      </c>
      <c r="J207" s="42">
        <f t="shared" si="42"/>
        <v>159.79999999999936</v>
      </c>
      <c r="K207" s="43">
        <f t="shared" si="42"/>
        <v>133.73333333333176</v>
      </c>
      <c r="L207" s="43">
        <f t="shared" si="42"/>
        <v>142.80000000000177</v>
      </c>
      <c r="M207" s="43">
        <f t="shared" si="42"/>
        <v>148.46666666666522</v>
      </c>
      <c r="N207" s="44">
        <f t="shared" si="42"/>
        <v>106.53333333333441</v>
      </c>
      <c r="O207" s="44">
        <f t="shared" si="42"/>
        <v>115.60000000000059</v>
      </c>
      <c r="P207" s="44">
        <f t="shared" si="42"/>
        <v>121.26666666666807</v>
      </c>
      <c r="Q207" s="45">
        <f t="shared" si="42"/>
        <v>100.86666666666736</v>
      </c>
      <c r="R207" s="45">
        <f t="shared" si="42"/>
        <v>109.93333333333294</v>
      </c>
      <c r="S207" s="45">
        <f t="shared" si="42"/>
        <v>115.60000000000059</v>
      </c>
      <c r="T207" s="46">
        <f t="shared" si="42"/>
        <v>95.199999999999704</v>
      </c>
      <c r="U207" s="46">
        <f t="shared" si="46"/>
        <v>104.26666666666596</v>
      </c>
      <c r="V207" s="46">
        <f t="shared" si="46"/>
        <v>109.93333333333294</v>
      </c>
      <c r="W207" s="47">
        <f t="shared" si="46"/>
        <v>89.533333333333303</v>
      </c>
      <c r="X207" s="47">
        <f t="shared" si="46"/>
        <v>98.600000000001202</v>
      </c>
      <c r="Y207" s="47">
        <f t="shared" si="46"/>
        <v>104.26666666666596</v>
      </c>
      <c r="Z207" s="48">
        <f t="shared" si="46"/>
        <v>83.8666666666673</v>
      </c>
      <c r="AA207" s="48">
        <f t="shared" si="46"/>
        <v>92.933333333334417</v>
      </c>
      <c r="AB207" s="48">
        <f t="shared" si="46"/>
        <v>98.600000000001202</v>
      </c>
      <c r="AC207" s="49">
        <f t="shared" si="46"/>
        <v>78.199999999999335</v>
      </c>
      <c r="AD207" s="49">
        <f t="shared" si="46"/>
        <v>87.266666666666765</v>
      </c>
      <c r="AE207" s="49">
        <f t="shared" si="46"/>
        <v>92.933333333334417</v>
      </c>
      <c r="AF207" s="50">
        <f t="shared" si="45"/>
        <v>72.53333333333353</v>
      </c>
      <c r="AG207" s="50">
        <f t="shared" si="45"/>
        <v>81.599999999999113</v>
      </c>
      <c r="AH207" s="50">
        <f t="shared" si="45"/>
        <v>87.266666666666765</v>
      </c>
      <c r="AI207" s="51">
        <f t="shared" si="45"/>
        <v>66.866666666665878</v>
      </c>
      <c r="AJ207" s="51">
        <f t="shared" si="45"/>
        <v>75.933333333333451</v>
      </c>
      <c r="AK207" s="51">
        <f t="shared" si="45"/>
        <v>81.599999999999113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157.16666666666535</v>
      </c>
      <c r="F208" s="41">
        <f t="shared" si="42"/>
        <v>166.2777777777778</v>
      </c>
      <c r="G208" s="41">
        <f t="shared" si="42"/>
        <v>171.97222222222007</v>
      </c>
      <c r="H208" s="42">
        <f t="shared" si="42"/>
        <v>145.77777777777817</v>
      </c>
      <c r="I208" s="42">
        <f t="shared" si="42"/>
        <v>154.8888888888888</v>
      </c>
      <c r="J208" s="42">
        <f t="shared" si="42"/>
        <v>160.58333333333269</v>
      </c>
      <c r="K208" s="43">
        <f t="shared" si="42"/>
        <v>134.38888888888732</v>
      </c>
      <c r="L208" s="43">
        <f t="shared" si="42"/>
        <v>143.50000000000176</v>
      </c>
      <c r="M208" s="43">
        <f t="shared" si="42"/>
        <v>149.19444444444301</v>
      </c>
      <c r="N208" s="44">
        <f t="shared" si="42"/>
        <v>107.05555555555664</v>
      </c>
      <c r="O208" s="44">
        <f t="shared" si="42"/>
        <v>116.16666666666725</v>
      </c>
      <c r="P208" s="44">
        <f t="shared" si="42"/>
        <v>121.86111111111252</v>
      </c>
      <c r="Q208" s="45">
        <f t="shared" si="42"/>
        <v>101.3611111111118</v>
      </c>
      <c r="R208" s="45">
        <f t="shared" si="42"/>
        <v>110.47222222222183</v>
      </c>
      <c r="S208" s="45">
        <f t="shared" si="42"/>
        <v>116.16666666666725</v>
      </c>
      <c r="T208" s="46">
        <f t="shared" si="42"/>
        <v>95.666666666666373</v>
      </c>
      <c r="U208" s="46">
        <f t="shared" si="46"/>
        <v>104.77777777777706</v>
      </c>
      <c r="V208" s="46">
        <f t="shared" si="46"/>
        <v>110.47222222222183</v>
      </c>
      <c r="W208" s="47">
        <f t="shared" si="46"/>
        <v>89.972222222222186</v>
      </c>
      <c r="X208" s="47">
        <f t="shared" si="46"/>
        <v>99.083333333334537</v>
      </c>
      <c r="Y208" s="47">
        <f t="shared" si="46"/>
        <v>104.77777777777706</v>
      </c>
      <c r="Z208" s="48">
        <f t="shared" si="46"/>
        <v>84.277777777778411</v>
      </c>
      <c r="AA208" s="48">
        <f t="shared" si="46"/>
        <v>93.388888888889966</v>
      </c>
      <c r="AB208" s="48">
        <f t="shared" si="46"/>
        <v>99.083333333334537</v>
      </c>
      <c r="AC208" s="49">
        <f t="shared" si="46"/>
        <v>78.583333333332675</v>
      </c>
      <c r="AD208" s="49">
        <f t="shared" si="46"/>
        <v>87.694444444444542</v>
      </c>
      <c r="AE208" s="49">
        <f t="shared" si="46"/>
        <v>93.388888888889966</v>
      </c>
      <c r="AF208" s="50">
        <f t="shared" si="45"/>
        <v>72.888888888889085</v>
      </c>
      <c r="AG208" s="50">
        <f t="shared" si="45"/>
        <v>81.999999999999119</v>
      </c>
      <c r="AH208" s="50">
        <f t="shared" si="45"/>
        <v>87.694444444444542</v>
      </c>
      <c r="AI208" s="51">
        <f t="shared" si="45"/>
        <v>67.194444444443661</v>
      </c>
      <c r="AJ208" s="51">
        <f t="shared" si="45"/>
        <v>76.305555555555671</v>
      </c>
      <c r="AK208" s="51">
        <f t="shared" si="45"/>
        <v>81.999999999999119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157.93333333333203</v>
      </c>
      <c r="F209" s="41">
        <f t="shared" si="42"/>
        <v>167.0888888888889</v>
      </c>
      <c r="G209" s="41">
        <f t="shared" si="42"/>
        <v>172.81111111110897</v>
      </c>
      <c r="H209" s="42">
        <f t="shared" si="42"/>
        <v>146.48888888888928</v>
      </c>
      <c r="I209" s="42">
        <f t="shared" si="42"/>
        <v>155.64444444444436</v>
      </c>
      <c r="J209" s="42">
        <f t="shared" si="42"/>
        <v>161.36666666666602</v>
      </c>
      <c r="K209" s="43">
        <f t="shared" si="42"/>
        <v>135.04444444444289</v>
      </c>
      <c r="L209" s="43">
        <f t="shared" si="42"/>
        <v>144.20000000000175</v>
      </c>
      <c r="M209" s="43">
        <f t="shared" si="42"/>
        <v>149.9222222222208</v>
      </c>
      <c r="N209" s="44">
        <f t="shared" si="42"/>
        <v>107.57777777777886</v>
      </c>
      <c r="O209" s="44">
        <f t="shared" si="42"/>
        <v>116.73333333333392</v>
      </c>
      <c r="P209" s="44">
        <f t="shared" si="42"/>
        <v>122.45555555555697</v>
      </c>
      <c r="Q209" s="45">
        <f t="shared" si="42"/>
        <v>101.85555555555624</v>
      </c>
      <c r="R209" s="45">
        <f t="shared" si="42"/>
        <v>111.01111111111072</v>
      </c>
      <c r="S209" s="45">
        <f t="shared" si="42"/>
        <v>116.73333333333392</v>
      </c>
      <c r="T209" s="46">
        <f t="shared" ref="T209" si="47">T210-(T$363/360)</f>
        <v>96.133333333333042</v>
      </c>
      <c r="U209" s="46">
        <f t="shared" si="46"/>
        <v>105.28888888888817</v>
      </c>
      <c r="V209" s="46">
        <f t="shared" si="46"/>
        <v>111.01111111111072</v>
      </c>
      <c r="W209" s="47">
        <f t="shared" si="46"/>
        <v>90.411111111111069</v>
      </c>
      <c r="X209" s="47">
        <f t="shared" si="46"/>
        <v>99.566666666667871</v>
      </c>
      <c r="Y209" s="47">
        <f t="shared" si="46"/>
        <v>105.28888888888817</v>
      </c>
      <c r="Z209" s="48">
        <f t="shared" si="46"/>
        <v>84.688888888889522</v>
      </c>
      <c r="AA209" s="48">
        <f t="shared" si="46"/>
        <v>93.844444444445514</v>
      </c>
      <c r="AB209" s="48">
        <f t="shared" si="46"/>
        <v>99.566666666667871</v>
      </c>
      <c r="AC209" s="49">
        <f t="shared" si="46"/>
        <v>78.966666666666015</v>
      </c>
      <c r="AD209" s="49">
        <f t="shared" si="46"/>
        <v>88.122222222222319</v>
      </c>
      <c r="AE209" s="49">
        <f t="shared" si="46"/>
        <v>93.844444444445514</v>
      </c>
      <c r="AF209" s="50">
        <f t="shared" si="45"/>
        <v>73.244444444444639</v>
      </c>
      <c r="AG209" s="50">
        <f t="shared" si="45"/>
        <v>82.399999999999125</v>
      </c>
      <c r="AH209" s="50">
        <f t="shared" si="45"/>
        <v>88.122222222222319</v>
      </c>
      <c r="AI209" s="51">
        <f t="shared" si="45"/>
        <v>67.522222222221444</v>
      </c>
      <c r="AJ209" s="51">
        <f t="shared" si="45"/>
        <v>76.677777777777891</v>
      </c>
      <c r="AK209" s="51">
        <f t="shared" si="45"/>
        <v>82.399999999999125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158.69999999999871</v>
      </c>
      <c r="F210" s="41">
        <f t="shared" si="48"/>
        <v>167.9</v>
      </c>
      <c r="G210" s="41">
        <f t="shared" si="48"/>
        <v>173.64999999999787</v>
      </c>
      <c r="H210" s="42">
        <f t="shared" si="48"/>
        <v>147.20000000000039</v>
      </c>
      <c r="I210" s="42">
        <f t="shared" si="48"/>
        <v>156.39999999999992</v>
      </c>
      <c r="J210" s="42">
        <f t="shared" si="48"/>
        <v>162.14999999999935</v>
      </c>
      <c r="K210" s="43">
        <f t="shared" si="48"/>
        <v>135.69999999999845</v>
      </c>
      <c r="L210" s="43">
        <f t="shared" si="48"/>
        <v>144.90000000000174</v>
      </c>
      <c r="M210" s="43">
        <f t="shared" si="48"/>
        <v>150.64999999999858</v>
      </c>
      <c r="N210" s="44">
        <f t="shared" si="48"/>
        <v>108.10000000000109</v>
      </c>
      <c r="O210" s="44">
        <f t="shared" si="48"/>
        <v>117.30000000000058</v>
      </c>
      <c r="P210" s="44">
        <f t="shared" si="48"/>
        <v>123.05000000000142</v>
      </c>
      <c r="Q210" s="45">
        <f t="shared" si="48"/>
        <v>102.35000000000068</v>
      </c>
      <c r="R210" s="45">
        <f t="shared" si="48"/>
        <v>111.54999999999961</v>
      </c>
      <c r="S210" s="45">
        <f t="shared" si="48"/>
        <v>117.30000000000058</v>
      </c>
      <c r="T210" s="46">
        <f t="shared" si="48"/>
        <v>96.59999999999971</v>
      </c>
      <c r="U210" s="46">
        <f t="shared" si="46"/>
        <v>105.79999999999927</v>
      </c>
      <c r="V210" s="46">
        <f t="shared" si="46"/>
        <v>111.54999999999961</v>
      </c>
      <c r="W210" s="47">
        <f t="shared" si="46"/>
        <v>90.849999999999952</v>
      </c>
      <c r="X210" s="47">
        <f t="shared" si="46"/>
        <v>100.05000000000121</v>
      </c>
      <c r="Y210" s="47">
        <f t="shared" si="46"/>
        <v>105.79999999999927</v>
      </c>
      <c r="Z210" s="48">
        <f t="shared" si="46"/>
        <v>85.100000000000634</v>
      </c>
      <c r="AA210" s="48">
        <f t="shared" si="46"/>
        <v>94.300000000001063</v>
      </c>
      <c r="AB210" s="48">
        <f t="shared" si="46"/>
        <v>100.05000000000121</v>
      </c>
      <c r="AC210" s="49">
        <f t="shared" si="46"/>
        <v>79.349999999999355</v>
      </c>
      <c r="AD210" s="49">
        <f t="shared" si="46"/>
        <v>88.550000000000097</v>
      </c>
      <c r="AE210" s="49">
        <f t="shared" si="46"/>
        <v>94.300000000001063</v>
      </c>
      <c r="AF210" s="50">
        <f t="shared" si="45"/>
        <v>73.600000000000193</v>
      </c>
      <c r="AG210" s="50">
        <f t="shared" si="45"/>
        <v>82.79999999999913</v>
      </c>
      <c r="AH210" s="50">
        <f t="shared" si="45"/>
        <v>88.550000000000097</v>
      </c>
      <c r="AI210" s="51">
        <f t="shared" si="45"/>
        <v>67.849999999999227</v>
      </c>
      <c r="AJ210" s="51">
        <f t="shared" si="45"/>
        <v>77.050000000000111</v>
      </c>
      <c r="AK210" s="51">
        <f t="shared" si="45"/>
        <v>82.79999999999913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159.46666666666539</v>
      </c>
      <c r="F211" s="41">
        <f t="shared" si="48"/>
        <v>168.71111111111111</v>
      </c>
      <c r="G211" s="41">
        <f t="shared" si="48"/>
        <v>174.48888888888678</v>
      </c>
      <c r="H211" s="42">
        <f t="shared" si="48"/>
        <v>147.9111111111115</v>
      </c>
      <c r="I211" s="42">
        <f t="shared" si="48"/>
        <v>157.15555555555548</v>
      </c>
      <c r="J211" s="42">
        <f t="shared" si="48"/>
        <v>162.93333333333268</v>
      </c>
      <c r="K211" s="43">
        <f t="shared" si="48"/>
        <v>136.35555555555402</v>
      </c>
      <c r="L211" s="43">
        <f t="shared" si="48"/>
        <v>145.60000000000173</v>
      </c>
      <c r="M211" s="43">
        <f t="shared" si="48"/>
        <v>151.37777777777637</v>
      </c>
      <c r="N211" s="44">
        <f t="shared" si="48"/>
        <v>108.62222222222331</v>
      </c>
      <c r="O211" s="44">
        <f t="shared" si="48"/>
        <v>117.86666666666724</v>
      </c>
      <c r="P211" s="44">
        <f t="shared" si="48"/>
        <v>123.64444444444587</v>
      </c>
      <c r="Q211" s="45">
        <f t="shared" si="48"/>
        <v>102.84444444444512</v>
      </c>
      <c r="R211" s="45">
        <f t="shared" si="48"/>
        <v>112.0888888888885</v>
      </c>
      <c r="S211" s="45">
        <f t="shared" si="48"/>
        <v>117.86666666666724</v>
      </c>
      <c r="T211" s="46">
        <f t="shared" si="48"/>
        <v>97.066666666666379</v>
      </c>
      <c r="U211" s="46">
        <f t="shared" si="46"/>
        <v>106.31111111111038</v>
      </c>
      <c r="V211" s="46">
        <f t="shared" si="46"/>
        <v>112.0888888888885</v>
      </c>
      <c r="W211" s="47">
        <f t="shared" si="46"/>
        <v>91.288888888888835</v>
      </c>
      <c r="X211" s="47">
        <f t="shared" si="46"/>
        <v>100.53333333333454</v>
      </c>
      <c r="Y211" s="47">
        <f t="shared" si="46"/>
        <v>106.31111111111038</v>
      </c>
      <c r="Z211" s="48">
        <f t="shared" si="46"/>
        <v>85.511111111111745</v>
      </c>
      <c r="AA211" s="48">
        <f t="shared" si="46"/>
        <v>94.755555555556612</v>
      </c>
      <c r="AB211" s="48">
        <f t="shared" si="46"/>
        <v>100.53333333333454</v>
      </c>
      <c r="AC211" s="49">
        <f t="shared" si="46"/>
        <v>79.733333333332695</v>
      </c>
      <c r="AD211" s="49">
        <f t="shared" si="46"/>
        <v>88.977777777777874</v>
      </c>
      <c r="AE211" s="49">
        <f t="shared" si="46"/>
        <v>94.755555555556612</v>
      </c>
      <c r="AF211" s="50">
        <f t="shared" si="45"/>
        <v>73.955555555555748</v>
      </c>
      <c r="AG211" s="50">
        <f t="shared" si="45"/>
        <v>83.199999999999136</v>
      </c>
      <c r="AH211" s="50">
        <f t="shared" si="45"/>
        <v>88.977777777777874</v>
      </c>
      <c r="AI211" s="51">
        <f t="shared" si="45"/>
        <v>68.17777777777701</v>
      </c>
      <c r="AJ211" s="51">
        <f t="shared" si="45"/>
        <v>77.422222222222331</v>
      </c>
      <c r="AK211" s="51">
        <f t="shared" si="45"/>
        <v>83.199999999999136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160.23333333333207</v>
      </c>
      <c r="F212" s="41">
        <f t="shared" si="48"/>
        <v>169.52222222222221</v>
      </c>
      <c r="G212" s="41">
        <f t="shared" si="48"/>
        <v>175.32777777777568</v>
      </c>
      <c r="H212" s="42">
        <f t="shared" si="48"/>
        <v>148.6222222222226</v>
      </c>
      <c r="I212" s="42">
        <f t="shared" si="48"/>
        <v>157.91111111111104</v>
      </c>
      <c r="J212" s="42">
        <f t="shared" si="48"/>
        <v>163.71666666666601</v>
      </c>
      <c r="K212" s="43">
        <f t="shared" si="48"/>
        <v>137.01111111110959</v>
      </c>
      <c r="L212" s="43">
        <f t="shared" si="48"/>
        <v>146.30000000000172</v>
      </c>
      <c r="M212" s="43">
        <f t="shared" si="48"/>
        <v>152.10555555555416</v>
      </c>
      <c r="N212" s="44">
        <f t="shared" si="48"/>
        <v>109.14444444444554</v>
      </c>
      <c r="O212" s="44">
        <f t="shared" si="48"/>
        <v>118.43333333333391</v>
      </c>
      <c r="P212" s="44">
        <f t="shared" si="48"/>
        <v>124.23888888889032</v>
      </c>
      <c r="Q212" s="45">
        <f t="shared" si="48"/>
        <v>103.33888888888956</v>
      </c>
      <c r="R212" s="45">
        <f t="shared" si="48"/>
        <v>112.6277777777774</v>
      </c>
      <c r="S212" s="45">
        <f t="shared" si="48"/>
        <v>118.43333333333391</v>
      </c>
      <c r="T212" s="46">
        <f t="shared" si="48"/>
        <v>97.533333333333047</v>
      </c>
      <c r="U212" s="46">
        <f t="shared" si="46"/>
        <v>106.82222222222148</v>
      </c>
      <c r="V212" s="46">
        <f t="shared" si="46"/>
        <v>112.6277777777774</v>
      </c>
      <c r="W212" s="47">
        <f t="shared" si="46"/>
        <v>91.727777777777717</v>
      </c>
      <c r="X212" s="47">
        <f t="shared" si="46"/>
        <v>101.01666666666787</v>
      </c>
      <c r="Y212" s="47">
        <f t="shared" si="46"/>
        <v>106.82222222222148</v>
      </c>
      <c r="Z212" s="48">
        <f t="shared" si="46"/>
        <v>85.922222222222857</v>
      </c>
      <c r="AA212" s="48">
        <f t="shared" si="46"/>
        <v>95.21111111111216</v>
      </c>
      <c r="AB212" s="48">
        <f t="shared" si="46"/>
        <v>101.01666666666787</v>
      </c>
      <c r="AC212" s="49">
        <f t="shared" si="46"/>
        <v>80.116666666666035</v>
      </c>
      <c r="AD212" s="49">
        <f t="shared" si="46"/>
        <v>89.405555555555651</v>
      </c>
      <c r="AE212" s="49">
        <f t="shared" si="46"/>
        <v>95.21111111111216</v>
      </c>
      <c r="AF212" s="50">
        <f t="shared" si="45"/>
        <v>74.311111111111302</v>
      </c>
      <c r="AG212" s="50">
        <f t="shared" si="45"/>
        <v>83.599999999999142</v>
      </c>
      <c r="AH212" s="50">
        <f t="shared" si="45"/>
        <v>89.405555555555651</v>
      </c>
      <c r="AI212" s="51">
        <f t="shared" si="45"/>
        <v>68.505555555554793</v>
      </c>
      <c r="AJ212" s="51">
        <f t="shared" si="45"/>
        <v>77.794444444444551</v>
      </c>
      <c r="AK212" s="51">
        <f t="shared" si="45"/>
        <v>83.599999999999142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160.99999999999875</v>
      </c>
      <c r="F213" s="41">
        <f t="shared" si="48"/>
        <v>170.33333333333331</v>
      </c>
      <c r="G213" s="41">
        <f t="shared" si="48"/>
        <v>176.16666666666458</v>
      </c>
      <c r="H213" s="42">
        <f t="shared" si="48"/>
        <v>149.33333333333371</v>
      </c>
      <c r="I213" s="42">
        <f t="shared" si="48"/>
        <v>158.6666666666666</v>
      </c>
      <c r="J213" s="42">
        <f t="shared" si="48"/>
        <v>164.49999999999935</v>
      </c>
      <c r="K213" s="43">
        <f t="shared" si="48"/>
        <v>137.66666666666515</v>
      </c>
      <c r="L213" s="43">
        <f t="shared" si="48"/>
        <v>147.00000000000171</v>
      </c>
      <c r="M213" s="43">
        <f t="shared" si="48"/>
        <v>152.83333333333195</v>
      </c>
      <c r="N213" s="44">
        <f t="shared" si="48"/>
        <v>109.66666666666777</v>
      </c>
      <c r="O213" s="44">
        <f t="shared" si="48"/>
        <v>119.00000000000057</v>
      </c>
      <c r="P213" s="44">
        <f t="shared" si="48"/>
        <v>124.83333333333476</v>
      </c>
      <c r="Q213" s="45">
        <f t="shared" si="48"/>
        <v>103.833333333334</v>
      </c>
      <c r="R213" s="45">
        <f t="shared" si="48"/>
        <v>113.16666666666629</v>
      </c>
      <c r="S213" s="45">
        <f t="shared" si="48"/>
        <v>119.00000000000057</v>
      </c>
      <c r="T213" s="46">
        <f t="shared" si="48"/>
        <v>97.999999999999716</v>
      </c>
      <c r="U213" s="46">
        <f t="shared" si="46"/>
        <v>107.33333333333259</v>
      </c>
      <c r="V213" s="46">
        <f t="shared" si="46"/>
        <v>113.16666666666629</v>
      </c>
      <c r="W213" s="47">
        <f t="shared" si="46"/>
        <v>92.1666666666666</v>
      </c>
      <c r="X213" s="47">
        <f t="shared" si="46"/>
        <v>101.50000000000121</v>
      </c>
      <c r="Y213" s="47">
        <f t="shared" si="46"/>
        <v>107.33333333333259</v>
      </c>
      <c r="Z213" s="48">
        <f t="shared" si="46"/>
        <v>86.333333333333968</v>
      </c>
      <c r="AA213" s="48">
        <f t="shared" si="46"/>
        <v>95.666666666667709</v>
      </c>
      <c r="AB213" s="48">
        <f t="shared" si="46"/>
        <v>101.50000000000121</v>
      </c>
      <c r="AC213" s="49">
        <f t="shared" si="46"/>
        <v>80.499999999999375</v>
      </c>
      <c r="AD213" s="49">
        <f t="shared" si="46"/>
        <v>89.833333333333428</v>
      </c>
      <c r="AE213" s="49">
        <f t="shared" si="46"/>
        <v>95.666666666667709</v>
      </c>
      <c r="AF213" s="50">
        <f t="shared" si="45"/>
        <v>74.666666666666856</v>
      </c>
      <c r="AG213" s="50">
        <f t="shared" si="45"/>
        <v>83.999999999999147</v>
      </c>
      <c r="AH213" s="50">
        <f t="shared" si="45"/>
        <v>89.833333333333428</v>
      </c>
      <c r="AI213" s="51">
        <f t="shared" si="45"/>
        <v>68.833333333332575</v>
      </c>
      <c r="AJ213" s="51">
        <f t="shared" si="45"/>
        <v>78.166666666666771</v>
      </c>
      <c r="AK213" s="51">
        <f t="shared" si="45"/>
        <v>83.999999999999147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161.76666666666543</v>
      </c>
      <c r="F214" s="41">
        <f t="shared" si="48"/>
        <v>171.14444444444442</v>
      </c>
      <c r="G214" s="41">
        <f t="shared" si="48"/>
        <v>177.00555555555349</v>
      </c>
      <c r="H214" s="42">
        <f t="shared" si="48"/>
        <v>150.04444444444482</v>
      </c>
      <c r="I214" s="42">
        <f t="shared" si="48"/>
        <v>159.42222222222216</v>
      </c>
      <c r="J214" s="42">
        <f t="shared" si="48"/>
        <v>165.28333333333268</v>
      </c>
      <c r="K214" s="43">
        <f t="shared" si="48"/>
        <v>138.32222222222072</v>
      </c>
      <c r="L214" s="43">
        <f t="shared" si="48"/>
        <v>147.70000000000169</v>
      </c>
      <c r="M214" s="43">
        <f t="shared" si="48"/>
        <v>153.56111111110974</v>
      </c>
      <c r="N214" s="44">
        <f t="shared" si="48"/>
        <v>110.18888888888999</v>
      </c>
      <c r="O214" s="44">
        <f t="shared" si="48"/>
        <v>119.56666666666723</v>
      </c>
      <c r="P214" s="44">
        <f t="shared" si="48"/>
        <v>125.42777777777921</v>
      </c>
      <c r="Q214" s="45">
        <f t="shared" si="48"/>
        <v>104.32777777777844</v>
      </c>
      <c r="R214" s="45">
        <f t="shared" si="48"/>
        <v>113.70555555555518</v>
      </c>
      <c r="S214" s="45">
        <f t="shared" si="48"/>
        <v>119.56666666666723</v>
      </c>
      <c r="T214" s="46">
        <f t="shared" si="48"/>
        <v>98.466666666666384</v>
      </c>
      <c r="U214" s="46">
        <f t="shared" si="46"/>
        <v>107.8444444444437</v>
      </c>
      <c r="V214" s="46">
        <f t="shared" si="46"/>
        <v>113.70555555555518</v>
      </c>
      <c r="W214" s="47">
        <f t="shared" si="46"/>
        <v>92.605555555555483</v>
      </c>
      <c r="X214" s="47">
        <f t="shared" si="46"/>
        <v>101.98333333333454</v>
      </c>
      <c r="Y214" s="47">
        <f t="shared" si="46"/>
        <v>107.8444444444437</v>
      </c>
      <c r="Z214" s="48">
        <f t="shared" si="46"/>
        <v>86.74444444444508</v>
      </c>
      <c r="AA214" s="48">
        <f t="shared" si="46"/>
        <v>96.122222222223257</v>
      </c>
      <c r="AB214" s="48">
        <f t="shared" si="46"/>
        <v>101.98333333333454</v>
      </c>
      <c r="AC214" s="49">
        <f t="shared" si="46"/>
        <v>80.883333333332715</v>
      </c>
      <c r="AD214" s="49">
        <f t="shared" si="46"/>
        <v>90.261111111111205</v>
      </c>
      <c r="AE214" s="49">
        <f t="shared" si="46"/>
        <v>96.122222222223257</v>
      </c>
      <c r="AF214" s="50">
        <f t="shared" si="45"/>
        <v>75.02222222222241</v>
      </c>
      <c r="AG214" s="50">
        <f t="shared" si="45"/>
        <v>84.399999999999153</v>
      </c>
      <c r="AH214" s="50">
        <f t="shared" si="45"/>
        <v>90.261111111111205</v>
      </c>
      <c r="AI214" s="51">
        <f t="shared" si="45"/>
        <v>69.161111111110358</v>
      </c>
      <c r="AJ214" s="51">
        <f t="shared" si="45"/>
        <v>78.538888888888991</v>
      </c>
      <c r="AK214" s="51">
        <f t="shared" si="45"/>
        <v>84.399999999999153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162.53333333333211</v>
      </c>
      <c r="F215" s="41">
        <f t="shared" si="48"/>
        <v>171.95555555555552</v>
      </c>
      <c r="G215" s="41">
        <f t="shared" si="48"/>
        <v>177.84444444444239</v>
      </c>
      <c r="H215" s="42">
        <f t="shared" si="48"/>
        <v>150.75555555555593</v>
      </c>
      <c r="I215" s="42">
        <f t="shared" si="48"/>
        <v>160.17777777777772</v>
      </c>
      <c r="J215" s="42">
        <f t="shared" si="48"/>
        <v>166.06666666666601</v>
      </c>
      <c r="K215" s="43">
        <f t="shared" si="48"/>
        <v>138.97777777777628</v>
      </c>
      <c r="L215" s="43">
        <f t="shared" si="48"/>
        <v>148.40000000000168</v>
      </c>
      <c r="M215" s="43">
        <f t="shared" si="48"/>
        <v>154.28888888888753</v>
      </c>
      <c r="N215" s="44">
        <f t="shared" si="48"/>
        <v>110.71111111111222</v>
      </c>
      <c r="O215" s="44">
        <f t="shared" si="48"/>
        <v>120.13333333333389</v>
      </c>
      <c r="P215" s="44">
        <f t="shared" si="48"/>
        <v>126.02222222222366</v>
      </c>
      <c r="Q215" s="45">
        <f t="shared" si="48"/>
        <v>104.82222222222288</v>
      </c>
      <c r="R215" s="45">
        <f t="shared" si="48"/>
        <v>114.24444444444407</v>
      </c>
      <c r="S215" s="45">
        <f t="shared" si="48"/>
        <v>120.13333333333389</v>
      </c>
      <c r="T215" s="46">
        <f t="shared" si="48"/>
        <v>98.933333333333053</v>
      </c>
      <c r="U215" s="46">
        <f t="shared" si="46"/>
        <v>108.3555555555548</v>
      </c>
      <c r="V215" s="46">
        <f t="shared" si="46"/>
        <v>114.24444444444407</v>
      </c>
      <c r="W215" s="47">
        <f t="shared" si="46"/>
        <v>93.044444444444366</v>
      </c>
      <c r="X215" s="47">
        <f t="shared" si="46"/>
        <v>102.46666666666788</v>
      </c>
      <c r="Y215" s="47">
        <f t="shared" si="46"/>
        <v>108.3555555555548</v>
      </c>
      <c r="Z215" s="48">
        <f t="shared" si="46"/>
        <v>87.155555555556191</v>
      </c>
      <c r="AA215" s="48">
        <f t="shared" si="46"/>
        <v>96.577777777778806</v>
      </c>
      <c r="AB215" s="48">
        <f t="shared" si="46"/>
        <v>102.46666666666788</v>
      </c>
      <c r="AC215" s="49">
        <f t="shared" si="46"/>
        <v>81.266666666666055</v>
      </c>
      <c r="AD215" s="49">
        <f t="shared" si="46"/>
        <v>90.688888888888982</v>
      </c>
      <c r="AE215" s="49">
        <f t="shared" si="46"/>
        <v>96.577777777778806</v>
      </c>
      <c r="AF215" s="50">
        <f t="shared" si="46"/>
        <v>75.377777777777965</v>
      </c>
      <c r="AG215" s="50">
        <f t="shared" si="46"/>
        <v>84.799999999999159</v>
      </c>
      <c r="AH215" s="50">
        <f t="shared" si="45"/>
        <v>90.688888888888982</v>
      </c>
      <c r="AI215" s="51">
        <f t="shared" si="45"/>
        <v>69.488888888888141</v>
      </c>
      <c r="AJ215" s="51">
        <f t="shared" si="45"/>
        <v>78.911111111111211</v>
      </c>
      <c r="AK215" s="51">
        <f t="shared" si="45"/>
        <v>84.799999999999159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163.29999999999879</v>
      </c>
      <c r="F216" s="41">
        <f t="shared" si="48"/>
        <v>172.76666666666662</v>
      </c>
      <c r="G216" s="41">
        <f t="shared" si="48"/>
        <v>178.68333333333129</v>
      </c>
      <c r="H216" s="42">
        <f t="shared" si="48"/>
        <v>151.46666666666704</v>
      </c>
      <c r="I216" s="42">
        <f t="shared" si="48"/>
        <v>160.93333333333328</v>
      </c>
      <c r="J216" s="42">
        <f t="shared" si="48"/>
        <v>166.84999999999934</v>
      </c>
      <c r="K216" s="43">
        <f t="shared" si="48"/>
        <v>139.63333333333185</v>
      </c>
      <c r="L216" s="43">
        <f t="shared" si="48"/>
        <v>149.10000000000167</v>
      </c>
      <c r="M216" s="43">
        <f t="shared" si="48"/>
        <v>155.01666666666532</v>
      </c>
      <c r="N216" s="44">
        <f t="shared" si="48"/>
        <v>111.23333333333444</v>
      </c>
      <c r="O216" s="44">
        <f t="shared" si="48"/>
        <v>120.70000000000056</v>
      </c>
      <c r="P216" s="44">
        <f t="shared" si="48"/>
        <v>126.61666666666811</v>
      </c>
      <c r="Q216" s="45">
        <f t="shared" si="48"/>
        <v>105.31666666666732</v>
      </c>
      <c r="R216" s="45">
        <f t="shared" si="48"/>
        <v>114.78333333333296</v>
      </c>
      <c r="S216" s="45">
        <f t="shared" si="48"/>
        <v>120.70000000000056</v>
      </c>
      <c r="T216" s="46">
        <f t="shared" si="48"/>
        <v>99.399999999999721</v>
      </c>
      <c r="U216" s="46">
        <f t="shared" si="46"/>
        <v>108.86666666666591</v>
      </c>
      <c r="V216" s="46">
        <f t="shared" si="46"/>
        <v>114.78333333333296</v>
      </c>
      <c r="W216" s="47">
        <f t="shared" si="46"/>
        <v>93.483333333333249</v>
      </c>
      <c r="X216" s="47">
        <f t="shared" si="46"/>
        <v>102.95000000000121</v>
      </c>
      <c r="Y216" s="47">
        <f t="shared" si="46"/>
        <v>108.86666666666591</v>
      </c>
      <c r="Z216" s="48">
        <f t="shared" si="46"/>
        <v>87.566666666667302</v>
      </c>
      <c r="AA216" s="48">
        <f t="shared" si="46"/>
        <v>97.033333333334355</v>
      </c>
      <c r="AB216" s="48">
        <f t="shared" si="46"/>
        <v>102.95000000000121</v>
      </c>
      <c r="AC216" s="49">
        <f t="shared" si="46"/>
        <v>81.649999999999395</v>
      </c>
      <c r="AD216" s="49">
        <f t="shared" si="46"/>
        <v>91.11666666666676</v>
      </c>
      <c r="AE216" s="49">
        <f t="shared" si="46"/>
        <v>97.033333333334355</v>
      </c>
      <c r="AF216" s="50">
        <f t="shared" si="46"/>
        <v>75.733333333333519</v>
      </c>
      <c r="AG216" s="50">
        <f t="shared" si="46"/>
        <v>85.199999999999164</v>
      </c>
      <c r="AH216" s="50">
        <f t="shared" si="45"/>
        <v>91.11666666666676</v>
      </c>
      <c r="AI216" s="51">
        <f t="shared" si="45"/>
        <v>69.816666666665924</v>
      </c>
      <c r="AJ216" s="51">
        <f t="shared" si="45"/>
        <v>79.283333333333431</v>
      </c>
      <c r="AK216" s="51">
        <f t="shared" si="45"/>
        <v>85.199999999999164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164.06666666666547</v>
      </c>
      <c r="F217" s="41">
        <f t="shared" si="48"/>
        <v>173.57777777777773</v>
      </c>
      <c r="G217" s="41">
        <f t="shared" si="48"/>
        <v>179.52222222222019</v>
      </c>
      <c r="H217" s="42">
        <f t="shared" si="48"/>
        <v>152.17777777777815</v>
      </c>
      <c r="I217" s="42">
        <f t="shared" si="48"/>
        <v>161.68888888888884</v>
      </c>
      <c r="J217" s="42">
        <f t="shared" si="48"/>
        <v>167.63333333333267</v>
      </c>
      <c r="K217" s="43">
        <f t="shared" si="48"/>
        <v>140.28888888888741</v>
      </c>
      <c r="L217" s="43">
        <f t="shared" si="48"/>
        <v>149.80000000000166</v>
      </c>
      <c r="M217" s="43">
        <f t="shared" si="48"/>
        <v>155.7444444444431</v>
      </c>
      <c r="N217" s="44">
        <f t="shared" si="48"/>
        <v>111.75555555555667</v>
      </c>
      <c r="O217" s="44">
        <f t="shared" si="48"/>
        <v>121.26666666666722</v>
      </c>
      <c r="P217" s="44">
        <f t="shared" si="48"/>
        <v>127.21111111111256</v>
      </c>
      <c r="Q217" s="45">
        <f t="shared" si="48"/>
        <v>105.81111111111176</v>
      </c>
      <c r="R217" s="45">
        <f t="shared" si="48"/>
        <v>115.32222222222185</v>
      </c>
      <c r="S217" s="45">
        <f t="shared" si="48"/>
        <v>121.26666666666722</v>
      </c>
      <c r="T217" s="46">
        <f t="shared" si="48"/>
        <v>99.86666666666639</v>
      </c>
      <c r="U217" s="46">
        <f t="shared" si="46"/>
        <v>109.37777777777701</v>
      </c>
      <c r="V217" s="46">
        <f t="shared" si="46"/>
        <v>115.32222222222185</v>
      </c>
      <c r="W217" s="47">
        <f t="shared" si="46"/>
        <v>93.922222222222132</v>
      </c>
      <c r="X217" s="47">
        <f t="shared" si="46"/>
        <v>103.43333333333455</v>
      </c>
      <c r="Y217" s="47">
        <f t="shared" si="46"/>
        <v>109.37777777777701</v>
      </c>
      <c r="Z217" s="48">
        <f t="shared" si="46"/>
        <v>87.977777777778414</v>
      </c>
      <c r="AA217" s="48">
        <f t="shared" si="46"/>
        <v>97.488888888889903</v>
      </c>
      <c r="AB217" s="48">
        <f t="shared" si="46"/>
        <v>103.43333333333455</v>
      </c>
      <c r="AC217" s="49">
        <f t="shared" si="46"/>
        <v>82.033333333332735</v>
      </c>
      <c r="AD217" s="49">
        <f t="shared" si="46"/>
        <v>91.544444444444537</v>
      </c>
      <c r="AE217" s="49">
        <f t="shared" si="46"/>
        <v>97.488888888889903</v>
      </c>
      <c r="AF217" s="50">
        <f t="shared" si="46"/>
        <v>76.088888888889073</v>
      </c>
      <c r="AG217" s="50">
        <f t="shared" si="46"/>
        <v>85.59999999999917</v>
      </c>
      <c r="AH217" s="50">
        <f t="shared" si="46"/>
        <v>91.544444444444537</v>
      </c>
      <c r="AI217" s="51">
        <f t="shared" si="46"/>
        <v>70.144444444443707</v>
      </c>
      <c r="AJ217" s="51">
        <f t="shared" si="45"/>
        <v>79.655555555555651</v>
      </c>
      <c r="AK217" s="51">
        <f t="shared" si="45"/>
        <v>85.59999999999917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164.83333333333215</v>
      </c>
      <c r="F218" s="41">
        <f t="shared" si="48"/>
        <v>174.38888888888883</v>
      </c>
      <c r="G218" s="41">
        <f t="shared" si="48"/>
        <v>180.3611111111091</v>
      </c>
      <c r="H218" s="42">
        <f t="shared" si="48"/>
        <v>152.88888888888926</v>
      </c>
      <c r="I218" s="42">
        <f t="shared" si="48"/>
        <v>162.4444444444444</v>
      </c>
      <c r="J218" s="42">
        <f t="shared" si="48"/>
        <v>168.416666666666</v>
      </c>
      <c r="K218" s="43">
        <f t="shared" si="48"/>
        <v>140.94444444444298</v>
      </c>
      <c r="L218" s="43">
        <f t="shared" si="48"/>
        <v>150.50000000000165</v>
      </c>
      <c r="M218" s="43">
        <f t="shared" si="48"/>
        <v>156.47222222222089</v>
      </c>
      <c r="N218" s="44">
        <f t="shared" si="48"/>
        <v>112.27777777777889</v>
      </c>
      <c r="O218" s="44">
        <f t="shared" si="48"/>
        <v>121.83333333333388</v>
      </c>
      <c r="P218" s="44">
        <f t="shared" si="48"/>
        <v>127.80555555555701</v>
      </c>
      <c r="Q218" s="45">
        <f t="shared" si="48"/>
        <v>106.3055555555562</v>
      </c>
      <c r="R218" s="45">
        <f t="shared" si="48"/>
        <v>115.86111111111074</v>
      </c>
      <c r="S218" s="45">
        <f t="shared" si="48"/>
        <v>121.83333333333388</v>
      </c>
      <c r="T218" s="46">
        <f t="shared" si="48"/>
        <v>100.33333333333306</v>
      </c>
      <c r="U218" s="46">
        <f t="shared" si="46"/>
        <v>109.88888888888812</v>
      </c>
      <c r="V218" s="46">
        <f t="shared" si="46"/>
        <v>115.86111111111074</v>
      </c>
      <c r="W218" s="47">
        <f t="shared" si="46"/>
        <v>94.361111111111015</v>
      </c>
      <c r="X218" s="47">
        <f t="shared" si="46"/>
        <v>103.91666666666788</v>
      </c>
      <c r="Y218" s="47">
        <f t="shared" si="46"/>
        <v>109.88888888888812</v>
      </c>
      <c r="Z218" s="48">
        <f t="shared" si="46"/>
        <v>88.388888888889525</v>
      </c>
      <c r="AA218" s="48">
        <f t="shared" si="46"/>
        <v>97.944444444445452</v>
      </c>
      <c r="AB218" s="48">
        <f t="shared" si="46"/>
        <v>103.91666666666788</v>
      </c>
      <c r="AC218" s="49">
        <f t="shared" si="46"/>
        <v>82.416666666666075</v>
      </c>
      <c r="AD218" s="49">
        <f t="shared" si="46"/>
        <v>91.972222222222314</v>
      </c>
      <c r="AE218" s="49">
        <f t="shared" si="46"/>
        <v>97.944444444445452</v>
      </c>
      <c r="AF218" s="50">
        <f t="shared" si="46"/>
        <v>76.444444444444628</v>
      </c>
      <c r="AG218" s="50">
        <f t="shared" si="46"/>
        <v>85.999999999999176</v>
      </c>
      <c r="AH218" s="50">
        <f t="shared" si="46"/>
        <v>91.972222222222314</v>
      </c>
      <c r="AI218" s="51">
        <f t="shared" si="46"/>
        <v>70.47222222222149</v>
      </c>
      <c r="AJ218" s="51">
        <f t="shared" si="45"/>
        <v>80.027777777777871</v>
      </c>
      <c r="AK218" s="51">
        <f t="shared" si="45"/>
        <v>85.999999999999176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165.59999999999883</v>
      </c>
      <c r="F219" s="41">
        <f t="shared" si="48"/>
        <v>175.19999999999993</v>
      </c>
      <c r="G219" s="41">
        <f t="shared" si="48"/>
        <v>181.199999999998</v>
      </c>
      <c r="H219" s="42">
        <f t="shared" si="48"/>
        <v>153.60000000000036</v>
      </c>
      <c r="I219" s="42">
        <f t="shared" si="48"/>
        <v>163.19999999999996</v>
      </c>
      <c r="J219" s="42">
        <f t="shared" si="48"/>
        <v>169.19999999999933</v>
      </c>
      <c r="K219" s="43">
        <f t="shared" si="48"/>
        <v>141.59999999999854</v>
      </c>
      <c r="L219" s="43">
        <f t="shared" si="48"/>
        <v>151.20000000000164</v>
      </c>
      <c r="M219" s="43">
        <f t="shared" si="48"/>
        <v>157.19999999999868</v>
      </c>
      <c r="N219" s="44">
        <f t="shared" si="48"/>
        <v>112.80000000000112</v>
      </c>
      <c r="O219" s="44">
        <f t="shared" si="48"/>
        <v>122.40000000000055</v>
      </c>
      <c r="P219" s="44">
        <f t="shared" si="48"/>
        <v>128.40000000000146</v>
      </c>
      <c r="Q219" s="45">
        <f t="shared" si="48"/>
        <v>106.80000000000064</v>
      </c>
      <c r="R219" s="45">
        <f t="shared" si="48"/>
        <v>116.39999999999964</v>
      </c>
      <c r="S219" s="45">
        <f t="shared" si="48"/>
        <v>122.40000000000055</v>
      </c>
      <c r="T219" s="46">
        <f t="shared" si="48"/>
        <v>100.79999999999973</v>
      </c>
      <c r="U219" s="46">
        <f t="shared" si="46"/>
        <v>110.39999999999922</v>
      </c>
      <c r="V219" s="46">
        <f t="shared" si="46"/>
        <v>116.39999999999964</v>
      </c>
      <c r="W219" s="47">
        <f t="shared" si="46"/>
        <v>94.799999999999898</v>
      </c>
      <c r="X219" s="47">
        <f t="shared" si="46"/>
        <v>104.40000000000121</v>
      </c>
      <c r="Y219" s="47">
        <f t="shared" si="46"/>
        <v>110.39999999999922</v>
      </c>
      <c r="Z219" s="48">
        <f t="shared" si="46"/>
        <v>88.800000000000637</v>
      </c>
      <c r="AA219" s="48">
        <f t="shared" si="46"/>
        <v>98.400000000001</v>
      </c>
      <c r="AB219" s="48">
        <f t="shared" si="46"/>
        <v>104.40000000000121</v>
      </c>
      <c r="AC219" s="49">
        <f t="shared" si="46"/>
        <v>82.799999999999415</v>
      </c>
      <c r="AD219" s="49">
        <f t="shared" si="46"/>
        <v>92.400000000000091</v>
      </c>
      <c r="AE219" s="49">
        <f t="shared" si="46"/>
        <v>98.400000000001</v>
      </c>
      <c r="AF219" s="50">
        <f t="shared" si="46"/>
        <v>76.800000000000182</v>
      </c>
      <c r="AG219" s="50">
        <f t="shared" si="46"/>
        <v>86.399999999999181</v>
      </c>
      <c r="AH219" s="50">
        <f t="shared" si="46"/>
        <v>92.400000000000091</v>
      </c>
      <c r="AI219" s="51">
        <f t="shared" si="46"/>
        <v>70.799999999999272</v>
      </c>
      <c r="AJ219" s="51">
        <f t="shared" si="45"/>
        <v>80.400000000000091</v>
      </c>
      <c r="AK219" s="51">
        <f t="shared" si="45"/>
        <v>86.399999999999181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166.36666666666551</v>
      </c>
      <c r="F220" s="41">
        <f t="shared" si="48"/>
        <v>176.01111111111103</v>
      </c>
      <c r="G220" s="41">
        <f t="shared" si="48"/>
        <v>182.0388888888869</v>
      </c>
      <c r="H220" s="42">
        <f t="shared" si="48"/>
        <v>154.31111111111147</v>
      </c>
      <c r="I220" s="42">
        <f t="shared" si="48"/>
        <v>163.95555555555552</v>
      </c>
      <c r="J220" s="42">
        <f t="shared" si="48"/>
        <v>169.98333333333267</v>
      </c>
      <c r="K220" s="43">
        <f t="shared" si="48"/>
        <v>142.25555555555411</v>
      </c>
      <c r="L220" s="43">
        <f t="shared" si="48"/>
        <v>151.90000000000163</v>
      </c>
      <c r="M220" s="43">
        <f t="shared" si="48"/>
        <v>157.92777777777647</v>
      </c>
      <c r="N220" s="44">
        <f t="shared" si="48"/>
        <v>113.32222222222335</v>
      </c>
      <c r="O220" s="44">
        <f t="shared" si="48"/>
        <v>122.96666666666721</v>
      </c>
      <c r="P220" s="44">
        <f t="shared" si="48"/>
        <v>128.99444444444589</v>
      </c>
      <c r="Q220" s="45">
        <f t="shared" si="48"/>
        <v>107.29444444444508</v>
      </c>
      <c r="R220" s="45">
        <f t="shared" si="48"/>
        <v>116.93888888888853</v>
      </c>
      <c r="S220" s="45">
        <f t="shared" si="48"/>
        <v>122.96666666666721</v>
      </c>
      <c r="T220" s="46">
        <f t="shared" si="48"/>
        <v>101.2666666666664</v>
      </c>
      <c r="U220" s="46">
        <f t="shared" si="46"/>
        <v>110.91111111111033</v>
      </c>
      <c r="V220" s="46">
        <f t="shared" si="46"/>
        <v>116.93888888888853</v>
      </c>
      <c r="W220" s="47">
        <f t="shared" si="46"/>
        <v>95.238888888888781</v>
      </c>
      <c r="X220" s="47">
        <f t="shared" si="46"/>
        <v>104.88333333333455</v>
      </c>
      <c r="Y220" s="47">
        <f t="shared" si="46"/>
        <v>110.91111111111033</v>
      </c>
      <c r="Z220" s="48">
        <f t="shared" si="46"/>
        <v>89.211111111111748</v>
      </c>
      <c r="AA220" s="48">
        <f t="shared" si="46"/>
        <v>98.855555555556549</v>
      </c>
      <c r="AB220" s="48">
        <f t="shared" si="46"/>
        <v>104.88333333333455</v>
      </c>
      <c r="AC220" s="49">
        <f t="shared" si="46"/>
        <v>83.183333333332754</v>
      </c>
      <c r="AD220" s="49">
        <f t="shared" si="46"/>
        <v>92.827777777777868</v>
      </c>
      <c r="AE220" s="49">
        <f t="shared" si="46"/>
        <v>98.855555555556549</v>
      </c>
      <c r="AF220" s="50">
        <f t="shared" si="46"/>
        <v>77.155555555555736</v>
      </c>
      <c r="AG220" s="50">
        <f t="shared" si="46"/>
        <v>86.799999999999187</v>
      </c>
      <c r="AH220" s="50">
        <f t="shared" si="46"/>
        <v>92.827777777777868</v>
      </c>
      <c r="AI220" s="51">
        <f t="shared" si="46"/>
        <v>71.127777777777055</v>
      </c>
      <c r="AJ220" s="51">
        <f t="shared" si="45"/>
        <v>80.772222222222311</v>
      </c>
      <c r="AK220" s="51">
        <f t="shared" si="45"/>
        <v>86.799999999999187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167.13333333333219</v>
      </c>
      <c r="F221" s="41">
        <f t="shared" si="48"/>
        <v>176.82222222222214</v>
      </c>
      <c r="G221" s="41">
        <f t="shared" si="48"/>
        <v>182.8777777777758</v>
      </c>
      <c r="H221" s="42">
        <f t="shared" si="48"/>
        <v>155.02222222222258</v>
      </c>
      <c r="I221" s="42">
        <f t="shared" si="48"/>
        <v>164.71111111111108</v>
      </c>
      <c r="J221" s="42">
        <f t="shared" si="48"/>
        <v>170.766666666666</v>
      </c>
      <c r="K221" s="43">
        <f t="shared" si="48"/>
        <v>142.91111111110968</v>
      </c>
      <c r="L221" s="43">
        <f t="shared" si="48"/>
        <v>152.60000000000161</v>
      </c>
      <c r="M221" s="43">
        <f t="shared" si="48"/>
        <v>158.65555555555426</v>
      </c>
      <c r="N221" s="44">
        <f t="shared" si="48"/>
        <v>113.84444444444557</v>
      </c>
      <c r="O221" s="44">
        <f t="shared" si="48"/>
        <v>123.53333333333387</v>
      </c>
      <c r="P221" s="44">
        <f t="shared" si="48"/>
        <v>129.58888888889032</v>
      </c>
      <c r="Q221" s="45">
        <f t="shared" si="48"/>
        <v>107.78888888888952</v>
      </c>
      <c r="R221" s="45">
        <f t="shared" si="48"/>
        <v>117.47777777777742</v>
      </c>
      <c r="S221" s="45">
        <f t="shared" si="48"/>
        <v>123.53333333333387</v>
      </c>
      <c r="T221" s="46">
        <f t="shared" si="48"/>
        <v>101.73333333333306</v>
      </c>
      <c r="U221" s="46">
        <f t="shared" si="46"/>
        <v>111.42222222222144</v>
      </c>
      <c r="V221" s="46">
        <f t="shared" si="46"/>
        <v>117.47777777777742</v>
      </c>
      <c r="W221" s="47">
        <f t="shared" si="46"/>
        <v>95.677777777777663</v>
      </c>
      <c r="X221" s="47">
        <f t="shared" si="46"/>
        <v>105.36666666666788</v>
      </c>
      <c r="Y221" s="47">
        <f t="shared" si="46"/>
        <v>111.42222222222144</v>
      </c>
      <c r="Z221" s="48">
        <f t="shared" si="46"/>
        <v>89.62222222222286</v>
      </c>
      <c r="AA221" s="48">
        <f t="shared" si="46"/>
        <v>99.311111111112098</v>
      </c>
      <c r="AB221" s="48">
        <f t="shared" si="46"/>
        <v>105.36666666666788</v>
      </c>
      <c r="AC221" s="49">
        <f t="shared" si="46"/>
        <v>83.566666666666094</v>
      </c>
      <c r="AD221" s="49">
        <f t="shared" si="46"/>
        <v>93.255555555555645</v>
      </c>
      <c r="AE221" s="49">
        <f t="shared" si="46"/>
        <v>99.311111111112098</v>
      </c>
      <c r="AF221" s="50">
        <f t="shared" si="46"/>
        <v>77.51111111111129</v>
      </c>
      <c r="AG221" s="50">
        <f t="shared" si="46"/>
        <v>87.199999999999193</v>
      </c>
      <c r="AH221" s="50">
        <f t="shared" si="46"/>
        <v>93.255555555555645</v>
      </c>
      <c r="AI221" s="51">
        <f t="shared" si="46"/>
        <v>71.455555555554838</v>
      </c>
      <c r="AJ221" s="51">
        <f t="shared" si="45"/>
        <v>81.144444444444531</v>
      </c>
      <c r="AK221" s="51">
        <f t="shared" si="45"/>
        <v>87.199999999999193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167.89999999999887</v>
      </c>
      <c r="F222" s="41">
        <f t="shared" si="48"/>
        <v>177.63333333333324</v>
      </c>
      <c r="G222" s="41">
        <f t="shared" si="48"/>
        <v>183.71666666666471</v>
      </c>
      <c r="H222" s="42">
        <f t="shared" si="48"/>
        <v>155.73333333333369</v>
      </c>
      <c r="I222" s="42">
        <f t="shared" si="48"/>
        <v>165.46666666666664</v>
      </c>
      <c r="J222" s="42">
        <f t="shared" si="48"/>
        <v>171.54999999999933</v>
      </c>
      <c r="K222" s="43">
        <f t="shared" si="48"/>
        <v>143.56666666666524</v>
      </c>
      <c r="L222" s="43">
        <f t="shared" si="48"/>
        <v>153.3000000000016</v>
      </c>
      <c r="M222" s="43">
        <f t="shared" si="48"/>
        <v>159.38333333333205</v>
      </c>
      <c r="N222" s="44">
        <f t="shared" si="48"/>
        <v>114.3666666666678</v>
      </c>
      <c r="O222" s="44">
        <f t="shared" si="48"/>
        <v>124.10000000000053</v>
      </c>
      <c r="P222" s="44">
        <f t="shared" si="48"/>
        <v>130.18333333333476</v>
      </c>
      <c r="Q222" s="45">
        <f t="shared" si="48"/>
        <v>108.28333333333396</v>
      </c>
      <c r="R222" s="45">
        <f t="shared" si="48"/>
        <v>118.01666666666631</v>
      </c>
      <c r="S222" s="45">
        <f t="shared" si="48"/>
        <v>124.10000000000053</v>
      </c>
      <c r="T222" s="46">
        <f t="shared" si="48"/>
        <v>102.19999999999973</v>
      </c>
      <c r="U222" s="46">
        <f t="shared" si="46"/>
        <v>111.93333333333254</v>
      </c>
      <c r="V222" s="46">
        <f t="shared" si="46"/>
        <v>118.01666666666631</v>
      </c>
      <c r="W222" s="47">
        <f t="shared" si="46"/>
        <v>96.116666666666546</v>
      </c>
      <c r="X222" s="47">
        <f t="shared" si="46"/>
        <v>105.85000000000122</v>
      </c>
      <c r="Y222" s="47">
        <f t="shared" si="46"/>
        <v>111.93333333333254</v>
      </c>
      <c r="Z222" s="48">
        <f t="shared" si="46"/>
        <v>90.033333333333971</v>
      </c>
      <c r="AA222" s="48">
        <f t="shared" si="46"/>
        <v>99.766666666667646</v>
      </c>
      <c r="AB222" s="48">
        <f t="shared" si="46"/>
        <v>105.85000000000122</v>
      </c>
      <c r="AC222" s="49">
        <f t="shared" si="46"/>
        <v>83.949999999999434</v>
      </c>
      <c r="AD222" s="49">
        <f t="shared" si="46"/>
        <v>93.683333333333422</v>
      </c>
      <c r="AE222" s="49">
        <f t="shared" si="46"/>
        <v>99.766666666667646</v>
      </c>
      <c r="AF222" s="50">
        <f t="shared" si="46"/>
        <v>77.866666666666845</v>
      </c>
      <c r="AG222" s="50">
        <f t="shared" si="46"/>
        <v>87.599999999999199</v>
      </c>
      <c r="AH222" s="50">
        <f t="shared" si="46"/>
        <v>93.683333333333422</v>
      </c>
      <c r="AI222" s="51">
        <f t="shared" si="46"/>
        <v>71.783333333332621</v>
      </c>
      <c r="AJ222" s="51">
        <f t="shared" si="45"/>
        <v>81.516666666666751</v>
      </c>
      <c r="AK222" s="51">
        <f t="shared" si="45"/>
        <v>87.599999999999199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168.66666666666555</v>
      </c>
      <c r="F223" s="41">
        <f t="shared" si="48"/>
        <v>178.44444444444434</v>
      </c>
      <c r="G223" s="41">
        <f t="shared" si="48"/>
        <v>184.55555555555361</v>
      </c>
      <c r="H223" s="42">
        <f t="shared" si="48"/>
        <v>156.4444444444448</v>
      </c>
      <c r="I223" s="42">
        <f t="shared" si="48"/>
        <v>166.2222222222222</v>
      </c>
      <c r="J223" s="42">
        <f t="shared" si="48"/>
        <v>172.33333333333266</v>
      </c>
      <c r="K223" s="43">
        <f t="shared" si="48"/>
        <v>144.22222222222081</v>
      </c>
      <c r="L223" s="43">
        <f t="shared" si="48"/>
        <v>154.00000000000159</v>
      </c>
      <c r="M223" s="43">
        <f t="shared" si="48"/>
        <v>160.11111111110984</v>
      </c>
      <c r="N223" s="44">
        <f t="shared" si="48"/>
        <v>114.88888888889002</v>
      </c>
      <c r="O223" s="44">
        <f t="shared" si="48"/>
        <v>124.6666666666672</v>
      </c>
      <c r="P223" s="44">
        <f t="shared" si="48"/>
        <v>130.77777777777919</v>
      </c>
      <c r="Q223" s="45">
        <f t="shared" si="48"/>
        <v>108.7777777777784</v>
      </c>
      <c r="R223" s="45">
        <f t="shared" si="48"/>
        <v>118.5555555555552</v>
      </c>
      <c r="S223" s="45">
        <f t="shared" si="48"/>
        <v>124.6666666666672</v>
      </c>
      <c r="T223" s="46">
        <f t="shared" si="48"/>
        <v>102.6666666666664</v>
      </c>
      <c r="U223" s="46">
        <f t="shared" si="46"/>
        <v>112.44444444444365</v>
      </c>
      <c r="V223" s="46">
        <f t="shared" si="46"/>
        <v>118.5555555555552</v>
      </c>
      <c r="W223" s="47">
        <f t="shared" si="46"/>
        <v>96.555555555555429</v>
      </c>
      <c r="X223" s="47">
        <f t="shared" si="46"/>
        <v>106.33333333333455</v>
      </c>
      <c r="Y223" s="47">
        <f t="shared" si="46"/>
        <v>112.44444444444365</v>
      </c>
      <c r="Z223" s="48">
        <f t="shared" si="46"/>
        <v>90.444444444445082</v>
      </c>
      <c r="AA223" s="48">
        <f t="shared" si="46"/>
        <v>100.22222222222319</v>
      </c>
      <c r="AB223" s="48">
        <f t="shared" ref="AB223:AI223" si="49">AB224-(AB$363/360)</f>
        <v>106.33333333333455</v>
      </c>
      <c r="AC223" s="49">
        <f t="shared" si="49"/>
        <v>84.333333333332774</v>
      </c>
      <c r="AD223" s="49">
        <f t="shared" si="49"/>
        <v>94.1111111111112</v>
      </c>
      <c r="AE223" s="49">
        <f t="shared" si="49"/>
        <v>100.22222222222319</v>
      </c>
      <c r="AF223" s="50">
        <f t="shared" si="49"/>
        <v>78.222222222222399</v>
      </c>
      <c r="AG223" s="50">
        <f t="shared" si="49"/>
        <v>87.999999999999204</v>
      </c>
      <c r="AH223" s="50">
        <f t="shared" si="49"/>
        <v>94.1111111111112</v>
      </c>
      <c r="AI223" s="51">
        <f t="shared" si="49"/>
        <v>72.111111111110404</v>
      </c>
      <c r="AJ223" s="51">
        <f t="shared" si="45"/>
        <v>81.888888888888971</v>
      </c>
      <c r="AK223" s="51">
        <f t="shared" si="45"/>
        <v>87.999999999999204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169.43333333333223</v>
      </c>
      <c r="F224" s="41">
        <f t="shared" si="48"/>
        <v>179.25555555555545</v>
      </c>
      <c r="G224" s="41">
        <f t="shared" si="48"/>
        <v>185.39444444444251</v>
      </c>
      <c r="H224" s="42">
        <f t="shared" si="48"/>
        <v>157.15555555555591</v>
      </c>
      <c r="I224" s="42">
        <f t="shared" si="48"/>
        <v>166.97777777777776</v>
      </c>
      <c r="J224" s="42">
        <f t="shared" si="48"/>
        <v>173.11666666666599</v>
      </c>
      <c r="K224" s="43">
        <f t="shared" si="48"/>
        <v>144.87777777777637</v>
      </c>
      <c r="L224" s="43">
        <f t="shared" si="48"/>
        <v>154.70000000000158</v>
      </c>
      <c r="M224" s="43">
        <f t="shared" si="48"/>
        <v>160.83888888888762</v>
      </c>
      <c r="N224" s="44">
        <f t="shared" si="48"/>
        <v>115.41111111111225</v>
      </c>
      <c r="O224" s="44">
        <f t="shared" si="48"/>
        <v>125.23333333333386</v>
      </c>
      <c r="P224" s="44">
        <f t="shared" si="48"/>
        <v>131.37222222222363</v>
      </c>
      <c r="Q224" s="45">
        <f t="shared" si="48"/>
        <v>109.27222222222284</v>
      </c>
      <c r="R224" s="45">
        <f t="shared" si="48"/>
        <v>119.09444444444409</v>
      </c>
      <c r="S224" s="45">
        <f t="shared" si="48"/>
        <v>125.23333333333386</v>
      </c>
      <c r="T224" s="46">
        <f t="shared" si="48"/>
        <v>103.13333333333307</v>
      </c>
      <c r="U224" s="46">
        <f t="shared" ref="U224:AI224" si="50">U225-(U$363/360)</f>
        <v>112.95555555555475</v>
      </c>
      <c r="V224" s="46">
        <f t="shared" si="50"/>
        <v>119.09444444444409</v>
      </c>
      <c r="W224" s="47">
        <f t="shared" si="50"/>
        <v>96.994444444444312</v>
      </c>
      <c r="X224" s="47">
        <f t="shared" si="50"/>
        <v>106.81666666666789</v>
      </c>
      <c r="Y224" s="47">
        <f t="shared" si="50"/>
        <v>112.95555555555475</v>
      </c>
      <c r="Z224" s="48">
        <f t="shared" si="50"/>
        <v>90.855555555556194</v>
      </c>
      <c r="AA224" s="48">
        <f t="shared" si="50"/>
        <v>100.67777777777874</v>
      </c>
      <c r="AB224" s="48">
        <f t="shared" si="50"/>
        <v>106.81666666666789</v>
      </c>
      <c r="AC224" s="49">
        <f t="shared" si="50"/>
        <v>84.716666666666114</v>
      </c>
      <c r="AD224" s="49">
        <f t="shared" si="50"/>
        <v>94.538888888888977</v>
      </c>
      <c r="AE224" s="49">
        <f t="shared" si="50"/>
        <v>100.67777777777874</v>
      </c>
      <c r="AF224" s="50">
        <f t="shared" si="50"/>
        <v>78.577777777777953</v>
      </c>
      <c r="AG224" s="50">
        <f t="shared" si="50"/>
        <v>88.39999999999921</v>
      </c>
      <c r="AH224" s="50">
        <f t="shared" si="50"/>
        <v>94.538888888888977</v>
      </c>
      <c r="AI224" s="51">
        <f t="shared" si="50"/>
        <v>72.438888888888187</v>
      </c>
      <c r="AJ224" s="51">
        <f t="shared" si="45"/>
        <v>82.261111111111191</v>
      </c>
      <c r="AK224" s="51">
        <f t="shared" si="45"/>
        <v>88.39999999999921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170.19999999999891</v>
      </c>
      <c r="F225" s="41">
        <f t="shared" si="48"/>
        <v>180.06666666666655</v>
      </c>
      <c r="G225" s="41">
        <f t="shared" si="48"/>
        <v>186.23333333333142</v>
      </c>
      <c r="H225" s="42">
        <f t="shared" si="48"/>
        <v>157.86666666666702</v>
      </c>
      <c r="I225" s="42">
        <f t="shared" si="48"/>
        <v>167.73333333333332</v>
      </c>
      <c r="J225" s="42">
        <f t="shared" si="48"/>
        <v>173.89999999999932</v>
      </c>
      <c r="K225" s="43">
        <f t="shared" si="48"/>
        <v>145.53333333333194</v>
      </c>
      <c r="L225" s="43">
        <f t="shared" si="48"/>
        <v>155.40000000000157</v>
      </c>
      <c r="M225" s="43">
        <f t="shared" si="48"/>
        <v>161.56666666666541</v>
      </c>
      <c r="N225" s="44">
        <f t="shared" si="48"/>
        <v>115.93333333333447</v>
      </c>
      <c r="O225" s="44">
        <f t="shared" si="48"/>
        <v>125.80000000000052</v>
      </c>
      <c r="P225" s="44">
        <f t="shared" si="48"/>
        <v>131.96666666666806</v>
      </c>
      <c r="Q225" s="45">
        <f t="shared" si="48"/>
        <v>109.76666666666728</v>
      </c>
      <c r="R225" s="45">
        <f t="shared" si="48"/>
        <v>119.63333333333298</v>
      </c>
      <c r="S225" s="45">
        <f t="shared" si="48"/>
        <v>125.80000000000052</v>
      </c>
      <c r="T225" s="46">
        <f t="shared" ref="T225:AI240" si="51">T226-(T$363/360)</f>
        <v>103.59999999999974</v>
      </c>
      <c r="U225" s="46">
        <f t="shared" si="51"/>
        <v>113.46666666666586</v>
      </c>
      <c r="V225" s="46">
        <f t="shared" si="51"/>
        <v>119.63333333333298</v>
      </c>
      <c r="W225" s="47">
        <f t="shared" si="51"/>
        <v>97.433333333333195</v>
      </c>
      <c r="X225" s="47">
        <f t="shared" si="51"/>
        <v>107.30000000000122</v>
      </c>
      <c r="Y225" s="47">
        <f t="shared" si="51"/>
        <v>113.46666666666586</v>
      </c>
      <c r="Z225" s="48">
        <f t="shared" si="51"/>
        <v>91.266666666667305</v>
      </c>
      <c r="AA225" s="48">
        <f t="shared" si="51"/>
        <v>101.13333333333429</v>
      </c>
      <c r="AB225" s="48">
        <f t="shared" si="51"/>
        <v>107.30000000000122</v>
      </c>
      <c r="AC225" s="49">
        <f t="shared" si="51"/>
        <v>85.099999999999454</v>
      </c>
      <c r="AD225" s="49">
        <f t="shared" si="51"/>
        <v>94.966666666666754</v>
      </c>
      <c r="AE225" s="49">
        <f t="shared" si="51"/>
        <v>101.13333333333429</v>
      </c>
      <c r="AF225" s="50">
        <f t="shared" si="51"/>
        <v>78.933333333333508</v>
      </c>
      <c r="AG225" s="50">
        <f t="shared" si="51"/>
        <v>88.799999999999216</v>
      </c>
      <c r="AH225" s="50">
        <f t="shared" si="51"/>
        <v>94.966666666666754</v>
      </c>
      <c r="AI225" s="51">
        <f t="shared" si="51"/>
        <v>72.766666666665969</v>
      </c>
      <c r="AJ225" s="51">
        <f t="shared" si="45"/>
        <v>82.633333333333411</v>
      </c>
      <c r="AK225" s="51">
        <f t="shared" si="45"/>
        <v>88.799999999999216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170.96666666666559</v>
      </c>
      <c r="F226" s="41">
        <f t="shared" si="52"/>
        <v>180.87777777777765</v>
      </c>
      <c r="G226" s="41">
        <f t="shared" si="52"/>
        <v>187.07222222222032</v>
      </c>
      <c r="H226" s="42">
        <f t="shared" si="52"/>
        <v>158.57777777777812</v>
      </c>
      <c r="I226" s="42">
        <f t="shared" si="52"/>
        <v>168.48888888888888</v>
      </c>
      <c r="J226" s="42">
        <f t="shared" si="52"/>
        <v>174.68333333333266</v>
      </c>
      <c r="K226" s="43">
        <f t="shared" si="52"/>
        <v>146.1888888888875</v>
      </c>
      <c r="L226" s="43">
        <f t="shared" si="52"/>
        <v>156.10000000000156</v>
      </c>
      <c r="M226" s="43">
        <f t="shared" si="52"/>
        <v>162.2944444444432</v>
      </c>
      <c r="N226" s="44">
        <f t="shared" si="52"/>
        <v>116.4555555555567</v>
      </c>
      <c r="O226" s="44">
        <f t="shared" si="52"/>
        <v>126.36666666666719</v>
      </c>
      <c r="P226" s="44">
        <f t="shared" si="52"/>
        <v>132.5611111111125</v>
      </c>
      <c r="Q226" s="45">
        <f t="shared" si="52"/>
        <v>110.26111111111172</v>
      </c>
      <c r="R226" s="45">
        <f t="shared" si="52"/>
        <v>120.17222222222188</v>
      </c>
      <c r="S226" s="45">
        <f t="shared" si="52"/>
        <v>126.36666666666719</v>
      </c>
      <c r="T226" s="46">
        <f t="shared" si="51"/>
        <v>104.06666666666641</v>
      </c>
      <c r="U226" s="46">
        <f t="shared" si="51"/>
        <v>113.97777777777696</v>
      </c>
      <c r="V226" s="46">
        <f t="shared" si="51"/>
        <v>120.17222222222188</v>
      </c>
      <c r="W226" s="47">
        <f t="shared" si="51"/>
        <v>97.872222222222078</v>
      </c>
      <c r="X226" s="47">
        <f t="shared" si="51"/>
        <v>107.78333333333455</v>
      </c>
      <c r="Y226" s="47">
        <f t="shared" si="51"/>
        <v>113.97777777777696</v>
      </c>
      <c r="Z226" s="48">
        <f t="shared" si="51"/>
        <v>91.677777777778417</v>
      </c>
      <c r="AA226" s="48">
        <f t="shared" si="51"/>
        <v>101.58888888888984</v>
      </c>
      <c r="AB226" s="48">
        <f t="shared" si="51"/>
        <v>107.78333333333455</v>
      </c>
      <c r="AC226" s="49">
        <f t="shared" si="51"/>
        <v>85.483333333332794</v>
      </c>
      <c r="AD226" s="49">
        <f t="shared" si="51"/>
        <v>95.394444444444531</v>
      </c>
      <c r="AE226" s="49">
        <f t="shared" si="51"/>
        <v>101.58888888888984</v>
      </c>
      <c r="AF226" s="50">
        <f t="shared" si="51"/>
        <v>79.288888888889062</v>
      </c>
      <c r="AG226" s="50">
        <f t="shared" si="51"/>
        <v>89.199999999999221</v>
      </c>
      <c r="AH226" s="50">
        <f t="shared" si="51"/>
        <v>95.394444444444531</v>
      </c>
      <c r="AI226" s="51">
        <f t="shared" si="51"/>
        <v>73.094444444443752</v>
      </c>
      <c r="AJ226" s="51">
        <f t="shared" si="45"/>
        <v>83.005555555555631</v>
      </c>
      <c r="AK226" s="51">
        <f t="shared" si="45"/>
        <v>89.199999999999221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171.73333333333227</v>
      </c>
      <c r="F227" s="41">
        <f t="shared" si="52"/>
        <v>181.68888888888875</v>
      </c>
      <c r="G227" s="41">
        <f t="shared" si="52"/>
        <v>187.91111111110922</v>
      </c>
      <c r="H227" s="42">
        <f t="shared" si="52"/>
        <v>159.28888888888923</v>
      </c>
      <c r="I227" s="42">
        <f t="shared" si="52"/>
        <v>169.24444444444444</v>
      </c>
      <c r="J227" s="42">
        <f t="shared" si="52"/>
        <v>175.46666666666599</v>
      </c>
      <c r="K227" s="43">
        <f t="shared" si="52"/>
        <v>146.84444444444307</v>
      </c>
      <c r="L227" s="43">
        <f t="shared" si="52"/>
        <v>156.80000000000155</v>
      </c>
      <c r="M227" s="43">
        <f t="shared" si="52"/>
        <v>163.02222222222099</v>
      </c>
      <c r="N227" s="44">
        <f t="shared" si="52"/>
        <v>116.97777777777893</v>
      </c>
      <c r="O227" s="44">
        <f t="shared" si="52"/>
        <v>126.93333333333385</v>
      </c>
      <c r="P227" s="44">
        <f t="shared" si="52"/>
        <v>133.15555555555693</v>
      </c>
      <c r="Q227" s="45">
        <f t="shared" si="52"/>
        <v>110.75555555555616</v>
      </c>
      <c r="R227" s="45">
        <f t="shared" si="52"/>
        <v>120.71111111111077</v>
      </c>
      <c r="S227" s="45">
        <f t="shared" si="52"/>
        <v>126.93333333333385</v>
      </c>
      <c r="T227" s="46">
        <f t="shared" si="51"/>
        <v>104.53333333333308</v>
      </c>
      <c r="U227" s="46">
        <f t="shared" si="51"/>
        <v>114.48888888888807</v>
      </c>
      <c r="V227" s="46">
        <f t="shared" si="51"/>
        <v>120.71111111111077</v>
      </c>
      <c r="W227" s="47">
        <f t="shared" si="51"/>
        <v>98.311111111110961</v>
      </c>
      <c r="X227" s="47">
        <f t="shared" si="51"/>
        <v>108.26666666666789</v>
      </c>
      <c r="Y227" s="47">
        <f t="shared" si="51"/>
        <v>114.48888888888807</v>
      </c>
      <c r="Z227" s="48">
        <f t="shared" si="51"/>
        <v>92.088888888889528</v>
      </c>
      <c r="AA227" s="48">
        <f t="shared" si="51"/>
        <v>102.04444444444539</v>
      </c>
      <c r="AB227" s="48">
        <f t="shared" si="51"/>
        <v>108.26666666666789</v>
      </c>
      <c r="AC227" s="49">
        <f t="shared" si="51"/>
        <v>85.866666666666134</v>
      </c>
      <c r="AD227" s="49">
        <f t="shared" si="51"/>
        <v>95.822222222222308</v>
      </c>
      <c r="AE227" s="49">
        <f t="shared" si="51"/>
        <v>102.04444444444539</v>
      </c>
      <c r="AF227" s="50">
        <f t="shared" si="51"/>
        <v>79.644444444444616</v>
      </c>
      <c r="AG227" s="50">
        <f t="shared" si="51"/>
        <v>89.599999999999227</v>
      </c>
      <c r="AH227" s="50">
        <f t="shared" si="51"/>
        <v>95.822222222222308</v>
      </c>
      <c r="AI227" s="51">
        <f t="shared" si="51"/>
        <v>73.422222222221535</v>
      </c>
      <c r="AJ227" s="51">
        <f t="shared" si="45"/>
        <v>83.377777777777851</v>
      </c>
      <c r="AK227" s="51">
        <f t="shared" si="45"/>
        <v>89.599999999999227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172.49999999999895</v>
      </c>
      <c r="F228" s="41">
        <f t="shared" si="52"/>
        <v>182.49999999999986</v>
      </c>
      <c r="G228" s="41">
        <f t="shared" si="52"/>
        <v>188.74999999999812</v>
      </c>
      <c r="H228" s="42">
        <f t="shared" si="52"/>
        <v>160.00000000000034</v>
      </c>
      <c r="I228" s="42">
        <f t="shared" si="52"/>
        <v>170</v>
      </c>
      <c r="J228" s="42">
        <f t="shared" si="52"/>
        <v>176.24999999999932</v>
      </c>
      <c r="K228" s="43">
        <f t="shared" si="52"/>
        <v>147.49999999999864</v>
      </c>
      <c r="L228" s="43">
        <f t="shared" si="52"/>
        <v>157.50000000000153</v>
      </c>
      <c r="M228" s="43">
        <f t="shared" si="52"/>
        <v>163.74999999999878</v>
      </c>
      <c r="N228" s="44">
        <f t="shared" si="52"/>
        <v>117.50000000000115</v>
      </c>
      <c r="O228" s="44">
        <f t="shared" si="52"/>
        <v>127.50000000000051</v>
      </c>
      <c r="P228" s="44">
        <f t="shared" si="52"/>
        <v>133.75000000000136</v>
      </c>
      <c r="Q228" s="45">
        <f t="shared" si="52"/>
        <v>111.2500000000006</v>
      </c>
      <c r="R228" s="45">
        <f t="shared" si="52"/>
        <v>121.24999999999966</v>
      </c>
      <c r="S228" s="45">
        <f t="shared" si="52"/>
        <v>127.50000000000051</v>
      </c>
      <c r="T228" s="46">
        <f t="shared" si="51"/>
        <v>104.99999999999974</v>
      </c>
      <c r="U228" s="46">
        <f t="shared" si="51"/>
        <v>114.99999999999918</v>
      </c>
      <c r="V228" s="46">
        <f t="shared" si="51"/>
        <v>121.24999999999966</v>
      </c>
      <c r="W228" s="47">
        <f t="shared" si="51"/>
        <v>98.749999999999844</v>
      </c>
      <c r="X228" s="47">
        <f t="shared" si="51"/>
        <v>108.75000000000122</v>
      </c>
      <c r="Y228" s="47">
        <f t="shared" si="51"/>
        <v>114.99999999999918</v>
      </c>
      <c r="Z228" s="48">
        <f t="shared" si="51"/>
        <v>92.500000000000639</v>
      </c>
      <c r="AA228" s="48">
        <f t="shared" si="51"/>
        <v>102.50000000000094</v>
      </c>
      <c r="AB228" s="48">
        <f t="shared" si="51"/>
        <v>108.75000000000122</v>
      </c>
      <c r="AC228" s="49">
        <f t="shared" si="51"/>
        <v>86.249999999999474</v>
      </c>
      <c r="AD228" s="49">
        <f t="shared" si="51"/>
        <v>96.250000000000085</v>
      </c>
      <c r="AE228" s="49">
        <f t="shared" si="51"/>
        <v>102.50000000000094</v>
      </c>
      <c r="AF228" s="50">
        <f t="shared" si="51"/>
        <v>80.000000000000171</v>
      </c>
      <c r="AG228" s="50">
        <f t="shared" si="51"/>
        <v>89.999999999999233</v>
      </c>
      <c r="AH228" s="50">
        <f t="shared" si="51"/>
        <v>96.250000000000085</v>
      </c>
      <c r="AI228" s="51">
        <f t="shared" si="51"/>
        <v>73.749999999999318</v>
      </c>
      <c r="AJ228" s="51">
        <f t="shared" si="45"/>
        <v>83.750000000000071</v>
      </c>
      <c r="AK228" s="51">
        <f t="shared" si="45"/>
        <v>89.999999999999233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173.26666666666563</v>
      </c>
      <c r="F229" s="41">
        <f t="shared" si="52"/>
        <v>183.31111111111096</v>
      </c>
      <c r="G229" s="41">
        <f t="shared" si="52"/>
        <v>189.58888888888703</v>
      </c>
      <c r="H229" s="42">
        <f t="shared" si="52"/>
        <v>160.71111111111145</v>
      </c>
      <c r="I229" s="42">
        <f t="shared" si="52"/>
        <v>170.75555555555556</v>
      </c>
      <c r="J229" s="42">
        <f t="shared" si="52"/>
        <v>177.03333333333265</v>
      </c>
      <c r="K229" s="43">
        <f t="shared" si="52"/>
        <v>148.1555555555542</v>
      </c>
      <c r="L229" s="43">
        <f t="shared" si="52"/>
        <v>158.20000000000152</v>
      </c>
      <c r="M229" s="43">
        <f t="shared" si="52"/>
        <v>164.47777777777657</v>
      </c>
      <c r="N229" s="44">
        <f t="shared" si="52"/>
        <v>118.02222222222338</v>
      </c>
      <c r="O229" s="44">
        <f t="shared" si="52"/>
        <v>128.06666666666717</v>
      </c>
      <c r="P229" s="44">
        <f t="shared" si="52"/>
        <v>134.3444444444458</v>
      </c>
      <c r="Q229" s="45">
        <f t="shared" si="52"/>
        <v>111.74444444444504</v>
      </c>
      <c r="R229" s="45">
        <f t="shared" si="52"/>
        <v>121.78888888888855</v>
      </c>
      <c r="S229" s="45">
        <f t="shared" si="52"/>
        <v>128.06666666666717</v>
      </c>
      <c r="T229" s="46">
        <f t="shared" si="52"/>
        <v>105.46666666666641</v>
      </c>
      <c r="U229" s="46">
        <f t="shared" si="51"/>
        <v>115.51111111111028</v>
      </c>
      <c r="V229" s="46">
        <f t="shared" si="51"/>
        <v>121.78888888888855</v>
      </c>
      <c r="W229" s="47">
        <f t="shared" si="51"/>
        <v>99.188888888888727</v>
      </c>
      <c r="X229" s="47">
        <f t="shared" si="51"/>
        <v>109.23333333333456</v>
      </c>
      <c r="Y229" s="47">
        <f t="shared" si="51"/>
        <v>115.51111111111028</v>
      </c>
      <c r="Z229" s="48">
        <f t="shared" si="51"/>
        <v>92.911111111111751</v>
      </c>
      <c r="AA229" s="48">
        <f t="shared" si="51"/>
        <v>102.95555555555649</v>
      </c>
      <c r="AB229" s="48">
        <f t="shared" si="51"/>
        <v>109.23333333333456</v>
      </c>
      <c r="AC229" s="49">
        <f t="shared" si="51"/>
        <v>86.633333333332814</v>
      </c>
      <c r="AD229" s="49">
        <f t="shared" si="51"/>
        <v>96.677777777777862</v>
      </c>
      <c r="AE229" s="49">
        <f t="shared" si="51"/>
        <v>102.95555555555649</v>
      </c>
      <c r="AF229" s="50">
        <f t="shared" si="51"/>
        <v>80.355555555555725</v>
      </c>
      <c r="AG229" s="50">
        <f t="shared" si="51"/>
        <v>90.399999999999238</v>
      </c>
      <c r="AH229" s="50">
        <f t="shared" si="51"/>
        <v>96.677777777777862</v>
      </c>
      <c r="AI229" s="51">
        <f t="shared" si="51"/>
        <v>74.077777777777101</v>
      </c>
      <c r="AJ229" s="51">
        <f t="shared" si="45"/>
        <v>84.122222222222291</v>
      </c>
      <c r="AK229" s="51">
        <f t="shared" si="45"/>
        <v>90.399999999999238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174.03333333333231</v>
      </c>
      <c r="F230" s="41">
        <f t="shared" si="52"/>
        <v>184.12222222222206</v>
      </c>
      <c r="G230" s="41">
        <f t="shared" si="52"/>
        <v>190.42777777777593</v>
      </c>
      <c r="H230" s="42">
        <f t="shared" si="52"/>
        <v>161.42222222222256</v>
      </c>
      <c r="I230" s="42">
        <f t="shared" si="52"/>
        <v>171.51111111111112</v>
      </c>
      <c r="J230" s="42">
        <f t="shared" si="52"/>
        <v>177.81666666666598</v>
      </c>
      <c r="K230" s="43">
        <f t="shared" si="52"/>
        <v>148.81111111110977</v>
      </c>
      <c r="L230" s="43">
        <f t="shared" si="52"/>
        <v>158.90000000000151</v>
      </c>
      <c r="M230" s="43">
        <f t="shared" si="52"/>
        <v>165.20555555555435</v>
      </c>
      <c r="N230" s="44">
        <f t="shared" si="52"/>
        <v>118.5444444444456</v>
      </c>
      <c r="O230" s="44">
        <f t="shared" si="52"/>
        <v>128.63333333333384</v>
      </c>
      <c r="P230" s="44">
        <f t="shared" si="52"/>
        <v>134.93888888889023</v>
      </c>
      <c r="Q230" s="45">
        <f t="shared" si="52"/>
        <v>112.23888888888948</v>
      </c>
      <c r="R230" s="45">
        <f t="shared" si="52"/>
        <v>122.32777777777744</v>
      </c>
      <c r="S230" s="45">
        <f t="shared" si="52"/>
        <v>128.63333333333384</v>
      </c>
      <c r="T230" s="46">
        <f t="shared" si="52"/>
        <v>105.93333333333308</v>
      </c>
      <c r="U230" s="46">
        <f t="shared" si="51"/>
        <v>116.02222222222139</v>
      </c>
      <c r="V230" s="46">
        <f t="shared" si="51"/>
        <v>122.32777777777744</v>
      </c>
      <c r="W230" s="47">
        <f t="shared" si="51"/>
        <v>99.627777777777609</v>
      </c>
      <c r="X230" s="47">
        <f t="shared" si="51"/>
        <v>109.71666666666789</v>
      </c>
      <c r="Y230" s="47">
        <f t="shared" si="51"/>
        <v>116.02222222222139</v>
      </c>
      <c r="Z230" s="48">
        <f t="shared" si="51"/>
        <v>93.322222222222862</v>
      </c>
      <c r="AA230" s="48">
        <f t="shared" si="51"/>
        <v>103.41111111111204</v>
      </c>
      <c r="AB230" s="48">
        <f t="shared" si="51"/>
        <v>109.71666666666789</v>
      </c>
      <c r="AC230" s="49">
        <f t="shared" si="51"/>
        <v>87.016666666666154</v>
      </c>
      <c r="AD230" s="49">
        <f t="shared" si="51"/>
        <v>97.10555555555564</v>
      </c>
      <c r="AE230" s="49">
        <f t="shared" si="51"/>
        <v>103.41111111111204</v>
      </c>
      <c r="AF230" s="50">
        <f t="shared" si="51"/>
        <v>80.711111111111279</v>
      </c>
      <c r="AG230" s="50">
        <f t="shared" si="51"/>
        <v>90.799999999999244</v>
      </c>
      <c r="AH230" s="50">
        <f t="shared" si="45"/>
        <v>97.10555555555564</v>
      </c>
      <c r="AI230" s="51">
        <f t="shared" si="45"/>
        <v>74.405555555554884</v>
      </c>
      <c r="AJ230" s="51">
        <f t="shared" si="45"/>
        <v>84.494444444444511</v>
      </c>
      <c r="AK230" s="51">
        <f t="shared" si="45"/>
        <v>90.799999999999244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174.79999999999899</v>
      </c>
      <c r="F231" s="41">
        <f t="shared" si="52"/>
        <v>184.93333333333317</v>
      </c>
      <c r="G231" s="41">
        <f t="shared" si="52"/>
        <v>191.26666666666483</v>
      </c>
      <c r="H231" s="42">
        <f t="shared" si="52"/>
        <v>162.13333333333367</v>
      </c>
      <c r="I231" s="42">
        <f t="shared" si="52"/>
        <v>172.26666666666668</v>
      </c>
      <c r="J231" s="42">
        <f t="shared" si="52"/>
        <v>178.59999999999931</v>
      </c>
      <c r="K231" s="43">
        <f t="shared" si="52"/>
        <v>149.46666666666533</v>
      </c>
      <c r="L231" s="43">
        <f t="shared" si="52"/>
        <v>159.6000000000015</v>
      </c>
      <c r="M231" s="43">
        <f t="shared" si="52"/>
        <v>165.93333333333214</v>
      </c>
      <c r="N231" s="44">
        <f t="shared" si="52"/>
        <v>119.06666666666783</v>
      </c>
      <c r="O231" s="44">
        <f t="shared" si="52"/>
        <v>129.2000000000005</v>
      </c>
      <c r="P231" s="44">
        <f t="shared" si="52"/>
        <v>135.53333333333467</v>
      </c>
      <c r="Q231" s="45">
        <f t="shared" si="52"/>
        <v>112.73333333333392</v>
      </c>
      <c r="R231" s="45">
        <f t="shared" si="52"/>
        <v>122.86666666666633</v>
      </c>
      <c r="S231" s="45">
        <f t="shared" si="52"/>
        <v>129.2000000000005</v>
      </c>
      <c r="T231" s="46">
        <f t="shared" si="51"/>
        <v>106.39999999999975</v>
      </c>
      <c r="U231" s="46">
        <f t="shared" si="51"/>
        <v>116.53333333333249</v>
      </c>
      <c r="V231" s="46">
        <f t="shared" si="51"/>
        <v>122.86666666666633</v>
      </c>
      <c r="W231" s="47">
        <f t="shared" si="51"/>
        <v>100.06666666666649</v>
      </c>
      <c r="X231" s="47">
        <f t="shared" si="51"/>
        <v>110.20000000000122</v>
      </c>
      <c r="Y231" s="47">
        <f t="shared" si="51"/>
        <v>116.53333333333249</v>
      </c>
      <c r="Z231" s="48">
        <f t="shared" si="51"/>
        <v>93.733333333333974</v>
      </c>
      <c r="AA231" s="48">
        <f t="shared" si="51"/>
        <v>103.86666666666758</v>
      </c>
      <c r="AB231" s="48">
        <f t="shared" si="51"/>
        <v>110.20000000000122</v>
      </c>
      <c r="AC231" s="49">
        <f t="shared" si="51"/>
        <v>87.399999999999494</v>
      </c>
      <c r="AD231" s="49">
        <f t="shared" si="51"/>
        <v>97.533333333333417</v>
      </c>
      <c r="AE231" s="49">
        <f t="shared" si="51"/>
        <v>103.86666666666758</v>
      </c>
      <c r="AF231" s="50">
        <f t="shared" si="51"/>
        <v>81.066666666666833</v>
      </c>
      <c r="AG231" s="50">
        <f t="shared" si="51"/>
        <v>91.19999999999925</v>
      </c>
      <c r="AH231" s="50">
        <f t="shared" si="45"/>
        <v>97.533333333333417</v>
      </c>
      <c r="AI231" s="51">
        <f t="shared" si="45"/>
        <v>74.733333333332666</v>
      </c>
      <c r="AJ231" s="51">
        <f t="shared" si="45"/>
        <v>84.866666666666731</v>
      </c>
      <c r="AK231" s="51">
        <f t="shared" si="45"/>
        <v>91.19999999999925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175.56666666666567</v>
      </c>
      <c r="F232" s="41">
        <f t="shared" si="52"/>
        <v>185.74444444444427</v>
      </c>
      <c r="G232" s="41">
        <f t="shared" si="52"/>
        <v>192.10555555555374</v>
      </c>
      <c r="H232" s="42">
        <f t="shared" si="52"/>
        <v>162.84444444444478</v>
      </c>
      <c r="I232" s="42">
        <f t="shared" si="52"/>
        <v>173.02222222222224</v>
      </c>
      <c r="J232" s="42">
        <f t="shared" si="52"/>
        <v>179.38333333333264</v>
      </c>
      <c r="K232" s="43">
        <f t="shared" si="52"/>
        <v>150.1222222222209</v>
      </c>
      <c r="L232" s="43">
        <f t="shared" si="52"/>
        <v>160.30000000000149</v>
      </c>
      <c r="M232" s="43">
        <f t="shared" si="52"/>
        <v>166.66111111110993</v>
      </c>
      <c r="N232" s="44">
        <f t="shared" si="52"/>
        <v>119.58888888889005</v>
      </c>
      <c r="O232" s="44">
        <f t="shared" si="52"/>
        <v>129.76666666666716</v>
      </c>
      <c r="P232" s="44">
        <f t="shared" si="52"/>
        <v>136.1277777777791</v>
      </c>
      <c r="Q232" s="45">
        <f t="shared" si="52"/>
        <v>113.22777777777836</v>
      </c>
      <c r="R232" s="45">
        <f t="shared" si="52"/>
        <v>123.40555555555522</v>
      </c>
      <c r="S232" s="45">
        <f t="shared" si="52"/>
        <v>129.76666666666716</v>
      </c>
      <c r="T232" s="46">
        <f t="shared" si="51"/>
        <v>106.86666666666642</v>
      </c>
      <c r="U232" s="46">
        <f t="shared" si="51"/>
        <v>117.0444444444436</v>
      </c>
      <c r="V232" s="46">
        <f t="shared" si="51"/>
        <v>123.40555555555522</v>
      </c>
      <c r="W232" s="47">
        <f t="shared" si="51"/>
        <v>100.50555555555538</v>
      </c>
      <c r="X232" s="47">
        <f t="shared" si="51"/>
        <v>110.68333333333456</v>
      </c>
      <c r="Y232" s="47">
        <f t="shared" si="51"/>
        <v>117.0444444444436</v>
      </c>
      <c r="Z232" s="48">
        <f t="shared" si="51"/>
        <v>94.144444444445085</v>
      </c>
      <c r="AA232" s="48">
        <f t="shared" si="51"/>
        <v>104.32222222222313</v>
      </c>
      <c r="AB232" s="48">
        <f t="shared" si="51"/>
        <v>110.68333333333456</v>
      </c>
      <c r="AC232" s="49">
        <f t="shared" si="51"/>
        <v>87.783333333332834</v>
      </c>
      <c r="AD232" s="49">
        <f t="shared" si="51"/>
        <v>97.961111111111194</v>
      </c>
      <c r="AE232" s="49">
        <f t="shared" si="51"/>
        <v>104.32222222222313</v>
      </c>
      <c r="AF232" s="50">
        <f t="shared" si="51"/>
        <v>81.422222222222388</v>
      </c>
      <c r="AG232" s="50">
        <f t="shared" si="51"/>
        <v>91.599999999999255</v>
      </c>
      <c r="AH232" s="50">
        <f t="shared" si="45"/>
        <v>97.961111111111194</v>
      </c>
      <c r="AI232" s="51">
        <f t="shared" si="45"/>
        <v>75.061111111110449</v>
      </c>
      <c r="AJ232" s="51">
        <f t="shared" si="45"/>
        <v>85.238888888888951</v>
      </c>
      <c r="AK232" s="51">
        <f t="shared" si="45"/>
        <v>91.599999999999255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176.33333333333235</v>
      </c>
      <c r="F233" s="41">
        <f t="shared" si="52"/>
        <v>186.55555555555537</v>
      </c>
      <c r="G233" s="41">
        <f t="shared" si="52"/>
        <v>192.94444444444264</v>
      </c>
      <c r="H233" s="42">
        <f t="shared" si="52"/>
        <v>163.55555555555588</v>
      </c>
      <c r="I233" s="42">
        <f t="shared" si="52"/>
        <v>173.7777777777778</v>
      </c>
      <c r="J233" s="42">
        <f t="shared" si="52"/>
        <v>180.16666666666598</v>
      </c>
      <c r="K233" s="43">
        <f t="shared" si="52"/>
        <v>150.77777777777646</v>
      </c>
      <c r="L233" s="43">
        <f t="shared" si="52"/>
        <v>161.00000000000148</v>
      </c>
      <c r="M233" s="43">
        <f t="shared" si="52"/>
        <v>167.38888888888772</v>
      </c>
      <c r="N233" s="44">
        <f t="shared" si="52"/>
        <v>120.11111111111228</v>
      </c>
      <c r="O233" s="44">
        <f t="shared" si="52"/>
        <v>130.33333333333383</v>
      </c>
      <c r="P233" s="44">
        <f t="shared" si="52"/>
        <v>136.72222222222354</v>
      </c>
      <c r="Q233" s="45">
        <f t="shared" si="52"/>
        <v>113.7222222222228</v>
      </c>
      <c r="R233" s="45">
        <f t="shared" si="52"/>
        <v>123.94444444444412</v>
      </c>
      <c r="S233" s="45">
        <f t="shared" si="52"/>
        <v>130.33333333333383</v>
      </c>
      <c r="T233" s="46">
        <f t="shared" si="51"/>
        <v>107.33333333333309</v>
      </c>
      <c r="U233" s="46">
        <f t="shared" si="51"/>
        <v>117.5555555555547</v>
      </c>
      <c r="V233" s="46">
        <f t="shared" si="51"/>
        <v>123.94444444444412</v>
      </c>
      <c r="W233" s="47">
        <f t="shared" si="51"/>
        <v>100.94444444444426</v>
      </c>
      <c r="X233" s="47">
        <f t="shared" si="51"/>
        <v>111.16666666666789</v>
      </c>
      <c r="Y233" s="47">
        <f t="shared" si="51"/>
        <v>117.5555555555547</v>
      </c>
      <c r="Z233" s="48">
        <f t="shared" si="51"/>
        <v>94.555555555556197</v>
      </c>
      <c r="AA233" s="48">
        <f t="shared" si="51"/>
        <v>104.77777777777868</v>
      </c>
      <c r="AB233" s="48">
        <f t="shared" si="51"/>
        <v>111.16666666666789</v>
      </c>
      <c r="AC233" s="49">
        <f t="shared" si="51"/>
        <v>88.166666666666174</v>
      </c>
      <c r="AD233" s="49">
        <f t="shared" si="51"/>
        <v>98.388888888888971</v>
      </c>
      <c r="AE233" s="49">
        <f t="shared" si="51"/>
        <v>104.77777777777868</v>
      </c>
      <c r="AF233" s="50">
        <f t="shared" si="51"/>
        <v>81.777777777777942</v>
      </c>
      <c r="AG233" s="50">
        <f t="shared" si="51"/>
        <v>91.999999999999261</v>
      </c>
      <c r="AH233" s="50">
        <f t="shared" si="45"/>
        <v>98.388888888888971</v>
      </c>
      <c r="AI233" s="51">
        <f t="shared" si="45"/>
        <v>75.388888888888232</v>
      </c>
      <c r="AJ233" s="51">
        <f t="shared" si="45"/>
        <v>85.611111111111171</v>
      </c>
      <c r="AK233" s="51">
        <f t="shared" si="45"/>
        <v>91.999999999999261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177.09999999999903</v>
      </c>
      <c r="F234" s="41">
        <f t="shared" si="52"/>
        <v>187.36666666666648</v>
      </c>
      <c r="G234" s="41">
        <f t="shared" si="52"/>
        <v>193.78333333333154</v>
      </c>
      <c r="H234" s="42">
        <f t="shared" si="52"/>
        <v>164.26666666666699</v>
      </c>
      <c r="I234" s="42">
        <f t="shared" si="52"/>
        <v>174.53333333333336</v>
      </c>
      <c r="J234" s="42">
        <f t="shared" si="52"/>
        <v>180.94999999999931</v>
      </c>
      <c r="K234" s="43">
        <f t="shared" si="52"/>
        <v>151.43333333333203</v>
      </c>
      <c r="L234" s="43">
        <f t="shared" si="52"/>
        <v>161.70000000000147</v>
      </c>
      <c r="M234" s="43">
        <f t="shared" si="52"/>
        <v>168.11666666666551</v>
      </c>
      <c r="N234" s="44">
        <f t="shared" si="52"/>
        <v>120.63333333333451</v>
      </c>
      <c r="O234" s="44">
        <f t="shared" si="52"/>
        <v>130.90000000000049</v>
      </c>
      <c r="P234" s="44">
        <f t="shared" si="52"/>
        <v>137.31666666666797</v>
      </c>
      <c r="Q234" s="45">
        <f t="shared" si="52"/>
        <v>114.21666666666724</v>
      </c>
      <c r="R234" s="45">
        <f t="shared" si="52"/>
        <v>124.48333333333301</v>
      </c>
      <c r="S234" s="45">
        <f t="shared" si="52"/>
        <v>130.90000000000049</v>
      </c>
      <c r="T234" s="46">
        <f t="shared" si="51"/>
        <v>107.79999999999976</v>
      </c>
      <c r="U234" s="46">
        <f t="shared" si="51"/>
        <v>118.06666666666581</v>
      </c>
      <c r="V234" s="46">
        <f t="shared" si="51"/>
        <v>124.48333333333301</v>
      </c>
      <c r="W234" s="47">
        <f t="shared" si="51"/>
        <v>101.38333333333314</v>
      </c>
      <c r="X234" s="47">
        <f t="shared" si="51"/>
        <v>111.65000000000123</v>
      </c>
      <c r="Y234" s="47">
        <f t="shared" si="51"/>
        <v>118.06666666666581</v>
      </c>
      <c r="Z234" s="48">
        <f t="shared" si="51"/>
        <v>94.966666666667308</v>
      </c>
      <c r="AA234" s="48">
        <f t="shared" si="51"/>
        <v>105.23333333333423</v>
      </c>
      <c r="AB234" s="48">
        <f t="shared" si="51"/>
        <v>111.65000000000123</v>
      </c>
      <c r="AC234" s="49">
        <f t="shared" si="51"/>
        <v>88.549999999999514</v>
      </c>
      <c r="AD234" s="49">
        <f t="shared" si="51"/>
        <v>98.816666666666748</v>
      </c>
      <c r="AE234" s="49">
        <f t="shared" si="51"/>
        <v>105.23333333333423</v>
      </c>
      <c r="AF234" s="50">
        <f t="shared" si="51"/>
        <v>82.133333333333496</v>
      </c>
      <c r="AG234" s="50">
        <f t="shared" si="51"/>
        <v>92.399999999999267</v>
      </c>
      <c r="AH234" s="50">
        <f t="shared" si="51"/>
        <v>98.816666666666748</v>
      </c>
      <c r="AI234" s="51">
        <f t="shared" si="51"/>
        <v>75.716666666666015</v>
      </c>
      <c r="AJ234" s="51">
        <f t="shared" ref="AJ234:AK276" si="53">AJ235-(AJ$363/360)</f>
        <v>85.983333333333391</v>
      </c>
      <c r="AK234" s="51">
        <f t="shared" si="53"/>
        <v>92.399999999999267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177.86666666666571</v>
      </c>
      <c r="F235" s="41">
        <f t="shared" si="52"/>
        <v>188.17777777777758</v>
      </c>
      <c r="G235" s="41">
        <f t="shared" si="52"/>
        <v>194.62222222222044</v>
      </c>
      <c r="H235" s="42">
        <f t="shared" si="52"/>
        <v>164.9777777777781</v>
      </c>
      <c r="I235" s="42">
        <f t="shared" si="52"/>
        <v>175.28888888888892</v>
      </c>
      <c r="J235" s="42">
        <f t="shared" si="52"/>
        <v>181.73333333333264</v>
      </c>
      <c r="K235" s="43">
        <f t="shared" si="52"/>
        <v>152.0888888888876</v>
      </c>
      <c r="L235" s="43">
        <f t="shared" si="52"/>
        <v>162.40000000000146</v>
      </c>
      <c r="M235" s="43">
        <f t="shared" si="52"/>
        <v>168.8444444444433</v>
      </c>
      <c r="N235" s="44">
        <f t="shared" si="52"/>
        <v>121.15555555555673</v>
      </c>
      <c r="O235" s="44">
        <f t="shared" si="52"/>
        <v>131.46666666666715</v>
      </c>
      <c r="P235" s="44">
        <f t="shared" si="52"/>
        <v>137.9111111111124</v>
      </c>
      <c r="Q235" s="45">
        <f t="shared" si="52"/>
        <v>114.71111111111168</v>
      </c>
      <c r="R235" s="45">
        <f t="shared" si="52"/>
        <v>125.0222222222219</v>
      </c>
      <c r="S235" s="45">
        <f t="shared" si="52"/>
        <v>131.46666666666715</v>
      </c>
      <c r="T235" s="46">
        <f t="shared" si="51"/>
        <v>108.26666666666642</v>
      </c>
      <c r="U235" s="46">
        <f t="shared" si="51"/>
        <v>118.57777777777692</v>
      </c>
      <c r="V235" s="46">
        <f t="shared" si="51"/>
        <v>125.0222222222219</v>
      </c>
      <c r="W235" s="47">
        <f t="shared" si="51"/>
        <v>101.82222222222202</v>
      </c>
      <c r="X235" s="47">
        <f t="shared" si="51"/>
        <v>112.13333333333456</v>
      </c>
      <c r="Y235" s="47">
        <f t="shared" si="51"/>
        <v>118.57777777777692</v>
      </c>
      <c r="Z235" s="48">
        <f t="shared" si="51"/>
        <v>95.377777777778419</v>
      </c>
      <c r="AA235" s="48">
        <f t="shared" si="51"/>
        <v>105.68888888888978</v>
      </c>
      <c r="AB235" s="48">
        <f t="shared" si="51"/>
        <v>112.13333333333456</v>
      </c>
      <c r="AC235" s="49">
        <f t="shared" si="51"/>
        <v>88.933333333332854</v>
      </c>
      <c r="AD235" s="49">
        <f t="shared" si="51"/>
        <v>99.244444444444525</v>
      </c>
      <c r="AE235" s="49">
        <f t="shared" si="51"/>
        <v>105.68888888888978</v>
      </c>
      <c r="AF235" s="50">
        <f t="shared" si="51"/>
        <v>82.488888888889051</v>
      </c>
      <c r="AG235" s="50">
        <f t="shared" si="51"/>
        <v>92.799999999999272</v>
      </c>
      <c r="AH235" s="50">
        <f t="shared" si="51"/>
        <v>99.244444444444525</v>
      </c>
      <c r="AI235" s="51">
        <f t="shared" si="51"/>
        <v>76.044444444443798</v>
      </c>
      <c r="AJ235" s="51">
        <f t="shared" si="53"/>
        <v>86.355555555555611</v>
      </c>
      <c r="AK235" s="51">
        <f t="shared" si="53"/>
        <v>92.799999999999272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178.63333333333239</v>
      </c>
      <c r="F236" s="41">
        <f t="shared" si="52"/>
        <v>188.98888888888868</v>
      </c>
      <c r="G236" s="41">
        <f t="shared" si="52"/>
        <v>195.46111111110935</v>
      </c>
      <c r="H236" s="42">
        <f t="shared" si="52"/>
        <v>165.68888888888921</v>
      </c>
      <c r="I236" s="42">
        <f t="shared" si="52"/>
        <v>176.04444444444448</v>
      </c>
      <c r="J236" s="42">
        <f t="shared" si="52"/>
        <v>182.51666666666597</v>
      </c>
      <c r="K236" s="43">
        <f t="shared" si="52"/>
        <v>152.74444444444316</v>
      </c>
      <c r="L236" s="43">
        <f t="shared" si="52"/>
        <v>163.10000000000144</v>
      </c>
      <c r="M236" s="43">
        <f t="shared" si="52"/>
        <v>169.57222222222109</v>
      </c>
      <c r="N236" s="44">
        <f t="shared" si="52"/>
        <v>121.67777777777896</v>
      </c>
      <c r="O236" s="44">
        <f t="shared" si="52"/>
        <v>132.03333333333381</v>
      </c>
      <c r="P236" s="44">
        <f t="shared" si="52"/>
        <v>138.50555555555684</v>
      </c>
      <c r="Q236" s="45">
        <f t="shared" si="52"/>
        <v>115.20555555555612</v>
      </c>
      <c r="R236" s="45">
        <f t="shared" si="52"/>
        <v>125.56111111111079</v>
      </c>
      <c r="S236" s="45">
        <f t="shared" si="52"/>
        <v>132.03333333333381</v>
      </c>
      <c r="T236" s="46">
        <f t="shared" si="51"/>
        <v>108.73333333333309</v>
      </c>
      <c r="U236" s="46">
        <f t="shared" si="51"/>
        <v>119.08888888888802</v>
      </c>
      <c r="V236" s="46">
        <f t="shared" si="51"/>
        <v>125.56111111111079</v>
      </c>
      <c r="W236" s="47">
        <f t="shared" si="51"/>
        <v>102.26111111111091</v>
      </c>
      <c r="X236" s="47">
        <f t="shared" si="51"/>
        <v>112.6166666666679</v>
      </c>
      <c r="Y236" s="47">
        <f t="shared" si="51"/>
        <v>119.08888888888802</v>
      </c>
      <c r="Z236" s="48">
        <f t="shared" si="51"/>
        <v>95.788888888889531</v>
      </c>
      <c r="AA236" s="48">
        <f t="shared" si="51"/>
        <v>106.14444444444533</v>
      </c>
      <c r="AB236" s="48">
        <f t="shared" si="51"/>
        <v>112.6166666666679</v>
      </c>
      <c r="AC236" s="49">
        <f t="shared" si="51"/>
        <v>89.316666666666194</v>
      </c>
      <c r="AD236" s="49">
        <f t="shared" si="51"/>
        <v>99.672222222222302</v>
      </c>
      <c r="AE236" s="49">
        <f t="shared" si="51"/>
        <v>106.14444444444533</v>
      </c>
      <c r="AF236" s="50">
        <f t="shared" si="51"/>
        <v>82.844444444444605</v>
      </c>
      <c r="AG236" s="50">
        <f t="shared" si="51"/>
        <v>93.199999999999278</v>
      </c>
      <c r="AH236" s="50">
        <f t="shared" si="51"/>
        <v>99.672222222222302</v>
      </c>
      <c r="AI236" s="51">
        <f t="shared" si="51"/>
        <v>76.372222222221581</v>
      </c>
      <c r="AJ236" s="51">
        <f t="shared" si="53"/>
        <v>86.727777777777831</v>
      </c>
      <c r="AK236" s="51">
        <f t="shared" si="53"/>
        <v>93.199999999999278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179.39999999999907</v>
      </c>
      <c r="F237" s="41">
        <f t="shared" si="52"/>
        <v>189.79999999999978</v>
      </c>
      <c r="G237" s="41">
        <f t="shared" si="52"/>
        <v>196.29999999999825</v>
      </c>
      <c r="H237" s="42">
        <f t="shared" si="52"/>
        <v>166.40000000000032</v>
      </c>
      <c r="I237" s="42">
        <f t="shared" si="52"/>
        <v>176.80000000000004</v>
      </c>
      <c r="J237" s="42">
        <f t="shared" si="52"/>
        <v>183.2999999999993</v>
      </c>
      <c r="K237" s="43">
        <f t="shared" si="52"/>
        <v>153.39999999999873</v>
      </c>
      <c r="L237" s="43">
        <f t="shared" si="52"/>
        <v>163.80000000000143</v>
      </c>
      <c r="M237" s="43">
        <f t="shared" si="52"/>
        <v>170.29999999999887</v>
      </c>
      <c r="N237" s="44">
        <f t="shared" si="52"/>
        <v>122.20000000000118</v>
      </c>
      <c r="O237" s="44">
        <f t="shared" si="52"/>
        <v>132.60000000000048</v>
      </c>
      <c r="P237" s="44">
        <f t="shared" si="52"/>
        <v>139.10000000000127</v>
      </c>
      <c r="Q237" s="45">
        <f t="shared" si="52"/>
        <v>115.70000000000056</v>
      </c>
      <c r="R237" s="45">
        <f t="shared" si="52"/>
        <v>126.09999999999968</v>
      </c>
      <c r="S237" s="45">
        <f t="shared" si="52"/>
        <v>132.60000000000048</v>
      </c>
      <c r="T237" s="46">
        <f t="shared" si="51"/>
        <v>109.19999999999976</v>
      </c>
      <c r="U237" s="46">
        <f t="shared" si="51"/>
        <v>119.59999999999913</v>
      </c>
      <c r="V237" s="46">
        <f t="shared" si="51"/>
        <v>126.09999999999968</v>
      </c>
      <c r="W237" s="47">
        <f t="shared" si="51"/>
        <v>102.69999999999979</v>
      </c>
      <c r="X237" s="47">
        <f t="shared" si="51"/>
        <v>113.10000000000123</v>
      </c>
      <c r="Y237" s="47">
        <f t="shared" si="51"/>
        <v>119.59999999999913</v>
      </c>
      <c r="Z237" s="48">
        <f t="shared" si="51"/>
        <v>96.200000000000642</v>
      </c>
      <c r="AA237" s="48">
        <f t="shared" si="51"/>
        <v>106.60000000000088</v>
      </c>
      <c r="AB237" s="48">
        <f t="shared" si="51"/>
        <v>113.10000000000123</v>
      </c>
      <c r="AC237" s="49">
        <f t="shared" si="51"/>
        <v>89.699999999999534</v>
      </c>
      <c r="AD237" s="49">
        <f t="shared" si="51"/>
        <v>100.10000000000008</v>
      </c>
      <c r="AE237" s="49">
        <f t="shared" si="51"/>
        <v>106.60000000000088</v>
      </c>
      <c r="AF237" s="50">
        <f t="shared" si="51"/>
        <v>83.200000000000159</v>
      </c>
      <c r="AG237" s="50">
        <f t="shared" si="51"/>
        <v>93.599999999999284</v>
      </c>
      <c r="AH237" s="50">
        <f t="shared" si="51"/>
        <v>100.10000000000008</v>
      </c>
      <c r="AI237" s="51">
        <f t="shared" si="51"/>
        <v>76.699999999999363</v>
      </c>
      <c r="AJ237" s="51">
        <f t="shared" si="53"/>
        <v>87.100000000000051</v>
      </c>
      <c r="AK237" s="51">
        <f t="shared" si="53"/>
        <v>93.599999999999284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180.16666666666575</v>
      </c>
      <c r="F238" s="41">
        <f t="shared" si="52"/>
        <v>190.61111111111089</v>
      </c>
      <c r="G238" s="41">
        <f t="shared" si="52"/>
        <v>197.13888888888715</v>
      </c>
      <c r="H238" s="42">
        <f t="shared" si="52"/>
        <v>167.11111111111143</v>
      </c>
      <c r="I238" s="42">
        <f t="shared" si="52"/>
        <v>177.5555555555556</v>
      </c>
      <c r="J238" s="42">
        <f t="shared" si="52"/>
        <v>184.08333333333263</v>
      </c>
      <c r="K238" s="43">
        <f t="shared" si="52"/>
        <v>154.05555555555429</v>
      </c>
      <c r="L238" s="43">
        <f t="shared" si="52"/>
        <v>164.50000000000142</v>
      </c>
      <c r="M238" s="43">
        <f t="shared" si="52"/>
        <v>171.02777777777666</v>
      </c>
      <c r="N238" s="44">
        <f t="shared" si="52"/>
        <v>122.72222222222341</v>
      </c>
      <c r="O238" s="44">
        <f t="shared" si="52"/>
        <v>133.16666666666714</v>
      </c>
      <c r="P238" s="44">
        <f t="shared" si="52"/>
        <v>139.69444444444571</v>
      </c>
      <c r="Q238" s="45">
        <f t="shared" si="52"/>
        <v>116.194444444445</v>
      </c>
      <c r="R238" s="45">
        <f t="shared" si="52"/>
        <v>126.63888888888857</v>
      </c>
      <c r="S238" s="45">
        <f t="shared" si="52"/>
        <v>133.16666666666714</v>
      </c>
      <c r="T238" s="46">
        <f t="shared" si="51"/>
        <v>109.66666666666643</v>
      </c>
      <c r="U238" s="46">
        <f t="shared" si="51"/>
        <v>120.11111111111023</v>
      </c>
      <c r="V238" s="46">
        <f t="shared" si="51"/>
        <v>126.63888888888857</v>
      </c>
      <c r="W238" s="47">
        <f t="shared" si="51"/>
        <v>103.13888888888867</v>
      </c>
      <c r="X238" s="47">
        <f t="shared" si="51"/>
        <v>113.58333333333456</v>
      </c>
      <c r="Y238" s="47">
        <f t="shared" si="51"/>
        <v>120.11111111111023</v>
      </c>
      <c r="Z238" s="48">
        <f t="shared" si="51"/>
        <v>96.611111111111754</v>
      </c>
      <c r="AA238" s="48">
        <f t="shared" si="51"/>
        <v>107.05555555555642</v>
      </c>
      <c r="AB238" s="48">
        <f t="shared" si="51"/>
        <v>113.58333333333456</v>
      </c>
      <c r="AC238" s="49">
        <f t="shared" si="51"/>
        <v>90.083333333332874</v>
      </c>
      <c r="AD238" s="49">
        <f t="shared" si="51"/>
        <v>100.52777777777786</v>
      </c>
      <c r="AE238" s="49">
        <f t="shared" si="51"/>
        <v>107.05555555555642</v>
      </c>
      <c r="AF238" s="50">
        <f t="shared" si="51"/>
        <v>83.555555555555713</v>
      </c>
      <c r="AG238" s="50">
        <f t="shared" si="51"/>
        <v>93.999999999999289</v>
      </c>
      <c r="AH238" s="50">
        <f t="shared" si="51"/>
        <v>100.52777777777786</v>
      </c>
      <c r="AI238" s="51">
        <f t="shared" si="51"/>
        <v>77.027777777777146</v>
      </c>
      <c r="AJ238" s="51">
        <f t="shared" si="53"/>
        <v>87.472222222222271</v>
      </c>
      <c r="AK238" s="51">
        <f t="shared" si="53"/>
        <v>93.999999999999289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180.93333333333243</v>
      </c>
      <c r="F239" s="41">
        <f t="shared" si="52"/>
        <v>191.42222222222199</v>
      </c>
      <c r="G239" s="41">
        <f t="shared" si="52"/>
        <v>197.97777777777605</v>
      </c>
      <c r="H239" s="42">
        <f t="shared" si="52"/>
        <v>167.82222222222254</v>
      </c>
      <c r="I239" s="42">
        <f t="shared" si="52"/>
        <v>178.31111111111116</v>
      </c>
      <c r="J239" s="42">
        <f t="shared" si="52"/>
        <v>184.86666666666596</v>
      </c>
      <c r="K239" s="43">
        <f t="shared" si="52"/>
        <v>154.71111111110986</v>
      </c>
      <c r="L239" s="43">
        <f t="shared" si="52"/>
        <v>165.20000000000141</v>
      </c>
      <c r="M239" s="43">
        <f t="shared" si="52"/>
        <v>171.75555555555445</v>
      </c>
      <c r="N239" s="44">
        <f t="shared" si="52"/>
        <v>123.24444444444563</v>
      </c>
      <c r="O239" s="44">
        <f t="shared" si="52"/>
        <v>133.7333333333338</v>
      </c>
      <c r="P239" s="44">
        <f t="shared" si="52"/>
        <v>140.28888888889014</v>
      </c>
      <c r="Q239" s="45">
        <f t="shared" si="52"/>
        <v>116.68888888888944</v>
      </c>
      <c r="R239" s="45">
        <f t="shared" si="52"/>
        <v>127.17777777777746</v>
      </c>
      <c r="S239" s="45">
        <f t="shared" si="52"/>
        <v>133.7333333333338</v>
      </c>
      <c r="T239" s="46">
        <f t="shared" si="51"/>
        <v>110.1333333333331</v>
      </c>
      <c r="U239" s="46">
        <f t="shared" si="51"/>
        <v>120.62222222222134</v>
      </c>
      <c r="V239" s="46">
        <f t="shared" si="51"/>
        <v>127.17777777777746</v>
      </c>
      <c r="W239" s="47">
        <f t="shared" si="51"/>
        <v>103.57777777777756</v>
      </c>
      <c r="X239" s="47">
        <f t="shared" si="51"/>
        <v>114.0666666666679</v>
      </c>
      <c r="Y239" s="47">
        <f t="shared" si="51"/>
        <v>120.62222222222134</v>
      </c>
      <c r="Z239" s="48">
        <f t="shared" si="51"/>
        <v>97.022222222222865</v>
      </c>
      <c r="AA239" s="48">
        <f t="shared" si="51"/>
        <v>107.51111111111197</v>
      </c>
      <c r="AB239" s="48">
        <f t="shared" si="51"/>
        <v>114.0666666666679</v>
      </c>
      <c r="AC239" s="49">
        <f t="shared" si="51"/>
        <v>90.466666666666214</v>
      </c>
      <c r="AD239" s="49">
        <f t="shared" si="51"/>
        <v>100.95555555555563</v>
      </c>
      <c r="AE239" s="49">
        <f t="shared" si="51"/>
        <v>107.51111111111197</v>
      </c>
      <c r="AF239" s="50">
        <f t="shared" si="51"/>
        <v>83.911111111111268</v>
      </c>
      <c r="AG239" s="50">
        <f t="shared" si="51"/>
        <v>94.399999999999295</v>
      </c>
      <c r="AH239" s="50">
        <f t="shared" si="51"/>
        <v>100.95555555555563</v>
      </c>
      <c r="AI239" s="51">
        <f t="shared" si="51"/>
        <v>77.355555555554929</v>
      </c>
      <c r="AJ239" s="51">
        <f t="shared" si="53"/>
        <v>87.844444444444491</v>
      </c>
      <c r="AK239" s="51">
        <f t="shared" si="53"/>
        <v>94.399999999999295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181.69999999999911</v>
      </c>
      <c r="F240" s="41">
        <f t="shared" si="52"/>
        <v>192.23333333333309</v>
      </c>
      <c r="G240" s="41">
        <f t="shared" si="52"/>
        <v>198.81666666666496</v>
      </c>
      <c r="H240" s="42">
        <f t="shared" si="52"/>
        <v>168.53333333333364</v>
      </c>
      <c r="I240" s="42">
        <f t="shared" si="52"/>
        <v>179.06666666666672</v>
      </c>
      <c r="J240" s="42">
        <f t="shared" si="52"/>
        <v>185.6499999999993</v>
      </c>
      <c r="K240" s="43">
        <f t="shared" si="52"/>
        <v>155.36666666666542</v>
      </c>
      <c r="L240" s="43">
        <f t="shared" si="52"/>
        <v>165.9000000000014</v>
      </c>
      <c r="M240" s="43">
        <f t="shared" si="52"/>
        <v>172.48333333333224</v>
      </c>
      <c r="N240" s="44">
        <f t="shared" si="52"/>
        <v>123.76666666666786</v>
      </c>
      <c r="O240" s="44">
        <f t="shared" si="52"/>
        <v>134.30000000000047</v>
      </c>
      <c r="P240" s="44">
        <f t="shared" si="52"/>
        <v>140.88333333333458</v>
      </c>
      <c r="Q240" s="45">
        <f t="shared" si="52"/>
        <v>117.18333333333388</v>
      </c>
      <c r="R240" s="45">
        <f t="shared" si="52"/>
        <v>127.71666666666636</v>
      </c>
      <c r="S240" s="45">
        <f t="shared" si="52"/>
        <v>134.30000000000047</v>
      </c>
      <c r="T240" s="46">
        <f t="shared" si="51"/>
        <v>110.59999999999977</v>
      </c>
      <c r="U240" s="46">
        <f t="shared" si="51"/>
        <v>121.13333333333244</v>
      </c>
      <c r="V240" s="46">
        <f t="shared" si="51"/>
        <v>127.71666666666636</v>
      </c>
      <c r="W240" s="47">
        <f t="shared" si="51"/>
        <v>104.01666666666644</v>
      </c>
      <c r="X240" s="47">
        <f t="shared" si="51"/>
        <v>114.55000000000123</v>
      </c>
      <c r="Y240" s="47">
        <f t="shared" si="51"/>
        <v>121.13333333333244</v>
      </c>
      <c r="Z240" s="48">
        <f t="shared" si="51"/>
        <v>97.433333333333977</v>
      </c>
      <c r="AA240" s="48">
        <f t="shared" si="51"/>
        <v>107.96666666666752</v>
      </c>
      <c r="AB240" s="48">
        <f t="shared" si="51"/>
        <v>114.55000000000123</v>
      </c>
      <c r="AC240" s="49">
        <f t="shared" si="51"/>
        <v>90.849999999999554</v>
      </c>
      <c r="AD240" s="49">
        <f t="shared" si="51"/>
        <v>101.38333333333341</v>
      </c>
      <c r="AE240" s="49">
        <f t="shared" si="51"/>
        <v>107.96666666666752</v>
      </c>
      <c r="AF240" s="50">
        <f t="shared" si="51"/>
        <v>84.266666666666822</v>
      </c>
      <c r="AG240" s="50">
        <f t="shared" si="51"/>
        <v>94.799999999999301</v>
      </c>
      <c r="AH240" s="50">
        <f t="shared" si="51"/>
        <v>101.38333333333341</v>
      </c>
      <c r="AI240" s="51">
        <f t="shared" si="51"/>
        <v>77.683333333332712</v>
      </c>
      <c r="AJ240" s="51">
        <f t="shared" si="53"/>
        <v>88.216666666666711</v>
      </c>
      <c r="AK240" s="51">
        <f t="shared" si="53"/>
        <v>94.799999999999301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182.46666666666579</v>
      </c>
      <c r="F241" s="41">
        <f t="shared" si="52"/>
        <v>193.0444444444442</v>
      </c>
      <c r="G241" s="41">
        <f t="shared" si="52"/>
        <v>199.65555555555386</v>
      </c>
      <c r="H241" s="42">
        <f t="shared" si="52"/>
        <v>169.24444444444475</v>
      </c>
      <c r="I241" s="42">
        <f t="shared" si="52"/>
        <v>179.82222222222228</v>
      </c>
      <c r="J241" s="42">
        <f t="shared" si="52"/>
        <v>186.43333333333263</v>
      </c>
      <c r="K241" s="43">
        <f t="shared" si="52"/>
        <v>156.02222222222099</v>
      </c>
      <c r="L241" s="43">
        <f t="shared" si="52"/>
        <v>166.60000000000139</v>
      </c>
      <c r="M241" s="43">
        <f t="shared" si="52"/>
        <v>173.21111111111003</v>
      </c>
      <c r="N241" s="44">
        <f t="shared" si="52"/>
        <v>124.28888888889009</v>
      </c>
      <c r="O241" s="44">
        <f t="shared" si="52"/>
        <v>134.86666666666713</v>
      </c>
      <c r="P241" s="44">
        <f t="shared" si="52"/>
        <v>141.47777777777901</v>
      </c>
      <c r="Q241" s="45">
        <f t="shared" si="52"/>
        <v>117.67777777777832</v>
      </c>
      <c r="R241" s="45">
        <f t="shared" si="52"/>
        <v>128.25555555555525</v>
      </c>
      <c r="S241" s="45">
        <f t="shared" si="52"/>
        <v>134.86666666666713</v>
      </c>
      <c r="T241" s="46">
        <f t="shared" si="52"/>
        <v>111.06666666666644</v>
      </c>
      <c r="U241" s="46">
        <f t="shared" ref="U241:AJ257" si="54">U242-(U$363/360)</f>
        <v>121.64444444444355</v>
      </c>
      <c r="V241" s="46">
        <f t="shared" si="54"/>
        <v>128.25555555555525</v>
      </c>
      <c r="W241" s="47">
        <f t="shared" si="54"/>
        <v>104.45555555555532</v>
      </c>
      <c r="X241" s="47">
        <f t="shared" si="54"/>
        <v>115.03333333333457</v>
      </c>
      <c r="Y241" s="47">
        <f t="shared" si="54"/>
        <v>121.64444444444355</v>
      </c>
      <c r="Z241" s="48">
        <f t="shared" si="54"/>
        <v>97.844444444445088</v>
      </c>
      <c r="AA241" s="48">
        <f t="shared" si="54"/>
        <v>108.42222222222307</v>
      </c>
      <c r="AB241" s="48">
        <f t="shared" si="54"/>
        <v>115.03333333333457</v>
      </c>
      <c r="AC241" s="49">
        <f t="shared" si="54"/>
        <v>91.233333333332894</v>
      </c>
      <c r="AD241" s="49">
        <f t="shared" si="54"/>
        <v>101.81111111111119</v>
      </c>
      <c r="AE241" s="49">
        <f t="shared" si="54"/>
        <v>108.42222222222307</v>
      </c>
      <c r="AF241" s="50">
        <f t="shared" si="54"/>
        <v>84.622222222222376</v>
      </c>
      <c r="AG241" s="50">
        <f t="shared" si="54"/>
        <v>95.199999999999307</v>
      </c>
      <c r="AH241" s="50">
        <f t="shared" si="54"/>
        <v>101.81111111111119</v>
      </c>
      <c r="AI241" s="51">
        <f t="shared" si="54"/>
        <v>78.011111111110495</v>
      </c>
      <c r="AJ241" s="51">
        <f t="shared" si="54"/>
        <v>88.588888888888931</v>
      </c>
      <c r="AK241" s="51">
        <f t="shared" si="53"/>
        <v>95.199999999999307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183.23333333333247</v>
      </c>
      <c r="F242" s="41">
        <f t="shared" si="52"/>
        <v>193.8555555555553</v>
      </c>
      <c r="G242" s="41">
        <f t="shared" si="52"/>
        <v>200.49444444444276</v>
      </c>
      <c r="H242" s="42">
        <f t="shared" si="52"/>
        <v>169.95555555555586</v>
      </c>
      <c r="I242" s="42">
        <f t="shared" si="52"/>
        <v>180.57777777777784</v>
      </c>
      <c r="J242" s="42">
        <f t="shared" si="52"/>
        <v>187.21666666666596</v>
      </c>
      <c r="K242" s="43">
        <f t="shared" si="52"/>
        <v>156.67777777777656</v>
      </c>
      <c r="L242" s="43">
        <f t="shared" si="52"/>
        <v>167.30000000000138</v>
      </c>
      <c r="M242" s="43">
        <f t="shared" si="52"/>
        <v>173.93888888888782</v>
      </c>
      <c r="N242" s="44">
        <f t="shared" si="52"/>
        <v>124.81111111111231</v>
      </c>
      <c r="O242" s="44">
        <f t="shared" si="52"/>
        <v>135.43333333333379</v>
      </c>
      <c r="P242" s="44">
        <f t="shared" si="52"/>
        <v>142.07222222222344</v>
      </c>
      <c r="Q242" s="45">
        <f t="shared" ref="Q242:AF244" si="55">Q243-(Q$363/360)</f>
        <v>118.17222222222276</v>
      </c>
      <c r="R242" s="45">
        <f t="shared" si="55"/>
        <v>128.79444444444414</v>
      </c>
      <c r="S242" s="45">
        <f t="shared" si="55"/>
        <v>135.43333333333379</v>
      </c>
      <c r="T242" s="46">
        <f t="shared" si="55"/>
        <v>111.5333333333331</v>
      </c>
      <c r="U242" s="46">
        <f t="shared" si="55"/>
        <v>122.15555555555466</v>
      </c>
      <c r="V242" s="46">
        <f t="shared" si="55"/>
        <v>128.79444444444414</v>
      </c>
      <c r="W242" s="47">
        <f t="shared" si="55"/>
        <v>104.8944444444442</v>
      </c>
      <c r="X242" s="47">
        <f t="shared" si="55"/>
        <v>115.5166666666679</v>
      </c>
      <c r="Y242" s="47">
        <f t="shared" si="55"/>
        <v>122.15555555555466</v>
      </c>
      <c r="Z242" s="48">
        <f t="shared" si="55"/>
        <v>98.255555555556199</v>
      </c>
      <c r="AA242" s="48">
        <f t="shared" si="55"/>
        <v>108.87777777777862</v>
      </c>
      <c r="AB242" s="48">
        <f t="shared" si="55"/>
        <v>115.5166666666679</v>
      </c>
      <c r="AC242" s="49">
        <f t="shared" si="55"/>
        <v>91.616666666666234</v>
      </c>
      <c r="AD242" s="49">
        <f t="shared" si="55"/>
        <v>102.23888888888897</v>
      </c>
      <c r="AE242" s="49">
        <f t="shared" si="55"/>
        <v>108.87777777777862</v>
      </c>
      <c r="AF242" s="50">
        <f t="shared" si="55"/>
        <v>84.977777777777931</v>
      </c>
      <c r="AG242" s="50">
        <f t="shared" si="54"/>
        <v>95.599999999999312</v>
      </c>
      <c r="AH242" s="50">
        <f t="shared" si="54"/>
        <v>102.23888888888897</v>
      </c>
      <c r="AI242" s="51">
        <f t="shared" si="54"/>
        <v>78.338888888888278</v>
      </c>
      <c r="AJ242" s="51">
        <f t="shared" si="54"/>
        <v>88.961111111111151</v>
      </c>
      <c r="AK242" s="51">
        <f t="shared" si="53"/>
        <v>95.599999999999312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183.99999999999915</v>
      </c>
      <c r="F243" s="41">
        <f t="shared" si="56"/>
        <v>194.6666666666664</v>
      </c>
      <c r="G243" s="41">
        <f t="shared" si="56"/>
        <v>201.33333333333167</v>
      </c>
      <c r="H243" s="42">
        <f t="shared" si="56"/>
        <v>170.66666666666697</v>
      </c>
      <c r="I243" s="42">
        <f t="shared" si="56"/>
        <v>181.3333333333334</v>
      </c>
      <c r="J243" s="42">
        <f t="shared" si="56"/>
        <v>187.99999999999929</v>
      </c>
      <c r="K243" s="43">
        <f t="shared" si="56"/>
        <v>157.33333333333212</v>
      </c>
      <c r="L243" s="43">
        <f t="shared" si="56"/>
        <v>168.00000000000136</v>
      </c>
      <c r="M243" s="43">
        <f t="shared" si="56"/>
        <v>174.66666666666561</v>
      </c>
      <c r="N243" s="44">
        <f t="shared" si="56"/>
        <v>125.33333333333454</v>
      </c>
      <c r="O243" s="44">
        <f t="shared" si="56"/>
        <v>136.00000000000045</v>
      </c>
      <c r="P243" s="44">
        <f t="shared" si="56"/>
        <v>142.66666666666788</v>
      </c>
      <c r="Q243" s="45">
        <f t="shared" si="56"/>
        <v>118.6666666666672</v>
      </c>
      <c r="R243" s="45">
        <f t="shared" si="56"/>
        <v>129.33333333333303</v>
      </c>
      <c r="S243" s="45">
        <f t="shared" si="56"/>
        <v>136.00000000000045</v>
      </c>
      <c r="T243" s="46">
        <f t="shared" si="55"/>
        <v>111.99999999999977</v>
      </c>
      <c r="U243" s="46">
        <f t="shared" si="55"/>
        <v>122.66666666666576</v>
      </c>
      <c r="V243" s="46">
        <f t="shared" si="55"/>
        <v>129.33333333333303</v>
      </c>
      <c r="W243" s="47">
        <f t="shared" si="55"/>
        <v>105.33333333333309</v>
      </c>
      <c r="X243" s="47">
        <f t="shared" si="55"/>
        <v>116.00000000000124</v>
      </c>
      <c r="Y243" s="47">
        <f t="shared" si="55"/>
        <v>122.66666666666576</v>
      </c>
      <c r="Z243" s="48">
        <f t="shared" si="55"/>
        <v>98.666666666667311</v>
      </c>
      <c r="AA243" s="48">
        <f t="shared" si="55"/>
        <v>109.33333333333417</v>
      </c>
      <c r="AB243" s="48">
        <f t="shared" si="55"/>
        <v>116.00000000000124</v>
      </c>
      <c r="AC243" s="49">
        <f t="shared" si="55"/>
        <v>91.999999999999574</v>
      </c>
      <c r="AD243" s="49">
        <f t="shared" si="55"/>
        <v>102.66666666666674</v>
      </c>
      <c r="AE243" s="49">
        <f t="shared" si="55"/>
        <v>109.33333333333417</v>
      </c>
      <c r="AF243" s="50">
        <f t="shared" si="55"/>
        <v>85.333333333333485</v>
      </c>
      <c r="AG243" s="50">
        <f t="shared" si="54"/>
        <v>95.999999999999318</v>
      </c>
      <c r="AH243" s="50">
        <f t="shared" si="54"/>
        <v>102.66666666666674</v>
      </c>
      <c r="AI243" s="51">
        <f t="shared" si="54"/>
        <v>78.66666666666606</v>
      </c>
      <c r="AJ243" s="51">
        <f t="shared" si="54"/>
        <v>89.333333333333371</v>
      </c>
      <c r="AK243" s="51">
        <f t="shared" si="53"/>
        <v>95.999999999999318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184.76666666666583</v>
      </c>
      <c r="F244" s="41">
        <f t="shared" si="56"/>
        <v>195.4777777777775</v>
      </c>
      <c r="G244" s="41">
        <f t="shared" si="56"/>
        <v>202.17222222222057</v>
      </c>
      <c r="H244" s="42">
        <f t="shared" si="56"/>
        <v>171.37777777777808</v>
      </c>
      <c r="I244" s="42">
        <f t="shared" si="56"/>
        <v>182.08888888888896</v>
      </c>
      <c r="J244" s="42">
        <f t="shared" si="56"/>
        <v>188.78333333333262</v>
      </c>
      <c r="K244" s="43">
        <f t="shared" si="56"/>
        <v>157.98888888888769</v>
      </c>
      <c r="L244" s="43">
        <f t="shared" si="56"/>
        <v>168.70000000000135</v>
      </c>
      <c r="M244" s="43">
        <f t="shared" si="56"/>
        <v>175.39444444444339</v>
      </c>
      <c r="N244" s="44">
        <f t="shared" si="56"/>
        <v>125.85555555555676</v>
      </c>
      <c r="O244" s="44">
        <f t="shared" si="56"/>
        <v>136.56666666666712</v>
      </c>
      <c r="P244" s="44">
        <f t="shared" si="56"/>
        <v>143.26111111111231</v>
      </c>
      <c r="Q244" s="45">
        <f t="shared" si="56"/>
        <v>119.16111111111164</v>
      </c>
      <c r="R244" s="45">
        <f t="shared" si="56"/>
        <v>129.87222222222192</v>
      </c>
      <c r="S244" s="45">
        <f t="shared" si="56"/>
        <v>136.56666666666712</v>
      </c>
      <c r="T244" s="46">
        <f t="shared" si="55"/>
        <v>112.46666666666644</v>
      </c>
      <c r="U244" s="46">
        <f t="shared" si="55"/>
        <v>123.17777777777687</v>
      </c>
      <c r="V244" s="46">
        <f t="shared" si="55"/>
        <v>129.87222222222192</v>
      </c>
      <c r="W244" s="47">
        <f t="shared" si="55"/>
        <v>105.77222222222197</v>
      </c>
      <c r="X244" s="47">
        <f t="shared" si="55"/>
        <v>116.48333333333457</v>
      </c>
      <c r="Y244" s="47">
        <f t="shared" si="55"/>
        <v>123.17777777777687</v>
      </c>
      <c r="Z244" s="48">
        <f t="shared" si="55"/>
        <v>99.077777777778422</v>
      </c>
      <c r="AA244" s="48">
        <f t="shared" si="55"/>
        <v>109.78888888888972</v>
      </c>
      <c r="AB244" s="48">
        <f t="shared" si="55"/>
        <v>116.48333333333457</v>
      </c>
      <c r="AC244" s="49">
        <f t="shared" si="55"/>
        <v>92.383333333332914</v>
      </c>
      <c r="AD244" s="49">
        <f t="shared" si="55"/>
        <v>103.09444444444452</v>
      </c>
      <c r="AE244" s="49">
        <f t="shared" si="55"/>
        <v>109.78888888888972</v>
      </c>
      <c r="AF244" s="50">
        <f t="shared" si="55"/>
        <v>85.688888888889039</v>
      </c>
      <c r="AG244" s="50">
        <f t="shared" si="54"/>
        <v>96.399999999999324</v>
      </c>
      <c r="AH244" s="50">
        <f t="shared" si="54"/>
        <v>103.09444444444452</v>
      </c>
      <c r="AI244" s="51">
        <f t="shared" si="54"/>
        <v>78.994444444443843</v>
      </c>
      <c r="AJ244" s="51">
        <f t="shared" si="54"/>
        <v>89.705555555555591</v>
      </c>
      <c r="AK244" s="51">
        <f t="shared" si="53"/>
        <v>96.399999999999324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185.53333333333251</v>
      </c>
      <c r="F245" s="41">
        <f t="shared" si="56"/>
        <v>196.28888888888861</v>
      </c>
      <c r="G245" s="41">
        <f t="shared" si="56"/>
        <v>203.01111111110947</v>
      </c>
      <c r="H245" s="42">
        <f t="shared" si="56"/>
        <v>172.08888888888919</v>
      </c>
      <c r="I245" s="42">
        <f t="shared" si="56"/>
        <v>182.84444444444452</v>
      </c>
      <c r="J245" s="42">
        <f t="shared" si="56"/>
        <v>189.56666666666595</v>
      </c>
      <c r="K245" s="43">
        <f t="shared" si="56"/>
        <v>158.64444444444325</v>
      </c>
      <c r="L245" s="43">
        <f t="shared" si="56"/>
        <v>169.40000000000134</v>
      </c>
      <c r="M245" s="43">
        <f t="shared" si="56"/>
        <v>176.12222222222118</v>
      </c>
      <c r="N245" s="44">
        <f t="shared" si="56"/>
        <v>126.37777777777899</v>
      </c>
      <c r="O245" s="44">
        <f t="shared" si="56"/>
        <v>137.13333333333378</v>
      </c>
      <c r="P245" s="44">
        <f t="shared" si="56"/>
        <v>143.85555555555675</v>
      </c>
      <c r="Q245" s="45">
        <f t="shared" si="56"/>
        <v>119.65555555555608</v>
      </c>
      <c r="R245" s="45">
        <f t="shared" si="56"/>
        <v>130.41111111111081</v>
      </c>
      <c r="S245" s="45">
        <f t="shared" si="56"/>
        <v>137.13333333333378</v>
      </c>
      <c r="T245" s="46">
        <f t="shared" si="56"/>
        <v>112.93333333333311</v>
      </c>
      <c r="U245" s="46">
        <f t="shared" si="54"/>
        <v>123.68888888888797</v>
      </c>
      <c r="V245" s="46">
        <f t="shared" si="54"/>
        <v>130.41111111111081</v>
      </c>
      <c r="W245" s="47">
        <f t="shared" si="54"/>
        <v>106.21111111111085</v>
      </c>
      <c r="X245" s="47">
        <f t="shared" si="54"/>
        <v>116.9666666666679</v>
      </c>
      <c r="Y245" s="47">
        <f t="shared" si="54"/>
        <v>123.68888888888797</v>
      </c>
      <c r="Z245" s="48">
        <f t="shared" si="54"/>
        <v>99.488888888889534</v>
      </c>
      <c r="AA245" s="48">
        <f t="shared" si="54"/>
        <v>110.24444444444526</v>
      </c>
      <c r="AB245" s="48">
        <f t="shared" si="54"/>
        <v>116.9666666666679</v>
      </c>
      <c r="AC245" s="49">
        <f t="shared" si="54"/>
        <v>92.766666666666254</v>
      </c>
      <c r="AD245" s="49">
        <f t="shared" si="54"/>
        <v>103.5222222222223</v>
      </c>
      <c r="AE245" s="49">
        <f t="shared" si="54"/>
        <v>110.24444444444526</v>
      </c>
      <c r="AF245" s="50">
        <f t="shared" si="54"/>
        <v>86.044444444444594</v>
      </c>
      <c r="AG245" s="50">
        <f t="shared" si="54"/>
        <v>96.799999999999329</v>
      </c>
      <c r="AH245" s="50">
        <f t="shared" si="54"/>
        <v>103.5222222222223</v>
      </c>
      <c r="AI245" s="51">
        <f t="shared" si="54"/>
        <v>79.322222222221626</v>
      </c>
      <c r="AJ245" s="51">
        <f t="shared" si="54"/>
        <v>90.077777777777811</v>
      </c>
      <c r="AK245" s="51">
        <f t="shared" si="53"/>
        <v>96.799999999999329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186.29999999999919</v>
      </c>
      <c r="F246" s="41">
        <f t="shared" si="56"/>
        <v>197.09999999999971</v>
      </c>
      <c r="G246" s="41">
        <f t="shared" si="56"/>
        <v>203.84999999999837</v>
      </c>
      <c r="H246" s="42">
        <f t="shared" si="56"/>
        <v>172.8000000000003</v>
      </c>
      <c r="I246" s="42">
        <f t="shared" si="56"/>
        <v>183.60000000000008</v>
      </c>
      <c r="J246" s="42">
        <f t="shared" si="56"/>
        <v>190.34999999999928</v>
      </c>
      <c r="K246" s="43">
        <f t="shared" si="56"/>
        <v>159.29999999999882</v>
      </c>
      <c r="L246" s="43">
        <f t="shared" si="56"/>
        <v>170.10000000000133</v>
      </c>
      <c r="M246" s="43">
        <f t="shared" si="56"/>
        <v>176.84999999999897</v>
      </c>
      <c r="N246" s="44">
        <f t="shared" si="56"/>
        <v>126.90000000000121</v>
      </c>
      <c r="O246" s="44">
        <f t="shared" si="56"/>
        <v>137.70000000000044</v>
      </c>
      <c r="P246" s="44">
        <f t="shared" si="56"/>
        <v>144.45000000000118</v>
      </c>
      <c r="Q246" s="45">
        <f t="shared" si="56"/>
        <v>120.15000000000052</v>
      </c>
      <c r="R246" s="45">
        <f t="shared" si="56"/>
        <v>130.9499999999997</v>
      </c>
      <c r="S246" s="45">
        <f t="shared" si="56"/>
        <v>137.70000000000044</v>
      </c>
      <c r="T246" s="46">
        <f t="shared" si="56"/>
        <v>113.39999999999978</v>
      </c>
      <c r="U246" s="46">
        <f t="shared" si="54"/>
        <v>124.19999999999908</v>
      </c>
      <c r="V246" s="46">
        <f t="shared" si="54"/>
        <v>130.9499999999997</v>
      </c>
      <c r="W246" s="47">
        <f t="shared" si="54"/>
        <v>106.64999999999974</v>
      </c>
      <c r="X246" s="47">
        <f t="shared" si="54"/>
        <v>117.45000000000124</v>
      </c>
      <c r="Y246" s="47">
        <f t="shared" si="54"/>
        <v>124.19999999999908</v>
      </c>
      <c r="Z246" s="48">
        <f t="shared" si="54"/>
        <v>99.900000000000645</v>
      </c>
      <c r="AA246" s="48">
        <f t="shared" si="54"/>
        <v>110.70000000000081</v>
      </c>
      <c r="AB246" s="48">
        <f t="shared" si="54"/>
        <v>117.45000000000124</v>
      </c>
      <c r="AC246" s="49">
        <f t="shared" si="54"/>
        <v>93.149999999999594</v>
      </c>
      <c r="AD246" s="49">
        <f t="shared" si="54"/>
        <v>103.95000000000007</v>
      </c>
      <c r="AE246" s="49">
        <f t="shared" si="54"/>
        <v>110.70000000000081</v>
      </c>
      <c r="AF246" s="50">
        <f t="shared" si="54"/>
        <v>86.400000000000148</v>
      </c>
      <c r="AG246" s="50">
        <f t="shared" si="54"/>
        <v>97.199999999999335</v>
      </c>
      <c r="AH246" s="50">
        <f t="shared" si="54"/>
        <v>103.95000000000007</v>
      </c>
      <c r="AI246" s="51">
        <f t="shared" si="54"/>
        <v>79.649999999999409</v>
      </c>
      <c r="AJ246" s="51">
        <f t="shared" si="54"/>
        <v>90.450000000000031</v>
      </c>
      <c r="AK246" s="51">
        <f t="shared" si="53"/>
        <v>97.199999999999335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187.06666666666587</v>
      </c>
      <c r="F247" s="41">
        <f t="shared" si="56"/>
        <v>197.91111111111081</v>
      </c>
      <c r="G247" s="41">
        <f t="shared" si="56"/>
        <v>204.68888888888728</v>
      </c>
      <c r="H247" s="42">
        <f t="shared" si="56"/>
        <v>173.5111111111114</v>
      </c>
      <c r="I247" s="42">
        <f t="shared" si="56"/>
        <v>184.35555555555564</v>
      </c>
      <c r="J247" s="42">
        <f t="shared" si="56"/>
        <v>191.13333333333262</v>
      </c>
      <c r="K247" s="43">
        <f t="shared" si="56"/>
        <v>159.95555555555438</v>
      </c>
      <c r="L247" s="43">
        <f t="shared" si="56"/>
        <v>170.80000000000132</v>
      </c>
      <c r="M247" s="43">
        <f t="shared" si="56"/>
        <v>177.57777777777676</v>
      </c>
      <c r="N247" s="44">
        <f t="shared" si="56"/>
        <v>127.42222222222344</v>
      </c>
      <c r="O247" s="44">
        <f t="shared" si="56"/>
        <v>138.26666666666711</v>
      </c>
      <c r="P247" s="44">
        <f t="shared" si="56"/>
        <v>145.04444444444562</v>
      </c>
      <c r="Q247" s="45">
        <f t="shared" si="56"/>
        <v>120.64444444444496</v>
      </c>
      <c r="R247" s="45">
        <f t="shared" si="56"/>
        <v>131.4888888888886</v>
      </c>
      <c r="S247" s="45">
        <f t="shared" si="56"/>
        <v>138.26666666666711</v>
      </c>
      <c r="T247" s="46">
        <f t="shared" si="56"/>
        <v>113.86666666666645</v>
      </c>
      <c r="U247" s="46">
        <f t="shared" si="54"/>
        <v>124.71111111111018</v>
      </c>
      <c r="V247" s="46">
        <f t="shared" si="54"/>
        <v>131.4888888888886</v>
      </c>
      <c r="W247" s="47">
        <f t="shared" si="54"/>
        <v>107.08888888888862</v>
      </c>
      <c r="X247" s="47">
        <f t="shared" si="54"/>
        <v>117.93333333333457</v>
      </c>
      <c r="Y247" s="47">
        <f t="shared" si="54"/>
        <v>124.71111111111018</v>
      </c>
      <c r="Z247" s="48">
        <f t="shared" si="54"/>
        <v>100.31111111111176</v>
      </c>
      <c r="AA247" s="48">
        <f t="shared" si="54"/>
        <v>111.15555555555636</v>
      </c>
      <c r="AB247" s="48">
        <f t="shared" si="54"/>
        <v>117.93333333333457</v>
      </c>
      <c r="AC247" s="49">
        <f t="shared" si="54"/>
        <v>93.533333333332934</v>
      </c>
      <c r="AD247" s="49">
        <f t="shared" si="54"/>
        <v>104.37777777777785</v>
      </c>
      <c r="AE247" s="49">
        <f t="shared" si="54"/>
        <v>111.15555555555636</v>
      </c>
      <c r="AF247" s="50">
        <f t="shared" si="54"/>
        <v>86.755555555555702</v>
      </c>
      <c r="AG247" s="50">
        <f t="shared" si="54"/>
        <v>97.599999999999341</v>
      </c>
      <c r="AH247" s="50">
        <f t="shared" si="54"/>
        <v>104.37777777777785</v>
      </c>
      <c r="AI247" s="51">
        <f t="shared" si="54"/>
        <v>79.977777777777192</v>
      </c>
      <c r="AJ247" s="51">
        <f t="shared" si="54"/>
        <v>90.822222222222251</v>
      </c>
      <c r="AK247" s="51">
        <f t="shared" si="53"/>
        <v>97.599999999999341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187.83333333333255</v>
      </c>
      <c r="F248" s="41">
        <f t="shared" si="56"/>
        <v>198.72222222222192</v>
      </c>
      <c r="G248" s="41">
        <f t="shared" si="56"/>
        <v>205.52777777777618</v>
      </c>
      <c r="H248" s="42">
        <f t="shared" si="56"/>
        <v>174.22222222222251</v>
      </c>
      <c r="I248" s="42">
        <f t="shared" si="56"/>
        <v>185.1111111111112</v>
      </c>
      <c r="J248" s="42">
        <f t="shared" si="56"/>
        <v>191.91666666666595</v>
      </c>
      <c r="K248" s="43">
        <f t="shared" si="56"/>
        <v>160.61111111110995</v>
      </c>
      <c r="L248" s="43">
        <f t="shared" si="56"/>
        <v>171.50000000000131</v>
      </c>
      <c r="M248" s="43">
        <f t="shared" si="56"/>
        <v>178.30555555555455</v>
      </c>
      <c r="N248" s="44">
        <f t="shared" si="56"/>
        <v>127.94444444444566</v>
      </c>
      <c r="O248" s="44">
        <f t="shared" si="56"/>
        <v>138.83333333333377</v>
      </c>
      <c r="P248" s="44">
        <f t="shared" si="56"/>
        <v>145.63888888889005</v>
      </c>
      <c r="Q248" s="45">
        <f t="shared" si="56"/>
        <v>121.1388888888894</v>
      </c>
      <c r="R248" s="45">
        <f t="shared" si="56"/>
        <v>132.02777777777749</v>
      </c>
      <c r="S248" s="45">
        <f t="shared" si="56"/>
        <v>138.83333333333377</v>
      </c>
      <c r="T248" s="46">
        <f t="shared" si="56"/>
        <v>114.33333333333312</v>
      </c>
      <c r="U248" s="46">
        <f t="shared" si="54"/>
        <v>125.22222222222129</v>
      </c>
      <c r="V248" s="46">
        <f t="shared" si="54"/>
        <v>132.02777777777749</v>
      </c>
      <c r="W248" s="47">
        <f t="shared" si="54"/>
        <v>107.5277777777775</v>
      </c>
      <c r="X248" s="47">
        <f t="shared" si="54"/>
        <v>118.41666666666791</v>
      </c>
      <c r="Y248" s="47">
        <f t="shared" si="54"/>
        <v>125.22222222222129</v>
      </c>
      <c r="Z248" s="48">
        <f t="shared" si="54"/>
        <v>100.72222222222287</v>
      </c>
      <c r="AA248" s="48">
        <f t="shared" si="54"/>
        <v>111.61111111111191</v>
      </c>
      <c r="AB248" s="48">
        <f t="shared" si="54"/>
        <v>118.41666666666791</v>
      </c>
      <c r="AC248" s="49">
        <f t="shared" si="54"/>
        <v>93.916666666666273</v>
      </c>
      <c r="AD248" s="49">
        <f t="shared" si="54"/>
        <v>104.80555555555563</v>
      </c>
      <c r="AE248" s="49">
        <f t="shared" si="54"/>
        <v>111.61111111111191</v>
      </c>
      <c r="AF248" s="50">
        <f t="shared" si="54"/>
        <v>87.111111111111256</v>
      </c>
      <c r="AG248" s="50">
        <f t="shared" si="54"/>
        <v>97.999999999999346</v>
      </c>
      <c r="AH248" s="50">
        <f t="shared" si="54"/>
        <v>104.80555555555563</v>
      </c>
      <c r="AI248" s="51">
        <f t="shared" si="54"/>
        <v>80.305555555554974</v>
      </c>
      <c r="AJ248" s="51">
        <f t="shared" si="54"/>
        <v>91.194444444444471</v>
      </c>
      <c r="AK248" s="51">
        <f t="shared" si="53"/>
        <v>97.999999999999346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188.59999999999923</v>
      </c>
      <c r="F249" s="41">
        <f t="shared" si="56"/>
        <v>199.53333333333302</v>
      </c>
      <c r="G249" s="41">
        <f t="shared" si="56"/>
        <v>206.36666666666508</v>
      </c>
      <c r="H249" s="42">
        <f t="shared" si="56"/>
        <v>174.93333333333362</v>
      </c>
      <c r="I249" s="42">
        <f t="shared" si="56"/>
        <v>185.86666666666676</v>
      </c>
      <c r="J249" s="42">
        <f t="shared" si="56"/>
        <v>192.69999999999928</v>
      </c>
      <c r="K249" s="43">
        <f t="shared" si="56"/>
        <v>161.26666666666551</v>
      </c>
      <c r="L249" s="43">
        <f t="shared" si="56"/>
        <v>172.2000000000013</v>
      </c>
      <c r="M249" s="43">
        <f t="shared" si="56"/>
        <v>179.03333333333234</v>
      </c>
      <c r="N249" s="44">
        <f t="shared" si="56"/>
        <v>128.46666666666789</v>
      </c>
      <c r="O249" s="44">
        <f t="shared" si="56"/>
        <v>139.40000000000043</v>
      </c>
      <c r="P249" s="44">
        <f t="shared" si="56"/>
        <v>146.23333333333449</v>
      </c>
      <c r="Q249" s="45">
        <f t="shared" si="56"/>
        <v>121.63333333333384</v>
      </c>
      <c r="R249" s="45">
        <f t="shared" si="56"/>
        <v>132.56666666666638</v>
      </c>
      <c r="S249" s="45">
        <f t="shared" si="56"/>
        <v>139.40000000000043</v>
      </c>
      <c r="T249" s="46">
        <f t="shared" si="56"/>
        <v>114.79999999999978</v>
      </c>
      <c r="U249" s="46">
        <f t="shared" si="54"/>
        <v>125.7333333333324</v>
      </c>
      <c r="V249" s="46">
        <f t="shared" si="54"/>
        <v>132.56666666666638</v>
      </c>
      <c r="W249" s="47">
        <f t="shared" si="54"/>
        <v>107.96666666666638</v>
      </c>
      <c r="X249" s="47">
        <f t="shared" si="54"/>
        <v>118.90000000000124</v>
      </c>
      <c r="Y249" s="47">
        <f t="shared" si="54"/>
        <v>125.7333333333324</v>
      </c>
      <c r="Z249" s="48">
        <f t="shared" si="54"/>
        <v>101.13333333333398</v>
      </c>
      <c r="AA249" s="48">
        <f t="shared" si="54"/>
        <v>112.06666666666746</v>
      </c>
      <c r="AB249" s="48">
        <f t="shared" si="54"/>
        <v>118.90000000000124</v>
      </c>
      <c r="AC249" s="49">
        <f t="shared" si="54"/>
        <v>94.299999999999613</v>
      </c>
      <c r="AD249" s="49">
        <f t="shared" si="54"/>
        <v>105.23333333333341</v>
      </c>
      <c r="AE249" s="49">
        <f t="shared" si="54"/>
        <v>112.06666666666746</v>
      </c>
      <c r="AF249" s="50">
        <f t="shared" si="54"/>
        <v>87.466666666666811</v>
      </c>
      <c r="AG249" s="50">
        <f t="shared" si="54"/>
        <v>98.399999999999352</v>
      </c>
      <c r="AH249" s="50">
        <f t="shared" si="54"/>
        <v>105.23333333333341</v>
      </c>
      <c r="AI249" s="51">
        <f t="shared" si="54"/>
        <v>80.633333333332757</v>
      </c>
      <c r="AJ249" s="51">
        <f t="shared" si="54"/>
        <v>91.566666666666691</v>
      </c>
      <c r="AK249" s="51">
        <f t="shared" si="53"/>
        <v>98.399999999999352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189.36666666666591</v>
      </c>
      <c r="F250" s="41">
        <f t="shared" si="56"/>
        <v>200.34444444444412</v>
      </c>
      <c r="G250" s="41">
        <f t="shared" si="56"/>
        <v>207.20555555555399</v>
      </c>
      <c r="H250" s="42">
        <f t="shared" si="56"/>
        <v>175.64444444444473</v>
      </c>
      <c r="I250" s="42">
        <f t="shared" si="56"/>
        <v>186.62222222222232</v>
      </c>
      <c r="J250" s="42">
        <f t="shared" si="56"/>
        <v>193.48333333333261</v>
      </c>
      <c r="K250" s="43">
        <f t="shared" si="56"/>
        <v>161.92222222222108</v>
      </c>
      <c r="L250" s="43">
        <f t="shared" si="56"/>
        <v>172.90000000000128</v>
      </c>
      <c r="M250" s="43">
        <f t="shared" si="56"/>
        <v>179.76111111111013</v>
      </c>
      <c r="N250" s="44">
        <f t="shared" si="56"/>
        <v>128.9888888888901</v>
      </c>
      <c r="O250" s="44">
        <f t="shared" si="56"/>
        <v>139.96666666666709</v>
      </c>
      <c r="P250" s="44">
        <f t="shared" si="56"/>
        <v>146.82777777777892</v>
      </c>
      <c r="Q250" s="45">
        <f t="shared" si="56"/>
        <v>122.12777777777828</v>
      </c>
      <c r="R250" s="45">
        <f t="shared" si="56"/>
        <v>133.10555555555527</v>
      </c>
      <c r="S250" s="45">
        <f t="shared" si="56"/>
        <v>139.96666666666709</v>
      </c>
      <c r="T250" s="46">
        <f t="shared" si="56"/>
        <v>115.26666666666645</v>
      </c>
      <c r="U250" s="46">
        <f t="shared" si="54"/>
        <v>126.2444444444435</v>
      </c>
      <c r="V250" s="46">
        <f t="shared" si="54"/>
        <v>133.10555555555527</v>
      </c>
      <c r="W250" s="47">
        <f t="shared" si="54"/>
        <v>108.40555555555527</v>
      </c>
      <c r="X250" s="47">
        <f t="shared" si="54"/>
        <v>119.38333333333458</v>
      </c>
      <c r="Y250" s="47">
        <f t="shared" si="54"/>
        <v>126.2444444444435</v>
      </c>
      <c r="Z250" s="48">
        <f t="shared" si="54"/>
        <v>101.54444444444509</v>
      </c>
      <c r="AA250" s="48">
        <f t="shared" si="54"/>
        <v>112.52222222222301</v>
      </c>
      <c r="AB250" s="48">
        <f t="shared" si="54"/>
        <v>119.38333333333458</v>
      </c>
      <c r="AC250" s="49">
        <f t="shared" si="54"/>
        <v>94.683333333332953</v>
      </c>
      <c r="AD250" s="49">
        <f t="shared" si="54"/>
        <v>105.66111111111118</v>
      </c>
      <c r="AE250" s="49">
        <f t="shared" si="54"/>
        <v>112.52222222222301</v>
      </c>
      <c r="AF250" s="50">
        <f t="shared" si="54"/>
        <v>87.822222222222365</v>
      </c>
      <c r="AG250" s="50">
        <f t="shared" si="54"/>
        <v>98.799999999999358</v>
      </c>
      <c r="AH250" s="50">
        <f t="shared" si="54"/>
        <v>105.66111111111118</v>
      </c>
      <c r="AI250" s="51">
        <f t="shared" si="54"/>
        <v>80.96111111111054</v>
      </c>
      <c r="AJ250" s="51">
        <f t="shared" si="54"/>
        <v>91.938888888888911</v>
      </c>
      <c r="AK250" s="51">
        <f t="shared" si="53"/>
        <v>98.799999999999358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190.13333333333259</v>
      </c>
      <c r="F251" s="41">
        <f t="shared" si="56"/>
        <v>201.15555555555522</v>
      </c>
      <c r="G251" s="41">
        <f t="shared" si="56"/>
        <v>208.04444444444289</v>
      </c>
      <c r="H251" s="42">
        <f t="shared" si="56"/>
        <v>176.35555555555584</v>
      </c>
      <c r="I251" s="42">
        <f t="shared" si="56"/>
        <v>187.37777777777788</v>
      </c>
      <c r="J251" s="42">
        <f t="shared" si="56"/>
        <v>194.26666666666594</v>
      </c>
      <c r="K251" s="43">
        <f t="shared" si="56"/>
        <v>162.57777777777665</v>
      </c>
      <c r="L251" s="43">
        <f t="shared" si="56"/>
        <v>173.60000000000127</v>
      </c>
      <c r="M251" s="43">
        <f t="shared" si="56"/>
        <v>180.48888888888791</v>
      </c>
      <c r="N251" s="44">
        <f t="shared" si="56"/>
        <v>129.51111111111231</v>
      </c>
      <c r="O251" s="44">
        <f t="shared" si="56"/>
        <v>140.53333333333376</v>
      </c>
      <c r="P251" s="44">
        <f t="shared" si="56"/>
        <v>147.42222222222335</v>
      </c>
      <c r="Q251" s="45">
        <f t="shared" si="56"/>
        <v>122.62222222222272</v>
      </c>
      <c r="R251" s="45">
        <f t="shared" si="56"/>
        <v>133.64444444444416</v>
      </c>
      <c r="S251" s="45">
        <f t="shared" si="56"/>
        <v>140.53333333333376</v>
      </c>
      <c r="T251" s="46">
        <f t="shared" si="56"/>
        <v>115.73333333333312</v>
      </c>
      <c r="U251" s="46">
        <f t="shared" si="54"/>
        <v>126.75555555555461</v>
      </c>
      <c r="V251" s="46">
        <f t="shared" si="54"/>
        <v>133.64444444444416</v>
      </c>
      <c r="W251" s="47">
        <f t="shared" si="54"/>
        <v>108.84444444444415</v>
      </c>
      <c r="X251" s="47">
        <f t="shared" si="54"/>
        <v>119.86666666666791</v>
      </c>
      <c r="Y251" s="47">
        <f t="shared" si="54"/>
        <v>126.75555555555461</v>
      </c>
      <c r="Z251" s="48">
        <f t="shared" si="54"/>
        <v>101.9555555555562</v>
      </c>
      <c r="AA251" s="48">
        <f t="shared" si="54"/>
        <v>112.97777777777856</v>
      </c>
      <c r="AB251" s="48">
        <f t="shared" si="54"/>
        <v>119.86666666666791</v>
      </c>
      <c r="AC251" s="49">
        <f t="shared" si="54"/>
        <v>95.066666666666293</v>
      </c>
      <c r="AD251" s="49">
        <f t="shared" si="54"/>
        <v>106.08888888888896</v>
      </c>
      <c r="AE251" s="49">
        <f t="shared" si="54"/>
        <v>112.97777777777856</v>
      </c>
      <c r="AF251" s="50">
        <f t="shared" si="54"/>
        <v>88.177777777777919</v>
      </c>
      <c r="AG251" s="50">
        <f t="shared" si="54"/>
        <v>99.199999999999363</v>
      </c>
      <c r="AH251" s="50">
        <f t="shared" si="54"/>
        <v>106.08888888888896</v>
      </c>
      <c r="AI251" s="51">
        <f t="shared" si="54"/>
        <v>81.288888888888323</v>
      </c>
      <c r="AJ251" s="51">
        <f t="shared" si="54"/>
        <v>92.311111111111131</v>
      </c>
      <c r="AK251" s="51">
        <f t="shared" si="53"/>
        <v>99.199999999999363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190.89999999999927</v>
      </c>
      <c r="F252" s="41">
        <f t="shared" si="56"/>
        <v>201.96666666666633</v>
      </c>
      <c r="G252" s="41">
        <f t="shared" si="56"/>
        <v>208.88333333333179</v>
      </c>
      <c r="H252" s="42">
        <f t="shared" si="56"/>
        <v>177.06666666666695</v>
      </c>
      <c r="I252" s="42">
        <f t="shared" si="56"/>
        <v>188.13333333333344</v>
      </c>
      <c r="J252" s="42">
        <f t="shared" si="56"/>
        <v>195.04999999999927</v>
      </c>
      <c r="K252" s="43">
        <f t="shared" si="56"/>
        <v>163.23333333333221</v>
      </c>
      <c r="L252" s="43">
        <f t="shared" si="56"/>
        <v>174.30000000000126</v>
      </c>
      <c r="M252" s="43">
        <f t="shared" si="56"/>
        <v>181.2166666666657</v>
      </c>
      <c r="N252" s="44">
        <f t="shared" si="56"/>
        <v>130.03333333333453</v>
      </c>
      <c r="O252" s="44">
        <f t="shared" si="56"/>
        <v>141.10000000000042</v>
      </c>
      <c r="P252" s="44">
        <f t="shared" si="56"/>
        <v>148.01666666666779</v>
      </c>
      <c r="Q252" s="45">
        <f t="shared" si="56"/>
        <v>123.11666666666716</v>
      </c>
      <c r="R252" s="45">
        <f t="shared" si="56"/>
        <v>134.18333333333305</v>
      </c>
      <c r="S252" s="45">
        <f t="shared" si="56"/>
        <v>141.10000000000042</v>
      </c>
      <c r="T252" s="46">
        <f t="shared" si="56"/>
        <v>116.19999999999979</v>
      </c>
      <c r="U252" s="46">
        <f t="shared" si="54"/>
        <v>127.26666666666571</v>
      </c>
      <c r="V252" s="46">
        <f t="shared" si="54"/>
        <v>134.18333333333305</v>
      </c>
      <c r="W252" s="47">
        <f t="shared" si="54"/>
        <v>109.28333333333303</v>
      </c>
      <c r="X252" s="47">
        <f t="shared" si="54"/>
        <v>120.35000000000124</v>
      </c>
      <c r="Y252" s="47">
        <f t="shared" si="54"/>
        <v>127.26666666666571</v>
      </c>
      <c r="Z252" s="48">
        <f t="shared" si="54"/>
        <v>102.36666666666731</v>
      </c>
      <c r="AA252" s="48">
        <f t="shared" si="54"/>
        <v>113.4333333333341</v>
      </c>
      <c r="AB252" s="48">
        <f t="shared" si="54"/>
        <v>120.35000000000124</v>
      </c>
      <c r="AC252" s="49">
        <f t="shared" si="54"/>
        <v>95.449999999999633</v>
      </c>
      <c r="AD252" s="49">
        <f t="shared" si="54"/>
        <v>106.51666666666674</v>
      </c>
      <c r="AE252" s="49">
        <f t="shared" si="54"/>
        <v>113.4333333333341</v>
      </c>
      <c r="AF252" s="50">
        <f t="shared" si="54"/>
        <v>88.533333333333474</v>
      </c>
      <c r="AG252" s="50">
        <f t="shared" si="54"/>
        <v>99.599999999999369</v>
      </c>
      <c r="AH252" s="50">
        <f t="shared" si="54"/>
        <v>106.51666666666674</v>
      </c>
      <c r="AI252" s="51">
        <f t="shared" si="54"/>
        <v>81.616666666666106</v>
      </c>
      <c r="AJ252" s="51">
        <f t="shared" si="54"/>
        <v>92.683333333333351</v>
      </c>
      <c r="AK252" s="51">
        <f t="shared" si="53"/>
        <v>99.599999999999369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191.66666666666595</v>
      </c>
      <c r="F253" s="41">
        <f t="shared" si="56"/>
        <v>202.77777777777743</v>
      </c>
      <c r="G253" s="41">
        <f t="shared" si="56"/>
        <v>209.72222222222069</v>
      </c>
      <c r="H253" s="42">
        <f t="shared" si="56"/>
        <v>177.77777777777806</v>
      </c>
      <c r="I253" s="42">
        <f t="shared" si="56"/>
        <v>188.888888888889</v>
      </c>
      <c r="J253" s="42">
        <f t="shared" si="56"/>
        <v>195.8333333333326</v>
      </c>
      <c r="K253" s="43">
        <f t="shared" si="56"/>
        <v>163.88888888888778</v>
      </c>
      <c r="L253" s="43">
        <f t="shared" si="56"/>
        <v>175.00000000000125</v>
      </c>
      <c r="M253" s="43">
        <f t="shared" si="56"/>
        <v>181.94444444444349</v>
      </c>
      <c r="N253" s="44">
        <f t="shared" si="56"/>
        <v>130.55555555555674</v>
      </c>
      <c r="O253" s="44">
        <f t="shared" si="56"/>
        <v>141.66666666666708</v>
      </c>
      <c r="P253" s="44">
        <f t="shared" si="56"/>
        <v>148.61111111111222</v>
      </c>
      <c r="Q253" s="45">
        <f t="shared" si="56"/>
        <v>123.6111111111116</v>
      </c>
      <c r="R253" s="45">
        <f t="shared" si="56"/>
        <v>134.72222222222194</v>
      </c>
      <c r="S253" s="45">
        <f t="shared" si="56"/>
        <v>141.66666666666708</v>
      </c>
      <c r="T253" s="46">
        <f t="shared" si="56"/>
        <v>116.66666666666646</v>
      </c>
      <c r="U253" s="46">
        <f t="shared" si="54"/>
        <v>127.77777777777682</v>
      </c>
      <c r="V253" s="46">
        <f t="shared" si="54"/>
        <v>134.72222222222194</v>
      </c>
      <c r="W253" s="47">
        <f t="shared" si="54"/>
        <v>109.72222222222192</v>
      </c>
      <c r="X253" s="47">
        <f t="shared" si="54"/>
        <v>120.83333333333458</v>
      </c>
      <c r="Y253" s="47">
        <f t="shared" si="54"/>
        <v>127.77777777777682</v>
      </c>
      <c r="Z253" s="48">
        <f t="shared" si="54"/>
        <v>102.77777777777843</v>
      </c>
      <c r="AA253" s="48">
        <f t="shared" si="54"/>
        <v>113.88888888888965</v>
      </c>
      <c r="AB253" s="48">
        <f t="shared" si="54"/>
        <v>120.83333333333458</v>
      </c>
      <c r="AC253" s="49">
        <f t="shared" si="54"/>
        <v>95.833333333332973</v>
      </c>
      <c r="AD253" s="49">
        <f t="shared" si="54"/>
        <v>106.94444444444451</v>
      </c>
      <c r="AE253" s="49">
        <f t="shared" si="54"/>
        <v>113.88888888888965</v>
      </c>
      <c r="AF253" s="50">
        <f t="shared" si="54"/>
        <v>88.888888888889028</v>
      </c>
      <c r="AG253" s="50">
        <f t="shared" si="54"/>
        <v>99.999999999999375</v>
      </c>
      <c r="AH253" s="50">
        <f t="shared" si="54"/>
        <v>106.94444444444451</v>
      </c>
      <c r="AI253" s="51">
        <f t="shared" si="54"/>
        <v>81.944444444443889</v>
      </c>
      <c r="AJ253" s="51">
        <f t="shared" si="54"/>
        <v>93.055555555555571</v>
      </c>
      <c r="AK253" s="51">
        <f t="shared" si="53"/>
        <v>99.999999999999375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192.43333333333263</v>
      </c>
      <c r="F254" s="41">
        <f t="shared" si="56"/>
        <v>203.58888888888853</v>
      </c>
      <c r="G254" s="41">
        <f t="shared" si="56"/>
        <v>210.5611111111096</v>
      </c>
      <c r="H254" s="42">
        <f t="shared" si="56"/>
        <v>178.48888888888916</v>
      </c>
      <c r="I254" s="42">
        <f t="shared" si="56"/>
        <v>189.64444444444456</v>
      </c>
      <c r="J254" s="42">
        <f t="shared" si="56"/>
        <v>196.61666666666594</v>
      </c>
      <c r="K254" s="43">
        <f t="shared" si="56"/>
        <v>164.54444444444334</v>
      </c>
      <c r="L254" s="43">
        <f t="shared" si="56"/>
        <v>175.70000000000124</v>
      </c>
      <c r="M254" s="43">
        <f t="shared" si="56"/>
        <v>182.67222222222128</v>
      </c>
      <c r="N254" s="44">
        <f t="shared" si="56"/>
        <v>131.07777777777895</v>
      </c>
      <c r="O254" s="44">
        <f t="shared" si="56"/>
        <v>142.23333333333375</v>
      </c>
      <c r="P254" s="44">
        <f t="shared" si="56"/>
        <v>149.20555555555666</v>
      </c>
      <c r="Q254" s="45">
        <f t="shared" si="56"/>
        <v>124.10555555555604</v>
      </c>
      <c r="R254" s="45">
        <f t="shared" si="56"/>
        <v>135.26111111111084</v>
      </c>
      <c r="S254" s="45">
        <f t="shared" si="56"/>
        <v>142.23333333333375</v>
      </c>
      <c r="T254" s="46">
        <f t="shared" si="56"/>
        <v>117.13333333333313</v>
      </c>
      <c r="U254" s="46">
        <f t="shared" si="54"/>
        <v>128.28888888888793</v>
      </c>
      <c r="V254" s="46">
        <f t="shared" si="54"/>
        <v>135.26111111111084</v>
      </c>
      <c r="W254" s="47">
        <f t="shared" si="54"/>
        <v>110.1611111111108</v>
      </c>
      <c r="X254" s="47">
        <f t="shared" si="54"/>
        <v>121.31666666666791</v>
      </c>
      <c r="Y254" s="47">
        <f t="shared" si="54"/>
        <v>128.28888888888793</v>
      </c>
      <c r="Z254" s="48">
        <f t="shared" si="54"/>
        <v>103.18888888888954</v>
      </c>
      <c r="AA254" s="48">
        <f t="shared" si="54"/>
        <v>114.3444444444452</v>
      </c>
      <c r="AB254" s="48">
        <f t="shared" si="54"/>
        <v>121.31666666666791</v>
      </c>
      <c r="AC254" s="49">
        <f t="shared" si="54"/>
        <v>96.216666666666313</v>
      </c>
      <c r="AD254" s="49">
        <f t="shared" si="54"/>
        <v>107.37222222222229</v>
      </c>
      <c r="AE254" s="49">
        <f t="shared" si="54"/>
        <v>114.3444444444452</v>
      </c>
      <c r="AF254" s="50">
        <f t="shared" si="54"/>
        <v>89.244444444444582</v>
      </c>
      <c r="AG254" s="50">
        <f t="shared" si="54"/>
        <v>100.39999999999938</v>
      </c>
      <c r="AH254" s="50">
        <f t="shared" si="54"/>
        <v>107.37222222222229</v>
      </c>
      <c r="AI254" s="51">
        <f t="shared" si="54"/>
        <v>82.272222222221671</v>
      </c>
      <c r="AJ254" s="51">
        <f t="shared" si="54"/>
        <v>93.427777777777791</v>
      </c>
      <c r="AK254" s="51">
        <f t="shared" si="53"/>
        <v>100.39999999999938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193.19999999999931</v>
      </c>
      <c r="F255" s="41">
        <f t="shared" si="56"/>
        <v>204.39999999999964</v>
      </c>
      <c r="G255" s="41">
        <f t="shared" si="56"/>
        <v>211.3999999999985</v>
      </c>
      <c r="H255" s="42">
        <f t="shared" si="56"/>
        <v>179.20000000000027</v>
      </c>
      <c r="I255" s="42">
        <f t="shared" si="56"/>
        <v>190.40000000000012</v>
      </c>
      <c r="J255" s="42">
        <f t="shared" si="56"/>
        <v>197.39999999999927</v>
      </c>
      <c r="K255" s="43">
        <f t="shared" si="56"/>
        <v>165.19999999999891</v>
      </c>
      <c r="L255" s="43">
        <f t="shared" si="56"/>
        <v>176.40000000000123</v>
      </c>
      <c r="M255" s="43">
        <f t="shared" si="56"/>
        <v>183.39999999999907</v>
      </c>
      <c r="N255" s="44">
        <f t="shared" si="56"/>
        <v>131.60000000000116</v>
      </c>
      <c r="O255" s="44">
        <f t="shared" si="56"/>
        <v>142.80000000000041</v>
      </c>
      <c r="P255" s="44">
        <f t="shared" si="56"/>
        <v>149.80000000000109</v>
      </c>
      <c r="Q255" s="45">
        <f t="shared" si="56"/>
        <v>124.60000000000048</v>
      </c>
      <c r="R255" s="45">
        <f t="shared" si="56"/>
        <v>135.79999999999973</v>
      </c>
      <c r="S255" s="45">
        <f t="shared" si="56"/>
        <v>142.80000000000041</v>
      </c>
      <c r="T255" s="46">
        <f t="shared" si="56"/>
        <v>117.5999999999998</v>
      </c>
      <c r="U255" s="46">
        <f t="shared" si="54"/>
        <v>128.79999999999905</v>
      </c>
      <c r="V255" s="46">
        <f t="shared" si="54"/>
        <v>135.79999999999973</v>
      </c>
      <c r="W255" s="47">
        <f t="shared" si="54"/>
        <v>110.59999999999968</v>
      </c>
      <c r="X255" s="47">
        <f t="shared" si="54"/>
        <v>121.80000000000125</v>
      </c>
      <c r="Y255" s="47">
        <f t="shared" si="54"/>
        <v>128.79999999999905</v>
      </c>
      <c r="Z255" s="48">
        <f t="shared" si="54"/>
        <v>103.60000000000065</v>
      </c>
      <c r="AA255" s="48">
        <f t="shared" si="54"/>
        <v>114.80000000000075</v>
      </c>
      <c r="AB255" s="48">
        <f t="shared" si="54"/>
        <v>121.80000000000125</v>
      </c>
      <c r="AC255" s="49">
        <f t="shared" si="54"/>
        <v>96.599999999999653</v>
      </c>
      <c r="AD255" s="49">
        <f t="shared" si="54"/>
        <v>107.80000000000007</v>
      </c>
      <c r="AE255" s="49">
        <f t="shared" si="54"/>
        <v>114.80000000000075</v>
      </c>
      <c r="AF255" s="50">
        <f t="shared" si="54"/>
        <v>89.600000000000136</v>
      </c>
      <c r="AG255" s="50">
        <f t="shared" si="54"/>
        <v>100.79999999999939</v>
      </c>
      <c r="AH255" s="50">
        <f t="shared" si="54"/>
        <v>107.80000000000007</v>
      </c>
      <c r="AI255" s="51">
        <f t="shared" si="54"/>
        <v>82.599999999999454</v>
      </c>
      <c r="AJ255" s="51">
        <f t="shared" si="54"/>
        <v>93.800000000000011</v>
      </c>
      <c r="AK255" s="51">
        <f t="shared" si="53"/>
        <v>100.79999999999939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193.96666666666599</v>
      </c>
      <c r="F256" s="41">
        <f t="shared" si="56"/>
        <v>205.21111111111074</v>
      </c>
      <c r="G256" s="41">
        <f t="shared" si="56"/>
        <v>212.2388888888874</v>
      </c>
      <c r="H256" s="42">
        <f t="shared" si="56"/>
        <v>179.91111111111138</v>
      </c>
      <c r="I256" s="42">
        <f t="shared" si="56"/>
        <v>191.15555555555568</v>
      </c>
      <c r="J256" s="42">
        <f t="shared" si="56"/>
        <v>198.1833333333326</v>
      </c>
      <c r="K256" s="43">
        <f t="shared" si="56"/>
        <v>165.85555555555447</v>
      </c>
      <c r="L256" s="43">
        <f t="shared" si="56"/>
        <v>177.10000000000122</v>
      </c>
      <c r="M256" s="43">
        <f t="shared" si="56"/>
        <v>184.12777777777686</v>
      </c>
      <c r="N256" s="44">
        <f t="shared" si="56"/>
        <v>132.12222222222337</v>
      </c>
      <c r="O256" s="44">
        <f t="shared" si="56"/>
        <v>143.36666666666707</v>
      </c>
      <c r="P256" s="44">
        <f t="shared" si="56"/>
        <v>150.39444444444553</v>
      </c>
      <c r="Q256" s="45">
        <f t="shared" si="56"/>
        <v>125.09444444444492</v>
      </c>
      <c r="R256" s="45">
        <f t="shared" si="56"/>
        <v>136.33888888888862</v>
      </c>
      <c r="S256" s="45">
        <f t="shared" si="56"/>
        <v>143.36666666666707</v>
      </c>
      <c r="T256" s="46">
        <f t="shared" si="56"/>
        <v>118.06666666666646</v>
      </c>
      <c r="U256" s="46">
        <f t="shared" si="54"/>
        <v>129.31111111111016</v>
      </c>
      <c r="V256" s="46">
        <f t="shared" si="54"/>
        <v>136.33888888888862</v>
      </c>
      <c r="W256" s="47">
        <f t="shared" si="54"/>
        <v>111.03888888888856</v>
      </c>
      <c r="X256" s="47">
        <f t="shared" si="54"/>
        <v>122.28333333333458</v>
      </c>
      <c r="Y256" s="47">
        <f t="shared" si="54"/>
        <v>129.31111111111016</v>
      </c>
      <c r="Z256" s="48">
        <f t="shared" si="54"/>
        <v>104.01111111111176</v>
      </c>
      <c r="AA256" s="48">
        <f t="shared" si="54"/>
        <v>115.2555555555563</v>
      </c>
      <c r="AB256" s="48">
        <f t="shared" si="54"/>
        <v>122.28333333333458</v>
      </c>
      <c r="AC256" s="49">
        <f t="shared" si="54"/>
        <v>96.983333333332993</v>
      </c>
      <c r="AD256" s="49">
        <f t="shared" si="54"/>
        <v>108.22777777777785</v>
      </c>
      <c r="AE256" s="49">
        <f t="shared" si="54"/>
        <v>115.2555555555563</v>
      </c>
      <c r="AF256" s="50">
        <f t="shared" si="54"/>
        <v>89.955555555555691</v>
      </c>
      <c r="AG256" s="50">
        <f t="shared" si="54"/>
        <v>101.19999999999939</v>
      </c>
      <c r="AH256" s="50">
        <f t="shared" si="54"/>
        <v>108.22777777777785</v>
      </c>
      <c r="AI256" s="51">
        <f t="shared" si="54"/>
        <v>82.927777777777237</v>
      </c>
      <c r="AJ256" s="51">
        <f t="shared" si="54"/>
        <v>94.172222222222231</v>
      </c>
      <c r="AK256" s="51">
        <f t="shared" si="53"/>
        <v>101.19999999999939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194.73333333333267</v>
      </c>
      <c r="F257" s="41">
        <f t="shared" si="56"/>
        <v>206.02222222222184</v>
      </c>
      <c r="G257" s="41">
        <f t="shared" si="56"/>
        <v>213.0777777777763</v>
      </c>
      <c r="H257" s="42">
        <f t="shared" si="56"/>
        <v>180.62222222222249</v>
      </c>
      <c r="I257" s="42">
        <f t="shared" si="56"/>
        <v>191.91111111111124</v>
      </c>
      <c r="J257" s="42">
        <f t="shared" si="56"/>
        <v>198.96666666666593</v>
      </c>
      <c r="K257" s="43">
        <f t="shared" si="56"/>
        <v>166.51111111111004</v>
      </c>
      <c r="L257" s="43">
        <f t="shared" si="56"/>
        <v>177.80000000000121</v>
      </c>
      <c r="M257" s="43">
        <f t="shared" si="56"/>
        <v>184.85555555555464</v>
      </c>
      <c r="N257" s="44">
        <f t="shared" si="56"/>
        <v>132.64444444444558</v>
      </c>
      <c r="O257" s="44">
        <f t="shared" si="56"/>
        <v>143.93333333333374</v>
      </c>
      <c r="P257" s="44">
        <f t="shared" si="56"/>
        <v>150.98888888888996</v>
      </c>
      <c r="Q257" s="45">
        <f t="shared" si="56"/>
        <v>125.58888888888936</v>
      </c>
      <c r="R257" s="45">
        <f t="shared" si="56"/>
        <v>136.87777777777751</v>
      </c>
      <c r="S257" s="45">
        <f t="shared" si="56"/>
        <v>143.93333333333374</v>
      </c>
      <c r="T257" s="46">
        <f t="shared" si="56"/>
        <v>118.53333333333313</v>
      </c>
      <c r="U257" s="46">
        <f t="shared" si="54"/>
        <v>129.82222222222128</v>
      </c>
      <c r="V257" s="46">
        <f t="shared" si="54"/>
        <v>136.87777777777751</v>
      </c>
      <c r="W257" s="47">
        <f t="shared" si="54"/>
        <v>111.47777777777745</v>
      </c>
      <c r="X257" s="47">
        <f t="shared" si="54"/>
        <v>122.76666666666792</v>
      </c>
      <c r="Y257" s="47">
        <f t="shared" si="54"/>
        <v>129.82222222222128</v>
      </c>
      <c r="Z257" s="48">
        <f t="shared" si="54"/>
        <v>104.42222222222287</v>
      </c>
      <c r="AA257" s="48">
        <f t="shared" si="54"/>
        <v>115.71111111111185</v>
      </c>
      <c r="AB257" s="48">
        <f t="shared" si="54"/>
        <v>122.76666666666792</v>
      </c>
      <c r="AC257" s="49">
        <f t="shared" si="54"/>
        <v>97.366666666666333</v>
      </c>
      <c r="AD257" s="49">
        <f t="shared" si="54"/>
        <v>108.65555555555562</v>
      </c>
      <c r="AE257" s="49">
        <f t="shared" si="54"/>
        <v>115.71111111111185</v>
      </c>
      <c r="AF257" s="50">
        <f t="shared" si="54"/>
        <v>90.311111111111245</v>
      </c>
      <c r="AG257" s="50">
        <f t="shared" si="54"/>
        <v>101.5999999999994</v>
      </c>
      <c r="AH257" s="50">
        <f t="shared" si="54"/>
        <v>108.65555555555562</v>
      </c>
      <c r="AI257" s="51">
        <f t="shared" si="54"/>
        <v>83.25555555555502</v>
      </c>
      <c r="AJ257" s="51">
        <f t="shared" si="54"/>
        <v>94.544444444444451</v>
      </c>
      <c r="AK257" s="51">
        <f t="shared" si="53"/>
        <v>101.5999999999994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195.49999999999935</v>
      </c>
      <c r="F258" s="41">
        <f t="shared" si="56"/>
        <v>206.83333333333294</v>
      </c>
      <c r="G258" s="41">
        <f t="shared" si="56"/>
        <v>213.91666666666521</v>
      </c>
      <c r="H258" s="42">
        <f t="shared" si="56"/>
        <v>181.3333333333336</v>
      </c>
      <c r="I258" s="42">
        <f t="shared" si="56"/>
        <v>192.6666666666668</v>
      </c>
      <c r="J258" s="42">
        <f t="shared" si="56"/>
        <v>199.74999999999926</v>
      </c>
      <c r="K258" s="43">
        <f t="shared" si="56"/>
        <v>167.16666666666561</v>
      </c>
      <c r="L258" s="43">
        <f t="shared" si="56"/>
        <v>178.50000000000119</v>
      </c>
      <c r="M258" s="43">
        <f t="shared" si="56"/>
        <v>185.58333333333243</v>
      </c>
      <c r="N258" s="44">
        <f t="shared" si="56"/>
        <v>133.16666666666779</v>
      </c>
      <c r="O258" s="44">
        <f t="shared" si="56"/>
        <v>144.5000000000004</v>
      </c>
      <c r="P258" s="44">
        <f t="shared" si="56"/>
        <v>151.58333333333439</v>
      </c>
      <c r="Q258" s="45">
        <f t="shared" si="56"/>
        <v>126.0833333333338</v>
      </c>
      <c r="R258" s="45">
        <f t="shared" si="56"/>
        <v>137.4166666666664</v>
      </c>
      <c r="S258" s="45">
        <f t="shared" si="56"/>
        <v>144.5000000000004</v>
      </c>
      <c r="T258" s="46">
        <f t="shared" si="56"/>
        <v>118.9999999999998</v>
      </c>
      <c r="U258" s="46">
        <f t="shared" ref="U258:AJ273" si="57">U259-(U$363/360)</f>
        <v>130.3333333333324</v>
      </c>
      <c r="V258" s="46">
        <f t="shared" si="57"/>
        <v>137.4166666666664</v>
      </c>
      <c r="W258" s="47">
        <f t="shared" si="57"/>
        <v>111.91666666666633</v>
      </c>
      <c r="X258" s="47">
        <f t="shared" si="57"/>
        <v>123.25000000000125</v>
      </c>
      <c r="Y258" s="47">
        <f t="shared" si="57"/>
        <v>130.3333333333324</v>
      </c>
      <c r="Z258" s="48">
        <f t="shared" si="57"/>
        <v>104.83333333333398</v>
      </c>
      <c r="AA258" s="48">
        <f t="shared" si="57"/>
        <v>116.1666666666674</v>
      </c>
      <c r="AB258" s="48">
        <f t="shared" si="57"/>
        <v>123.25000000000125</v>
      </c>
      <c r="AC258" s="49">
        <f t="shared" si="57"/>
        <v>97.749999999999673</v>
      </c>
      <c r="AD258" s="49">
        <f t="shared" si="57"/>
        <v>109.0833333333334</v>
      </c>
      <c r="AE258" s="49">
        <f t="shared" si="57"/>
        <v>116.1666666666674</v>
      </c>
      <c r="AF258" s="50">
        <f t="shared" si="57"/>
        <v>90.666666666666799</v>
      </c>
      <c r="AG258" s="50">
        <f t="shared" si="57"/>
        <v>101.9999999999994</v>
      </c>
      <c r="AH258" s="50">
        <f t="shared" si="57"/>
        <v>109.0833333333334</v>
      </c>
      <c r="AI258" s="51">
        <f t="shared" si="57"/>
        <v>83.583333333332803</v>
      </c>
      <c r="AJ258" s="51">
        <f t="shared" si="57"/>
        <v>94.916666666666671</v>
      </c>
      <c r="AK258" s="51">
        <f t="shared" si="53"/>
        <v>101.9999999999994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196.26666666666603</v>
      </c>
      <c r="F259" s="41">
        <f t="shared" ref="F259:T259" si="58">F260-(F$363/360)</f>
        <v>207.64444444444405</v>
      </c>
      <c r="G259" s="41">
        <f t="shared" si="58"/>
        <v>214.75555555555411</v>
      </c>
      <c r="H259" s="42">
        <f t="shared" si="58"/>
        <v>182.04444444444471</v>
      </c>
      <c r="I259" s="42">
        <f t="shared" si="58"/>
        <v>193.42222222222236</v>
      </c>
      <c r="J259" s="42">
        <f t="shared" si="58"/>
        <v>200.53333333333259</v>
      </c>
      <c r="K259" s="43">
        <f t="shared" si="58"/>
        <v>167.82222222222117</v>
      </c>
      <c r="L259" s="43">
        <f t="shared" si="58"/>
        <v>179.20000000000118</v>
      </c>
      <c r="M259" s="43">
        <f t="shared" si="58"/>
        <v>186.31111111111022</v>
      </c>
      <c r="N259" s="44">
        <f t="shared" si="58"/>
        <v>133.68888888889001</v>
      </c>
      <c r="O259" s="44">
        <f t="shared" si="58"/>
        <v>145.06666666666706</v>
      </c>
      <c r="P259" s="44">
        <f t="shared" si="58"/>
        <v>152.17777777777883</v>
      </c>
      <c r="Q259" s="45">
        <f t="shared" si="58"/>
        <v>126.57777777777824</v>
      </c>
      <c r="R259" s="45">
        <f t="shared" si="58"/>
        <v>137.95555555555529</v>
      </c>
      <c r="S259" s="45">
        <f t="shared" si="58"/>
        <v>145.06666666666706</v>
      </c>
      <c r="T259" s="46">
        <f t="shared" si="58"/>
        <v>119.46666666666647</v>
      </c>
      <c r="U259" s="46">
        <f t="shared" si="57"/>
        <v>130.84444444444352</v>
      </c>
      <c r="V259" s="46">
        <f t="shared" si="57"/>
        <v>137.95555555555529</v>
      </c>
      <c r="W259" s="47">
        <f t="shared" si="57"/>
        <v>112.35555555555521</v>
      </c>
      <c r="X259" s="47">
        <f t="shared" si="57"/>
        <v>123.73333333333458</v>
      </c>
      <c r="Y259" s="47">
        <f t="shared" si="57"/>
        <v>130.84444444444352</v>
      </c>
      <c r="Z259" s="48">
        <f t="shared" si="57"/>
        <v>105.24444444444509</v>
      </c>
      <c r="AA259" s="48">
        <f t="shared" si="57"/>
        <v>116.62222222222294</v>
      </c>
      <c r="AB259" s="48">
        <f t="shared" si="57"/>
        <v>123.73333333333458</v>
      </c>
      <c r="AC259" s="49">
        <f t="shared" si="57"/>
        <v>98.133333333333013</v>
      </c>
      <c r="AD259" s="49">
        <f t="shared" si="57"/>
        <v>109.51111111111118</v>
      </c>
      <c r="AE259" s="49">
        <f t="shared" si="57"/>
        <v>116.62222222222294</v>
      </c>
      <c r="AF259" s="50">
        <f t="shared" si="57"/>
        <v>91.022222222222354</v>
      </c>
      <c r="AG259" s="50">
        <f t="shared" si="57"/>
        <v>102.39999999999941</v>
      </c>
      <c r="AH259" s="50">
        <f t="shared" si="57"/>
        <v>109.51111111111118</v>
      </c>
      <c r="AI259" s="51">
        <f t="shared" si="57"/>
        <v>83.911111111110586</v>
      </c>
      <c r="AJ259" s="51">
        <f t="shared" si="57"/>
        <v>95.288888888888891</v>
      </c>
      <c r="AK259" s="51">
        <f t="shared" si="53"/>
        <v>102.39999999999941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197.03333333333271</v>
      </c>
      <c r="F260" s="41">
        <f t="shared" si="59"/>
        <v>208.45555555555515</v>
      </c>
      <c r="G260" s="41">
        <f t="shared" si="59"/>
        <v>215.59444444444301</v>
      </c>
      <c r="H260" s="42">
        <f t="shared" si="59"/>
        <v>182.75555555555582</v>
      </c>
      <c r="I260" s="42">
        <f t="shared" si="59"/>
        <v>194.17777777777792</v>
      </c>
      <c r="J260" s="42">
        <f t="shared" si="59"/>
        <v>201.31666666666592</v>
      </c>
      <c r="K260" s="43">
        <f t="shared" si="59"/>
        <v>168.47777777777674</v>
      </c>
      <c r="L260" s="43">
        <f t="shared" si="59"/>
        <v>179.90000000000117</v>
      </c>
      <c r="M260" s="43">
        <f t="shared" si="59"/>
        <v>187.03888888888801</v>
      </c>
      <c r="N260" s="44">
        <f t="shared" si="59"/>
        <v>134.21111111111222</v>
      </c>
      <c r="O260" s="44">
        <f t="shared" si="59"/>
        <v>145.63333333333372</v>
      </c>
      <c r="P260" s="44">
        <f t="shared" si="59"/>
        <v>152.77222222222326</v>
      </c>
      <c r="Q260" s="45">
        <f t="shared" si="59"/>
        <v>127.07222222222268</v>
      </c>
      <c r="R260" s="45">
        <f t="shared" si="59"/>
        <v>138.49444444444418</v>
      </c>
      <c r="S260" s="45">
        <f t="shared" si="59"/>
        <v>145.63333333333372</v>
      </c>
      <c r="T260" s="46">
        <f t="shared" si="59"/>
        <v>119.93333333333314</v>
      </c>
      <c r="U260" s="46">
        <f t="shared" si="57"/>
        <v>131.35555555555464</v>
      </c>
      <c r="V260" s="46">
        <f t="shared" si="57"/>
        <v>138.49444444444418</v>
      </c>
      <c r="W260" s="47">
        <f t="shared" si="57"/>
        <v>112.7944444444441</v>
      </c>
      <c r="X260" s="47">
        <f t="shared" si="57"/>
        <v>124.21666666666792</v>
      </c>
      <c r="Y260" s="47">
        <f t="shared" si="57"/>
        <v>131.35555555555464</v>
      </c>
      <c r="Z260" s="48">
        <f t="shared" si="57"/>
        <v>105.65555555555621</v>
      </c>
      <c r="AA260" s="48">
        <f t="shared" si="57"/>
        <v>117.07777777777849</v>
      </c>
      <c r="AB260" s="48">
        <f t="shared" si="57"/>
        <v>124.21666666666792</v>
      </c>
      <c r="AC260" s="49">
        <f t="shared" si="57"/>
        <v>98.516666666666353</v>
      </c>
      <c r="AD260" s="49">
        <f t="shared" si="57"/>
        <v>109.93888888888895</v>
      </c>
      <c r="AE260" s="49">
        <f t="shared" si="57"/>
        <v>117.07777777777849</v>
      </c>
      <c r="AF260" s="50">
        <f t="shared" si="57"/>
        <v>91.377777777777908</v>
      </c>
      <c r="AG260" s="50">
        <f t="shared" si="57"/>
        <v>102.79999999999941</v>
      </c>
      <c r="AH260" s="50">
        <f t="shared" si="57"/>
        <v>109.93888888888895</v>
      </c>
      <c r="AI260" s="51">
        <f t="shared" si="57"/>
        <v>84.238888888888368</v>
      </c>
      <c r="AJ260" s="51">
        <f t="shared" si="57"/>
        <v>95.661111111111111</v>
      </c>
      <c r="AK260" s="51">
        <f t="shared" si="53"/>
        <v>102.79999999999941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197.79999999999939</v>
      </c>
      <c r="F261" s="41">
        <f t="shared" si="59"/>
        <v>209.26666666666625</v>
      </c>
      <c r="G261" s="41">
        <f t="shared" si="59"/>
        <v>216.43333333333192</v>
      </c>
      <c r="H261" s="42">
        <f t="shared" si="59"/>
        <v>183.46666666666692</v>
      </c>
      <c r="I261" s="42">
        <f t="shared" si="59"/>
        <v>194.93333333333348</v>
      </c>
      <c r="J261" s="42">
        <f t="shared" si="59"/>
        <v>202.09999999999926</v>
      </c>
      <c r="K261" s="43">
        <f t="shared" si="59"/>
        <v>169.1333333333323</v>
      </c>
      <c r="L261" s="43">
        <f t="shared" si="59"/>
        <v>180.60000000000116</v>
      </c>
      <c r="M261" s="43">
        <f t="shared" si="59"/>
        <v>187.7666666666658</v>
      </c>
      <c r="N261" s="44">
        <f t="shared" si="59"/>
        <v>134.73333333333443</v>
      </c>
      <c r="O261" s="44">
        <f t="shared" si="59"/>
        <v>146.20000000000039</v>
      </c>
      <c r="P261" s="44">
        <f t="shared" si="59"/>
        <v>153.3666666666677</v>
      </c>
      <c r="Q261" s="45">
        <f t="shared" si="59"/>
        <v>127.56666666666712</v>
      </c>
      <c r="R261" s="45">
        <f t="shared" si="59"/>
        <v>139.03333333333308</v>
      </c>
      <c r="S261" s="45">
        <f t="shared" si="59"/>
        <v>146.20000000000039</v>
      </c>
      <c r="T261" s="46">
        <f t="shared" si="59"/>
        <v>120.39999999999981</v>
      </c>
      <c r="U261" s="46">
        <f t="shared" si="57"/>
        <v>131.86666666666576</v>
      </c>
      <c r="V261" s="46">
        <f t="shared" si="57"/>
        <v>139.03333333333308</v>
      </c>
      <c r="W261" s="47">
        <f t="shared" si="57"/>
        <v>113.23333333333298</v>
      </c>
      <c r="X261" s="47">
        <f t="shared" si="57"/>
        <v>124.70000000000125</v>
      </c>
      <c r="Y261" s="47">
        <f t="shared" si="57"/>
        <v>131.86666666666576</v>
      </c>
      <c r="Z261" s="48">
        <f t="shared" si="57"/>
        <v>106.06666666666732</v>
      </c>
      <c r="AA261" s="48">
        <f t="shared" si="57"/>
        <v>117.53333333333404</v>
      </c>
      <c r="AB261" s="48">
        <f t="shared" si="57"/>
        <v>124.70000000000125</v>
      </c>
      <c r="AC261" s="49">
        <f t="shared" si="57"/>
        <v>98.899999999999693</v>
      </c>
      <c r="AD261" s="49">
        <f t="shared" si="57"/>
        <v>110.36666666666673</v>
      </c>
      <c r="AE261" s="49">
        <f t="shared" si="57"/>
        <v>117.53333333333404</v>
      </c>
      <c r="AF261" s="50">
        <f t="shared" si="57"/>
        <v>91.733333333333462</v>
      </c>
      <c r="AG261" s="50">
        <f t="shared" si="57"/>
        <v>103.19999999999942</v>
      </c>
      <c r="AH261" s="50">
        <f t="shared" si="57"/>
        <v>110.36666666666673</v>
      </c>
      <c r="AI261" s="51">
        <f t="shared" si="57"/>
        <v>84.566666666666151</v>
      </c>
      <c r="AJ261" s="51">
        <f t="shared" si="57"/>
        <v>96.033333333333331</v>
      </c>
      <c r="AK261" s="51">
        <f t="shared" si="53"/>
        <v>103.19999999999942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198.56666666666607</v>
      </c>
      <c r="F262" s="41">
        <f t="shared" si="59"/>
        <v>210.07777777777736</v>
      </c>
      <c r="G262" s="41">
        <f t="shared" si="59"/>
        <v>217.27222222222082</v>
      </c>
      <c r="H262" s="42">
        <f t="shared" si="59"/>
        <v>184.17777777777803</v>
      </c>
      <c r="I262" s="42">
        <f t="shared" si="59"/>
        <v>195.68888888888904</v>
      </c>
      <c r="J262" s="42">
        <f t="shared" si="59"/>
        <v>202.88333333333259</v>
      </c>
      <c r="K262" s="43">
        <f t="shared" si="59"/>
        <v>169.78888888888787</v>
      </c>
      <c r="L262" s="43">
        <f t="shared" si="59"/>
        <v>181.30000000000115</v>
      </c>
      <c r="M262" s="43">
        <f t="shared" si="59"/>
        <v>188.49444444444359</v>
      </c>
      <c r="N262" s="44">
        <f t="shared" si="59"/>
        <v>135.25555555555664</v>
      </c>
      <c r="O262" s="44">
        <f t="shared" si="59"/>
        <v>146.76666666666705</v>
      </c>
      <c r="P262" s="44">
        <f t="shared" si="59"/>
        <v>153.96111111111213</v>
      </c>
      <c r="Q262" s="45">
        <f t="shared" si="59"/>
        <v>128.06111111111156</v>
      </c>
      <c r="R262" s="45">
        <f t="shared" si="59"/>
        <v>139.57222222222197</v>
      </c>
      <c r="S262" s="45">
        <f t="shared" si="59"/>
        <v>146.76666666666705</v>
      </c>
      <c r="T262" s="46">
        <f t="shared" si="59"/>
        <v>120.86666666666648</v>
      </c>
      <c r="U262" s="46">
        <f t="shared" si="57"/>
        <v>132.37777777777688</v>
      </c>
      <c r="V262" s="46">
        <f t="shared" si="57"/>
        <v>139.57222222222197</v>
      </c>
      <c r="W262" s="47">
        <f t="shared" si="57"/>
        <v>113.67222222222186</v>
      </c>
      <c r="X262" s="47">
        <f t="shared" si="57"/>
        <v>125.18333333333459</v>
      </c>
      <c r="Y262" s="47">
        <f t="shared" si="57"/>
        <v>132.37777777777688</v>
      </c>
      <c r="Z262" s="48">
        <f t="shared" si="57"/>
        <v>106.47777777777843</v>
      </c>
      <c r="AA262" s="48">
        <f t="shared" si="57"/>
        <v>117.98888888888959</v>
      </c>
      <c r="AB262" s="48">
        <f t="shared" si="57"/>
        <v>125.18333333333459</v>
      </c>
      <c r="AC262" s="49">
        <f t="shared" si="57"/>
        <v>99.283333333333033</v>
      </c>
      <c r="AD262" s="49">
        <f t="shared" si="57"/>
        <v>110.79444444444451</v>
      </c>
      <c r="AE262" s="49">
        <f t="shared" si="57"/>
        <v>117.98888888888959</v>
      </c>
      <c r="AF262" s="50">
        <f t="shared" si="57"/>
        <v>92.088888888889016</v>
      </c>
      <c r="AG262" s="50">
        <f t="shared" si="57"/>
        <v>103.59999999999943</v>
      </c>
      <c r="AH262" s="50">
        <f t="shared" si="57"/>
        <v>110.79444444444451</v>
      </c>
      <c r="AI262" s="51">
        <f t="shared" si="57"/>
        <v>84.894444444443934</v>
      </c>
      <c r="AJ262" s="51">
        <f t="shared" si="57"/>
        <v>96.405555555555551</v>
      </c>
      <c r="AK262" s="51">
        <f t="shared" si="53"/>
        <v>103.59999999999943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199.33333333333275</v>
      </c>
      <c r="F263" s="41">
        <f t="shared" si="59"/>
        <v>210.88888888888846</v>
      </c>
      <c r="G263" s="41">
        <f t="shared" si="59"/>
        <v>218.11111111110972</v>
      </c>
      <c r="H263" s="42">
        <f t="shared" si="59"/>
        <v>184.88888888888914</v>
      </c>
      <c r="I263" s="42">
        <f t="shared" si="59"/>
        <v>196.4444444444446</v>
      </c>
      <c r="J263" s="42">
        <f t="shared" si="59"/>
        <v>203.66666666666592</v>
      </c>
      <c r="K263" s="43">
        <f t="shared" si="59"/>
        <v>170.44444444444343</v>
      </c>
      <c r="L263" s="43">
        <f t="shared" si="59"/>
        <v>182.00000000000114</v>
      </c>
      <c r="M263" s="43">
        <f t="shared" si="59"/>
        <v>189.22222222222138</v>
      </c>
      <c r="N263" s="44">
        <f t="shared" si="59"/>
        <v>135.77777777777885</v>
      </c>
      <c r="O263" s="44">
        <f t="shared" si="59"/>
        <v>147.33333333333371</v>
      </c>
      <c r="P263" s="44">
        <f t="shared" si="59"/>
        <v>154.55555555555657</v>
      </c>
      <c r="Q263" s="45">
        <f t="shared" si="59"/>
        <v>128.555555555556</v>
      </c>
      <c r="R263" s="45">
        <f t="shared" si="59"/>
        <v>140.11111111111086</v>
      </c>
      <c r="S263" s="45">
        <f t="shared" si="59"/>
        <v>147.33333333333371</v>
      </c>
      <c r="T263" s="46">
        <f t="shared" si="59"/>
        <v>121.33333333333314</v>
      </c>
      <c r="U263" s="46">
        <f t="shared" si="57"/>
        <v>132.888888888888</v>
      </c>
      <c r="V263" s="46">
        <f t="shared" si="57"/>
        <v>140.11111111111086</v>
      </c>
      <c r="W263" s="47">
        <f t="shared" si="57"/>
        <v>114.11111111111074</v>
      </c>
      <c r="X263" s="47">
        <f t="shared" si="57"/>
        <v>125.66666666666792</v>
      </c>
      <c r="Y263" s="47">
        <f t="shared" si="57"/>
        <v>132.888888888888</v>
      </c>
      <c r="Z263" s="48">
        <f t="shared" si="57"/>
        <v>106.88888888888954</v>
      </c>
      <c r="AA263" s="48">
        <f t="shared" si="57"/>
        <v>118.44444444444514</v>
      </c>
      <c r="AB263" s="48">
        <f t="shared" si="57"/>
        <v>125.66666666666792</v>
      </c>
      <c r="AC263" s="49">
        <f t="shared" si="57"/>
        <v>99.666666666666373</v>
      </c>
      <c r="AD263" s="49">
        <f t="shared" si="57"/>
        <v>111.22222222222229</v>
      </c>
      <c r="AE263" s="49">
        <f t="shared" si="57"/>
        <v>118.44444444444514</v>
      </c>
      <c r="AF263" s="50">
        <f t="shared" si="57"/>
        <v>92.444444444444571</v>
      </c>
      <c r="AG263" s="50">
        <f t="shared" si="57"/>
        <v>103.99999999999943</v>
      </c>
      <c r="AH263" s="50">
        <f t="shared" si="57"/>
        <v>111.22222222222229</v>
      </c>
      <c r="AI263" s="51">
        <f t="shared" si="57"/>
        <v>85.222222222221717</v>
      </c>
      <c r="AJ263" s="51">
        <f t="shared" si="57"/>
        <v>96.777777777777771</v>
      </c>
      <c r="AK263" s="51">
        <f t="shared" si="53"/>
        <v>103.99999999999943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200.09999999999943</v>
      </c>
      <c r="F264" s="41">
        <f t="shared" si="59"/>
        <v>211.69999999999956</v>
      </c>
      <c r="G264" s="41">
        <f t="shared" si="59"/>
        <v>218.94999999999862</v>
      </c>
      <c r="H264" s="42">
        <f t="shared" si="59"/>
        <v>185.60000000000025</v>
      </c>
      <c r="I264" s="42">
        <f t="shared" si="59"/>
        <v>197.20000000000016</v>
      </c>
      <c r="J264" s="42">
        <f t="shared" si="59"/>
        <v>204.44999999999925</v>
      </c>
      <c r="K264" s="43">
        <f t="shared" si="59"/>
        <v>171.099999999999</v>
      </c>
      <c r="L264" s="43">
        <f t="shared" si="59"/>
        <v>182.70000000000113</v>
      </c>
      <c r="M264" s="43">
        <f t="shared" si="59"/>
        <v>189.94999999999916</v>
      </c>
      <c r="N264" s="44">
        <f t="shared" si="59"/>
        <v>136.30000000000106</v>
      </c>
      <c r="O264" s="44">
        <f t="shared" si="59"/>
        <v>147.90000000000038</v>
      </c>
      <c r="P264" s="44">
        <f t="shared" si="59"/>
        <v>155.150000000001</v>
      </c>
      <c r="Q264" s="45">
        <f t="shared" si="59"/>
        <v>129.05000000000044</v>
      </c>
      <c r="R264" s="45">
        <f t="shared" si="59"/>
        <v>140.64999999999975</v>
      </c>
      <c r="S264" s="45">
        <f t="shared" si="59"/>
        <v>147.90000000000038</v>
      </c>
      <c r="T264" s="46">
        <f t="shared" si="59"/>
        <v>121.79999999999981</v>
      </c>
      <c r="U264" s="46">
        <f t="shared" si="57"/>
        <v>133.39999999999912</v>
      </c>
      <c r="V264" s="46">
        <f t="shared" si="57"/>
        <v>140.64999999999975</v>
      </c>
      <c r="W264" s="47">
        <f t="shared" si="57"/>
        <v>114.54999999999963</v>
      </c>
      <c r="X264" s="47">
        <f t="shared" si="57"/>
        <v>126.15000000000126</v>
      </c>
      <c r="Y264" s="47">
        <f t="shared" si="57"/>
        <v>133.39999999999912</v>
      </c>
      <c r="Z264" s="48">
        <f t="shared" si="57"/>
        <v>107.30000000000065</v>
      </c>
      <c r="AA264" s="48">
        <f t="shared" si="57"/>
        <v>118.90000000000069</v>
      </c>
      <c r="AB264" s="48">
        <f t="shared" si="57"/>
        <v>126.15000000000126</v>
      </c>
      <c r="AC264" s="49">
        <f t="shared" si="57"/>
        <v>100.04999999999971</v>
      </c>
      <c r="AD264" s="49">
        <f t="shared" si="57"/>
        <v>111.65000000000006</v>
      </c>
      <c r="AE264" s="49">
        <f t="shared" si="57"/>
        <v>118.90000000000069</v>
      </c>
      <c r="AF264" s="50">
        <f t="shared" si="57"/>
        <v>92.800000000000125</v>
      </c>
      <c r="AG264" s="50">
        <f t="shared" si="57"/>
        <v>104.39999999999944</v>
      </c>
      <c r="AH264" s="50">
        <f t="shared" si="57"/>
        <v>111.65000000000006</v>
      </c>
      <c r="AI264" s="51">
        <f t="shared" si="57"/>
        <v>85.5499999999995</v>
      </c>
      <c r="AJ264" s="51">
        <f t="shared" si="57"/>
        <v>97.149999999999991</v>
      </c>
      <c r="AK264" s="51">
        <f t="shared" si="53"/>
        <v>104.39999999999944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200.86666666666611</v>
      </c>
      <c r="F265" s="41">
        <f t="shared" si="59"/>
        <v>212.51111111111067</v>
      </c>
      <c r="G265" s="41">
        <f t="shared" si="59"/>
        <v>219.78888888888753</v>
      </c>
      <c r="H265" s="42">
        <f t="shared" si="59"/>
        <v>186.31111111111136</v>
      </c>
      <c r="I265" s="42">
        <f t="shared" si="59"/>
        <v>197.95555555555572</v>
      </c>
      <c r="J265" s="42">
        <f t="shared" si="59"/>
        <v>205.23333333333258</v>
      </c>
      <c r="K265" s="43">
        <f t="shared" si="59"/>
        <v>171.75555555555457</v>
      </c>
      <c r="L265" s="43">
        <f t="shared" si="59"/>
        <v>183.40000000000111</v>
      </c>
      <c r="M265" s="43">
        <f t="shared" si="59"/>
        <v>190.67777777777695</v>
      </c>
      <c r="N265" s="44">
        <f t="shared" si="59"/>
        <v>136.82222222222327</v>
      </c>
      <c r="O265" s="44">
        <f t="shared" si="59"/>
        <v>148.46666666666704</v>
      </c>
      <c r="P265" s="44">
        <f t="shared" si="59"/>
        <v>155.74444444444543</v>
      </c>
      <c r="Q265" s="45">
        <f t="shared" si="59"/>
        <v>129.54444444444488</v>
      </c>
      <c r="R265" s="45">
        <f t="shared" si="59"/>
        <v>141.18888888888864</v>
      </c>
      <c r="S265" s="45">
        <f t="shared" si="59"/>
        <v>148.46666666666704</v>
      </c>
      <c r="T265" s="46">
        <f t="shared" si="59"/>
        <v>122.26666666666648</v>
      </c>
      <c r="U265" s="46">
        <f t="shared" si="57"/>
        <v>133.91111111111024</v>
      </c>
      <c r="V265" s="46">
        <f t="shared" si="57"/>
        <v>141.18888888888864</v>
      </c>
      <c r="W265" s="47">
        <f t="shared" si="57"/>
        <v>114.98888888888851</v>
      </c>
      <c r="X265" s="47">
        <f t="shared" si="57"/>
        <v>126.63333333333459</v>
      </c>
      <c r="Y265" s="47">
        <f t="shared" si="57"/>
        <v>133.91111111111024</v>
      </c>
      <c r="Z265" s="48">
        <f t="shared" si="57"/>
        <v>107.71111111111176</v>
      </c>
      <c r="AA265" s="48">
        <f t="shared" si="57"/>
        <v>119.35555555555624</v>
      </c>
      <c r="AB265" s="48">
        <f t="shared" si="57"/>
        <v>126.63333333333459</v>
      </c>
      <c r="AC265" s="49">
        <f t="shared" si="57"/>
        <v>100.43333333333305</v>
      </c>
      <c r="AD265" s="49">
        <f t="shared" si="57"/>
        <v>112.07777777777784</v>
      </c>
      <c r="AE265" s="49">
        <f t="shared" si="57"/>
        <v>119.35555555555624</v>
      </c>
      <c r="AF265" s="50">
        <f t="shared" si="57"/>
        <v>93.155555555555679</v>
      </c>
      <c r="AG265" s="50">
        <f t="shared" si="57"/>
        <v>104.79999999999944</v>
      </c>
      <c r="AH265" s="50">
        <f t="shared" si="57"/>
        <v>112.07777777777784</v>
      </c>
      <c r="AI265" s="51">
        <f t="shared" si="57"/>
        <v>85.877777777777283</v>
      </c>
      <c r="AJ265" s="51">
        <f t="shared" si="57"/>
        <v>97.522222222222211</v>
      </c>
      <c r="AK265" s="51">
        <f t="shared" si="53"/>
        <v>104.79999999999944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201.63333333333279</v>
      </c>
      <c r="F266" s="41">
        <f t="shared" si="59"/>
        <v>213.32222222222177</v>
      </c>
      <c r="G266" s="41">
        <f t="shared" si="59"/>
        <v>220.62777777777643</v>
      </c>
      <c r="H266" s="42">
        <f t="shared" si="59"/>
        <v>187.02222222222247</v>
      </c>
      <c r="I266" s="42">
        <f t="shared" si="59"/>
        <v>198.71111111111128</v>
      </c>
      <c r="J266" s="42">
        <f t="shared" si="59"/>
        <v>206.01666666666591</v>
      </c>
      <c r="K266" s="43">
        <f t="shared" si="59"/>
        <v>172.41111111111013</v>
      </c>
      <c r="L266" s="43">
        <f t="shared" si="59"/>
        <v>184.1000000000011</v>
      </c>
      <c r="M266" s="43">
        <f t="shared" si="59"/>
        <v>191.40555555555474</v>
      </c>
      <c r="N266" s="44">
        <f t="shared" si="59"/>
        <v>137.34444444444549</v>
      </c>
      <c r="O266" s="44">
        <f t="shared" si="59"/>
        <v>149.0333333333337</v>
      </c>
      <c r="P266" s="44">
        <f t="shared" si="59"/>
        <v>156.33888888888987</v>
      </c>
      <c r="Q266" s="45">
        <f t="shared" si="59"/>
        <v>130.03888888888932</v>
      </c>
      <c r="R266" s="45">
        <f t="shared" si="59"/>
        <v>141.72777777777753</v>
      </c>
      <c r="S266" s="45">
        <f t="shared" si="59"/>
        <v>149.0333333333337</v>
      </c>
      <c r="T266" s="46">
        <f t="shared" si="59"/>
        <v>122.73333333333315</v>
      </c>
      <c r="U266" s="46">
        <f t="shared" si="57"/>
        <v>134.42222222222136</v>
      </c>
      <c r="V266" s="46">
        <f t="shared" si="57"/>
        <v>141.72777777777753</v>
      </c>
      <c r="W266" s="47">
        <f t="shared" si="57"/>
        <v>115.42777777777739</v>
      </c>
      <c r="X266" s="47">
        <f t="shared" si="57"/>
        <v>127.11666666666792</v>
      </c>
      <c r="Y266" s="47">
        <f t="shared" si="57"/>
        <v>134.42222222222136</v>
      </c>
      <c r="Z266" s="48">
        <f t="shared" si="57"/>
        <v>108.12222222222287</v>
      </c>
      <c r="AA266" s="48">
        <f t="shared" si="57"/>
        <v>119.81111111111179</v>
      </c>
      <c r="AB266" s="48">
        <f t="shared" si="57"/>
        <v>127.11666666666792</v>
      </c>
      <c r="AC266" s="49">
        <f t="shared" si="57"/>
        <v>100.81666666666639</v>
      </c>
      <c r="AD266" s="49">
        <f t="shared" si="57"/>
        <v>112.50555555555562</v>
      </c>
      <c r="AE266" s="49">
        <f t="shared" si="57"/>
        <v>119.81111111111179</v>
      </c>
      <c r="AF266" s="50">
        <f t="shared" si="57"/>
        <v>93.511111111111234</v>
      </c>
      <c r="AG266" s="50">
        <f t="shared" si="57"/>
        <v>105.19999999999945</v>
      </c>
      <c r="AH266" s="50">
        <f t="shared" si="57"/>
        <v>112.50555555555562</v>
      </c>
      <c r="AI266" s="51">
        <f t="shared" si="57"/>
        <v>86.205555555555065</v>
      </c>
      <c r="AJ266" s="51">
        <f t="shared" si="57"/>
        <v>97.894444444444431</v>
      </c>
      <c r="AK266" s="51">
        <f t="shared" si="53"/>
        <v>105.19999999999945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202.39999999999947</v>
      </c>
      <c r="F267" s="41">
        <f t="shared" si="59"/>
        <v>214.13333333333287</v>
      </c>
      <c r="G267" s="41">
        <f t="shared" si="59"/>
        <v>221.46666666666533</v>
      </c>
      <c r="H267" s="42">
        <f t="shared" si="59"/>
        <v>187.73333333333358</v>
      </c>
      <c r="I267" s="42">
        <f t="shared" si="59"/>
        <v>199.46666666666684</v>
      </c>
      <c r="J267" s="42">
        <f t="shared" si="59"/>
        <v>206.79999999999924</v>
      </c>
      <c r="K267" s="43">
        <f t="shared" si="59"/>
        <v>173.0666666666657</v>
      </c>
      <c r="L267" s="43">
        <f t="shared" si="59"/>
        <v>184.80000000000109</v>
      </c>
      <c r="M267" s="43">
        <f t="shared" si="59"/>
        <v>192.13333333333253</v>
      </c>
      <c r="N267" s="44">
        <f t="shared" si="59"/>
        <v>137.8666666666677</v>
      </c>
      <c r="O267" s="44">
        <f t="shared" si="59"/>
        <v>149.60000000000036</v>
      </c>
      <c r="P267" s="44">
        <f t="shared" si="59"/>
        <v>156.9333333333343</v>
      </c>
      <c r="Q267" s="45">
        <f t="shared" si="59"/>
        <v>130.53333333333376</v>
      </c>
      <c r="R267" s="45">
        <f t="shared" si="59"/>
        <v>142.26666666666642</v>
      </c>
      <c r="S267" s="45">
        <f t="shared" si="59"/>
        <v>149.60000000000036</v>
      </c>
      <c r="T267" s="46">
        <f t="shared" si="59"/>
        <v>123.19999999999982</v>
      </c>
      <c r="U267" s="46">
        <f t="shared" si="57"/>
        <v>134.93333333333248</v>
      </c>
      <c r="V267" s="46">
        <f t="shared" si="57"/>
        <v>142.26666666666642</v>
      </c>
      <c r="W267" s="47">
        <f t="shared" si="57"/>
        <v>115.86666666666628</v>
      </c>
      <c r="X267" s="47">
        <f t="shared" si="57"/>
        <v>127.60000000000126</v>
      </c>
      <c r="Y267" s="47">
        <f t="shared" si="57"/>
        <v>134.93333333333248</v>
      </c>
      <c r="Z267" s="48">
        <f t="shared" si="57"/>
        <v>108.53333333333399</v>
      </c>
      <c r="AA267" s="48">
        <f t="shared" si="57"/>
        <v>120.26666666666733</v>
      </c>
      <c r="AB267" s="48">
        <f t="shared" si="57"/>
        <v>127.60000000000126</v>
      </c>
      <c r="AC267" s="49">
        <f t="shared" si="57"/>
        <v>101.19999999999973</v>
      </c>
      <c r="AD267" s="49">
        <f t="shared" si="57"/>
        <v>112.93333333333339</v>
      </c>
      <c r="AE267" s="49">
        <f t="shared" si="57"/>
        <v>120.26666666666733</v>
      </c>
      <c r="AF267" s="50">
        <f t="shared" si="57"/>
        <v>93.866666666666788</v>
      </c>
      <c r="AG267" s="50">
        <f t="shared" si="57"/>
        <v>105.59999999999945</v>
      </c>
      <c r="AH267" s="50">
        <f t="shared" si="57"/>
        <v>112.93333333333339</v>
      </c>
      <c r="AI267" s="51">
        <f t="shared" si="57"/>
        <v>86.533333333332848</v>
      </c>
      <c r="AJ267" s="51">
        <f t="shared" si="57"/>
        <v>98.266666666666652</v>
      </c>
      <c r="AK267" s="51">
        <f t="shared" si="53"/>
        <v>105.59999999999945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203.16666666666615</v>
      </c>
      <c r="F268" s="41">
        <f t="shared" si="59"/>
        <v>214.94444444444397</v>
      </c>
      <c r="G268" s="41">
        <f t="shared" si="59"/>
        <v>222.30555555555424</v>
      </c>
      <c r="H268" s="42">
        <f t="shared" si="59"/>
        <v>188.44444444444468</v>
      </c>
      <c r="I268" s="42">
        <f t="shared" si="59"/>
        <v>200.2222222222224</v>
      </c>
      <c r="J268" s="42">
        <f t="shared" si="59"/>
        <v>207.58333333333258</v>
      </c>
      <c r="K268" s="43">
        <f t="shared" si="59"/>
        <v>173.72222222222126</v>
      </c>
      <c r="L268" s="43">
        <f t="shared" si="59"/>
        <v>185.50000000000108</v>
      </c>
      <c r="M268" s="43">
        <f t="shared" si="59"/>
        <v>192.86111111111032</v>
      </c>
      <c r="N268" s="44">
        <f t="shared" si="59"/>
        <v>138.38888888888991</v>
      </c>
      <c r="O268" s="44">
        <f t="shared" si="59"/>
        <v>150.16666666666703</v>
      </c>
      <c r="P268" s="44">
        <f t="shared" si="59"/>
        <v>157.52777777777874</v>
      </c>
      <c r="Q268" s="45">
        <f t="shared" si="59"/>
        <v>131.0277777777782</v>
      </c>
      <c r="R268" s="45">
        <f t="shared" si="59"/>
        <v>142.80555555555532</v>
      </c>
      <c r="S268" s="45">
        <f t="shared" si="59"/>
        <v>150.16666666666703</v>
      </c>
      <c r="T268" s="46">
        <f t="shared" si="59"/>
        <v>123.66666666666649</v>
      </c>
      <c r="U268" s="46">
        <f t="shared" si="57"/>
        <v>135.4444444444436</v>
      </c>
      <c r="V268" s="46">
        <f t="shared" si="57"/>
        <v>142.80555555555532</v>
      </c>
      <c r="W268" s="47">
        <f t="shared" si="57"/>
        <v>116.30555555555516</v>
      </c>
      <c r="X268" s="47">
        <f t="shared" si="57"/>
        <v>128.08333333333459</v>
      </c>
      <c r="Y268" s="47">
        <f t="shared" si="57"/>
        <v>135.4444444444436</v>
      </c>
      <c r="Z268" s="48">
        <f t="shared" si="57"/>
        <v>108.9444444444451</v>
      </c>
      <c r="AA268" s="48">
        <f t="shared" si="57"/>
        <v>120.72222222222288</v>
      </c>
      <c r="AB268" s="48">
        <f t="shared" si="57"/>
        <v>128.08333333333459</v>
      </c>
      <c r="AC268" s="49">
        <f t="shared" si="57"/>
        <v>101.58333333333307</v>
      </c>
      <c r="AD268" s="49">
        <f t="shared" si="57"/>
        <v>113.36111111111117</v>
      </c>
      <c r="AE268" s="49">
        <f t="shared" si="57"/>
        <v>120.72222222222288</v>
      </c>
      <c r="AF268" s="50">
        <f t="shared" si="57"/>
        <v>94.222222222222342</v>
      </c>
      <c r="AG268" s="50">
        <f t="shared" si="57"/>
        <v>105.99999999999946</v>
      </c>
      <c r="AH268" s="50">
        <f t="shared" si="57"/>
        <v>113.36111111111117</v>
      </c>
      <c r="AI268" s="51">
        <f t="shared" si="57"/>
        <v>86.861111111110631</v>
      </c>
      <c r="AJ268" s="51">
        <f t="shared" si="57"/>
        <v>98.638888888888872</v>
      </c>
      <c r="AK268" s="51">
        <f t="shared" si="53"/>
        <v>105.99999999999946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203.93333333333283</v>
      </c>
      <c r="F269" s="41">
        <f t="shared" si="59"/>
        <v>215.75555555555508</v>
      </c>
      <c r="G269" s="41">
        <f t="shared" si="59"/>
        <v>223.14444444444314</v>
      </c>
      <c r="H269" s="42">
        <f t="shared" si="59"/>
        <v>189.15555555555579</v>
      </c>
      <c r="I269" s="42">
        <f t="shared" si="59"/>
        <v>200.97777777777796</v>
      </c>
      <c r="J269" s="42">
        <f t="shared" si="59"/>
        <v>208.36666666666591</v>
      </c>
      <c r="K269" s="43">
        <f t="shared" si="59"/>
        <v>174.37777777777683</v>
      </c>
      <c r="L269" s="43">
        <f t="shared" si="59"/>
        <v>186.20000000000107</v>
      </c>
      <c r="M269" s="43">
        <f t="shared" si="59"/>
        <v>193.58888888888811</v>
      </c>
      <c r="N269" s="44">
        <f t="shared" si="59"/>
        <v>138.91111111111212</v>
      </c>
      <c r="O269" s="44">
        <f t="shared" si="59"/>
        <v>150.73333333333369</v>
      </c>
      <c r="P269" s="44">
        <f t="shared" si="59"/>
        <v>158.12222222222317</v>
      </c>
      <c r="Q269" s="45">
        <f t="shared" si="59"/>
        <v>131.52222222222264</v>
      </c>
      <c r="R269" s="45">
        <f t="shared" si="59"/>
        <v>143.34444444444421</v>
      </c>
      <c r="S269" s="45">
        <f t="shared" si="59"/>
        <v>150.73333333333369</v>
      </c>
      <c r="T269" s="46">
        <f t="shared" si="59"/>
        <v>124.13333333333316</v>
      </c>
      <c r="U269" s="46">
        <f t="shared" si="57"/>
        <v>135.95555555555472</v>
      </c>
      <c r="V269" s="46">
        <f t="shared" si="57"/>
        <v>143.34444444444421</v>
      </c>
      <c r="W269" s="47">
        <f t="shared" si="57"/>
        <v>116.74444444444404</v>
      </c>
      <c r="X269" s="47">
        <f t="shared" si="57"/>
        <v>128.56666666666791</v>
      </c>
      <c r="Y269" s="47">
        <f t="shared" si="57"/>
        <v>135.95555555555472</v>
      </c>
      <c r="Z269" s="48">
        <f t="shared" si="57"/>
        <v>109.35555555555621</v>
      </c>
      <c r="AA269" s="48">
        <f t="shared" si="57"/>
        <v>121.17777777777843</v>
      </c>
      <c r="AB269" s="48">
        <f t="shared" si="57"/>
        <v>128.56666666666791</v>
      </c>
      <c r="AC269" s="49">
        <f t="shared" si="57"/>
        <v>101.96666666666641</v>
      </c>
      <c r="AD269" s="49">
        <f t="shared" si="57"/>
        <v>113.78888888888895</v>
      </c>
      <c r="AE269" s="49">
        <f t="shared" si="57"/>
        <v>121.17777777777843</v>
      </c>
      <c r="AF269" s="50">
        <f t="shared" si="57"/>
        <v>94.577777777777897</v>
      </c>
      <c r="AG269" s="50">
        <f t="shared" si="57"/>
        <v>106.39999999999947</v>
      </c>
      <c r="AH269" s="50">
        <f t="shared" si="57"/>
        <v>113.78888888888895</v>
      </c>
      <c r="AI269" s="51">
        <f t="shared" si="57"/>
        <v>87.188888888888414</v>
      </c>
      <c r="AJ269" s="51">
        <f t="shared" si="57"/>
        <v>99.011111111111092</v>
      </c>
      <c r="AK269" s="51">
        <f t="shared" si="53"/>
        <v>106.39999999999947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204.69999999999951</v>
      </c>
      <c r="F270" s="41">
        <f t="shared" si="59"/>
        <v>216.56666666666618</v>
      </c>
      <c r="G270" s="41">
        <f t="shared" si="59"/>
        <v>223.98333333333204</v>
      </c>
      <c r="H270" s="42">
        <f t="shared" si="59"/>
        <v>189.8666666666669</v>
      </c>
      <c r="I270" s="42">
        <f t="shared" si="59"/>
        <v>201.73333333333352</v>
      </c>
      <c r="J270" s="42">
        <f t="shared" si="59"/>
        <v>209.14999999999924</v>
      </c>
      <c r="K270" s="43">
        <f t="shared" si="59"/>
        <v>175.03333333333239</v>
      </c>
      <c r="L270" s="43">
        <f t="shared" si="59"/>
        <v>186.90000000000106</v>
      </c>
      <c r="M270" s="43">
        <f t="shared" si="59"/>
        <v>194.3166666666659</v>
      </c>
      <c r="N270" s="44">
        <f t="shared" si="59"/>
        <v>139.43333333333433</v>
      </c>
      <c r="O270" s="44">
        <f t="shared" si="59"/>
        <v>151.30000000000035</v>
      </c>
      <c r="P270" s="44">
        <f t="shared" si="59"/>
        <v>158.71666666666761</v>
      </c>
      <c r="Q270" s="45">
        <f t="shared" si="59"/>
        <v>132.01666666666708</v>
      </c>
      <c r="R270" s="45">
        <f t="shared" si="59"/>
        <v>143.8833333333331</v>
      </c>
      <c r="S270" s="45">
        <f t="shared" si="59"/>
        <v>151.30000000000035</v>
      </c>
      <c r="T270" s="46">
        <f t="shared" si="59"/>
        <v>124.59999999999982</v>
      </c>
      <c r="U270" s="46">
        <f t="shared" si="57"/>
        <v>136.46666666666584</v>
      </c>
      <c r="V270" s="46">
        <f t="shared" si="57"/>
        <v>143.8833333333331</v>
      </c>
      <c r="W270" s="47">
        <f t="shared" si="57"/>
        <v>117.18333333333293</v>
      </c>
      <c r="X270" s="47">
        <f t="shared" si="57"/>
        <v>129.05000000000123</v>
      </c>
      <c r="Y270" s="47">
        <f t="shared" si="57"/>
        <v>136.46666666666584</v>
      </c>
      <c r="Z270" s="48">
        <f t="shared" si="57"/>
        <v>109.76666666666732</v>
      </c>
      <c r="AA270" s="48">
        <f t="shared" si="57"/>
        <v>121.63333333333398</v>
      </c>
      <c r="AB270" s="48">
        <f t="shared" si="57"/>
        <v>129.05000000000123</v>
      </c>
      <c r="AC270" s="49">
        <f t="shared" si="57"/>
        <v>102.34999999999975</v>
      </c>
      <c r="AD270" s="49">
        <f t="shared" si="57"/>
        <v>114.21666666666673</v>
      </c>
      <c r="AE270" s="49">
        <f t="shared" si="57"/>
        <v>121.63333333333398</v>
      </c>
      <c r="AF270" s="50">
        <f t="shared" si="57"/>
        <v>94.933333333333451</v>
      </c>
      <c r="AG270" s="50">
        <f t="shared" si="57"/>
        <v>106.79999999999947</v>
      </c>
      <c r="AH270" s="50">
        <f t="shared" si="57"/>
        <v>114.21666666666673</v>
      </c>
      <c r="AI270" s="51">
        <f t="shared" si="57"/>
        <v>87.516666666666197</v>
      </c>
      <c r="AJ270" s="51">
        <f t="shared" si="57"/>
        <v>99.383333333333312</v>
      </c>
      <c r="AK270" s="51">
        <f t="shared" si="53"/>
        <v>106.79999999999947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205.46666666666619</v>
      </c>
      <c r="F271" s="41">
        <f t="shared" si="59"/>
        <v>217.37777777777728</v>
      </c>
      <c r="G271" s="41">
        <f t="shared" si="59"/>
        <v>224.82222222222094</v>
      </c>
      <c r="H271" s="42">
        <f t="shared" si="59"/>
        <v>190.57777777777801</v>
      </c>
      <c r="I271" s="42">
        <f t="shared" si="59"/>
        <v>202.48888888888908</v>
      </c>
      <c r="J271" s="42">
        <f t="shared" si="59"/>
        <v>209.93333333333257</v>
      </c>
      <c r="K271" s="43">
        <f t="shared" si="59"/>
        <v>175.68888888888796</v>
      </c>
      <c r="L271" s="43">
        <f t="shared" si="59"/>
        <v>187.60000000000105</v>
      </c>
      <c r="M271" s="43">
        <f t="shared" si="59"/>
        <v>195.04444444444368</v>
      </c>
      <c r="N271" s="44">
        <f t="shared" si="59"/>
        <v>139.95555555555654</v>
      </c>
      <c r="O271" s="44">
        <f t="shared" si="59"/>
        <v>151.86666666666702</v>
      </c>
      <c r="P271" s="44">
        <f t="shared" si="59"/>
        <v>159.31111111111204</v>
      </c>
      <c r="Q271" s="45">
        <f t="shared" si="59"/>
        <v>132.51111111111152</v>
      </c>
      <c r="R271" s="45">
        <f t="shared" si="59"/>
        <v>144.42222222222199</v>
      </c>
      <c r="S271" s="45">
        <f t="shared" si="59"/>
        <v>151.86666666666702</v>
      </c>
      <c r="T271" s="46">
        <f t="shared" si="59"/>
        <v>125.06666666666649</v>
      </c>
      <c r="U271" s="46">
        <f t="shared" si="57"/>
        <v>136.97777777777696</v>
      </c>
      <c r="V271" s="46">
        <f t="shared" si="57"/>
        <v>144.42222222222199</v>
      </c>
      <c r="W271" s="47">
        <f t="shared" si="57"/>
        <v>117.62222222222181</v>
      </c>
      <c r="X271" s="47">
        <f t="shared" si="57"/>
        <v>129.53333333333455</v>
      </c>
      <c r="Y271" s="47">
        <f t="shared" si="57"/>
        <v>136.97777777777696</v>
      </c>
      <c r="Z271" s="48">
        <f t="shared" si="57"/>
        <v>110.17777777777843</v>
      </c>
      <c r="AA271" s="48">
        <f t="shared" si="57"/>
        <v>122.08888888888953</v>
      </c>
      <c r="AB271" s="48">
        <f t="shared" si="57"/>
        <v>129.53333333333455</v>
      </c>
      <c r="AC271" s="49">
        <f t="shared" si="57"/>
        <v>102.73333333333309</v>
      </c>
      <c r="AD271" s="49">
        <f t="shared" si="57"/>
        <v>114.6444444444445</v>
      </c>
      <c r="AE271" s="49">
        <f t="shared" si="57"/>
        <v>122.08888888888953</v>
      </c>
      <c r="AF271" s="50">
        <f t="shared" si="57"/>
        <v>95.288888888889005</v>
      </c>
      <c r="AG271" s="50">
        <f t="shared" si="57"/>
        <v>107.19999999999948</v>
      </c>
      <c r="AH271" s="50">
        <f t="shared" si="57"/>
        <v>114.6444444444445</v>
      </c>
      <c r="AI271" s="51">
        <f t="shared" si="57"/>
        <v>87.84444444444398</v>
      </c>
      <c r="AJ271" s="51">
        <f t="shared" si="57"/>
        <v>99.755555555555532</v>
      </c>
      <c r="AK271" s="51">
        <f t="shared" si="53"/>
        <v>107.19999999999948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206.23333333333287</v>
      </c>
      <c r="F272" s="41">
        <f t="shared" si="59"/>
        <v>218.18888888888839</v>
      </c>
      <c r="G272" s="41">
        <f t="shared" si="59"/>
        <v>225.66111111110985</v>
      </c>
      <c r="H272" s="42">
        <f t="shared" si="59"/>
        <v>191.28888888888912</v>
      </c>
      <c r="I272" s="42">
        <f t="shared" si="59"/>
        <v>203.24444444444464</v>
      </c>
      <c r="J272" s="42">
        <f t="shared" si="59"/>
        <v>210.7166666666659</v>
      </c>
      <c r="K272" s="43">
        <f t="shared" si="59"/>
        <v>176.34444444444352</v>
      </c>
      <c r="L272" s="43">
        <f t="shared" si="59"/>
        <v>188.30000000000103</v>
      </c>
      <c r="M272" s="43">
        <f t="shared" si="59"/>
        <v>195.77222222222147</v>
      </c>
      <c r="N272" s="44">
        <f t="shared" si="59"/>
        <v>140.47777777777875</v>
      </c>
      <c r="O272" s="44">
        <f t="shared" si="59"/>
        <v>152.43333333333368</v>
      </c>
      <c r="P272" s="44">
        <f t="shared" si="59"/>
        <v>159.90555555555648</v>
      </c>
      <c r="Q272" s="45">
        <f t="shared" si="59"/>
        <v>133.00555555555596</v>
      </c>
      <c r="R272" s="45">
        <f t="shared" si="59"/>
        <v>144.96111111111088</v>
      </c>
      <c r="S272" s="45">
        <f t="shared" si="59"/>
        <v>152.43333333333368</v>
      </c>
      <c r="T272" s="46">
        <f t="shared" si="59"/>
        <v>125.53333333333316</v>
      </c>
      <c r="U272" s="46">
        <f t="shared" si="57"/>
        <v>137.48888888888808</v>
      </c>
      <c r="V272" s="46">
        <f t="shared" si="57"/>
        <v>144.96111111111088</v>
      </c>
      <c r="W272" s="47">
        <f t="shared" si="57"/>
        <v>118.06111111111069</v>
      </c>
      <c r="X272" s="47">
        <f t="shared" si="57"/>
        <v>130.01666666666787</v>
      </c>
      <c r="Y272" s="47">
        <f t="shared" si="57"/>
        <v>137.48888888888808</v>
      </c>
      <c r="Z272" s="48">
        <f t="shared" si="57"/>
        <v>110.58888888888954</v>
      </c>
      <c r="AA272" s="48">
        <f t="shared" si="57"/>
        <v>122.54444444444508</v>
      </c>
      <c r="AB272" s="48">
        <f t="shared" si="57"/>
        <v>130.01666666666787</v>
      </c>
      <c r="AC272" s="49">
        <f t="shared" si="57"/>
        <v>103.11666666666643</v>
      </c>
      <c r="AD272" s="49">
        <f t="shared" si="57"/>
        <v>115.07222222222228</v>
      </c>
      <c r="AE272" s="49">
        <f t="shared" si="57"/>
        <v>122.54444444444508</v>
      </c>
      <c r="AF272" s="50">
        <f t="shared" si="57"/>
        <v>95.644444444444559</v>
      </c>
      <c r="AG272" s="50">
        <f t="shared" si="57"/>
        <v>107.59999999999948</v>
      </c>
      <c r="AH272" s="50">
        <f t="shared" si="57"/>
        <v>115.07222222222228</v>
      </c>
      <c r="AI272" s="51">
        <f t="shared" si="57"/>
        <v>88.172222222221762</v>
      </c>
      <c r="AJ272" s="51">
        <f t="shared" si="57"/>
        <v>100.12777777777775</v>
      </c>
      <c r="AK272" s="51">
        <f t="shared" si="53"/>
        <v>107.59999999999948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206.99999999999955</v>
      </c>
      <c r="F273" s="41">
        <f t="shared" si="59"/>
        <v>218.99999999999949</v>
      </c>
      <c r="G273" s="41">
        <f t="shared" si="59"/>
        <v>226.49999999999875</v>
      </c>
      <c r="H273" s="42">
        <f t="shared" si="59"/>
        <v>192.00000000000023</v>
      </c>
      <c r="I273" s="42">
        <f t="shared" si="59"/>
        <v>204.0000000000002</v>
      </c>
      <c r="J273" s="42">
        <f t="shared" si="59"/>
        <v>211.49999999999923</v>
      </c>
      <c r="K273" s="43">
        <f t="shared" si="59"/>
        <v>176.99999999999909</v>
      </c>
      <c r="L273" s="43">
        <f t="shared" si="59"/>
        <v>189.00000000000102</v>
      </c>
      <c r="M273" s="43">
        <f t="shared" si="59"/>
        <v>196.49999999999926</v>
      </c>
      <c r="N273" s="44">
        <f t="shared" si="59"/>
        <v>141.00000000000097</v>
      </c>
      <c r="O273" s="44">
        <f t="shared" si="59"/>
        <v>153.00000000000034</v>
      </c>
      <c r="P273" s="44">
        <f t="shared" si="59"/>
        <v>160.50000000000091</v>
      </c>
      <c r="Q273" s="45">
        <f t="shared" si="59"/>
        <v>133.5000000000004</v>
      </c>
      <c r="R273" s="45">
        <f t="shared" si="59"/>
        <v>145.49999999999977</v>
      </c>
      <c r="S273" s="45">
        <f t="shared" si="59"/>
        <v>153.00000000000034</v>
      </c>
      <c r="T273" s="46">
        <f t="shared" si="59"/>
        <v>125.99999999999983</v>
      </c>
      <c r="U273" s="46">
        <f t="shared" si="57"/>
        <v>137.9999999999992</v>
      </c>
      <c r="V273" s="46">
        <f t="shared" si="57"/>
        <v>145.49999999999977</v>
      </c>
      <c r="W273" s="47">
        <f t="shared" si="57"/>
        <v>118.49999999999957</v>
      </c>
      <c r="X273" s="47">
        <f t="shared" si="57"/>
        <v>130.50000000000119</v>
      </c>
      <c r="Y273" s="47">
        <f t="shared" si="57"/>
        <v>137.9999999999992</v>
      </c>
      <c r="Z273" s="48">
        <f t="shared" si="57"/>
        <v>111.00000000000065</v>
      </c>
      <c r="AA273" s="48">
        <f t="shared" si="57"/>
        <v>123.00000000000063</v>
      </c>
      <c r="AB273" s="48">
        <f t="shared" si="57"/>
        <v>130.50000000000119</v>
      </c>
      <c r="AC273" s="49">
        <f t="shared" si="57"/>
        <v>103.49999999999977</v>
      </c>
      <c r="AD273" s="49">
        <f t="shared" si="57"/>
        <v>115.50000000000006</v>
      </c>
      <c r="AE273" s="49">
        <f t="shared" si="57"/>
        <v>123.00000000000063</v>
      </c>
      <c r="AF273" s="50">
        <f t="shared" si="57"/>
        <v>96.000000000000114</v>
      </c>
      <c r="AG273" s="50">
        <f t="shared" si="57"/>
        <v>107.99999999999949</v>
      </c>
      <c r="AH273" s="50">
        <f t="shared" si="57"/>
        <v>115.50000000000006</v>
      </c>
      <c r="AI273" s="51">
        <f t="shared" si="57"/>
        <v>88.499999999999545</v>
      </c>
      <c r="AJ273" s="51">
        <f t="shared" ref="AJ273" si="61">AJ274-(AJ$363/360)</f>
        <v>100.49999999999997</v>
      </c>
      <c r="AK273" s="51">
        <f t="shared" si="53"/>
        <v>107.99999999999949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207.76666666666623</v>
      </c>
      <c r="F274" s="41">
        <f t="shared" si="59"/>
        <v>219.81111111111059</v>
      </c>
      <c r="G274" s="41">
        <f t="shared" si="59"/>
        <v>227.33888888888765</v>
      </c>
      <c r="H274" s="42">
        <f t="shared" si="59"/>
        <v>192.71111111111134</v>
      </c>
      <c r="I274" s="42">
        <f t="shared" si="59"/>
        <v>204.75555555555576</v>
      </c>
      <c r="J274" s="42">
        <f t="shared" si="59"/>
        <v>212.28333333333256</v>
      </c>
      <c r="K274" s="43">
        <f t="shared" si="59"/>
        <v>177.65555555555466</v>
      </c>
      <c r="L274" s="43">
        <f t="shared" si="59"/>
        <v>189.70000000000101</v>
      </c>
      <c r="M274" s="43">
        <f t="shared" si="59"/>
        <v>197.22777777777705</v>
      </c>
      <c r="N274" s="44">
        <f t="shared" si="59"/>
        <v>141.52222222222318</v>
      </c>
      <c r="O274" s="44">
        <f t="shared" si="59"/>
        <v>153.566666666667</v>
      </c>
      <c r="P274" s="44">
        <f t="shared" si="59"/>
        <v>161.09444444444534</v>
      </c>
      <c r="Q274" s="45">
        <f t="shared" si="59"/>
        <v>133.99444444444484</v>
      </c>
      <c r="R274" s="45">
        <f t="shared" si="59"/>
        <v>146.03888888888866</v>
      </c>
      <c r="S274" s="45">
        <f t="shared" si="59"/>
        <v>153.566666666667</v>
      </c>
      <c r="T274" s="46">
        <f t="shared" si="59"/>
        <v>126.4666666666665</v>
      </c>
      <c r="U274" s="46">
        <f t="shared" ref="U274:AJ281" si="62">U275-(U$363/360)</f>
        <v>138.51111111111032</v>
      </c>
      <c r="V274" s="46">
        <f t="shared" si="62"/>
        <v>146.03888888888866</v>
      </c>
      <c r="W274" s="47">
        <f t="shared" si="62"/>
        <v>118.93888888888846</v>
      </c>
      <c r="X274" s="47">
        <f t="shared" si="62"/>
        <v>130.98333333333451</v>
      </c>
      <c r="Y274" s="47">
        <f t="shared" si="62"/>
        <v>138.51111111111032</v>
      </c>
      <c r="Z274" s="48">
        <f t="shared" si="62"/>
        <v>111.41111111111177</v>
      </c>
      <c r="AA274" s="48">
        <f t="shared" si="62"/>
        <v>123.45555555555617</v>
      </c>
      <c r="AB274" s="48">
        <f t="shared" si="62"/>
        <v>130.98333333333451</v>
      </c>
      <c r="AC274" s="49">
        <f t="shared" si="62"/>
        <v>103.88333333333311</v>
      </c>
      <c r="AD274" s="49">
        <f t="shared" si="62"/>
        <v>115.92777777777783</v>
      </c>
      <c r="AE274" s="49">
        <f t="shared" si="62"/>
        <v>123.45555555555617</v>
      </c>
      <c r="AF274" s="50">
        <f t="shared" si="62"/>
        <v>96.355555555555668</v>
      </c>
      <c r="AG274" s="50">
        <f t="shared" si="62"/>
        <v>108.39999999999949</v>
      </c>
      <c r="AH274" s="50">
        <f t="shared" si="62"/>
        <v>115.92777777777783</v>
      </c>
      <c r="AI274" s="51">
        <f t="shared" si="62"/>
        <v>88.827777777777328</v>
      </c>
      <c r="AJ274" s="51">
        <f t="shared" si="62"/>
        <v>100.87222222222219</v>
      </c>
      <c r="AK274" s="51">
        <f t="shared" si="53"/>
        <v>108.39999999999949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208.53333333333291</v>
      </c>
      <c r="F275" s="41">
        <f t="shared" si="59"/>
        <v>220.62222222222169</v>
      </c>
      <c r="G275" s="41">
        <f t="shared" si="59"/>
        <v>228.17777777777656</v>
      </c>
      <c r="H275" s="42">
        <f t="shared" si="59"/>
        <v>193.42222222222244</v>
      </c>
      <c r="I275" s="42">
        <f t="shared" si="59"/>
        <v>205.51111111111132</v>
      </c>
      <c r="J275" s="42">
        <f t="shared" si="59"/>
        <v>213.0666666666659</v>
      </c>
      <c r="K275" s="43">
        <f t="shared" si="59"/>
        <v>178.31111111111022</v>
      </c>
      <c r="L275" s="43">
        <f t="shared" si="59"/>
        <v>190.400000000001</v>
      </c>
      <c r="M275" s="43">
        <f t="shared" si="59"/>
        <v>197.95555555555484</v>
      </c>
      <c r="N275" s="44">
        <f t="shared" si="59"/>
        <v>142.04444444444539</v>
      </c>
      <c r="O275" s="44">
        <f t="shared" si="59"/>
        <v>154.13333333333367</v>
      </c>
      <c r="P275" s="44">
        <f t="shared" si="59"/>
        <v>161.68888888888978</v>
      </c>
      <c r="Q275" s="45">
        <f t="shared" si="59"/>
        <v>134.48888888888928</v>
      </c>
      <c r="R275" s="45">
        <f t="shared" si="59"/>
        <v>146.57777777777756</v>
      </c>
      <c r="S275" s="45">
        <f t="shared" si="59"/>
        <v>154.13333333333367</v>
      </c>
      <c r="T275" s="46">
        <f t="shared" ref="T275:AI290" si="63">T276-(T$363/360)</f>
        <v>126.93333333333317</v>
      </c>
      <c r="U275" s="46">
        <f t="shared" si="63"/>
        <v>139.02222222222144</v>
      </c>
      <c r="V275" s="46">
        <f t="shared" si="63"/>
        <v>146.57777777777756</v>
      </c>
      <c r="W275" s="47">
        <f t="shared" si="63"/>
        <v>119.37777777777734</v>
      </c>
      <c r="X275" s="47">
        <f t="shared" si="63"/>
        <v>131.46666666666783</v>
      </c>
      <c r="Y275" s="47">
        <f t="shared" si="63"/>
        <v>139.02222222222144</v>
      </c>
      <c r="Z275" s="48">
        <f t="shared" si="63"/>
        <v>111.82222222222288</v>
      </c>
      <c r="AA275" s="48">
        <f t="shared" si="63"/>
        <v>123.91111111111172</v>
      </c>
      <c r="AB275" s="48">
        <f t="shared" si="63"/>
        <v>131.46666666666783</v>
      </c>
      <c r="AC275" s="49">
        <f t="shared" si="63"/>
        <v>104.26666666666645</v>
      </c>
      <c r="AD275" s="49">
        <f t="shared" si="63"/>
        <v>116.35555555555561</v>
      </c>
      <c r="AE275" s="49">
        <f t="shared" si="63"/>
        <v>123.91111111111172</v>
      </c>
      <c r="AF275" s="50">
        <f t="shared" si="63"/>
        <v>96.711111111111222</v>
      </c>
      <c r="AG275" s="50">
        <f t="shared" si="63"/>
        <v>108.7999999999995</v>
      </c>
      <c r="AH275" s="50">
        <f t="shared" si="63"/>
        <v>116.35555555555561</v>
      </c>
      <c r="AI275" s="51">
        <f t="shared" si="63"/>
        <v>89.155555555555111</v>
      </c>
      <c r="AJ275" s="51">
        <f t="shared" si="62"/>
        <v>101.24444444444441</v>
      </c>
      <c r="AK275" s="51">
        <f t="shared" si="53"/>
        <v>108.7999999999995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209.29999999999959</v>
      </c>
      <c r="F276" s="41">
        <f t="shared" si="64"/>
        <v>221.4333333333328</v>
      </c>
      <c r="G276" s="41">
        <f t="shared" si="64"/>
        <v>229.01666666666546</v>
      </c>
      <c r="H276" s="42">
        <f t="shared" si="64"/>
        <v>194.13333333333355</v>
      </c>
      <c r="I276" s="42">
        <f t="shared" si="64"/>
        <v>206.26666666666688</v>
      </c>
      <c r="J276" s="42">
        <f t="shared" si="64"/>
        <v>213.84999999999923</v>
      </c>
      <c r="K276" s="43">
        <f t="shared" si="64"/>
        <v>178.96666666666579</v>
      </c>
      <c r="L276" s="43">
        <f t="shared" si="64"/>
        <v>191.10000000000099</v>
      </c>
      <c r="M276" s="43">
        <f t="shared" si="64"/>
        <v>198.68333333333263</v>
      </c>
      <c r="N276" s="44">
        <f t="shared" si="64"/>
        <v>142.5666666666676</v>
      </c>
      <c r="O276" s="44">
        <f t="shared" si="64"/>
        <v>154.70000000000033</v>
      </c>
      <c r="P276" s="44">
        <f t="shared" si="64"/>
        <v>162.28333333333421</v>
      </c>
      <c r="Q276" s="45">
        <f t="shared" si="64"/>
        <v>134.98333333333372</v>
      </c>
      <c r="R276" s="45">
        <f t="shared" si="64"/>
        <v>147.11666666666645</v>
      </c>
      <c r="S276" s="45">
        <f t="shared" si="64"/>
        <v>154.70000000000033</v>
      </c>
      <c r="T276" s="46">
        <f t="shared" si="64"/>
        <v>127.39999999999984</v>
      </c>
      <c r="U276" s="46">
        <f t="shared" si="63"/>
        <v>139.53333333333256</v>
      </c>
      <c r="V276" s="46">
        <f t="shared" si="63"/>
        <v>147.11666666666645</v>
      </c>
      <c r="W276" s="47">
        <f t="shared" si="63"/>
        <v>119.81666666666622</v>
      </c>
      <c r="X276" s="47">
        <f t="shared" si="63"/>
        <v>131.95000000000115</v>
      </c>
      <c r="Y276" s="47">
        <f t="shared" si="63"/>
        <v>139.53333333333256</v>
      </c>
      <c r="Z276" s="48">
        <f t="shared" si="63"/>
        <v>112.23333333333399</v>
      </c>
      <c r="AA276" s="48">
        <f t="shared" si="63"/>
        <v>124.36666666666727</v>
      </c>
      <c r="AB276" s="48">
        <f t="shared" si="63"/>
        <v>131.95000000000115</v>
      </c>
      <c r="AC276" s="49">
        <f t="shared" si="63"/>
        <v>104.64999999999979</v>
      </c>
      <c r="AD276" s="49">
        <f t="shared" si="63"/>
        <v>116.78333333333339</v>
      </c>
      <c r="AE276" s="49">
        <f t="shared" si="63"/>
        <v>124.36666666666727</v>
      </c>
      <c r="AF276" s="50">
        <f t="shared" si="63"/>
        <v>97.066666666666777</v>
      </c>
      <c r="AG276" s="50">
        <f t="shared" si="63"/>
        <v>109.19999999999951</v>
      </c>
      <c r="AH276" s="50">
        <f t="shared" si="63"/>
        <v>116.78333333333339</v>
      </c>
      <c r="AI276" s="51">
        <f t="shared" si="63"/>
        <v>89.483333333332894</v>
      </c>
      <c r="AJ276" s="51">
        <f t="shared" si="62"/>
        <v>101.61666666666663</v>
      </c>
      <c r="AK276" s="51">
        <f t="shared" si="53"/>
        <v>109.19999999999951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210.06666666666626</v>
      </c>
      <c r="F277" s="41">
        <f t="shared" si="64"/>
        <v>222.2444444444439</v>
      </c>
      <c r="G277" s="41">
        <f t="shared" si="64"/>
        <v>229.85555555555436</v>
      </c>
      <c r="H277" s="42">
        <f t="shared" si="64"/>
        <v>194.84444444444466</v>
      </c>
      <c r="I277" s="42">
        <f t="shared" si="64"/>
        <v>207.02222222222244</v>
      </c>
      <c r="J277" s="42">
        <f t="shared" si="64"/>
        <v>214.63333333333256</v>
      </c>
      <c r="K277" s="43">
        <f t="shared" si="64"/>
        <v>179.62222222222135</v>
      </c>
      <c r="L277" s="43">
        <f t="shared" si="64"/>
        <v>191.80000000000098</v>
      </c>
      <c r="M277" s="43">
        <f t="shared" si="64"/>
        <v>199.41111111111042</v>
      </c>
      <c r="N277" s="44">
        <f t="shared" si="64"/>
        <v>143.08888888888981</v>
      </c>
      <c r="O277" s="44">
        <f t="shared" si="64"/>
        <v>155.26666666666699</v>
      </c>
      <c r="P277" s="44">
        <f t="shared" si="64"/>
        <v>162.87777777777865</v>
      </c>
      <c r="Q277" s="45">
        <f t="shared" si="64"/>
        <v>135.47777777777816</v>
      </c>
      <c r="R277" s="45">
        <f t="shared" si="64"/>
        <v>147.65555555555534</v>
      </c>
      <c r="S277" s="45">
        <f t="shared" si="64"/>
        <v>155.26666666666699</v>
      </c>
      <c r="T277" s="46">
        <f t="shared" si="64"/>
        <v>127.8666666666665</v>
      </c>
      <c r="U277" s="46">
        <f t="shared" si="63"/>
        <v>140.04444444444368</v>
      </c>
      <c r="V277" s="46">
        <f t="shared" si="63"/>
        <v>147.65555555555534</v>
      </c>
      <c r="W277" s="47">
        <f t="shared" si="63"/>
        <v>120.25555555555511</v>
      </c>
      <c r="X277" s="47">
        <f t="shared" si="63"/>
        <v>132.43333333333447</v>
      </c>
      <c r="Y277" s="47">
        <f t="shared" si="63"/>
        <v>140.04444444444368</v>
      </c>
      <c r="Z277" s="48">
        <f t="shared" si="63"/>
        <v>112.6444444444451</v>
      </c>
      <c r="AA277" s="48">
        <f t="shared" si="63"/>
        <v>124.82222222222282</v>
      </c>
      <c r="AB277" s="48">
        <f t="shared" si="63"/>
        <v>132.43333333333447</v>
      </c>
      <c r="AC277" s="49">
        <f t="shared" si="63"/>
        <v>105.03333333333313</v>
      </c>
      <c r="AD277" s="49">
        <f t="shared" si="63"/>
        <v>117.21111111111117</v>
      </c>
      <c r="AE277" s="49">
        <f t="shared" si="63"/>
        <v>124.82222222222282</v>
      </c>
      <c r="AF277" s="50">
        <f t="shared" si="63"/>
        <v>97.422222222222331</v>
      </c>
      <c r="AG277" s="50">
        <f t="shared" si="63"/>
        <v>109.59999999999951</v>
      </c>
      <c r="AH277" s="50">
        <f t="shared" si="63"/>
        <v>117.21111111111117</v>
      </c>
      <c r="AI277" s="51">
        <f t="shared" si="63"/>
        <v>89.811111111110677</v>
      </c>
      <c r="AJ277" s="51">
        <f t="shared" si="62"/>
        <v>101.98888888888885</v>
      </c>
      <c r="AK277" s="51">
        <f t="shared" ref="AJ277:AK299" si="65">AK278-(AK$363/360)</f>
        <v>109.59999999999951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210.83333333333294</v>
      </c>
      <c r="F278" s="41">
        <f t="shared" si="64"/>
        <v>223.055555555555</v>
      </c>
      <c r="G278" s="41">
        <f t="shared" si="64"/>
        <v>230.69444444444326</v>
      </c>
      <c r="H278" s="42">
        <f t="shared" si="64"/>
        <v>195.55555555555577</v>
      </c>
      <c r="I278" s="42">
        <f t="shared" si="64"/>
        <v>207.777777777778</v>
      </c>
      <c r="J278" s="42">
        <f t="shared" si="64"/>
        <v>215.41666666666589</v>
      </c>
      <c r="K278" s="43">
        <f t="shared" si="64"/>
        <v>180.27777777777692</v>
      </c>
      <c r="L278" s="43">
        <f t="shared" si="64"/>
        <v>192.50000000000097</v>
      </c>
      <c r="M278" s="43">
        <f t="shared" si="64"/>
        <v>200.1388888888882</v>
      </c>
      <c r="N278" s="44">
        <f t="shared" si="64"/>
        <v>143.61111111111202</v>
      </c>
      <c r="O278" s="44">
        <f t="shared" si="64"/>
        <v>155.83333333333366</v>
      </c>
      <c r="P278" s="44">
        <f t="shared" si="64"/>
        <v>163.47222222222308</v>
      </c>
      <c r="Q278" s="45">
        <f t="shared" si="64"/>
        <v>135.9722222222226</v>
      </c>
      <c r="R278" s="45">
        <f t="shared" si="64"/>
        <v>148.19444444444423</v>
      </c>
      <c r="S278" s="45">
        <f t="shared" si="64"/>
        <v>155.83333333333366</v>
      </c>
      <c r="T278" s="46">
        <f t="shared" si="64"/>
        <v>128.33333333333317</v>
      </c>
      <c r="U278" s="46">
        <f t="shared" si="63"/>
        <v>140.5555555555548</v>
      </c>
      <c r="V278" s="46">
        <f t="shared" si="63"/>
        <v>148.19444444444423</v>
      </c>
      <c r="W278" s="47">
        <f t="shared" si="63"/>
        <v>120.69444444444399</v>
      </c>
      <c r="X278" s="47">
        <f t="shared" si="63"/>
        <v>132.91666666666779</v>
      </c>
      <c r="Y278" s="47">
        <f t="shared" si="63"/>
        <v>140.5555555555548</v>
      </c>
      <c r="Z278" s="48">
        <f t="shared" si="63"/>
        <v>113.05555555555621</v>
      </c>
      <c r="AA278" s="48">
        <f t="shared" si="63"/>
        <v>125.27777777777837</v>
      </c>
      <c r="AB278" s="48">
        <f t="shared" si="63"/>
        <v>132.91666666666779</v>
      </c>
      <c r="AC278" s="49">
        <f t="shared" si="63"/>
        <v>105.41666666666647</v>
      </c>
      <c r="AD278" s="49">
        <f t="shared" si="63"/>
        <v>117.63888888888894</v>
      </c>
      <c r="AE278" s="49">
        <f t="shared" si="63"/>
        <v>125.27777777777837</v>
      </c>
      <c r="AF278" s="50">
        <f t="shared" si="63"/>
        <v>97.777777777777885</v>
      </c>
      <c r="AG278" s="50">
        <f t="shared" si="63"/>
        <v>109.99999999999952</v>
      </c>
      <c r="AH278" s="50">
        <f t="shared" si="63"/>
        <v>117.63888888888894</v>
      </c>
      <c r="AI278" s="51">
        <f t="shared" si="63"/>
        <v>90.138888888888459</v>
      </c>
      <c r="AJ278" s="51">
        <f t="shared" si="62"/>
        <v>102.36111111111107</v>
      </c>
      <c r="AK278" s="51">
        <f t="shared" si="65"/>
        <v>109.99999999999952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211.59999999999962</v>
      </c>
      <c r="F279" s="41">
        <f t="shared" si="64"/>
        <v>223.86666666666611</v>
      </c>
      <c r="G279" s="41">
        <f t="shared" si="64"/>
        <v>231.53333333333217</v>
      </c>
      <c r="H279" s="42">
        <f t="shared" si="64"/>
        <v>196.26666666666688</v>
      </c>
      <c r="I279" s="42">
        <f t="shared" si="64"/>
        <v>208.53333333333356</v>
      </c>
      <c r="J279" s="42">
        <f t="shared" si="64"/>
        <v>216.19999999999922</v>
      </c>
      <c r="K279" s="43">
        <f t="shared" si="64"/>
        <v>180.93333333333248</v>
      </c>
      <c r="L279" s="43">
        <f t="shared" si="64"/>
        <v>193.20000000000095</v>
      </c>
      <c r="M279" s="43">
        <f t="shared" si="64"/>
        <v>200.86666666666599</v>
      </c>
      <c r="N279" s="44">
        <f t="shared" si="64"/>
        <v>144.13333333333424</v>
      </c>
      <c r="O279" s="44">
        <f t="shared" si="64"/>
        <v>156.40000000000032</v>
      </c>
      <c r="P279" s="44">
        <f t="shared" si="64"/>
        <v>164.06666666666752</v>
      </c>
      <c r="Q279" s="45">
        <f t="shared" si="64"/>
        <v>136.46666666666704</v>
      </c>
      <c r="R279" s="45">
        <f t="shared" si="64"/>
        <v>148.73333333333312</v>
      </c>
      <c r="S279" s="45">
        <f t="shared" si="64"/>
        <v>156.40000000000032</v>
      </c>
      <c r="T279" s="46">
        <f t="shared" si="64"/>
        <v>128.79999999999984</v>
      </c>
      <c r="U279" s="46">
        <f t="shared" si="63"/>
        <v>141.06666666666592</v>
      </c>
      <c r="V279" s="46">
        <f t="shared" si="63"/>
        <v>148.73333333333312</v>
      </c>
      <c r="W279" s="47">
        <f t="shared" si="63"/>
        <v>121.13333333333287</v>
      </c>
      <c r="X279" s="47">
        <f t="shared" si="63"/>
        <v>133.40000000000111</v>
      </c>
      <c r="Y279" s="47">
        <f t="shared" si="63"/>
        <v>141.06666666666592</v>
      </c>
      <c r="Z279" s="48">
        <f t="shared" si="63"/>
        <v>113.46666666666732</v>
      </c>
      <c r="AA279" s="48">
        <f t="shared" si="63"/>
        <v>125.73333333333392</v>
      </c>
      <c r="AB279" s="48">
        <f t="shared" si="63"/>
        <v>133.40000000000111</v>
      </c>
      <c r="AC279" s="49">
        <f t="shared" si="63"/>
        <v>105.79999999999981</v>
      </c>
      <c r="AD279" s="49">
        <f t="shared" si="63"/>
        <v>118.06666666666672</v>
      </c>
      <c r="AE279" s="49">
        <f t="shared" si="63"/>
        <v>125.73333333333392</v>
      </c>
      <c r="AF279" s="50">
        <f t="shared" si="63"/>
        <v>98.133333333333439</v>
      </c>
      <c r="AG279" s="50">
        <f t="shared" si="63"/>
        <v>110.39999999999952</v>
      </c>
      <c r="AH279" s="50">
        <f t="shared" si="63"/>
        <v>118.06666666666672</v>
      </c>
      <c r="AI279" s="51">
        <f t="shared" si="63"/>
        <v>90.466666666666242</v>
      </c>
      <c r="AJ279" s="51">
        <f t="shared" si="62"/>
        <v>102.73333333333329</v>
      </c>
      <c r="AK279" s="51">
        <f t="shared" si="65"/>
        <v>110.39999999999952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212.3666666666663</v>
      </c>
      <c r="F280" s="41">
        <f t="shared" si="64"/>
        <v>224.67777777777721</v>
      </c>
      <c r="G280" s="41">
        <f t="shared" si="64"/>
        <v>232.37222222222107</v>
      </c>
      <c r="H280" s="42">
        <f t="shared" si="64"/>
        <v>196.97777777777799</v>
      </c>
      <c r="I280" s="42">
        <f t="shared" si="64"/>
        <v>209.28888888888912</v>
      </c>
      <c r="J280" s="42">
        <f t="shared" si="64"/>
        <v>216.98333333333255</v>
      </c>
      <c r="K280" s="43">
        <f t="shared" si="64"/>
        <v>181.58888888888805</v>
      </c>
      <c r="L280" s="43">
        <f t="shared" si="64"/>
        <v>193.90000000000094</v>
      </c>
      <c r="M280" s="43">
        <f t="shared" si="64"/>
        <v>201.59444444444378</v>
      </c>
      <c r="N280" s="44">
        <f t="shared" si="64"/>
        <v>144.65555555555645</v>
      </c>
      <c r="O280" s="44">
        <f t="shared" si="64"/>
        <v>156.96666666666698</v>
      </c>
      <c r="P280" s="44">
        <f t="shared" si="64"/>
        <v>164.66111111111195</v>
      </c>
      <c r="Q280" s="45">
        <f t="shared" si="64"/>
        <v>136.96111111111148</v>
      </c>
      <c r="R280" s="45">
        <f t="shared" si="64"/>
        <v>149.27222222222201</v>
      </c>
      <c r="S280" s="45">
        <f t="shared" si="64"/>
        <v>156.96666666666698</v>
      </c>
      <c r="T280" s="46">
        <f t="shared" si="64"/>
        <v>129.26666666666651</v>
      </c>
      <c r="U280" s="46">
        <f t="shared" si="63"/>
        <v>141.57777777777704</v>
      </c>
      <c r="V280" s="46">
        <f t="shared" si="63"/>
        <v>149.27222222222201</v>
      </c>
      <c r="W280" s="47">
        <f t="shared" si="63"/>
        <v>121.57222222222175</v>
      </c>
      <c r="X280" s="47">
        <f t="shared" si="63"/>
        <v>133.88333333333443</v>
      </c>
      <c r="Y280" s="47">
        <f t="shared" si="63"/>
        <v>141.57777777777704</v>
      </c>
      <c r="Z280" s="48">
        <f t="shared" si="63"/>
        <v>113.87777777777843</v>
      </c>
      <c r="AA280" s="48">
        <f t="shared" si="63"/>
        <v>126.18888888888947</v>
      </c>
      <c r="AB280" s="48">
        <f t="shared" si="63"/>
        <v>133.88333333333443</v>
      </c>
      <c r="AC280" s="49">
        <f t="shared" si="63"/>
        <v>106.18333333333315</v>
      </c>
      <c r="AD280" s="49">
        <f t="shared" si="63"/>
        <v>118.4944444444445</v>
      </c>
      <c r="AE280" s="49">
        <f t="shared" si="63"/>
        <v>126.18888888888947</v>
      </c>
      <c r="AF280" s="50">
        <f t="shared" si="63"/>
        <v>98.488888888888994</v>
      </c>
      <c r="AG280" s="50">
        <f t="shared" si="63"/>
        <v>110.79999999999953</v>
      </c>
      <c r="AH280" s="50">
        <f t="shared" si="63"/>
        <v>118.4944444444445</v>
      </c>
      <c r="AI280" s="51">
        <f t="shared" si="63"/>
        <v>90.794444444444025</v>
      </c>
      <c r="AJ280" s="51">
        <f t="shared" si="62"/>
        <v>103.10555555555551</v>
      </c>
      <c r="AK280" s="51">
        <f t="shared" si="65"/>
        <v>110.79999999999953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213.13333333333298</v>
      </c>
      <c r="F281" s="41">
        <f t="shared" si="64"/>
        <v>225.48888888888831</v>
      </c>
      <c r="G281" s="41">
        <f t="shared" si="64"/>
        <v>233.21111111110997</v>
      </c>
      <c r="H281" s="42">
        <f t="shared" si="64"/>
        <v>197.6888888888891</v>
      </c>
      <c r="I281" s="42">
        <f t="shared" si="64"/>
        <v>210.04444444444468</v>
      </c>
      <c r="J281" s="42">
        <f t="shared" si="64"/>
        <v>217.76666666666588</v>
      </c>
      <c r="K281" s="43">
        <f t="shared" si="64"/>
        <v>182.24444444444362</v>
      </c>
      <c r="L281" s="43">
        <f t="shared" si="64"/>
        <v>194.60000000000093</v>
      </c>
      <c r="M281" s="43">
        <f t="shared" si="64"/>
        <v>202.32222222222157</v>
      </c>
      <c r="N281" s="44">
        <f t="shared" si="64"/>
        <v>145.17777777777866</v>
      </c>
      <c r="O281" s="44">
        <f t="shared" si="64"/>
        <v>157.53333333333364</v>
      </c>
      <c r="P281" s="44">
        <f t="shared" si="64"/>
        <v>165.25555555555638</v>
      </c>
      <c r="Q281" s="45">
        <f t="shared" si="64"/>
        <v>137.45555555555592</v>
      </c>
      <c r="R281" s="45">
        <f t="shared" si="64"/>
        <v>149.8111111111109</v>
      </c>
      <c r="S281" s="45">
        <f t="shared" si="64"/>
        <v>157.53333333333364</v>
      </c>
      <c r="T281" s="46">
        <f t="shared" si="64"/>
        <v>129.73333333333318</v>
      </c>
      <c r="U281" s="46">
        <f t="shared" si="63"/>
        <v>142.08888888888816</v>
      </c>
      <c r="V281" s="46">
        <f t="shared" si="63"/>
        <v>149.8111111111109</v>
      </c>
      <c r="W281" s="47">
        <f t="shared" si="63"/>
        <v>122.01111111111064</v>
      </c>
      <c r="X281" s="47">
        <f t="shared" si="63"/>
        <v>134.36666666666775</v>
      </c>
      <c r="Y281" s="47">
        <f t="shared" si="63"/>
        <v>142.08888888888816</v>
      </c>
      <c r="Z281" s="48">
        <f t="shared" si="63"/>
        <v>114.28888888888955</v>
      </c>
      <c r="AA281" s="48">
        <f t="shared" si="63"/>
        <v>126.64444444444501</v>
      </c>
      <c r="AB281" s="48">
        <f t="shared" si="63"/>
        <v>134.36666666666775</v>
      </c>
      <c r="AC281" s="49">
        <f t="shared" si="63"/>
        <v>106.56666666666649</v>
      </c>
      <c r="AD281" s="49">
        <f t="shared" si="63"/>
        <v>118.92222222222227</v>
      </c>
      <c r="AE281" s="49">
        <f t="shared" si="63"/>
        <v>126.64444444444501</v>
      </c>
      <c r="AF281" s="50">
        <f t="shared" si="63"/>
        <v>98.844444444444548</v>
      </c>
      <c r="AG281" s="50">
        <f t="shared" si="63"/>
        <v>111.19999999999953</v>
      </c>
      <c r="AH281" s="50">
        <f t="shared" si="63"/>
        <v>118.92222222222227</v>
      </c>
      <c r="AI281" s="51">
        <f t="shared" si="63"/>
        <v>91.122222222221808</v>
      </c>
      <c r="AJ281" s="51">
        <f t="shared" si="62"/>
        <v>103.47777777777773</v>
      </c>
      <c r="AK281" s="51">
        <f t="shared" si="65"/>
        <v>111.19999999999953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213.89999999999966</v>
      </c>
      <c r="F282" s="41">
        <f t="shared" si="64"/>
        <v>226.29999999999941</v>
      </c>
      <c r="G282" s="41">
        <f t="shared" si="64"/>
        <v>234.04999999999887</v>
      </c>
      <c r="H282" s="42">
        <f t="shared" si="64"/>
        <v>198.4000000000002</v>
      </c>
      <c r="I282" s="42">
        <f t="shared" si="64"/>
        <v>210.80000000000024</v>
      </c>
      <c r="J282" s="42">
        <f t="shared" si="64"/>
        <v>218.54999999999922</v>
      </c>
      <c r="K282" s="43">
        <f t="shared" si="64"/>
        <v>182.89999999999918</v>
      </c>
      <c r="L282" s="43">
        <f t="shared" si="64"/>
        <v>195.30000000000092</v>
      </c>
      <c r="M282" s="43">
        <f t="shared" si="64"/>
        <v>203.04999999999936</v>
      </c>
      <c r="N282" s="44">
        <f t="shared" si="64"/>
        <v>145.70000000000087</v>
      </c>
      <c r="O282" s="44">
        <f t="shared" si="64"/>
        <v>158.10000000000031</v>
      </c>
      <c r="P282" s="44">
        <f t="shared" si="64"/>
        <v>165.85000000000082</v>
      </c>
      <c r="Q282" s="45">
        <f t="shared" si="64"/>
        <v>137.95000000000036</v>
      </c>
      <c r="R282" s="45">
        <f t="shared" si="64"/>
        <v>150.3499999999998</v>
      </c>
      <c r="S282" s="45">
        <f t="shared" si="64"/>
        <v>158.10000000000031</v>
      </c>
      <c r="T282" s="46">
        <f t="shared" si="64"/>
        <v>130.19999999999985</v>
      </c>
      <c r="U282" s="46">
        <f t="shared" si="63"/>
        <v>142.59999999999928</v>
      </c>
      <c r="V282" s="46">
        <f t="shared" si="63"/>
        <v>150.3499999999998</v>
      </c>
      <c r="W282" s="47">
        <f t="shared" si="63"/>
        <v>122.44999999999952</v>
      </c>
      <c r="X282" s="47">
        <f t="shared" si="63"/>
        <v>134.85000000000107</v>
      </c>
      <c r="Y282" s="47">
        <f t="shared" si="63"/>
        <v>142.59999999999928</v>
      </c>
      <c r="Z282" s="48">
        <f t="shared" si="63"/>
        <v>114.70000000000066</v>
      </c>
      <c r="AA282" s="48">
        <f t="shared" si="63"/>
        <v>127.10000000000056</v>
      </c>
      <c r="AB282" s="48">
        <f t="shared" si="63"/>
        <v>134.85000000000107</v>
      </c>
      <c r="AC282" s="49">
        <f t="shared" si="63"/>
        <v>106.94999999999983</v>
      </c>
      <c r="AD282" s="49">
        <f t="shared" si="63"/>
        <v>119.35000000000005</v>
      </c>
      <c r="AE282" s="49">
        <f t="shared" si="63"/>
        <v>127.10000000000056</v>
      </c>
      <c r="AF282" s="50">
        <f t="shared" si="63"/>
        <v>99.200000000000102</v>
      </c>
      <c r="AG282" s="50">
        <f t="shared" si="63"/>
        <v>111.59999999999954</v>
      </c>
      <c r="AH282" s="50">
        <f t="shared" si="63"/>
        <v>119.35000000000005</v>
      </c>
      <c r="AI282" s="51">
        <f t="shared" si="63"/>
        <v>91.449999999999591</v>
      </c>
      <c r="AJ282" s="51">
        <f t="shared" si="65"/>
        <v>103.84999999999995</v>
      </c>
      <c r="AK282" s="51">
        <f t="shared" si="65"/>
        <v>111.59999999999954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214.66666666666634</v>
      </c>
      <c r="F283" s="41">
        <f t="shared" si="64"/>
        <v>227.11111111111052</v>
      </c>
      <c r="G283" s="41">
        <f t="shared" si="64"/>
        <v>234.88888888888778</v>
      </c>
      <c r="H283" s="42">
        <f t="shared" si="64"/>
        <v>199.11111111111131</v>
      </c>
      <c r="I283" s="42">
        <f t="shared" si="64"/>
        <v>211.5555555555558</v>
      </c>
      <c r="J283" s="42">
        <f t="shared" si="64"/>
        <v>219.33333333333255</v>
      </c>
      <c r="K283" s="43">
        <f t="shared" si="64"/>
        <v>183.55555555555475</v>
      </c>
      <c r="L283" s="43">
        <f t="shared" si="64"/>
        <v>196.00000000000091</v>
      </c>
      <c r="M283" s="43">
        <f t="shared" si="64"/>
        <v>203.77777777777715</v>
      </c>
      <c r="N283" s="44">
        <f t="shared" si="64"/>
        <v>146.22222222222308</v>
      </c>
      <c r="O283" s="44">
        <f t="shared" si="64"/>
        <v>158.66666666666697</v>
      </c>
      <c r="P283" s="44">
        <f t="shared" si="64"/>
        <v>166.44444444444525</v>
      </c>
      <c r="Q283" s="45">
        <f t="shared" si="64"/>
        <v>138.4444444444448</v>
      </c>
      <c r="R283" s="45">
        <f t="shared" si="64"/>
        <v>150.88888888888869</v>
      </c>
      <c r="S283" s="45">
        <f t="shared" si="64"/>
        <v>158.66666666666697</v>
      </c>
      <c r="T283" s="46">
        <f t="shared" si="64"/>
        <v>130.66666666666652</v>
      </c>
      <c r="U283" s="46">
        <f t="shared" si="63"/>
        <v>143.1111111111104</v>
      </c>
      <c r="V283" s="46">
        <f t="shared" si="63"/>
        <v>150.88888888888869</v>
      </c>
      <c r="W283" s="47">
        <f t="shared" si="63"/>
        <v>122.8888888888884</v>
      </c>
      <c r="X283" s="47">
        <f t="shared" si="63"/>
        <v>135.33333333333439</v>
      </c>
      <c r="Y283" s="47">
        <f t="shared" si="63"/>
        <v>143.1111111111104</v>
      </c>
      <c r="Z283" s="48">
        <f t="shared" si="63"/>
        <v>115.11111111111177</v>
      </c>
      <c r="AA283" s="48">
        <f t="shared" si="63"/>
        <v>127.55555555555611</v>
      </c>
      <c r="AB283" s="48">
        <f t="shared" si="63"/>
        <v>135.33333333333439</v>
      </c>
      <c r="AC283" s="49">
        <f t="shared" si="63"/>
        <v>107.33333333333317</v>
      </c>
      <c r="AD283" s="49">
        <f t="shared" si="63"/>
        <v>119.77777777777783</v>
      </c>
      <c r="AE283" s="49">
        <f t="shared" si="63"/>
        <v>127.55555555555611</v>
      </c>
      <c r="AF283" s="50">
        <f t="shared" si="63"/>
        <v>99.555555555555657</v>
      </c>
      <c r="AG283" s="50">
        <f t="shared" si="63"/>
        <v>111.99999999999955</v>
      </c>
      <c r="AH283" s="50">
        <f t="shared" si="63"/>
        <v>119.77777777777783</v>
      </c>
      <c r="AI283" s="51">
        <f t="shared" si="63"/>
        <v>91.777777777777374</v>
      </c>
      <c r="AJ283" s="51">
        <f t="shared" si="65"/>
        <v>104.22222222222217</v>
      </c>
      <c r="AK283" s="51">
        <f t="shared" si="65"/>
        <v>111.99999999999955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215.43333333333302</v>
      </c>
      <c r="F284" s="41">
        <f t="shared" si="64"/>
        <v>227.92222222222162</v>
      </c>
      <c r="G284" s="41">
        <f t="shared" si="64"/>
        <v>235.72777777777668</v>
      </c>
      <c r="H284" s="42">
        <f t="shared" si="64"/>
        <v>199.82222222222242</v>
      </c>
      <c r="I284" s="42">
        <f t="shared" si="64"/>
        <v>212.31111111111136</v>
      </c>
      <c r="J284" s="42">
        <f t="shared" si="64"/>
        <v>220.11666666666588</v>
      </c>
      <c r="K284" s="43">
        <f t="shared" si="64"/>
        <v>184.21111111111031</v>
      </c>
      <c r="L284" s="43">
        <f t="shared" si="64"/>
        <v>196.7000000000009</v>
      </c>
      <c r="M284" s="43">
        <f t="shared" si="64"/>
        <v>204.50555555555493</v>
      </c>
      <c r="N284" s="44">
        <f t="shared" si="64"/>
        <v>146.74444444444529</v>
      </c>
      <c r="O284" s="44">
        <f t="shared" si="64"/>
        <v>159.23333333333363</v>
      </c>
      <c r="P284" s="44">
        <f t="shared" si="64"/>
        <v>167.03888888888969</v>
      </c>
      <c r="Q284" s="45">
        <f t="shared" si="64"/>
        <v>138.93888888888924</v>
      </c>
      <c r="R284" s="45">
        <f t="shared" si="64"/>
        <v>151.42777777777758</v>
      </c>
      <c r="S284" s="45">
        <f t="shared" si="64"/>
        <v>159.23333333333363</v>
      </c>
      <c r="T284" s="46">
        <f t="shared" si="64"/>
        <v>131.13333333333318</v>
      </c>
      <c r="U284" s="46">
        <f t="shared" si="63"/>
        <v>143.62222222222152</v>
      </c>
      <c r="V284" s="46">
        <f t="shared" si="63"/>
        <v>151.42777777777758</v>
      </c>
      <c r="W284" s="47">
        <f t="shared" si="63"/>
        <v>123.32777777777729</v>
      </c>
      <c r="X284" s="47">
        <f t="shared" si="63"/>
        <v>135.81666666666771</v>
      </c>
      <c r="Y284" s="47">
        <f t="shared" si="63"/>
        <v>143.62222222222152</v>
      </c>
      <c r="Z284" s="48">
        <f t="shared" si="63"/>
        <v>115.52222222222288</v>
      </c>
      <c r="AA284" s="48">
        <f t="shared" si="63"/>
        <v>128.01111111111166</v>
      </c>
      <c r="AB284" s="48">
        <f t="shared" si="63"/>
        <v>135.81666666666771</v>
      </c>
      <c r="AC284" s="49">
        <f t="shared" si="63"/>
        <v>107.71666666666651</v>
      </c>
      <c r="AD284" s="49">
        <f t="shared" si="63"/>
        <v>120.20555555555561</v>
      </c>
      <c r="AE284" s="49">
        <f t="shared" si="63"/>
        <v>128.01111111111166</v>
      </c>
      <c r="AF284" s="50">
        <f t="shared" si="63"/>
        <v>99.911111111111211</v>
      </c>
      <c r="AG284" s="50">
        <f t="shared" si="63"/>
        <v>112.39999999999955</v>
      </c>
      <c r="AH284" s="50">
        <f t="shared" si="63"/>
        <v>120.20555555555561</v>
      </c>
      <c r="AI284" s="51">
        <f t="shared" si="63"/>
        <v>92.105555555555156</v>
      </c>
      <c r="AJ284" s="51">
        <f t="shared" si="65"/>
        <v>104.59444444444439</v>
      </c>
      <c r="AK284" s="51">
        <f t="shared" si="65"/>
        <v>112.39999999999955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216.1999999999997</v>
      </c>
      <c r="F285" s="41">
        <f t="shared" si="64"/>
        <v>228.73333333333272</v>
      </c>
      <c r="G285" s="41">
        <f t="shared" si="64"/>
        <v>236.56666666666558</v>
      </c>
      <c r="H285" s="42">
        <f t="shared" si="64"/>
        <v>200.53333333333353</v>
      </c>
      <c r="I285" s="42">
        <f t="shared" si="64"/>
        <v>213.06666666666692</v>
      </c>
      <c r="J285" s="42">
        <f t="shared" si="64"/>
        <v>220.89999999999921</v>
      </c>
      <c r="K285" s="43">
        <f t="shared" si="64"/>
        <v>184.86666666666588</v>
      </c>
      <c r="L285" s="43">
        <f t="shared" si="64"/>
        <v>197.40000000000089</v>
      </c>
      <c r="M285" s="43">
        <f t="shared" si="64"/>
        <v>205.23333333333272</v>
      </c>
      <c r="N285" s="44">
        <f t="shared" si="64"/>
        <v>147.2666666666675</v>
      </c>
      <c r="O285" s="44">
        <f t="shared" si="64"/>
        <v>159.8000000000003</v>
      </c>
      <c r="P285" s="44">
        <f t="shared" si="64"/>
        <v>167.63333333333412</v>
      </c>
      <c r="Q285" s="45">
        <f t="shared" si="64"/>
        <v>139.43333333333368</v>
      </c>
      <c r="R285" s="45">
        <f t="shared" si="64"/>
        <v>151.96666666666647</v>
      </c>
      <c r="S285" s="45">
        <f t="shared" si="64"/>
        <v>159.8000000000003</v>
      </c>
      <c r="T285" s="46">
        <f t="shared" si="64"/>
        <v>131.59999999999985</v>
      </c>
      <c r="U285" s="46">
        <f t="shared" si="63"/>
        <v>144.13333333333264</v>
      </c>
      <c r="V285" s="46">
        <f t="shared" si="63"/>
        <v>151.96666666666647</v>
      </c>
      <c r="W285" s="47">
        <f t="shared" si="63"/>
        <v>123.76666666666617</v>
      </c>
      <c r="X285" s="47">
        <f t="shared" si="63"/>
        <v>136.30000000000103</v>
      </c>
      <c r="Y285" s="47">
        <f t="shared" si="63"/>
        <v>144.13333333333264</v>
      </c>
      <c r="Z285" s="48">
        <f t="shared" si="63"/>
        <v>115.93333333333399</v>
      </c>
      <c r="AA285" s="48">
        <f t="shared" si="63"/>
        <v>128.46666666666721</v>
      </c>
      <c r="AB285" s="48">
        <f t="shared" si="63"/>
        <v>136.30000000000103</v>
      </c>
      <c r="AC285" s="49">
        <f t="shared" si="63"/>
        <v>108.09999999999985</v>
      </c>
      <c r="AD285" s="49">
        <f t="shared" si="63"/>
        <v>120.63333333333338</v>
      </c>
      <c r="AE285" s="49">
        <f t="shared" si="63"/>
        <v>128.46666666666721</v>
      </c>
      <c r="AF285" s="50">
        <f t="shared" si="63"/>
        <v>100.26666666666677</v>
      </c>
      <c r="AG285" s="50">
        <f t="shared" si="63"/>
        <v>112.79999999999956</v>
      </c>
      <c r="AH285" s="50">
        <f t="shared" si="63"/>
        <v>120.63333333333338</v>
      </c>
      <c r="AI285" s="51">
        <f t="shared" si="63"/>
        <v>92.433333333332939</v>
      </c>
      <c r="AJ285" s="51">
        <f t="shared" si="65"/>
        <v>104.96666666666661</v>
      </c>
      <c r="AK285" s="51">
        <f t="shared" si="65"/>
        <v>112.79999999999956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216.96666666666638</v>
      </c>
      <c r="F286" s="41">
        <f t="shared" si="64"/>
        <v>229.54444444444383</v>
      </c>
      <c r="G286" s="41">
        <f t="shared" si="64"/>
        <v>237.40555555555449</v>
      </c>
      <c r="H286" s="42">
        <f t="shared" si="64"/>
        <v>201.24444444444464</v>
      </c>
      <c r="I286" s="42">
        <f t="shared" si="64"/>
        <v>213.82222222222248</v>
      </c>
      <c r="J286" s="42">
        <f t="shared" si="64"/>
        <v>221.68333333333254</v>
      </c>
      <c r="K286" s="43">
        <f t="shared" si="64"/>
        <v>185.52222222222144</v>
      </c>
      <c r="L286" s="43">
        <f t="shared" si="64"/>
        <v>198.10000000000088</v>
      </c>
      <c r="M286" s="43">
        <f t="shared" si="64"/>
        <v>205.96111111111051</v>
      </c>
      <c r="N286" s="44">
        <f t="shared" si="64"/>
        <v>147.78888888888972</v>
      </c>
      <c r="O286" s="44">
        <f t="shared" si="64"/>
        <v>160.36666666666696</v>
      </c>
      <c r="P286" s="44">
        <f t="shared" si="64"/>
        <v>168.22777777777856</v>
      </c>
      <c r="Q286" s="45">
        <f t="shared" si="64"/>
        <v>139.92777777777812</v>
      </c>
      <c r="R286" s="45">
        <f t="shared" si="64"/>
        <v>152.50555555555536</v>
      </c>
      <c r="S286" s="45">
        <f t="shared" si="64"/>
        <v>160.36666666666696</v>
      </c>
      <c r="T286" s="46">
        <f t="shared" si="64"/>
        <v>132.06666666666652</v>
      </c>
      <c r="U286" s="46">
        <f t="shared" si="63"/>
        <v>144.64444444444376</v>
      </c>
      <c r="V286" s="46">
        <f t="shared" si="63"/>
        <v>152.50555555555536</v>
      </c>
      <c r="W286" s="47">
        <f t="shared" si="63"/>
        <v>124.20555555555505</v>
      </c>
      <c r="X286" s="47">
        <f t="shared" si="63"/>
        <v>136.78333333333435</v>
      </c>
      <c r="Y286" s="47">
        <f t="shared" si="63"/>
        <v>144.64444444444376</v>
      </c>
      <c r="Z286" s="48">
        <f t="shared" si="63"/>
        <v>116.3444444444451</v>
      </c>
      <c r="AA286" s="48">
        <f t="shared" si="63"/>
        <v>128.92222222222276</v>
      </c>
      <c r="AB286" s="48">
        <f t="shared" si="63"/>
        <v>136.78333333333435</v>
      </c>
      <c r="AC286" s="49">
        <f t="shared" si="63"/>
        <v>108.48333333333319</v>
      </c>
      <c r="AD286" s="49">
        <f t="shared" si="63"/>
        <v>121.06111111111116</v>
      </c>
      <c r="AE286" s="49">
        <f t="shared" si="63"/>
        <v>128.92222222222276</v>
      </c>
      <c r="AF286" s="50">
        <f t="shared" si="63"/>
        <v>100.62222222222232</v>
      </c>
      <c r="AG286" s="50">
        <f t="shared" si="63"/>
        <v>113.19999999999956</v>
      </c>
      <c r="AH286" s="50">
        <f t="shared" si="63"/>
        <v>121.06111111111116</v>
      </c>
      <c r="AI286" s="51">
        <f t="shared" si="63"/>
        <v>92.761111111110722</v>
      </c>
      <c r="AJ286" s="51">
        <f t="shared" si="65"/>
        <v>105.33888888888883</v>
      </c>
      <c r="AK286" s="51">
        <f t="shared" si="65"/>
        <v>113.19999999999956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217.73333333333306</v>
      </c>
      <c r="F287" s="41">
        <f t="shared" si="64"/>
        <v>230.35555555555493</v>
      </c>
      <c r="G287" s="41">
        <f t="shared" si="64"/>
        <v>238.24444444444339</v>
      </c>
      <c r="H287" s="42">
        <f t="shared" si="64"/>
        <v>201.95555555555575</v>
      </c>
      <c r="I287" s="42">
        <f t="shared" si="64"/>
        <v>214.57777777777804</v>
      </c>
      <c r="J287" s="42">
        <f t="shared" si="64"/>
        <v>222.46666666666587</v>
      </c>
      <c r="K287" s="43">
        <f t="shared" si="64"/>
        <v>186.17777777777701</v>
      </c>
      <c r="L287" s="43">
        <f t="shared" si="64"/>
        <v>198.80000000000086</v>
      </c>
      <c r="M287" s="43">
        <f t="shared" si="64"/>
        <v>206.6888888888883</v>
      </c>
      <c r="N287" s="44">
        <f t="shared" si="64"/>
        <v>148.31111111111193</v>
      </c>
      <c r="O287" s="44">
        <f t="shared" si="64"/>
        <v>160.93333333333362</v>
      </c>
      <c r="P287" s="44">
        <f t="shared" si="64"/>
        <v>168.82222222222299</v>
      </c>
      <c r="Q287" s="45">
        <f t="shared" si="64"/>
        <v>140.42222222222256</v>
      </c>
      <c r="R287" s="45">
        <f t="shared" si="64"/>
        <v>153.04444444444425</v>
      </c>
      <c r="S287" s="45">
        <f t="shared" si="64"/>
        <v>160.93333333333362</v>
      </c>
      <c r="T287" s="46">
        <f t="shared" si="64"/>
        <v>132.53333333333319</v>
      </c>
      <c r="U287" s="46">
        <f t="shared" si="63"/>
        <v>145.15555555555488</v>
      </c>
      <c r="V287" s="46">
        <f t="shared" si="63"/>
        <v>153.04444444444425</v>
      </c>
      <c r="W287" s="47">
        <f t="shared" si="63"/>
        <v>124.64444444444393</v>
      </c>
      <c r="X287" s="47">
        <f t="shared" si="63"/>
        <v>137.26666666666767</v>
      </c>
      <c r="Y287" s="47">
        <f t="shared" si="63"/>
        <v>145.15555555555488</v>
      </c>
      <c r="Z287" s="48">
        <f t="shared" si="63"/>
        <v>116.75555555555621</v>
      </c>
      <c r="AA287" s="48">
        <f t="shared" si="63"/>
        <v>129.37777777777831</v>
      </c>
      <c r="AB287" s="48">
        <f t="shared" si="63"/>
        <v>137.26666666666767</v>
      </c>
      <c r="AC287" s="49">
        <f t="shared" si="63"/>
        <v>108.86666666666653</v>
      </c>
      <c r="AD287" s="49">
        <f t="shared" si="63"/>
        <v>121.48888888888894</v>
      </c>
      <c r="AE287" s="49">
        <f t="shared" si="63"/>
        <v>129.37777777777831</v>
      </c>
      <c r="AF287" s="50">
        <f t="shared" si="63"/>
        <v>100.97777777777787</v>
      </c>
      <c r="AG287" s="50">
        <f t="shared" si="63"/>
        <v>113.59999999999957</v>
      </c>
      <c r="AH287" s="50">
        <f t="shared" si="63"/>
        <v>121.48888888888894</v>
      </c>
      <c r="AI287" s="51">
        <f t="shared" si="63"/>
        <v>93.088888888888505</v>
      </c>
      <c r="AJ287" s="51">
        <f t="shared" si="65"/>
        <v>105.71111111111105</v>
      </c>
      <c r="AK287" s="51">
        <f t="shared" si="65"/>
        <v>113.59999999999957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218.49999999999974</v>
      </c>
      <c r="F288" s="41">
        <f t="shared" si="64"/>
        <v>231.16666666666603</v>
      </c>
      <c r="G288" s="41">
        <f t="shared" si="64"/>
        <v>239.08333333333229</v>
      </c>
      <c r="H288" s="42">
        <f t="shared" si="64"/>
        <v>202.66666666666686</v>
      </c>
      <c r="I288" s="42">
        <f t="shared" si="64"/>
        <v>215.3333333333336</v>
      </c>
      <c r="J288" s="42">
        <f t="shared" si="64"/>
        <v>223.2499999999992</v>
      </c>
      <c r="K288" s="43">
        <f t="shared" si="64"/>
        <v>186.83333333333258</v>
      </c>
      <c r="L288" s="43">
        <f t="shared" si="64"/>
        <v>199.50000000000085</v>
      </c>
      <c r="M288" s="43">
        <f t="shared" si="64"/>
        <v>207.41666666666609</v>
      </c>
      <c r="N288" s="44">
        <f t="shared" si="64"/>
        <v>148.83333333333414</v>
      </c>
      <c r="O288" s="44">
        <f t="shared" si="64"/>
        <v>161.50000000000028</v>
      </c>
      <c r="P288" s="44">
        <f t="shared" si="64"/>
        <v>169.41666666666742</v>
      </c>
      <c r="Q288" s="45">
        <f t="shared" si="64"/>
        <v>140.916666666667</v>
      </c>
      <c r="R288" s="45">
        <f t="shared" si="64"/>
        <v>153.58333333333314</v>
      </c>
      <c r="S288" s="45">
        <f t="shared" si="64"/>
        <v>161.50000000000028</v>
      </c>
      <c r="T288" s="46">
        <f t="shared" si="64"/>
        <v>132.99999999999986</v>
      </c>
      <c r="U288" s="46">
        <f t="shared" si="63"/>
        <v>145.666666666666</v>
      </c>
      <c r="V288" s="46">
        <f t="shared" si="63"/>
        <v>153.58333333333314</v>
      </c>
      <c r="W288" s="47">
        <f t="shared" si="63"/>
        <v>125.08333333333282</v>
      </c>
      <c r="X288" s="47">
        <f t="shared" si="63"/>
        <v>137.75000000000099</v>
      </c>
      <c r="Y288" s="47">
        <f t="shared" si="63"/>
        <v>145.666666666666</v>
      </c>
      <c r="Z288" s="48">
        <f t="shared" si="63"/>
        <v>117.16666666666733</v>
      </c>
      <c r="AA288" s="48">
        <f t="shared" si="63"/>
        <v>129.83333333333385</v>
      </c>
      <c r="AB288" s="48">
        <f t="shared" si="63"/>
        <v>137.75000000000099</v>
      </c>
      <c r="AC288" s="49">
        <f t="shared" si="63"/>
        <v>109.24999999999987</v>
      </c>
      <c r="AD288" s="49">
        <f t="shared" si="63"/>
        <v>121.91666666666671</v>
      </c>
      <c r="AE288" s="49">
        <f t="shared" si="63"/>
        <v>129.83333333333385</v>
      </c>
      <c r="AF288" s="50">
        <f t="shared" si="63"/>
        <v>101.33333333333343</v>
      </c>
      <c r="AG288" s="50">
        <f t="shared" si="63"/>
        <v>113.99999999999957</v>
      </c>
      <c r="AH288" s="50">
        <f t="shared" si="63"/>
        <v>121.91666666666671</v>
      </c>
      <c r="AI288" s="51">
        <f t="shared" si="63"/>
        <v>93.416666666666288</v>
      </c>
      <c r="AJ288" s="51">
        <f t="shared" si="65"/>
        <v>106.08333333333327</v>
      </c>
      <c r="AK288" s="51">
        <f t="shared" si="65"/>
        <v>113.99999999999957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219.26666666666642</v>
      </c>
      <c r="F289" s="41">
        <f t="shared" si="64"/>
        <v>231.97777777777713</v>
      </c>
      <c r="G289" s="41">
        <f t="shared" si="64"/>
        <v>239.92222222222119</v>
      </c>
      <c r="H289" s="42">
        <f t="shared" si="64"/>
        <v>203.37777777777796</v>
      </c>
      <c r="I289" s="42">
        <f t="shared" si="64"/>
        <v>216.08888888888916</v>
      </c>
      <c r="J289" s="42">
        <f t="shared" si="64"/>
        <v>224.03333333333254</v>
      </c>
      <c r="K289" s="43">
        <f t="shared" si="64"/>
        <v>187.48888888888814</v>
      </c>
      <c r="L289" s="43">
        <f t="shared" si="64"/>
        <v>200.20000000000084</v>
      </c>
      <c r="M289" s="43">
        <f t="shared" si="64"/>
        <v>208.14444444444388</v>
      </c>
      <c r="N289" s="44">
        <f t="shared" si="64"/>
        <v>149.35555555555635</v>
      </c>
      <c r="O289" s="44">
        <f t="shared" si="64"/>
        <v>162.06666666666695</v>
      </c>
      <c r="P289" s="44">
        <f t="shared" si="64"/>
        <v>170.01111111111186</v>
      </c>
      <c r="Q289" s="45">
        <f t="shared" si="64"/>
        <v>141.41111111111144</v>
      </c>
      <c r="R289" s="45">
        <f t="shared" si="64"/>
        <v>154.12222222222204</v>
      </c>
      <c r="S289" s="45">
        <f t="shared" si="64"/>
        <v>162.06666666666695</v>
      </c>
      <c r="T289" s="46">
        <f t="shared" si="64"/>
        <v>133.46666666666653</v>
      </c>
      <c r="U289" s="46">
        <f t="shared" si="63"/>
        <v>146.17777777777712</v>
      </c>
      <c r="V289" s="46">
        <f t="shared" si="63"/>
        <v>154.12222222222204</v>
      </c>
      <c r="W289" s="47">
        <f t="shared" si="63"/>
        <v>125.5222222222217</v>
      </c>
      <c r="X289" s="47">
        <f t="shared" si="63"/>
        <v>138.23333333333431</v>
      </c>
      <c r="Y289" s="47">
        <f t="shared" si="63"/>
        <v>146.17777777777712</v>
      </c>
      <c r="Z289" s="48">
        <f t="shared" si="63"/>
        <v>117.57777777777844</v>
      </c>
      <c r="AA289" s="48">
        <f t="shared" si="63"/>
        <v>130.2888888888894</v>
      </c>
      <c r="AB289" s="48">
        <f t="shared" si="63"/>
        <v>138.23333333333431</v>
      </c>
      <c r="AC289" s="49">
        <f t="shared" si="63"/>
        <v>109.63333333333321</v>
      </c>
      <c r="AD289" s="49">
        <f t="shared" si="63"/>
        <v>122.34444444444449</v>
      </c>
      <c r="AE289" s="49">
        <f t="shared" si="63"/>
        <v>130.2888888888894</v>
      </c>
      <c r="AF289" s="50">
        <f t="shared" si="63"/>
        <v>101.68888888888898</v>
      </c>
      <c r="AG289" s="50">
        <f t="shared" si="63"/>
        <v>114.39999999999958</v>
      </c>
      <c r="AH289" s="50">
        <f t="shared" si="63"/>
        <v>122.34444444444449</v>
      </c>
      <c r="AI289" s="51">
        <f t="shared" si="63"/>
        <v>93.744444444444071</v>
      </c>
      <c r="AJ289" s="51">
        <f t="shared" si="65"/>
        <v>106.45555555555549</v>
      </c>
      <c r="AK289" s="51">
        <f t="shared" si="65"/>
        <v>114.39999999999958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220.0333333333331</v>
      </c>
      <c r="F290" s="41">
        <f t="shared" si="64"/>
        <v>232.78888888888824</v>
      </c>
      <c r="G290" s="41">
        <f t="shared" si="64"/>
        <v>240.7611111111101</v>
      </c>
      <c r="H290" s="42">
        <f t="shared" si="64"/>
        <v>204.08888888888907</v>
      </c>
      <c r="I290" s="42">
        <f t="shared" si="64"/>
        <v>216.84444444444472</v>
      </c>
      <c r="J290" s="42">
        <f t="shared" si="64"/>
        <v>224.81666666666587</v>
      </c>
      <c r="K290" s="43">
        <f t="shared" si="64"/>
        <v>188.14444444444371</v>
      </c>
      <c r="L290" s="43">
        <f t="shared" si="64"/>
        <v>200.90000000000083</v>
      </c>
      <c r="M290" s="43">
        <f t="shared" si="64"/>
        <v>208.87222222222167</v>
      </c>
      <c r="N290" s="44">
        <f t="shared" si="64"/>
        <v>149.87777777777856</v>
      </c>
      <c r="O290" s="44">
        <f t="shared" si="64"/>
        <v>162.63333333333361</v>
      </c>
      <c r="P290" s="44">
        <f t="shared" si="64"/>
        <v>170.60555555555629</v>
      </c>
      <c r="Q290" s="45">
        <f t="shared" si="64"/>
        <v>141.90555555555588</v>
      </c>
      <c r="R290" s="45">
        <f t="shared" si="64"/>
        <v>154.66111111111093</v>
      </c>
      <c r="S290" s="45">
        <f t="shared" si="64"/>
        <v>162.63333333333361</v>
      </c>
      <c r="T290" s="46">
        <f t="shared" si="64"/>
        <v>133.9333333333332</v>
      </c>
      <c r="U290" s="46">
        <f t="shared" si="63"/>
        <v>146.68888888888824</v>
      </c>
      <c r="V290" s="46">
        <f t="shared" si="63"/>
        <v>154.66111111111093</v>
      </c>
      <c r="W290" s="47">
        <f t="shared" si="63"/>
        <v>125.96111111111058</v>
      </c>
      <c r="X290" s="47">
        <f t="shared" si="63"/>
        <v>138.71666666666763</v>
      </c>
      <c r="Y290" s="47">
        <f t="shared" si="63"/>
        <v>146.68888888888824</v>
      </c>
      <c r="Z290" s="48">
        <f t="shared" si="63"/>
        <v>117.98888888888955</v>
      </c>
      <c r="AA290" s="48">
        <f t="shared" si="63"/>
        <v>130.74444444444495</v>
      </c>
      <c r="AB290" s="48">
        <f t="shared" si="63"/>
        <v>138.71666666666763</v>
      </c>
      <c r="AC290" s="49">
        <f t="shared" si="63"/>
        <v>110.01666666666655</v>
      </c>
      <c r="AD290" s="49">
        <f t="shared" si="63"/>
        <v>122.77222222222227</v>
      </c>
      <c r="AE290" s="49">
        <f t="shared" si="63"/>
        <v>130.74444444444495</v>
      </c>
      <c r="AF290" s="50">
        <f t="shared" si="63"/>
        <v>102.04444444444454</v>
      </c>
      <c r="AG290" s="50">
        <f t="shared" si="63"/>
        <v>114.79999999999959</v>
      </c>
      <c r="AH290" s="50">
        <f t="shared" si="63"/>
        <v>122.77222222222227</v>
      </c>
      <c r="AI290" s="51">
        <f t="shared" si="63"/>
        <v>94.072222222221853</v>
      </c>
      <c r="AJ290" s="51">
        <f t="shared" si="65"/>
        <v>106.82777777777771</v>
      </c>
      <c r="AK290" s="51">
        <f t="shared" si="65"/>
        <v>114.79999999999959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220.79999999999978</v>
      </c>
      <c r="F291" s="41">
        <f t="shared" si="64"/>
        <v>233.59999999999934</v>
      </c>
      <c r="G291" s="41">
        <f t="shared" si="64"/>
        <v>241.599999999999</v>
      </c>
      <c r="H291" s="42">
        <f t="shared" si="64"/>
        <v>204.80000000000018</v>
      </c>
      <c r="I291" s="42">
        <f t="shared" si="64"/>
        <v>217.60000000000028</v>
      </c>
      <c r="J291" s="42">
        <f t="shared" si="64"/>
        <v>225.5999999999992</v>
      </c>
      <c r="K291" s="43">
        <f t="shared" si="64"/>
        <v>188.79999999999927</v>
      </c>
      <c r="L291" s="43">
        <f t="shared" si="64"/>
        <v>201.60000000000082</v>
      </c>
      <c r="M291" s="43">
        <f t="shared" si="64"/>
        <v>209.59999999999945</v>
      </c>
      <c r="N291" s="44">
        <f t="shared" si="64"/>
        <v>150.40000000000077</v>
      </c>
      <c r="O291" s="44">
        <f t="shared" si="64"/>
        <v>163.20000000000027</v>
      </c>
      <c r="P291" s="44">
        <f t="shared" si="64"/>
        <v>171.20000000000073</v>
      </c>
      <c r="Q291" s="45">
        <f t="shared" si="64"/>
        <v>142.40000000000032</v>
      </c>
      <c r="R291" s="45">
        <f t="shared" si="64"/>
        <v>155.19999999999982</v>
      </c>
      <c r="S291" s="45">
        <f t="shared" si="64"/>
        <v>163.20000000000027</v>
      </c>
      <c r="T291" s="46">
        <f t="shared" ref="T291:AI306" si="66">T292-(T$363/360)</f>
        <v>134.39999999999986</v>
      </c>
      <c r="U291" s="46">
        <f t="shared" si="66"/>
        <v>147.19999999999936</v>
      </c>
      <c r="V291" s="46">
        <f t="shared" si="66"/>
        <v>155.19999999999982</v>
      </c>
      <c r="W291" s="47">
        <f t="shared" si="66"/>
        <v>126.39999999999947</v>
      </c>
      <c r="X291" s="47">
        <f t="shared" si="66"/>
        <v>139.20000000000095</v>
      </c>
      <c r="Y291" s="47">
        <f t="shared" si="66"/>
        <v>147.19999999999936</v>
      </c>
      <c r="Z291" s="48">
        <f t="shared" si="66"/>
        <v>118.40000000000066</v>
      </c>
      <c r="AA291" s="48">
        <f t="shared" si="66"/>
        <v>131.2000000000005</v>
      </c>
      <c r="AB291" s="48">
        <f t="shared" si="66"/>
        <v>139.20000000000095</v>
      </c>
      <c r="AC291" s="49">
        <f t="shared" si="66"/>
        <v>110.39999999999989</v>
      </c>
      <c r="AD291" s="49">
        <f t="shared" si="66"/>
        <v>123.20000000000005</v>
      </c>
      <c r="AE291" s="49">
        <f t="shared" si="66"/>
        <v>131.2000000000005</v>
      </c>
      <c r="AF291" s="50">
        <f t="shared" si="66"/>
        <v>102.40000000000009</v>
      </c>
      <c r="AG291" s="50">
        <f t="shared" si="66"/>
        <v>115.19999999999959</v>
      </c>
      <c r="AH291" s="50">
        <f t="shared" si="66"/>
        <v>123.20000000000005</v>
      </c>
      <c r="AI291" s="51">
        <f t="shared" si="66"/>
        <v>94.399999999999636</v>
      </c>
      <c r="AJ291" s="51">
        <f t="shared" si="65"/>
        <v>107.19999999999993</v>
      </c>
      <c r="AK291" s="51">
        <f t="shared" si="65"/>
        <v>115.19999999999959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221.56666666666646</v>
      </c>
      <c r="F292" s="41">
        <f t="shared" si="67"/>
        <v>234.41111111111044</v>
      </c>
      <c r="G292" s="41">
        <f t="shared" si="67"/>
        <v>242.4388888888879</v>
      </c>
      <c r="H292" s="42">
        <f t="shared" si="67"/>
        <v>205.51111111111129</v>
      </c>
      <c r="I292" s="42">
        <f t="shared" si="67"/>
        <v>218.35555555555584</v>
      </c>
      <c r="J292" s="42">
        <f t="shared" si="67"/>
        <v>226.38333333333253</v>
      </c>
      <c r="K292" s="43">
        <f t="shared" si="67"/>
        <v>189.45555555555484</v>
      </c>
      <c r="L292" s="43">
        <f t="shared" si="67"/>
        <v>202.30000000000081</v>
      </c>
      <c r="M292" s="43">
        <f t="shared" si="67"/>
        <v>210.32777777777724</v>
      </c>
      <c r="N292" s="44">
        <f t="shared" si="67"/>
        <v>150.92222222222298</v>
      </c>
      <c r="O292" s="44">
        <f t="shared" si="67"/>
        <v>163.76666666666694</v>
      </c>
      <c r="P292" s="44">
        <f t="shared" si="67"/>
        <v>171.79444444444516</v>
      </c>
      <c r="Q292" s="45">
        <f t="shared" si="67"/>
        <v>142.89444444444476</v>
      </c>
      <c r="R292" s="45">
        <f t="shared" si="67"/>
        <v>155.73888888888871</v>
      </c>
      <c r="S292" s="45">
        <f t="shared" si="67"/>
        <v>163.76666666666694</v>
      </c>
      <c r="T292" s="46">
        <f t="shared" si="67"/>
        <v>134.86666666666653</v>
      </c>
      <c r="U292" s="46">
        <f t="shared" si="66"/>
        <v>147.71111111111048</v>
      </c>
      <c r="V292" s="46">
        <f t="shared" si="66"/>
        <v>155.73888888888871</v>
      </c>
      <c r="W292" s="47">
        <f t="shared" si="66"/>
        <v>126.83888888888835</v>
      </c>
      <c r="X292" s="47">
        <f t="shared" si="66"/>
        <v>139.68333333333428</v>
      </c>
      <c r="Y292" s="47">
        <f t="shared" si="66"/>
        <v>147.71111111111048</v>
      </c>
      <c r="Z292" s="48">
        <f t="shared" si="66"/>
        <v>118.81111111111177</v>
      </c>
      <c r="AA292" s="48">
        <f t="shared" si="66"/>
        <v>131.65555555555605</v>
      </c>
      <c r="AB292" s="48">
        <f t="shared" si="66"/>
        <v>139.68333333333428</v>
      </c>
      <c r="AC292" s="49">
        <f t="shared" si="66"/>
        <v>110.78333333333323</v>
      </c>
      <c r="AD292" s="49">
        <f t="shared" si="66"/>
        <v>123.62777777777782</v>
      </c>
      <c r="AE292" s="49">
        <f t="shared" si="66"/>
        <v>131.65555555555605</v>
      </c>
      <c r="AF292" s="50">
        <f t="shared" si="66"/>
        <v>102.75555555555565</v>
      </c>
      <c r="AG292" s="50">
        <f t="shared" si="66"/>
        <v>115.5999999999996</v>
      </c>
      <c r="AH292" s="50">
        <f t="shared" si="66"/>
        <v>123.62777777777782</v>
      </c>
      <c r="AI292" s="51">
        <f t="shared" si="66"/>
        <v>94.727777777777419</v>
      </c>
      <c r="AJ292" s="51">
        <f t="shared" si="65"/>
        <v>107.57222222222215</v>
      </c>
      <c r="AK292" s="51">
        <f t="shared" si="65"/>
        <v>115.5999999999996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222.33333333333314</v>
      </c>
      <c r="F293" s="41">
        <f t="shared" si="67"/>
        <v>235.22222222222155</v>
      </c>
      <c r="G293" s="41">
        <f t="shared" si="67"/>
        <v>243.27777777777681</v>
      </c>
      <c r="H293" s="42">
        <f t="shared" si="67"/>
        <v>206.2222222222224</v>
      </c>
      <c r="I293" s="42">
        <f t="shared" si="67"/>
        <v>219.1111111111114</v>
      </c>
      <c r="J293" s="42">
        <f t="shared" si="67"/>
        <v>227.16666666666586</v>
      </c>
      <c r="K293" s="43">
        <f t="shared" si="67"/>
        <v>190.1111111111104</v>
      </c>
      <c r="L293" s="43">
        <f t="shared" si="67"/>
        <v>203.0000000000008</v>
      </c>
      <c r="M293" s="43">
        <f t="shared" si="67"/>
        <v>211.05555555555503</v>
      </c>
      <c r="N293" s="44">
        <f t="shared" si="67"/>
        <v>151.4444444444452</v>
      </c>
      <c r="O293" s="44">
        <f t="shared" si="67"/>
        <v>164.3333333333336</v>
      </c>
      <c r="P293" s="44">
        <f t="shared" si="67"/>
        <v>172.3888888888896</v>
      </c>
      <c r="Q293" s="45">
        <f t="shared" si="67"/>
        <v>143.3888888888892</v>
      </c>
      <c r="R293" s="45">
        <f t="shared" si="67"/>
        <v>156.2777777777776</v>
      </c>
      <c r="S293" s="45">
        <f t="shared" si="67"/>
        <v>164.3333333333336</v>
      </c>
      <c r="T293" s="46">
        <f t="shared" si="67"/>
        <v>135.3333333333332</v>
      </c>
      <c r="U293" s="46">
        <f t="shared" si="66"/>
        <v>148.2222222222216</v>
      </c>
      <c r="V293" s="46">
        <f t="shared" si="66"/>
        <v>156.2777777777776</v>
      </c>
      <c r="W293" s="47">
        <f t="shared" si="66"/>
        <v>127.27777777777723</v>
      </c>
      <c r="X293" s="47">
        <f t="shared" si="66"/>
        <v>140.1666666666676</v>
      </c>
      <c r="Y293" s="47">
        <f t="shared" si="66"/>
        <v>148.2222222222216</v>
      </c>
      <c r="Z293" s="48">
        <f t="shared" si="66"/>
        <v>119.22222222222288</v>
      </c>
      <c r="AA293" s="48">
        <f t="shared" si="66"/>
        <v>132.1111111111116</v>
      </c>
      <c r="AB293" s="48">
        <f t="shared" si="66"/>
        <v>140.1666666666676</v>
      </c>
      <c r="AC293" s="49">
        <f t="shared" si="66"/>
        <v>111.16666666666657</v>
      </c>
      <c r="AD293" s="49">
        <f t="shared" si="66"/>
        <v>124.0555555555556</v>
      </c>
      <c r="AE293" s="49">
        <f t="shared" si="66"/>
        <v>132.1111111111116</v>
      </c>
      <c r="AF293" s="50">
        <f t="shared" si="66"/>
        <v>103.1111111111112</v>
      </c>
      <c r="AG293" s="50">
        <f t="shared" si="66"/>
        <v>115.9999999999996</v>
      </c>
      <c r="AH293" s="50">
        <f t="shared" si="66"/>
        <v>124.0555555555556</v>
      </c>
      <c r="AI293" s="51">
        <f t="shared" si="66"/>
        <v>95.055555555555202</v>
      </c>
      <c r="AJ293" s="51">
        <f t="shared" si="65"/>
        <v>107.94444444444437</v>
      </c>
      <c r="AK293" s="51">
        <f t="shared" si="65"/>
        <v>115.9999999999996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223.09999999999982</v>
      </c>
      <c r="F294" s="41">
        <f t="shared" si="67"/>
        <v>236.03333333333265</v>
      </c>
      <c r="G294" s="41">
        <f t="shared" si="67"/>
        <v>244.11666666666571</v>
      </c>
      <c r="H294" s="42">
        <f t="shared" si="67"/>
        <v>206.93333333333351</v>
      </c>
      <c r="I294" s="42">
        <f t="shared" si="67"/>
        <v>219.86666666666696</v>
      </c>
      <c r="J294" s="42">
        <f t="shared" si="67"/>
        <v>227.94999999999919</v>
      </c>
      <c r="K294" s="43">
        <f t="shared" si="67"/>
        <v>190.76666666666597</v>
      </c>
      <c r="L294" s="43">
        <f t="shared" si="67"/>
        <v>203.70000000000078</v>
      </c>
      <c r="M294" s="43">
        <f t="shared" si="67"/>
        <v>211.78333333333282</v>
      </c>
      <c r="N294" s="44">
        <f t="shared" si="67"/>
        <v>151.96666666666741</v>
      </c>
      <c r="O294" s="44">
        <f t="shared" si="67"/>
        <v>164.90000000000026</v>
      </c>
      <c r="P294" s="44">
        <f t="shared" si="67"/>
        <v>172.98333333333403</v>
      </c>
      <c r="Q294" s="45">
        <f t="shared" si="67"/>
        <v>143.88333333333364</v>
      </c>
      <c r="R294" s="45">
        <f t="shared" si="67"/>
        <v>156.81666666666649</v>
      </c>
      <c r="S294" s="45">
        <f t="shared" si="67"/>
        <v>164.90000000000026</v>
      </c>
      <c r="T294" s="46">
        <f t="shared" si="67"/>
        <v>135.79999999999987</v>
      </c>
      <c r="U294" s="46">
        <f t="shared" si="66"/>
        <v>148.73333333333272</v>
      </c>
      <c r="V294" s="46">
        <f t="shared" si="66"/>
        <v>156.81666666666649</v>
      </c>
      <c r="W294" s="47">
        <f t="shared" si="66"/>
        <v>127.71666666666611</v>
      </c>
      <c r="X294" s="47">
        <f t="shared" si="66"/>
        <v>140.65000000000092</v>
      </c>
      <c r="Y294" s="47">
        <f t="shared" si="66"/>
        <v>148.73333333333272</v>
      </c>
      <c r="Z294" s="48">
        <f t="shared" si="66"/>
        <v>119.63333333333399</v>
      </c>
      <c r="AA294" s="48">
        <f t="shared" si="66"/>
        <v>132.56666666666715</v>
      </c>
      <c r="AB294" s="48">
        <f t="shared" si="66"/>
        <v>140.65000000000092</v>
      </c>
      <c r="AC294" s="49">
        <f t="shared" si="66"/>
        <v>111.54999999999991</v>
      </c>
      <c r="AD294" s="49">
        <f t="shared" si="66"/>
        <v>124.48333333333338</v>
      </c>
      <c r="AE294" s="49">
        <f t="shared" si="66"/>
        <v>132.56666666666715</v>
      </c>
      <c r="AF294" s="50">
        <f t="shared" si="66"/>
        <v>103.46666666666675</v>
      </c>
      <c r="AG294" s="50">
        <f t="shared" si="66"/>
        <v>116.39999999999961</v>
      </c>
      <c r="AH294" s="50">
        <f t="shared" si="66"/>
        <v>124.48333333333338</v>
      </c>
      <c r="AI294" s="51">
        <f t="shared" si="66"/>
        <v>95.383333333332985</v>
      </c>
      <c r="AJ294" s="51">
        <f t="shared" si="65"/>
        <v>108.31666666666659</v>
      </c>
      <c r="AK294" s="51">
        <f t="shared" si="65"/>
        <v>116.39999999999961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223.8666666666665</v>
      </c>
      <c r="F295" s="41">
        <f t="shared" si="67"/>
        <v>236.84444444444375</v>
      </c>
      <c r="G295" s="41">
        <f t="shared" si="67"/>
        <v>244.95555555555461</v>
      </c>
      <c r="H295" s="42">
        <f t="shared" si="67"/>
        <v>207.64444444444462</v>
      </c>
      <c r="I295" s="42">
        <f t="shared" si="67"/>
        <v>220.62222222222252</v>
      </c>
      <c r="J295" s="42">
        <f t="shared" si="67"/>
        <v>228.73333333333252</v>
      </c>
      <c r="K295" s="43">
        <f t="shared" si="67"/>
        <v>191.42222222222154</v>
      </c>
      <c r="L295" s="43">
        <f t="shared" si="67"/>
        <v>204.40000000000077</v>
      </c>
      <c r="M295" s="43">
        <f t="shared" si="67"/>
        <v>212.51111111111061</v>
      </c>
      <c r="N295" s="44">
        <f t="shared" si="67"/>
        <v>152.48888888888962</v>
      </c>
      <c r="O295" s="44">
        <f t="shared" si="67"/>
        <v>165.46666666666692</v>
      </c>
      <c r="P295" s="44">
        <f t="shared" si="67"/>
        <v>173.57777777777846</v>
      </c>
      <c r="Q295" s="45">
        <f t="shared" si="67"/>
        <v>144.37777777777808</v>
      </c>
      <c r="R295" s="45">
        <f t="shared" si="67"/>
        <v>157.35555555555538</v>
      </c>
      <c r="S295" s="45">
        <f t="shared" si="67"/>
        <v>165.46666666666692</v>
      </c>
      <c r="T295" s="46">
        <f t="shared" si="67"/>
        <v>136.26666666666654</v>
      </c>
      <c r="U295" s="46">
        <f t="shared" si="66"/>
        <v>149.24444444444384</v>
      </c>
      <c r="V295" s="46">
        <f t="shared" si="66"/>
        <v>157.35555555555538</v>
      </c>
      <c r="W295" s="47">
        <f t="shared" si="66"/>
        <v>128.155555555555</v>
      </c>
      <c r="X295" s="47">
        <f t="shared" si="66"/>
        <v>141.13333333333424</v>
      </c>
      <c r="Y295" s="47">
        <f t="shared" si="66"/>
        <v>149.24444444444384</v>
      </c>
      <c r="Z295" s="48">
        <f t="shared" si="66"/>
        <v>120.04444444444511</v>
      </c>
      <c r="AA295" s="48">
        <f t="shared" si="66"/>
        <v>133.02222222222269</v>
      </c>
      <c r="AB295" s="48">
        <f t="shared" si="66"/>
        <v>141.13333333333424</v>
      </c>
      <c r="AC295" s="49">
        <f t="shared" si="66"/>
        <v>111.93333333333325</v>
      </c>
      <c r="AD295" s="49">
        <f t="shared" si="66"/>
        <v>124.91111111111115</v>
      </c>
      <c r="AE295" s="49">
        <f t="shared" si="66"/>
        <v>133.02222222222269</v>
      </c>
      <c r="AF295" s="50">
        <f t="shared" si="66"/>
        <v>103.82222222222231</v>
      </c>
      <c r="AG295" s="50">
        <f t="shared" si="66"/>
        <v>116.79999999999961</v>
      </c>
      <c r="AH295" s="50">
        <f t="shared" si="66"/>
        <v>124.91111111111115</v>
      </c>
      <c r="AI295" s="51">
        <f t="shared" si="66"/>
        <v>95.711111111110768</v>
      </c>
      <c r="AJ295" s="51">
        <f t="shared" si="65"/>
        <v>108.68888888888881</v>
      </c>
      <c r="AK295" s="51">
        <f t="shared" si="65"/>
        <v>116.79999999999961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224.63333333333318</v>
      </c>
      <c r="F296" s="41">
        <f t="shared" si="67"/>
        <v>237.65555555555486</v>
      </c>
      <c r="G296" s="41">
        <f t="shared" si="67"/>
        <v>245.79444444444351</v>
      </c>
      <c r="H296" s="42">
        <f t="shared" si="67"/>
        <v>208.35555555555572</v>
      </c>
      <c r="I296" s="42">
        <f t="shared" si="67"/>
        <v>221.37777777777808</v>
      </c>
      <c r="J296" s="42">
        <f t="shared" si="67"/>
        <v>229.51666666666586</v>
      </c>
      <c r="K296" s="43">
        <f t="shared" si="67"/>
        <v>192.0777777777771</v>
      </c>
      <c r="L296" s="43">
        <f t="shared" si="67"/>
        <v>205.10000000000076</v>
      </c>
      <c r="M296" s="43">
        <f t="shared" si="67"/>
        <v>213.2388888888884</v>
      </c>
      <c r="N296" s="44">
        <f t="shared" si="67"/>
        <v>153.01111111111183</v>
      </c>
      <c r="O296" s="44">
        <f t="shared" si="67"/>
        <v>166.03333333333359</v>
      </c>
      <c r="P296" s="44">
        <f t="shared" si="67"/>
        <v>174.1722222222229</v>
      </c>
      <c r="Q296" s="45">
        <f t="shared" si="67"/>
        <v>144.87222222222252</v>
      </c>
      <c r="R296" s="45">
        <f t="shared" si="67"/>
        <v>157.89444444444428</v>
      </c>
      <c r="S296" s="45">
        <f t="shared" si="67"/>
        <v>166.03333333333359</v>
      </c>
      <c r="T296" s="46">
        <f t="shared" si="67"/>
        <v>136.73333333333321</v>
      </c>
      <c r="U296" s="46">
        <f t="shared" si="66"/>
        <v>149.75555555555496</v>
      </c>
      <c r="V296" s="46">
        <f t="shared" si="66"/>
        <v>157.89444444444428</v>
      </c>
      <c r="W296" s="47">
        <f t="shared" si="66"/>
        <v>128.59444444444389</v>
      </c>
      <c r="X296" s="47">
        <f t="shared" si="66"/>
        <v>141.61666666666756</v>
      </c>
      <c r="Y296" s="47">
        <f t="shared" si="66"/>
        <v>149.75555555555496</v>
      </c>
      <c r="Z296" s="48">
        <f t="shared" si="66"/>
        <v>120.45555555555622</v>
      </c>
      <c r="AA296" s="48">
        <f t="shared" si="66"/>
        <v>133.47777777777824</v>
      </c>
      <c r="AB296" s="48">
        <f t="shared" si="66"/>
        <v>141.61666666666756</v>
      </c>
      <c r="AC296" s="49">
        <f t="shared" si="66"/>
        <v>112.31666666666659</v>
      </c>
      <c r="AD296" s="49">
        <f t="shared" si="66"/>
        <v>125.33888888888893</v>
      </c>
      <c r="AE296" s="49">
        <f t="shared" si="66"/>
        <v>133.47777777777824</v>
      </c>
      <c r="AF296" s="50">
        <f t="shared" si="66"/>
        <v>104.17777777777786</v>
      </c>
      <c r="AG296" s="50">
        <f t="shared" si="66"/>
        <v>117.19999999999962</v>
      </c>
      <c r="AH296" s="50">
        <f t="shared" si="66"/>
        <v>125.33888888888893</v>
      </c>
      <c r="AI296" s="51">
        <f t="shared" si="66"/>
        <v>96.03888888888855</v>
      </c>
      <c r="AJ296" s="51">
        <f t="shared" si="65"/>
        <v>109.06111111111103</v>
      </c>
      <c r="AK296" s="51">
        <f t="shared" si="65"/>
        <v>117.19999999999962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225.39999999999986</v>
      </c>
      <c r="F297" s="41">
        <f t="shared" si="67"/>
        <v>238.46666666666596</v>
      </c>
      <c r="G297" s="41">
        <f t="shared" si="67"/>
        <v>246.63333333333242</v>
      </c>
      <c r="H297" s="42">
        <f t="shared" si="67"/>
        <v>209.06666666666683</v>
      </c>
      <c r="I297" s="42">
        <f t="shared" si="67"/>
        <v>222.13333333333364</v>
      </c>
      <c r="J297" s="42">
        <f t="shared" si="67"/>
        <v>230.29999999999919</v>
      </c>
      <c r="K297" s="43">
        <f t="shared" si="67"/>
        <v>192.73333333333267</v>
      </c>
      <c r="L297" s="43">
        <f t="shared" si="67"/>
        <v>205.80000000000075</v>
      </c>
      <c r="M297" s="43">
        <f t="shared" si="67"/>
        <v>213.96666666666619</v>
      </c>
      <c r="N297" s="44">
        <f t="shared" si="67"/>
        <v>153.53333333333404</v>
      </c>
      <c r="O297" s="44">
        <f t="shared" si="67"/>
        <v>166.60000000000025</v>
      </c>
      <c r="P297" s="44">
        <f t="shared" si="67"/>
        <v>174.76666666666733</v>
      </c>
      <c r="Q297" s="45">
        <f t="shared" si="67"/>
        <v>145.36666666666696</v>
      </c>
      <c r="R297" s="45">
        <f t="shared" si="67"/>
        <v>158.43333333333317</v>
      </c>
      <c r="S297" s="45">
        <f t="shared" si="67"/>
        <v>166.60000000000025</v>
      </c>
      <c r="T297" s="46">
        <f t="shared" si="67"/>
        <v>137.19999999999987</v>
      </c>
      <c r="U297" s="46">
        <f t="shared" si="66"/>
        <v>150.26666666666608</v>
      </c>
      <c r="V297" s="46">
        <f t="shared" si="66"/>
        <v>158.43333333333317</v>
      </c>
      <c r="W297" s="47">
        <f t="shared" si="66"/>
        <v>129.03333333333279</v>
      </c>
      <c r="X297" s="47">
        <f t="shared" si="66"/>
        <v>142.10000000000088</v>
      </c>
      <c r="Y297" s="47">
        <f t="shared" si="66"/>
        <v>150.26666666666608</v>
      </c>
      <c r="Z297" s="48">
        <f t="shared" si="66"/>
        <v>120.86666666666733</v>
      </c>
      <c r="AA297" s="48">
        <f t="shared" si="66"/>
        <v>133.93333333333379</v>
      </c>
      <c r="AB297" s="48">
        <f t="shared" si="66"/>
        <v>142.10000000000088</v>
      </c>
      <c r="AC297" s="49">
        <f t="shared" si="66"/>
        <v>112.69999999999993</v>
      </c>
      <c r="AD297" s="49">
        <f t="shared" si="66"/>
        <v>125.76666666666671</v>
      </c>
      <c r="AE297" s="49">
        <f t="shared" si="66"/>
        <v>133.93333333333379</v>
      </c>
      <c r="AF297" s="50">
        <f t="shared" si="66"/>
        <v>104.53333333333342</v>
      </c>
      <c r="AG297" s="50">
        <f t="shared" si="66"/>
        <v>117.59999999999962</v>
      </c>
      <c r="AH297" s="50">
        <f t="shared" si="66"/>
        <v>125.76666666666671</v>
      </c>
      <c r="AI297" s="51">
        <f t="shared" si="66"/>
        <v>96.366666666666333</v>
      </c>
      <c r="AJ297" s="51">
        <f t="shared" si="65"/>
        <v>109.43333333333325</v>
      </c>
      <c r="AK297" s="51">
        <f t="shared" si="65"/>
        <v>117.59999999999962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226.16666666666654</v>
      </c>
      <c r="F298" s="41">
        <f t="shared" si="67"/>
        <v>239.27777777777706</v>
      </c>
      <c r="G298" s="41">
        <f t="shared" si="67"/>
        <v>247.47222222222132</v>
      </c>
      <c r="H298" s="42">
        <f t="shared" si="67"/>
        <v>209.77777777777794</v>
      </c>
      <c r="I298" s="42">
        <f t="shared" si="67"/>
        <v>222.8888888888892</v>
      </c>
      <c r="J298" s="42">
        <f t="shared" si="67"/>
        <v>231.08333333333252</v>
      </c>
      <c r="K298" s="43">
        <f t="shared" si="67"/>
        <v>193.38888888888823</v>
      </c>
      <c r="L298" s="43">
        <f t="shared" si="67"/>
        <v>206.50000000000074</v>
      </c>
      <c r="M298" s="43">
        <f t="shared" si="67"/>
        <v>214.69444444444397</v>
      </c>
      <c r="N298" s="44">
        <f t="shared" si="67"/>
        <v>154.05555555555625</v>
      </c>
      <c r="O298" s="44">
        <f t="shared" si="67"/>
        <v>167.16666666666691</v>
      </c>
      <c r="P298" s="44">
        <f t="shared" si="67"/>
        <v>175.36111111111177</v>
      </c>
      <c r="Q298" s="45">
        <f t="shared" si="67"/>
        <v>145.8611111111114</v>
      </c>
      <c r="R298" s="45">
        <f t="shared" si="67"/>
        <v>158.97222222222206</v>
      </c>
      <c r="S298" s="45">
        <f t="shared" si="67"/>
        <v>167.16666666666691</v>
      </c>
      <c r="T298" s="46">
        <f t="shared" si="67"/>
        <v>137.66666666666654</v>
      </c>
      <c r="U298" s="46">
        <f t="shared" si="66"/>
        <v>150.7777777777772</v>
      </c>
      <c r="V298" s="46">
        <f t="shared" si="66"/>
        <v>158.97222222222206</v>
      </c>
      <c r="W298" s="47">
        <f t="shared" si="66"/>
        <v>129.47222222222169</v>
      </c>
      <c r="X298" s="47">
        <f t="shared" si="66"/>
        <v>142.5833333333342</v>
      </c>
      <c r="Y298" s="47">
        <f t="shared" si="66"/>
        <v>150.7777777777772</v>
      </c>
      <c r="Z298" s="48">
        <f t="shared" si="66"/>
        <v>121.27777777777844</v>
      </c>
      <c r="AA298" s="48">
        <f t="shared" si="66"/>
        <v>134.38888888888934</v>
      </c>
      <c r="AB298" s="48">
        <f t="shared" si="66"/>
        <v>142.5833333333342</v>
      </c>
      <c r="AC298" s="49">
        <f t="shared" si="66"/>
        <v>113.08333333333327</v>
      </c>
      <c r="AD298" s="49">
        <f t="shared" si="66"/>
        <v>126.19444444444449</v>
      </c>
      <c r="AE298" s="49">
        <f t="shared" si="66"/>
        <v>134.38888888888934</v>
      </c>
      <c r="AF298" s="50">
        <f t="shared" si="66"/>
        <v>104.88888888888897</v>
      </c>
      <c r="AG298" s="50">
        <f t="shared" si="66"/>
        <v>117.99999999999963</v>
      </c>
      <c r="AH298" s="50">
        <f t="shared" si="66"/>
        <v>126.19444444444449</v>
      </c>
      <c r="AI298" s="51">
        <f t="shared" si="66"/>
        <v>96.694444444444116</v>
      </c>
      <c r="AJ298" s="51">
        <f t="shared" si="65"/>
        <v>109.80555555555547</v>
      </c>
      <c r="AK298" s="51">
        <f t="shared" si="65"/>
        <v>117.99999999999963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226.93333333333322</v>
      </c>
      <c r="F299" s="41">
        <f t="shared" si="67"/>
        <v>240.08888888888816</v>
      </c>
      <c r="G299" s="41">
        <f t="shared" si="67"/>
        <v>248.31111111111022</v>
      </c>
      <c r="H299" s="42">
        <f t="shared" si="67"/>
        <v>210.48888888888905</v>
      </c>
      <c r="I299" s="42">
        <f t="shared" si="67"/>
        <v>223.64444444444476</v>
      </c>
      <c r="J299" s="42">
        <f t="shared" si="67"/>
        <v>231.86666666666585</v>
      </c>
      <c r="K299" s="43">
        <f t="shared" si="67"/>
        <v>194.0444444444438</v>
      </c>
      <c r="L299" s="43">
        <f t="shared" si="67"/>
        <v>207.20000000000073</v>
      </c>
      <c r="M299" s="43">
        <f t="shared" si="67"/>
        <v>215.42222222222176</v>
      </c>
      <c r="N299" s="44">
        <f t="shared" si="67"/>
        <v>154.57777777777846</v>
      </c>
      <c r="O299" s="44">
        <f t="shared" si="67"/>
        <v>167.73333333333358</v>
      </c>
      <c r="P299" s="44">
        <f t="shared" si="67"/>
        <v>175.9555555555562</v>
      </c>
      <c r="Q299" s="45">
        <f t="shared" si="67"/>
        <v>146.35555555555584</v>
      </c>
      <c r="R299" s="45">
        <f t="shared" si="67"/>
        <v>159.51111111111095</v>
      </c>
      <c r="S299" s="45">
        <f t="shared" si="67"/>
        <v>167.73333333333358</v>
      </c>
      <c r="T299" s="46">
        <f t="shared" si="67"/>
        <v>138.13333333333321</v>
      </c>
      <c r="U299" s="46">
        <f t="shared" si="66"/>
        <v>151.28888888888832</v>
      </c>
      <c r="V299" s="46">
        <f t="shared" si="66"/>
        <v>159.51111111111095</v>
      </c>
      <c r="W299" s="47">
        <f t="shared" si="66"/>
        <v>129.91111111111059</v>
      </c>
      <c r="X299" s="47">
        <f t="shared" si="66"/>
        <v>143.06666666666752</v>
      </c>
      <c r="Y299" s="47">
        <f t="shared" si="66"/>
        <v>151.28888888888832</v>
      </c>
      <c r="Z299" s="48">
        <f t="shared" si="66"/>
        <v>121.68888888888955</v>
      </c>
      <c r="AA299" s="48">
        <f t="shared" si="66"/>
        <v>134.84444444444489</v>
      </c>
      <c r="AB299" s="48">
        <f t="shared" si="66"/>
        <v>143.06666666666752</v>
      </c>
      <c r="AC299" s="49">
        <f t="shared" si="66"/>
        <v>113.46666666666661</v>
      </c>
      <c r="AD299" s="49">
        <f t="shared" si="66"/>
        <v>126.62222222222226</v>
      </c>
      <c r="AE299" s="49">
        <f t="shared" si="66"/>
        <v>134.84444444444489</v>
      </c>
      <c r="AF299" s="50">
        <f t="shared" si="66"/>
        <v>105.24444444444453</v>
      </c>
      <c r="AG299" s="50">
        <f t="shared" si="66"/>
        <v>118.39999999999964</v>
      </c>
      <c r="AH299" s="50">
        <f t="shared" si="66"/>
        <v>126.62222222222226</v>
      </c>
      <c r="AI299" s="51">
        <f t="shared" si="66"/>
        <v>97.022222222221899</v>
      </c>
      <c r="AJ299" s="51">
        <f t="shared" si="65"/>
        <v>110.17777777777769</v>
      </c>
      <c r="AK299" s="51">
        <f t="shared" si="65"/>
        <v>118.39999999999964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227.6999999999999</v>
      </c>
      <c r="F300" s="41">
        <f t="shared" si="67"/>
        <v>240.89999999999927</v>
      </c>
      <c r="G300" s="41">
        <f t="shared" si="67"/>
        <v>249.14999999999912</v>
      </c>
      <c r="H300" s="42">
        <f t="shared" si="67"/>
        <v>211.20000000000016</v>
      </c>
      <c r="I300" s="42">
        <f t="shared" si="67"/>
        <v>224.40000000000032</v>
      </c>
      <c r="J300" s="42">
        <f t="shared" si="67"/>
        <v>232.64999999999918</v>
      </c>
      <c r="K300" s="43">
        <f t="shared" si="67"/>
        <v>194.69999999999936</v>
      </c>
      <c r="L300" s="43">
        <f t="shared" si="67"/>
        <v>207.90000000000072</v>
      </c>
      <c r="M300" s="43">
        <f t="shared" si="67"/>
        <v>216.14999999999955</v>
      </c>
      <c r="N300" s="44">
        <f t="shared" si="67"/>
        <v>155.10000000000068</v>
      </c>
      <c r="O300" s="44">
        <f t="shared" si="67"/>
        <v>168.30000000000024</v>
      </c>
      <c r="P300" s="44">
        <f t="shared" si="67"/>
        <v>176.55000000000064</v>
      </c>
      <c r="Q300" s="45">
        <f t="shared" si="67"/>
        <v>146.85000000000028</v>
      </c>
      <c r="R300" s="45">
        <f t="shared" si="67"/>
        <v>160.04999999999984</v>
      </c>
      <c r="S300" s="45">
        <f t="shared" si="67"/>
        <v>168.30000000000024</v>
      </c>
      <c r="T300" s="46">
        <f t="shared" si="67"/>
        <v>138.59999999999988</v>
      </c>
      <c r="U300" s="46">
        <f t="shared" si="66"/>
        <v>151.79999999999944</v>
      </c>
      <c r="V300" s="46">
        <f t="shared" si="66"/>
        <v>160.04999999999984</v>
      </c>
      <c r="W300" s="47">
        <f t="shared" si="66"/>
        <v>130.34999999999948</v>
      </c>
      <c r="X300" s="47">
        <f t="shared" si="66"/>
        <v>143.55000000000084</v>
      </c>
      <c r="Y300" s="47">
        <f t="shared" si="66"/>
        <v>151.79999999999944</v>
      </c>
      <c r="Z300" s="48">
        <f t="shared" si="66"/>
        <v>122.10000000000066</v>
      </c>
      <c r="AA300" s="48">
        <f t="shared" si="66"/>
        <v>135.30000000000044</v>
      </c>
      <c r="AB300" s="48">
        <f t="shared" si="66"/>
        <v>143.55000000000084</v>
      </c>
      <c r="AC300" s="49">
        <f t="shared" si="66"/>
        <v>113.84999999999995</v>
      </c>
      <c r="AD300" s="49">
        <f t="shared" si="66"/>
        <v>127.05000000000004</v>
      </c>
      <c r="AE300" s="49">
        <f t="shared" si="66"/>
        <v>135.30000000000044</v>
      </c>
      <c r="AF300" s="50">
        <f t="shared" si="66"/>
        <v>105.60000000000008</v>
      </c>
      <c r="AG300" s="50">
        <f t="shared" si="66"/>
        <v>118.79999999999964</v>
      </c>
      <c r="AH300" s="50">
        <f t="shared" si="66"/>
        <v>127.05000000000004</v>
      </c>
      <c r="AI300" s="51">
        <f t="shared" si="66"/>
        <v>97.349999999999682</v>
      </c>
      <c r="AJ300" s="51">
        <f t="shared" ref="AJ300:AK306" si="68">AJ301-(AJ$363/360)</f>
        <v>110.54999999999991</v>
      </c>
      <c r="AK300" s="51">
        <f t="shared" si="68"/>
        <v>118.79999999999964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228.46666666666658</v>
      </c>
      <c r="F301" s="41">
        <f t="shared" si="67"/>
        <v>241.71111111111037</v>
      </c>
      <c r="G301" s="41">
        <f t="shared" si="67"/>
        <v>249.98888888888803</v>
      </c>
      <c r="H301" s="42">
        <f t="shared" si="67"/>
        <v>211.91111111111127</v>
      </c>
      <c r="I301" s="42">
        <f t="shared" si="67"/>
        <v>225.15555555555588</v>
      </c>
      <c r="J301" s="42">
        <f t="shared" si="67"/>
        <v>233.43333333333251</v>
      </c>
      <c r="K301" s="43">
        <f t="shared" si="67"/>
        <v>195.35555555555493</v>
      </c>
      <c r="L301" s="43">
        <f t="shared" si="67"/>
        <v>208.6000000000007</v>
      </c>
      <c r="M301" s="43">
        <f t="shared" si="67"/>
        <v>216.87777777777734</v>
      </c>
      <c r="N301" s="44">
        <f t="shared" si="67"/>
        <v>155.62222222222289</v>
      </c>
      <c r="O301" s="44">
        <f t="shared" si="67"/>
        <v>168.8666666666669</v>
      </c>
      <c r="P301" s="44">
        <f t="shared" si="67"/>
        <v>177.14444444444507</v>
      </c>
      <c r="Q301" s="45">
        <f t="shared" si="67"/>
        <v>147.34444444444472</v>
      </c>
      <c r="R301" s="45">
        <f t="shared" si="67"/>
        <v>160.58888888888873</v>
      </c>
      <c r="S301" s="45">
        <f t="shared" si="67"/>
        <v>168.8666666666669</v>
      </c>
      <c r="T301" s="46">
        <f t="shared" si="67"/>
        <v>139.06666666666655</v>
      </c>
      <c r="U301" s="46">
        <f t="shared" si="66"/>
        <v>152.31111111111056</v>
      </c>
      <c r="V301" s="46">
        <f t="shared" si="66"/>
        <v>160.58888888888873</v>
      </c>
      <c r="W301" s="47">
        <f t="shared" si="66"/>
        <v>130.78888888888838</v>
      </c>
      <c r="X301" s="47">
        <f t="shared" si="66"/>
        <v>144.03333333333416</v>
      </c>
      <c r="Y301" s="47">
        <f t="shared" si="66"/>
        <v>152.31111111111056</v>
      </c>
      <c r="Z301" s="48">
        <f t="shared" si="66"/>
        <v>122.51111111111177</v>
      </c>
      <c r="AA301" s="48">
        <f t="shared" si="66"/>
        <v>135.75555555555599</v>
      </c>
      <c r="AB301" s="48">
        <f t="shared" si="66"/>
        <v>144.03333333333416</v>
      </c>
      <c r="AC301" s="49">
        <f t="shared" si="66"/>
        <v>114.23333333333329</v>
      </c>
      <c r="AD301" s="49">
        <f t="shared" si="66"/>
        <v>127.47777777777782</v>
      </c>
      <c r="AE301" s="49">
        <f t="shared" si="66"/>
        <v>135.75555555555599</v>
      </c>
      <c r="AF301" s="50">
        <f t="shared" si="66"/>
        <v>105.95555555555563</v>
      </c>
      <c r="AG301" s="50">
        <f t="shared" si="66"/>
        <v>119.19999999999965</v>
      </c>
      <c r="AH301" s="50">
        <f t="shared" si="66"/>
        <v>127.47777777777782</v>
      </c>
      <c r="AI301" s="51">
        <f t="shared" si="66"/>
        <v>97.677777777777465</v>
      </c>
      <c r="AJ301" s="51">
        <f t="shared" si="68"/>
        <v>110.92222222222213</v>
      </c>
      <c r="AK301" s="51">
        <f t="shared" si="68"/>
        <v>119.19999999999965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229.23333333333326</v>
      </c>
      <c r="F302" s="41">
        <f t="shared" si="67"/>
        <v>242.52222222222147</v>
      </c>
      <c r="G302" s="41">
        <f t="shared" si="67"/>
        <v>250.82777777777693</v>
      </c>
      <c r="H302" s="42">
        <f t="shared" si="67"/>
        <v>212.62222222222238</v>
      </c>
      <c r="I302" s="42">
        <f t="shared" si="67"/>
        <v>225.91111111111144</v>
      </c>
      <c r="J302" s="42">
        <f t="shared" si="67"/>
        <v>234.21666666666584</v>
      </c>
      <c r="K302" s="43">
        <f t="shared" si="67"/>
        <v>196.01111111111049</v>
      </c>
      <c r="L302" s="43">
        <f t="shared" si="67"/>
        <v>209.30000000000069</v>
      </c>
      <c r="M302" s="43">
        <f t="shared" si="67"/>
        <v>217.60555555555513</v>
      </c>
      <c r="N302" s="44">
        <f t="shared" si="67"/>
        <v>156.1444444444451</v>
      </c>
      <c r="O302" s="44">
        <f t="shared" si="67"/>
        <v>169.43333333333356</v>
      </c>
      <c r="P302" s="44">
        <f t="shared" si="67"/>
        <v>177.73888888888951</v>
      </c>
      <c r="Q302" s="45">
        <f t="shared" si="67"/>
        <v>147.83888888888916</v>
      </c>
      <c r="R302" s="45">
        <f t="shared" si="67"/>
        <v>161.12777777777762</v>
      </c>
      <c r="S302" s="45">
        <f t="shared" si="67"/>
        <v>169.43333333333356</v>
      </c>
      <c r="T302" s="46">
        <f t="shared" si="67"/>
        <v>139.53333333333322</v>
      </c>
      <c r="U302" s="46">
        <f t="shared" si="66"/>
        <v>152.82222222222168</v>
      </c>
      <c r="V302" s="46">
        <f t="shared" si="66"/>
        <v>161.12777777777762</v>
      </c>
      <c r="W302" s="47">
        <f t="shared" si="66"/>
        <v>131.22777777777728</v>
      </c>
      <c r="X302" s="47">
        <f t="shared" si="66"/>
        <v>144.51666666666748</v>
      </c>
      <c r="Y302" s="47">
        <f t="shared" si="66"/>
        <v>152.82222222222168</v>
      </c>
      <c r="Z302" s="48">
        <f t="shared" si="66"/>
        <v>122.92222222222289</v>
      </c>
      <c r="AA302" s="48">
        <f t="shared" si="66"/>
        <v>136.21111111111153</v>
      </c>
      <c r="AB302" s="48">
        <f t="shared" si="66"/>
        <v>144.51666666666748</v>
      </c>
      <c r="AC302" s="49">
        <f t="shared" si="66"/>
        <v>114.61666666666663</v>
      </c>
      <c r="AD302" s="49">
        <f t="shared" si="66"/>
        <v>127.90555555555559</v>
      </c>
      <c r="AE302" s="49">
        <f t="shared" si="66"/>
        <v>136.21111111111153</v>
      </c>
      <c r="AF302" s="50">
        <f t="shared" si="66"/>
        <v>106.31111111111119</v>
      </c>
      <c r="AG302" s="50">
        <f t="shared" si="66"/>
        <v>119.59999999999965</v>
      </c>
      <c r="AH302" s="50">
        <f t="shared" si="66"/>
        <v>127.90555555555559</v>
      </c>
      <c r="AI302" s="51">
        <f t="shared" si="66"/>
        <v>98.005555555555247</v>
      </c>
      <c r="AJ302" s="51">
        <f t="shared" si="68"/>
        <v>111.29444444444435</v>
      </c>
      <c r="AK302" s="51">
        <f t="shared" si="68"/>
        <v>119.59999999999965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229.99999999999994</v>
      </c>
      <c r="F303" s="41">
        <f t="shared" si="67"/>
        <v>243.33333333333258</v>
      </c>
      <c r="G303" s="41">
        <f t="shared" si="67"/>
        <v>251.66666666666583</v>
      </c>
      <c r="H303" s="42">
        <f t="shared" si="67"/>
        <v>213.33333333333348</v>
      </c>
      <c r="I303" s="42">
        <f t="shared" si="67"/>
        <v>226.666666666667</v>
      </c>
      <c r="J303" s="42">
        <f t="shared" si="67"/>
        <v>234.99999999999918</v>
      </c>
      <c r="K303" s="43">
        <f t="shared" si="67"/>
        <v>196.66666666666606</v>
      </c>
      <c r="L303" s="43">
        <f t="shared" si="67"/>
        <v>210.00000000000068</v>
      </c>
      <c r="M303" s="43">
        <f t="shared" si="67"/>
        <v>218.33333333333292</v>
      </c>
      <c r="N303" s="44">
        <f t="shared" si="67"/>
        <v>156.66666666666731</v>
      </c>
      <c r="O303" s="44">
        <f t="shared" si="67"/>
        <v>170.00000000000023</v>
      </c>
      <c r="P303" s="44">
        <f t="shared" si="67"/>
        <v>178.33333333333394</v>
      </c>
      <c r="Q303" s="45">
        <f t="shared" si="67"/>
        <v>148.3333333333336</v>
      </c>
      <c r="R303" s="45">
        <f t="shared" si="67"/>
        <v>161.66666666666652</v>
      </c>
      <c r="S303" s="45">
        <f t="shared" si="67"/>
        <v>170.00000000000023</v>
      </c>
      <c r="T303" s="46">
        <f t="shared" si="67"/>
        <v>139.99999999999989</v>
      </c>
      <c r="U303" s="46">
        <f t="shared" si="66"/>
        <v>153.3333333333328</v>
      </c>
      <c r="V303" s="46">
        <f t="shared" si="66"/>
        <v>161.66666666666652</v>
      </c>
      <c r="W303" s="47">
        <f t="shared" si="66"/>
        <v>131.66666666666617</v>
      </c>
      <c r="X303" s="47">
        <f t="shared" si="66"/>
        <v>145.0000000000008</v>
      </c>
      <c r="Y303" s="47">
        <f t="shared" si="66"/>
        <v>153.3333333333328</v>
      </c>
      <c r="Z303" s="48">
        <f t="shared" si="66"/>
        <v>123.333333333334</v>
      </c>
      <c r="AA303" s="48">
        <f t="shared" si="66"/>
        <v>136.66666666666708</v>
      </c>
      <c r="AB303" s="48">
        <f t="shared" si="66"/>
        <v>145.0000000000008</v>
      </c>
      <c r="AC303" s="49">
        <f t="shared" si="66"/>
        <v>114.99999999999997</v>
      </c>
      <c r="AD303" s="49">
        <f t="shared" si="66"/>
        <v>128.33333333333337</v>
      </c>
      <c r="AE303" s="49">
        <f t="shared" si="66"/>
        <v>136.66666666666708</v>
      </c>
      <c r="AF303" s="50">
        <f t="shared" si="66"/>
        <v>106.66666666666674</v>
      </c>
      <c r="AG303" s="50">
        <f t="shared" si="66"/>
        <v>119.99999999999966</v>
      </c>
      <c r="AH303" s="50">
        <f t="shared" si="66"/>
        <v>128.33333333333337</v>
      </c>
      <c r="AI303" s="51">
        <f t="shared" si="66"/>
        <v>98.33333333333303</v>
      </c>
      <c r="AJ303" s="51">
        <f t="shared" si="68"/>
        <v>111.66666666666657</v>
      </c>
      <c r="AK303" s="51">
        <f t="shared" si="68"/>
        <v>119.99999999999966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230.76666666666662</v>
      </c>
      <c r="F304" s="41">
        <f t="shared" si="67"/>
        <v>244.14444444444368</v>
      </c>
      <c r="G304" s="41">
        <f t="shared" si="67"/>
        <v>252.50555555555474</v>
      </c>
      <c r="H304" s="42">
        <f t="shared" si="67"/>
        <v>214.04444444444459</v>
      </c>
      <c r="I304" s="42">
        <f t="shared" si="67"/>
        <v>227.42222222222256</v>
      </c>
      <c r="J304" s="42">
        <f t="shared" si="67"/>
        <v>235.78333333333251</v>
      </c>
      <c r="K304" s="43">
        <f t="shared" si="67"/>
        <v>197.32222222222163</v>
      </c>
      <c r="L304" s="43">
        <f t="shared" si="67"/>
        <v>210.70000000000067</v>
      </c>
      <c r="M304" s="43">
        <f t="shared" si="67"/>
        <v>219.0611111111107</v>
      </c>
      <c r="N304" s="44">
        <f t="shared" si="67"/>
        <v>157.18888888888952</v>
      </c>
      <c r="O304" s="44">
        <f t="shared" si="67"/>
        <v>170.56666666666689</v>
      </c>
      <c r="P304" s="44">
        <f t="shared" si="67"/>
        <v>178.92777777777837</v>
      </c>
      <c r="Q304" s="45">
        <f t="shared" si="67"/>
        <v>148.82777777777804</v>
      </c>
      <c r="R304" s="45">
        <f t="shared" si="67"/>
        <v>162.20555555555541</v>
      </c>
      <c r="S304" s="45">
        <f t="shared" si="67"/>
        <v>170.56666666666689</v>
      </c>
      <c r="T304" s="46">
        <f t="shared" si="67"/>
        <v>140.46666666666655</v>
      </c>
      <c r="U304" s="46">
        <f t="shared" si="66"/>
        <v>153.84444444444392</v>
      </c>
      <c r="V304" s="46">
        <f t="shared" si="66"/>
        <v>162.20555555555541</v>
      </c>
      <c r="W304" s="47">
        <f t="shared" si="66"/>
        <v>132.10555555555507</v>
      </c>
      <c r="X304" s="47">
        <f t="shared" si="66"/>
        <v>145.48333333333412</v>
      </c>
      <c r="Y304" s="47">
        <f t="shared" si="66"/>
        <v>153.84444444444392</v>
      </c>
      <c r="Z304" s="48">
        <f t="shared" si="66"/>
        <v>123.74444444444511</v>
      </c>
      <c r="AA304" s="48">
        <f t="shared" si="66"/>
        <v>137.12222222222263</v>
      </c>
      <c r="AB304" s="48">
        <f t="shared" si="66"/>
        <v>145.48333333333412</v>
      </c>
      <c r="AC304" s="49">
        <f t="shared" si="66"/>
        <v>115.38333333333331</v>
      </c>
      <c r="AD304" s="49">
        <f t="shared" si="66"/>
        <v>128.76111111111115</v>
      </c>
      <c r="AE304" s="49">
        <f t="shared" si="66"/>
        <v>137.12222222222263</v>
      </c>
      <c r="AF304" s="50">
        <f t="shared" si="66"/>
        <v>107.0222222222223</v>
      </c>
      <c r="AG304" s="50">
        <f t="shared" si="66"/>
        <v>120.39999999999966</v>
      </c>
      <c r="AH304" s="50">
        <f t="shared" si="66"/>
        <v>128.76111111111115</v>
      </c>
      <c r="AI304" s="51">
        <f t="shared" si="66"/>
        <v>98.661111111110813</v>
      </c>
      <c r="AJ304" s="51">
        <f t="shared" si="68"/>
        <v>112.03888888888879</v>
      </c>
      <c r="AK304" s="51">
        <f t="shared" si="68"/>
        <v>120.39999999999966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231.5333333333333</v>
      </c>
      <c r="F305" s="41">
        <f t="shared" si="67"/>
        <v>244.95555555555478</v>
      </c>
      <c r="G305" s="41">
        <f t="shared" si="67"/>
        <v>253.34444444444364</v>
      </c>
      <c r="H305" s="42">
        <f t="shared" si="67"/>
        <v>214.7555555555557</v>
      </c>
      <c r="I305" s="42">
        <f t="shared" si="67"/>
        <v>228.17777777777812</v>
      </c>
      <c r="J305" s="42">
        <f t="shared" si="67"/>
        <v>236.56666666666584</v>
      </c>
      <c r="K305" s="43">
        <f t="shared" si="67"/>
        <v>197.97777777777719</v>
      </c>
      <c r="L305" s="43">
        <f t="shared" si="67"/>
        <v>211.40000000000066</v>
      </c>
      <c r="M305" s="43">
        <f t="shared" si="67"/>
        <v>219.78888888888849</v>
      </c>
      <c r="N305" s="44">
        <f t="shared" si="67"/>
        <v>157.71111111111173</v>
      </c>
      <c r="O305" s="44">
        <f t="shared" si="67"/>
        <v>171.13333333333355</v>
      </c>
      <c r="P305" s="44">
        <f t="shared" si="67"/>
        <v>179.52222222222281</v>
      </c>
      <c r="Q305" s="45">
        <f t="shared" si="67"/>
        <v>149.32222222222248</v>
      </c>
      <c r="R305" s="45">
        <f t="shared" si="67"/>
        <v>162.7444444444443</v>
      </c>
      <c r="S305" s="45">
        <f t="shared" si="67"/>
        <v>171.13333333333355</v>
      </c>
      <c r="T305" s="46">
        <f t="shared" si="67"/>
        <v>140.93333333333322</v>
      </c>
      <c r="U305" s="46">
        <f t="shared" si="66"/>
        <v>154.35555555555504</v>
      </c>
      <c r="V305" s="46">
        <f t="shared" si="66"/>
        <v>162.7444444444443</v>
      </c>
      <c r="W305" s="47">
        <f t="shared" si="66"/>
        <v>132.54444444444397</v>
      </c>
      <c r="X305" s="47">
        <f t="shared" si="66"/>
        <v>145.96666666666744</v>
      </c>
      <c r="Y305" s="47">
        <f t="shared" si="66"/>
        <v>154.35555555555504</v>
      </c>
      <c r="Z305" s="48">
        <f t="shared" si="66"/>
        <v>124.15555555555622</v>
      </c>
      <c r="AA305" s="48">
        <f t="shared" si="66"/>
        <v>137.57777777777818</v>
      </c>
      <c r="AB305" s="48">
        <f t="shared" si="66"/>
        <v>145.96666666666744</v>
      </c>
      <c r="AC305" s="49">
        <f t="shared" si="66"/>
        <v>115.76666666666665</v>
      </c>
      <c r="AD305" s="49">
        <f t="shared" si="66"/>
        <v>129.18888888888893</v>
      </c>
      <c r="AE305" s="49">
        <f t="shared" si="66"/>
        <v>137.57777777777818</v>
      </c>
      <c r="AF305" s="50">
        <f t="shared" si="66"/>
        <v>107.37777777777785</v>
      </c>
      <c r="AG305" s="50">
        <f t="shared" si="66"/>
        <v>120.79999999999967</v>
      </c>
      <c r="AH305" s="50">
        <f t="shared" si="66"/>
        <v>129.18888888888893</v>
      </c>
      <c r="AI305" s="51">
        <f t="shared" si="66"/>
        <v>98.988888888888596</v>
      </c>
      <c r="AJ305" s="51">
        <f t="shared" si="68"/>
        <v>112.41111111111101</v>
      </c>
      <c r="AK305" s="51">
        <f t="shared" si="68"/>
        <v>120.79999999999967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232.29999999999998</v>
      </c>
      <c r="F306" s="41">
        <f t="shared" si="67"/>
        <v>245.76666666666588</v>
      </c>
      <c r="G306" s="41">
        <f t="shared" si="67"/>
        <v>254.18333333333254</v>
      </c>
      <c r="H306" s="42">
        <f t="shared" si="67"/>
        <v>215.46666666666681</v>
      </c>
      <c r="I306" s="42">
        <f t="shared" si="67"/>
        <v>228.93333333333368</v>
      </c>
      <c r="J306" s="42">
        <f t="shared" si="67"/>
        <v>237.34999999999917</v>
      </c>
      <c r="K306" s="43">
        <f t="shared" si="67"/>
        <v>198.63333333333276</v>
      </c>
      <c r="L306" s="43">
        <f t="shared" si="67"/>
        <v>212.10000000000065</v>
      </c>
      <c r="M306" s="43">
        <f t="shared" si="67"/>
        <v>220.51666666666628</v>
      </c>
      <c r="N306" s="44">
        <f t="shared" si="67"/>
        <v>158.23333333333395</v>
      </c>
      <c r="O306" s="44">
        <f t="shared" si="67"/>
        <v>171.70000000000022</v>
      </c>
      <c r="P306" s="44">
        <f t="shared" si="67"/>
        <v>180.11666666666724</v>
      </c>
      <c r="Q306" s="45">
        <f t="shared" si="67"/>
        <v>149.81666666666692</v>
      </c>
      <c r="R306" s="45">
        <f t="shared" si="67"/>
        <v>163.28333333333319</v>
      </c>
      <c r="S306" s="45">
        <f t="shared" si="67"/>
        <v>171.70000000000022</v>
      </c>
      <c r="T306" s="46">
        <f t="shared" si="67"/>
        <v>141.39999999999989</v>
      </c>
      <c r="U306" s="46">
        <f t="shared" si="66"/>
        <v>154.86666666666616</v>
      </c>
      <c r="V306" s="46">
        <f t="shared" si="66"/>
        <v>163.28333333333319</v>
      </c>
      <c r="W306" s="47">
        <f t="shared" si="66"/>
        <v>132.98333333333287</v>
      </c>
      <c r="X306" s="47">
        <f t="shared" si="66"/>
        <v>146.45000000000076</v>
      </c>
      <c r="Y306" s="47">
        <f t="shared" si="66"/>
        <v>154.86666666666616</v>
      </c>
      <c r="Z306" s="48">
        <f t="shared" si="66"/>
        <v>124.56666666666733</v>
      </c>
      <c r="AA306" s="48">
        <f t="shared" si="66"/>
        <v>138.03333333333373</v>
      </c>
      <c r="AB306" s="48">
        <f>AB307-(AB$363/360)</f>
        <v>146.45000000000076</v>
      </c>
      <c r="AC306" s="49">
        <f t="shared" si="66"/>
        <v>116.14999999999999</v>
      </c>
      <c r="AD306" s="49">
        <f t="shared" si="66"/>
        <v>129.6166666666667</v>
      </c>
      <c r="AE306" s="49">
        <f t="shared" si="66"/>
        <v>138.03333333333373</v>
      </c>
      <c r="AF306" s="50">
        <f t="shared" si="66"/>
        <v>107.73333333333341</v>
      </c>
      <c r="AG306" s="50">
        <f t="shared" si="66"/>
        <v>121.19999999999968</v>
      </c>
      <c r="AH306" s="50">
        <f t="shared" si="66"/>
        <v>129.6166666666667</v>
      </c>
      <c r="AI306" s="51">
        <f t="shared" si="66"/>
        <v>99.316666666666379</v>
      </c>
      <c r="AJ306" s="51">
        <f t="shared" si="68"/>
        <v>112.78333333333323</v>
      </c>
      <c r="AK306" s="51">
        <f t="shared" si="68"/>
        <v>121.19999999999968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233.06666666666666</v>
      </c>
      <c r="F307" s="41">
        <f t="shared" si="67"/>
        <v>246.57777777777699</v>
      </c>
      <c r="G307" s="41">
        <f t="shared" si="67"/>
        <v>255.02222222222144</v>
      </c>
      <c r="H307" s="42">
        <f t="shared" si="67"/>
        <v>216.17777777777792</v>
      </c>
      <c r="I307" s="42">
        <f t="shared" si="67"/>
        <v>229.68888888888924</v>
      </c>
      <c r="J307" s="42">
        <f t="shared" si="67"/>
        <v>238.1333333333325</v>
      </c>
      <c r="K307" s="43">
        <f t="shared" si="67"/>
        <v>199.28888888888832</v>
      </c>
      <c r="L307" s="43">
        <f t="shared" si="67"/>
        <v>212.80000000000064</v>
      </c>
      <c r="M307" s="43">
        <f t="shared" si="67"/>
        <v>221.24444444444407</v>
      </c>
      <c r="N307" s="44">
        <f t="shared" si="67"/>
        <v>158.75555555555616</v>
      </c>
      <c r="O307" s="44">
        <f t="shared" si="67"/>
        <v>172.26666666666688</v>
      </c>
      <c r="P307" s="44">
        <f t="shared" si="67"/>
        <v>180.71111111111168</v>
      </c>
      <c r="Q307" s="45">
        <f t="shared" si="67"/>
        <v>150.31111111111136</v>
      </c>
      <c r="R307" s="45">
        <f t="shared" si="67"/>
        <v>163.82222222222208</v>
      </c>
      <c r="S307" s="45">
        <f t="shared" si="67"/>
        <v>172.26666666666688</v>
      </c>
      <c r="T307" s="46">
        <f t="shared" ref="T307:AI323" si="69">T308-(T$363/360)</f>
        <v>141.86666666666656</v>
      </c>
      <c r="U307" s="46">
        <f t="shared" si="69"/>
        <v>155.37777777777728</v>
      </c>
      <c r="V307" s="46">
        <f t="shared" si="69"/>
        <v>163.82222222222208</v>
      </c>
      <c r="W307" s="47">
        <f t="shared" si="69"/>
        <v>133.42222222222176</v>
      </c>
      <c r="X307" s="47">
        <f t="shared" si="69"/>
        <v>146.93333333333408</v>
      </c>
      <c r="Y307" s="47">
        <f t="shared" si="69"/>
        <v>155.37777777777728</v>
      </c>
      <c r="Z307" s="48">
        <f t="shared" si="69"/>
        <v>124.97777777777844</v>
      </c>
      <c r="AA307" s="48">
        <f t="shared" si="69"/>
        <v>138.48888888888928</v>
      </c>
      <c r="AB307" s="48">
        <f>AB308-(AB$363/360)</f>
        <v>146.93333333333408</v>
      </c>
      <c r="AC307" s="49">
        <f>AC308-(AC$363/360)</f>
        <v>116.53333333333333</v>
      </c>
      <c r="AD307" s="49">
        <f>AD308-(AD$363/360)</f>
        <v>130.04444444444448</v>
      </c>
      <c r="AE307" s="49">
        <f t="shared" ref="AE307:AK324" si="70">AE308-(AE$363/360)</f>
        <v>138.48888888888928</v>
      </c>
      <c r="AF307" s="50">
        <f t="shared" si="70"/>
        <v>108.08888888888896</v>
      </c>
      <c r="AG307" s="50">
        <f t="shared" si="70"/>
        <v>121.59999999999968</v>
      </c>
      <c r="AH307" s="50">
        <f t="shared" si="70"/>
        <v>130.04444444444448</v>
      </c>
      <c r="AI307" s="51">
        <f t="shared" si="70"/>
        <v>99.644444444444161</v>
      </c>
      <c r="AJ307" s="51">
        <f t="shared" si="70"/>
        <v>113.15555555555545</v>
      </c>
      <c r="AK307" s="51">
        <f t="shared" si="70"/>
        <v>121.59999999999968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233.83333333333334</v>
      </c>
      <c r="F308" s="41">
        <f t="shared" si="71"/>
        <v>247.38888888888809</v>
      </c>
      <c r="G308" s="41">
        <f t="shared" si="71"/>
        <v>255.86111111111035</v>
      </c>
      <c r="H308" s="42">
        <f t="shared" si="71"/>
        <v>216.88888888888903</v>
      </c>
      <c r="I308" s="42">
        <f t="shared" si="71"/>
        <v>230.4444444444448</v>
      </c>
      <c r="J308" s="42">
        <f t="shared" si="71"/>
        <v>238.91666666666583</v>
      </c>
      <c r="K308" s="43">
        <f t="shared" si="71"/>
        <v>199.94444444444389</v>
      </c>
      <c r="L308" s="43">
        <f t="shared" si="71"/>
        <v>213.50000000000063</v>
      </c>
      <c r="M308" s="43">
        <f t="shared" si="71"/>
        <v>221.97222222222186</v>
      </c>
      <c r="N308" s="44">
        <f t="shared" si="71"/>
        <v>159.27777777777837</v>
      </c>
      <c r="O308" s="44">
        <f t="shared" si="71"/>
        <v>172.83333333333354</v>
      </c>
      <c r="P308" s="44">
        <f t="shared" si="71"/>
        <v>181.30555555555611</v>
      </c>
      <c r="Q308" s="45">
        <f t="shared" si="71"/>
        <v>150.8055555555558</v>
      </c>
      <c r="R308" s="45">
        <f t="shared" si="71"/>
        <v>164.36111111111097</v>
      </c>
      <c r="S308" s="45">
        <f t="shared" si="71"/>
        <v>172.83333333333354</v>
      </c>
      <c r="T308" s="46">
        <f t="shared" si="71"/>
        <v>142.33333333333323</v>
      </c>
      <c r="U308" s="46">
        <f t="shared" si="69"/>
        <v>155.8888888888884</v>
      </c>
      <c r="V308" s="46">
        <f t="shared" si="69"/>
        <v>164.36111111111097</v>
      </c>
      <c r="W308" s="47">
        <f t="shared" si="69"/>
        <v>133.86111111111066</v>
      </c>
      <c r="X308" s="47">
        <f t="shared" si="69"/>
        <v>147.4166666666674</v>
      </c>
      <c r="Y308" s="47">
        <f t="shared" si="69"/>
        <v>155.8888888888884</v>
      </c>
      <c r="Z308" s="48">
        <f t="shared" si="69"/>
        <v>125.38888888888955</v>
      </c>
      <c r="AA308" s="48">
        <f t="shared" si="69"/>
        <v>138.94444444444483</v>
      </c>
      <c r="AB308" s="48">
        <f t="shared" si="69"/>
        <v>147.4166666666674</v>
      </c>
      <c r="AC308" s="49">
        <f t="shared" si="69"/>
        <v>116.91666666666667</v>
      </c>
      <c r="AD308" s="49">
        <f t="shared" si="69"/>
        <v>130.47222222222226</v>
      </c>
      <c r="AE308" s="49">
        <f t="shared" si="69"/>
        <v>138.94444444444483</v>
      </c>
      <c r="AF308" s="50">
        <f t="shared" si="69"/>
        <v>108.44444444444451</v>
      </c>
      <c r="AG308" s="50">
        <f t="shared" si="69"/>
        <v>121.99999999999969</v>
      </c>
      <c r="AH308" s="50">
        <f t="shared" si="69"/>
        <v>130.47222222222226</v>
      </c>
      <c r="AI308" s="51">
        <f t="shared" si="69"/>
        <v>99.972222222221944</v>
      </c>
      <c r="AJ308" s="51">
        <f t="shared" si="70"/>
        <v>113.52777777777767</v>
      </c>
      <c r="AK308" s="51">
        <f t="shared" si="70"/>
        <v>121.99999999999969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234.60000000000002</v>
      </c>
      <c r="F309" s="41">
        <f t="shared" si="71"/>
        <v>248.19999999999919</v>
      </c>
      <c r="G309" s="41">
        <f t="shared" si="71"/>
        <v>256.69999999999925</v>
      </c>
      <c r="H309" s="42">
        <f t="shared" si="71"/>
        <v>217.60000000000014</v>
      </c>
      <c r="I309" s="42">
        <f t="shared" si="71"/>
        <v>231.20000000000036</v>
      </c>
      <c r="J309" s="42">
        <f t="shared" si="71"/>
        <v>239.69999999999916</v>
      </c>
      <c r="K309" s="43">
        <f t="shared" si="71"/>
        <v>200.59999999999945</v>
      </c>
      <c r="L309" s="43">
        <f t="shared" si="71"/>
        <v>214.20000000000061</v>
      </c>
      <c r="M309" s="43">
        <f t="shared" si="71"/>
        <v>222.69999999999965</v>
      </c>
      <c r="N309" s="44">
        <f t="shared" si="71"/>
        <v>159.80000000000058</v>
      </c>
      <c r="O309" s="44">
        <f t="shared" si="71"/>
        <v>173.4000000000002</v>
      </c>
      <c r="P309" s="44">
        <f t="shared" si="71"/>
        <v>181.90000000000055</v>
      </c>
      <c r="Q309" s="45">
        <f t="shared" si="71"/>
        <v>151.30000000000024</v>
      </c>
      <c r="R309" s="45">
        <f t="shared" si="71"/>
        <v>164.89999999999986</v>
      </c>
      <c r="S309" s="45">
        <f t="shared" si="71"/>
        <v>173.4000000000002</v>
      </c>
      <c r="T309" s="46">
        <f t="shared" si="71"/>
        <v>142.7999999999999</v>
      </c>
      <c r="U309" s="46">
        <f t="shared" si="69"/>
        <v>156.39999999999952</v>
      </c>
      <c r="V309" s="46">
        <f t="shared" si="69"/>
        <v>164.89999999999986</v>
      </c>
      <c r="W309" s="47">
        <f t="shared" si="69"/>
        <v>134.29999999999956</v>
      </c>
      <c r="X309" s="47">
        <f t="shared" si="69"/>
        <v>147.90000000000072</v>
      </c>
      <c r="Y309" s="47">
        <f t="shared" si="69"/>
        <v>156.39999999999952</v>
      </c>
      <c r="Z309" s="48">
        <f t="shared" si="69"/>
        <v>125.80000000000067</v>
      </c>
      <c r="AA309" s="48">
        <f t="shared" si="69"/>
        <v>139.40000000000038</v>
      </c>
      <c r="AB309" s="48">
        <f t="shared" si="69"/>
        <v>147.90000000000072</v>
      </c>
      <c r="AC309" s="49">
        <f t="shared" si="69"/>
        <v>117.30000000000001</v>
      </c>
      <c r="AD309" s="49">
        <f t="shared" si="69"/>
        <v>130.90000000000003</v>
      </c>
      <c r="AE309" s="49">
        <f t="shared" si="69"/>
        <v>139.40000000000038</v>
      </c>
      <c r="AF309" s="50">
        <f t="shared" si="69"/>
        <v>108.80000000000007</v>
      </c>
      <c r="AG309" s="50">
        <f t="shared" si="69"/>
        <v>122.39999999999969</v>
      </c>
      <c r="AH309" s="50">
        <f t="shared" si="69"/>
        <v>130.90000000000003</v>
      </c>
      <c r="AI309" s="51">
        <f t="shared" si="69"/>
        <v>100.29999999999973</v>
      </c>
      <c r="AJ309" s="51">
        <f t="shared" si="70"/>
        <v>113.89999999999989</v>
      </c>
      <c r="AK309" s="51">
        <f t="shared" si="70"/>
        <v>122.39999999999969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235.3666666666667</v>
      </c>
      <c r="F310" s="41">
        <f t="shared" si="71"/>
        <v>249.0111111111103</v>
      </c>
      <c r="G310" s="41">
        <f t="shared" si="71"/>
        <v>257.53888888888815</v>
      </c>
      <c r="H310" s="42">
        <f t="shared" si="71"/>
        <v>218.31111111111125</v>
      </c>
      <c r="I310" s="42">
        <f t="shared" si="71"/>
        <v>231.95555555555592</v>
      </c>
      <c r="J310" s="42">
        <f t="shared" si="71"/>
        <v>240.4833333333325</v>
      </c>
      <c r="K310" s="43">
        <f t="shared" si="71"/>
        <v>201.25555555555502</v>
      </c>
      <c r="L310" s="43">
        <f t="shared" si="71"/>
        <v>214.9000000000006</v>
      </c>
      <c r="M310" s="43">
        <f t="shared" si="71"/>
        <v>223.42777777777744</v>
      </c>
      <c r="N310" s="44">
        <f t="shared" si="71"/>
        <v>160.32222222222279</v>
      </c>
      <c r="O310" s="44">
        <f t="shared" si="71"/>
        <v>173.96666666666687</v>
      </c>
      <c r="P310" s="44">
        <f t="shared" si="71"/>
        <v>182.49444444444498</v>
      </c>
      <c r="Q310" s="45">
        <f t="shared" si="71"/>
        <v>151.79444444444468</v>
      </c>
      <c r="R310" s="45">
        <f t="shared" si="71"/>
        <v>165.43888888888875</v>
      </c>
      <c r="S310" s="45">
        <f t="shared" si="71"/>
        <v>173.96666666666687</v>
      </c>
      <c r="T310" s="46">
        <f t="shared" si="71"/>
        <v>143.26666666666657</v>
      </c>
      <c r="U310" s="46">
        <f t="shared" si="69"/>
        <v>156.91111111111064</v>
      </c>
      <c r="V310" s="46">
        <f t="shared" si="69"/>
        <v>165.43888888888875</v>
      </c>
      <c r="W310" s="47">
        <f t="shared" si="69"/>
        <v>134.73888888888845</v>
      </c>
      <c r="X310" s="47">
        <f t="shared" si="69"/>
        <v>148.38333333333404</v>
      </c>
      <c r="Y310" s="47">
        <f t="shared" si="69"/>
        <v>156.91111111111064</v>
      </c>
      <c r="Z310" s="48">
        <f t="shared" si="69"/>
        <v>126.21111111111178</v>
      </c>
      <c r="AA310" s="48">
        <f t="shared" si="69"/>
        <v>139.85555555555592</v>
      </c>
      <c r="AB310" s="48">
        <f t="shared" si="69"/>
        <v>148.38333333333404</v>
      </c>
      <c r="AC310" s="49">
        <f t="shared" si="69"/>
        <v>117.68333333333335</v>
      </c>
      <c r="AD310" s="49">
        <f t="shared" si="69"/>
        <v>131.32777777777781</v>
      </c>
      <c r="AE310" s="49">
        <f t="shared" si="69"/>
        <v>139.85555555555592</v>
      </c>
      <c r="AF310" s="50">
        <f t="shared" si="69"/>
        <v>109.15555555555562</v>
      </c>
      <c r="AG310" s="50">
        <f t="shared" si="69"/>
        <v>122.7999999999997</v>
      </c>
      <c r="AH310" s="50">
        <f t="shared" si="69"/>
        <v>131.32777777777781</v>
      </c>
      <c r="AI310" s="51">
        <f t="shared" si="69"/>
        <v>100.62777777777751</v>
      </c>
      <c r="AJ310" s="51">
        <f t="shared" si="70"/>
        <v>114.27222222222211</v>
      </c>
      <c r="AK310" s="51">
        <f t="shared" si="70"/>
        <v>122.7999999999997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236.13333333333338</v>
      </c>
      <c r="F311" s="41">
        <f t="shared" si="71"/>
        <v>249.8222222222214</v>
      </c>
      <c r="G311" s="41">
        <f t="shared" si="71"/>
        <v>258.37777777777706</v>
      </c>
      <c r="H311" s="42">
        <f t="shared" si="71"/>
        <v>219.02222222222235</v>
      </c>
      <c r="I311" s="42">
        <f t="shared" si="71"/>
        <v>232.71111111111148</v>
      </c>
      <c r="J311" s="42">
        <f t="shared" si="71"/>
        <v>241.26666666666583</v>
      </c>
      <c r="K311" s="43">
        <f t="shared" si="71"/>
        <v>201.91111111111059</v>
      </c>
      <c r="L311" s="43">
        <f t="shared" si="71"/>
        <v>215.60000000000059</v>
      </c>
      <c r="M311" s="43">
        <f t="shared" si="71"/>
        <v>224.15555555555522</v>
      </c>
      <c r="N311" s="44">
        <f t="shared" si="71"/>
        <v>160.844444444445</v>
      </c>
      <c r="O311" s="44">
        <f t="shared" si="71"/>
        <v>174.53333333333353</v>
      </c>
      <c r="P311" s="44">
        <f t="shared" si="71"/>
        <v>183.08888888888941</v>
      </c>
      <c r="Q311" s="45">
        <f t="shared" si="71"/>
        <v>152.28888888888912</v>
      </c>
      <c r="R311" s="45">
        <f t="shared" si="71"/>
        <v>165.97777777777765</v>
      </c>
      <c r="S311" s="45">
        <f t="shared" si="71"/>
        <v>174.53333333333353</v>
      </c>
      <c r="T311" s="46">
        <f t="shared" si="71"/>
        <v>143.73333333333323</v>
      </c>
      <c r="U311" s="46">
        <f t="shared" si="69"/>
        <v>157.42222222222176</v>
      </c>
      <c r="V311" s="46">
        <f t="shared" si="69"/>
        <v>165.97777777777765</v>
      </c>
      <c r="W311" s="47">
        <f t="shared" si="69"/>
        <v>135.17777777777735</v>
      </c>
      <c r="X311" s="47">
        <f t="shared" si="69"/>
        <v>148.86666666666736</v>
      </c>
      <c r="Y311" s="47">
        <f t="shared" si="69"/>
        <v>157.42222222222176</v>
      </c>
      <c r="Z311" s="48">
        <f t="shared" si="69"/>
        <v>126.62222222222289</v>
      </c>
      <c r="AA311" s="48">
        <f t="shared" si="69"/>
        <v>140.31111111111147</v>
      </c>
      <c r="AB311" s="48">
        <f t="shared" si="69"/>
        <v>148.86666666666736</v>
      </c>
      <c r="AC311" s="49">
        <f t="shared" si="69"/>
        <v>118.06666666666669</v>
      </c>
      <c r="AD311" s="49">
        <f t="shared" si="69"/>
        <v>131.75555555555559</v>
      </c>
      <c r="AE311" s="49">
        <f t="shared" si="69"/>
        <v>140.31111111111147</v>
      </c>
      <c r="AF311" s="50">
        <f t="shared" si="69"/>
        <v>109.51111111111118</v>
      </c>
      <c r="AG311" s="50">
        <f t="shared" si="69"/>
        <v>123.1999999999997</v>
      </c>
      <c r="AH311" s="50">
        <f t="shared" si="69"/>
        <v>131.75555555555559</v>
      </c>
      <c r="AI311" s="51">
        <f t="shared" si="69"/>
        <v>100.95555555555529</v>
      </c>
      <c r="AJ311" s="51">
        <f t="shared" si="70"/>
        <v>114.64444444444433</v>
      </c>
      <c r="AK311" s="51">
        <f t="shared" si="70"/>
        <v>123.1999999999997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236.90000000000006</v>
      </c>
      <c r="F312" s="41">
        <f t="shared" si="71"/>
        <v>250.6333333333325</v>
      </c>
      <c r="G312" s="41">
        <f t="shared" si="71"/>
        <v>259.21666666666596</v>
      </c>
      <c r="H312" s="42">
        <f t="shared" si="71"/>
        <v>219.73333333333346</v>
      </c>
      <c r="I312" s="42">
        <f t="shared" si="71"/>
        <v>233.46666666666704</v>
      </c>
      <c r="J312" s="42">
        <f t="shared" si="71"/>
        <v>242.04999999999916</v>
      </c>
      <c r="K312" s="43">
        <f t="shared" si="71"/>
        <v>202.56666666666615</v>
      </c>
      <c r="L312" s="43">
        <f t="shared" si="71"/>
        <v>216.30000000000058</v>
      </c>
      <c r="M312" s="43">
        <f t="shared" si="71"/>
        <v>224.88333333333301</v>
      </c>
      <c r="N312" s="44">
        <f t="shared" si="71"/>
        <v>161.36666666666721</v>
      </c>
      <c r="O312" s="44">
        <f t="shared" si="71"/>
        <v>175.10000000000019</v>
      </c>
      <c r="P312" s="44">
        <f t="shared" si="71"/>
        <v>183.68333333333385</v>
      </c>
      <c r="Q312" s="45">
        <f t="shared" si="71"/>
        <v>152.78333333333356</v>
      </c>
      <c r="R312" s="45">
        <f t="shared" si="71"/>
        <v>166.51666666666654</v>
      </c>
      <c r="S312" s="45">
        <f t="shared" si="71"/>
        <v>175.10000000000019</v>
      </c>
      <c r="T312" s="46">
        <f t="shared" si="71"/>
        <v>144.1999999999999</v>
      </c>
      <c r="U312" s="46">
        <f t="shared" si="69"/>
        <v>157.93333333333288</v>
      </c>
      <c r="V312" s="46">
        <f t="shared" si="69"/>
        <v>166.51666666666654</v>
      </c>
      <c r="W312" s="47">
        <f t="shared" si="69"/>
        <v>135.61666666666625</v>
      </c>
      <c r="X312" s="47">
        <f t="shared" si="69"/>
        <v>149.35000000000068</v>
      </c>
      <c r="Y312" s="47">
        <f t="shared" si="69"/>
        <v>157.93333333333288</v>
      </c>
      <c r="Z312" s="48">
        <f t="shared" si="69"/>
        <v>127.033333333334</v>
      </c>
      <c r="AA312" s="48">
        <f t="shared" si="69"/>
        <v>140.76666666666702</v>
      </c>
      <c r="AB312" s="48">
        <f t="shared" si="69"/>
        <v>149.35000000000068</v>
      </c>
      <c r="AC312" s="49">
        <f t="shared" si="69"/>
        <v>118.45000000000003</v>
      </c>
      <c r="AD312" s="49">
        <f t="shared" si="69"/>
        <v>132.18333333333337</v>
      </c>
      <c r="AE312" s="49">
        <f t="shared" si="69"/>
        <v>140.76666666666702</v>
      </c>
      <c r="AF312" s="50">
        <f t="shared" si="69"/>
        <v>109.86666666666673</v>
      </c>
      <c r="AG312" s="50">
        <f t="shared" si="69"/>
        <v>123.59999999999971</v>
      </c>
      <c r="AH312" s="50">
        <f t="shared" si="69"/>
        <v>132.18333333333337</v>
      </c>
      <c r="AI312" s="51">
        <f t="shared" si="69"/>
        <v>101.28333333333308</v>
      </c>
      <c r="AJ312" s="51">
        <f t="shared" si="70"/>
        <v>115.01666666666655</v>
      </c>
      <c r="AK312" s="51">
        <f t="shared" si="70"/>
        <v>123.59999999999971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237.66666666666674</v>
      </c>
      <c r="F313" s="41">
        <f t="shared" si="71"/>
        <v>251.4444444444436</v>
      </c>
      <c r="G313" s="41">
        <f t="shared" si="71"/>
        <v>260.05555555555486</v>
      </c>
      <c r="H313" s="42">
        <f t="shared" si="71"/>
        <v>220.44444444444457</v>
      </c>
      <c r="I313" s="42">
        <f t="shared" si="71"/>
        <v>234.2222222222226</v>
      </c>
      <c r="J313" s="42">
        <f t="shared" si="71"/>
        <v>242.83333333333249</v>
      </c>
      <c r="K313" s="43">
        <f t="shared" si="71"/>
        <v>203.22222222222172</v>
      </c>
      <c r="L313" s="43">
        <f t="shared" si="71"/>
        <v>217.00000000000057</v>
      </c>
      <c r="M313" s="43">
        <f t="shared" si="71"/>
        <v>225.6111111111108</v>
      </c>
      <c r="N313" s="44">
        <f t="shared" si="71"/>
        <v>161.88888888888943</v>
      </c>
      <c r="O313" s="44">
        <f t="shared" si="71"/>
        <v>175.66666666666686</v>
      </c>
      <c r="P313" s="44">
        <f t="shared" si="71"/>
        <v>184.27777777777828</v>
      </c>
      <c r="Q313" s="45">
        <f t="shared" si="71"/>
        <v>153.277777777778</v>
      </c>
      <c r="R313" s="45">
        <f t="shared" si="71"/>
        <v>167.05555555555543</v>
      </c>
      <c r="S313" s="45">
        <f t="shared" si="71"/>
        <v>175.66666666666686</v>
      </c>
      <c r="T313" s="46">
        <f t="shared" si="71"/>
        <v>144.66666666666657</v>
      </c>
      <c r="U313" s="46">
        <f t="shared" si="69"/>
        <v>158.444444444444</v>
      </c>
      <c r="V313" s="46">
        <f t="shared" si="69"/>
        <v>167.05555555555543</v>
      </c>
      <c r="W313" s="47">
        <f t="shared" si="69"/>
        <v>136.05555555555515</v>
      </c>
      <c r="X313" s="47">
        <f t="shared" si="69"/>
        <v>149.833333333334</v>
      </c>
      <c r="Y313" s="47">
        <f t="shared" si="69"/>
        <v>158.444444444444</v>
      </c>
      <c r="Z313" s="48">
        <f t="shared" si="69"/>
        <v>127.44444444444511</v>
      </c>
      <c r="AA313" s="48">
        <f t="shared" si="69"/>
        <v>141.22222222222257</v>
      </c>
      <c r="AB313" s="48">
        <f t="shared" si="69"/>
        <v>149.833333333334</v>
      </c>
      <c r="AC313" s="49">
        <f t="shared" si="69"/>
        <v>118.83333333333337</v>
      </c>
      <c r="AD313" s="49">
        <f t="shared" si="69"/>
        <v>132.61111111111114</v>
      </c>
      <c r="AE313" s="49">
        <f t="shared" si="69"/>
        <v>141.22222222222257</v>
      </c>
      <c r="AF313" s="50">
        <f t="shared" si="69"/>
        <v>110.22222222222229</v>
      </c>
      <c r="AG313" s="50">
        <f t="shared" si="69"/>
        <v>123.99999999999972</v>
      </c>
      <c r="AH313" s="50">
        <f t="shared" si="69"/>
        <v>132.61111111111114</v>
      </c>
      <c r="AI313" s="51">
        <f t="shared" si="69"/>
        <v>101.61111111111086</v>
      </c>
      <c r="AJ313" s="51">
        <f t="shared" si="70"/>
        <v>115.38888888888877</v>
      </c>
      <c r="AK313" s="51">
        <f t="shared" si="70"/>
        <v>123.99999999999972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238.43333333333342</v>
      </c>
      <c r="F314" s="41">
        <f t="shared" si="71"/>
        <v>252.25555555555471</v>
      </c>
      <c r="G314" s="41">
        <f t="shared" si="71"/>
        <v>260.89444444444376</v>
      </c>
      <c r="H314" s="42">
        <f t="shared" si="71"/>
        <v>221.15555555555568</v>
      </c>
      <c r="I314" s="42">
        <f t="shared" si="71"/>
        <v>234.97777777777816</v>
      </c>
      <c r="J314" s="42">
        <f t="shared" si="71"/>
        <v>243.61666666666582</v>
      </c>
      <c r="K314" s="43">
        <f t="shared" si="71"/>
        <v>203.87777777777728</v>
      </c>
      <c r="L314" s="43">
        <f t="shared" si="71"/>
        <v>217.70000000000056</v>
      </c>
      <c r="M314" s="43">
        <f t="shared" si="71"/>
        <v>226.33888888888859</v>
      </c>
      <c r="N314" s="44">
        <f t="shared" si="71"/>
        <v>162.41111111111164</v>
      </c>
      <c r="O314" s="44">
        <f t="shared" si="71"/>
        <v>176.23333333333352</v>
      </c>
      <c r="P314" s="44">
        <f t="shared" si="71"/>
        <v>184.87222222222272</v>
      </c>
      <c r="Q314" s="45">
        <f t="shared" si="71"/>
        <v>153.77222222222244</v>
      </c>
      <c r="R314" s="45">
        <f t="shared" si="71"/>
        <v>167.59444444444432</v>
      </c>
      <c r="S314" s="45">
        <f t="shared" si="71"/>
        <v>176.23333333333352</v>
      </c>
      <c r="T314" s="46">
        <f t="shared" si="71"/>
        <v>145.13333333333324</v>
      </c>
      <c r="U314" s="46">
        <f t="shared" si="69"/>
        <v>158.95555555555512</v>
      </c>
      <c r="V314" s="46">
        <f t="shared" si="69"/>
        <v>167.59444444444432</v>
      </c>
      <c r="W314" s="47">
        <f t="shared" si="69"/>
        <v>136.49444444444404</v>
      </c>
      <c r="X314" s="47">
        <f t="shared" si="69"/>
        <v>150.31666666666732</v>
      </c>
      <c r="Y314" s="47">
        <f t="shared" si="69"/>
        <v>158.95555555555512</v>
      </c>
      <c r="Z314" s="48">
        <f t="shared" si="69"/>
        <v>127.85555555555622</v>
      </c>
      <c r="AA314" s="48">
        <f t="shared" si="69"/>
        <v>141.67777777777812</v>
      </c>
      <c r="AB314" s="48">
        <f t="shared" si="69"/>
        <v>150.31666666666732</v>
      </c>
      <c r="AC314" s="49">
        <f t="shared" si="69"/>
        <v>119.21666666666671</v>
      </c>
      <c r="AD314" s="49">
        <f t="shared" si="69"/>
        <v>133.03888888888892</v>
      </c>
      <c r="AE314" s="49">
        <f t="shared" si="69"/>
        <v>141.67777777777812</v>
      </c>
      <c r="AF314" s="50">
        <f t="shared" si="69"/>
        <v>110.57777777777784</v>
      </c>
      <c r="AG314" s="50">
        <f t="shared" si="69"/>
        <v>124.39999999999972</v>
      </c>
      <c r="AH314" s="50">
        <f t="shared" si="69"/>
        <v>133.03888888888892</v>
      </c>
      <c r="AI314" s="51">
        <f t="shared" si="69"/>
        <v>101.93888888888864</v>
      </c>
      <c r="AJ314" s="51">
        <f t="shared" si="70"/>
        <v>115.76111111111099</v>
      </c>
      <c r="AK314" s="51">
        <f t="shared" si="70"/>
        <v>124.39999999999972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239.2000000000001</v>
      </c>
      <c r="F315" s="41">
        <f t="shared" si="71"/>
        <v>253.06666666666581</v>
      </c>
      <c r="G315" s="41">
        <f t="shared" si="71"/>
        <v>261.73333333333267</v>
      </c>
      <c r="H315" s="42">
        <f t="shared" si="71"/>
        <v>221.86666666666679</v>
      </c>
      <c r="I315" s="42">
        <f t="shared" si="71"/>
        <v>235.73333333333372</v>
      </c>
      <c r="J315" s="42">
        <f t="shared" si="71"/>
        <v>244.39999999999915</v>
      </c>
      <c r="K315" s="43">
        <f t="shared" si="71"/>
        <v>204.53333333333285</v>
      </c>
      <c r="L315" s="43">
        <f t="shared" si="71"/>
        <v>218.40000000000055</v>
      </c>
      <c r="M315" s="43">
        <f t="shared" si="71"/>
        <v>227.06666666666638</v>
      </c>
      <c r="N315" s="44">
        <f t="shared" si="71"/>
        <v>162.93333333333385</v>
      </c>
      <c r="O315" s="44">
        <f t="shared" si="71"/>
        <v>176.80000000000018</v>
      </c>
      <c r="P315" s="44">
        <f t="shared" si="71"/>
        <v>185.46666666666715</v>
      </c>
      <c r="Q315" s="45">
        <f t="shared" si="71"/>
        <v>154.26666666666688</v>
      </c>
      <c r="R315" s="45">
        <f t="shared" si="71"/>
        <v>168.13333333333321</v>
      </c>
      <c r="S315" s="45">
        <f t="shared" si="71"/>
        <v>176.80000000000018</v>
      </c>
      <c r="T315" s="46">
        <f t="shared" si="71"/>
        <v>145.59999999999991</v>
      </c>
      <c r="U315" s="46">
        <f t="shared" si="69"/>
        <v>159.46666666666624</v>
      </c>
      <c r="V315" s="46">
        <f t="shared" si="69"/>
        <v>168.13333333333321</v>
      </c>
      <c r="W315" s="47">
        <f t="shared" si="69"/>
        <v>136.93333333333294</v>
      </c>
      <c r="X315" s="47">
        <f t="shared" si="69"/>
        <v>150.80000000000064</v>
      </c>
      <c r="Y315" s="47">
        <f t="shared" si="69"/>
        <v>159.46666666666624</v>
      </c>
      <c r="Z315" s="48">
        <f t="shared" si="69"/>
        <v>128.26666666666733</v>
      </c>
      <c r="AA315" s="48">
        <f t="shared" si="69"/>
        <v>142.13333333333367</v>
      </c>
      <c r="AB315" s="48">
        <f t="shared" si="69"/>
        <v>150.80000000000064</v>
      </c>
      <c r="AC315" s="49">
        <f t="shared" si="69"/>
        <v>119.60000000000005</v>
      </c>
      <c r="AD315" s="49">
        <f t="shared" si="69"/>
        <v>133.4666666666667</v>
      </c>
      <c r="AE315" s="49">
        <f t="shared" si="69"/>
        <v>142.13333333333367</v>
      </c>
      <c r="AF315" s="50">
        <f t="shared" si="69"/>
        <v>110.93333333333339</v>
      </c>
      <c r="AG315" s="50">
        <f t="shared" si="69"/>
        <v>124.79999999999973</v>
      </c>
      <c r="AH315" s="50">
        <f t="shared" si="69"/>
        <v>133.4666666666667</v>
      </c>
      <c r="AI315" s="51">
        <f t="shared" si="69"/>
        <v>102.26666666666642</v>
      </c>
      <c r="AJ315" s="51">
        <f t="shared" si="70"/>
        <v>116.13333333333321</v>
      </c>
      <c r="AK315" s="51">
        <f t="shared" si="70"/>
        <v>124.79999999999973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239.96666666666678</v>
      </c>
      <c r="F316" s="41">
        <f t="shared" si="71"/>
        <v>253.87777777777691</v>
      </c>
      <c r="G316" s="41">
        <f t="shared" si="71"/>
        <v>262.57222222222157</v>
      </c>
      <c r="H316" s="42">
        <f t="shared" si="71"/>
        <v>222.5777777777779</v>
      </c>
      <c r="I316" s="42">
        <f t="shared" si="71"/>
        <v>236.48888888888928</v>
      </c>
      <c r="J316" s="42">
        <f t="shared" si="71"/>
        <v>245.18333333333248</v>
      </c>
      <c r="K316" s="43">
        <f t="shared" si="71"/>
        <v>205.18888888888841</v>
      </c>
      <c r="L316" s="43">
        <f t="shared" si="71"/>
        <v>219.10000000000053</v>
      </c>
      <c r="M316" s="43">
        <f t="shared" si="71"/>
        <v>227.79444444444417</v>
      </c>
      <c r="N316" s="44">
        <f t="shared" si="71"/>
        <v>163.45555555555606</v>
      </c>
      <c r="O316" s="44">
        <f t="shared" si="71"/>
        <v>177.36666666666684</v>
      </c>
      <c r="P316" s="44">
        <f t="shared" si="71"/>
        <v>186.06111111111159</v>
      </c>
      <c r="Q316" s="45">
        <f t="shared" si="71"/>
        <v>154.76111111111132</v>
      </c>
      <c r="R316" s="45">
        <f t="shared" si="71"/>
        <v>168.6722222222221</v>
      </c>
      <c r="S316" s="45">
        <f t="shared" si="71"/>
        <v>177.36666666666684</v>
      </c>
      <c r="T316" s="46">
        <f t="shared" si="71"/>
        <v>146.06666666666658</v>
      </c>
      <c r="U316" s="46">
        <f t="shared" si="69"/>
        <v>159.97777777777736</v>
      </c>
      <c r="V316" s="46">
        <f t="shared" si="69"/>
        <v>168.6722222222221</v>
      </c>
      <c r="W316" s="47">
        <f t="shared" si="69"/>
        <v>137.37222222222184</v>
      </c>
      <c r="X316" s="47">
        <f t="shared" si="69"/>
        <v>151.28333333333396</v>
      </c>
      <c r="Y316" s="47">
        <f t="shared" si="69"/>
        <v>159.97777777777736</v>
      </c>
      <c r="Z316" s="48">
        <f t="shared" si="69"/>
        <v>128.67777777777843</v>
      </c>
      <c r="AA316" s="48">
        <f t="shared" si="69"/>
        <v>142.58888888888922</v>
      </c>
      <c r="AB316" s="48">
        <f t="shared" si="69"/>
        <v>151.28333333333396</v>
      </c>
      <c r="AC316" s="49">
        <f t="shared" si="69"/>
        <v>119.98333333333339</v>
      </c>
      <c r="AD316" s="49">
        <f t="shared" si="69"/>
        <v>133.89444444444447</v>
      </c>
      <c r="AE316" s="49">
        <f t="shared" si="69"/>
        <v>142.58888888888922</v>
      </c>
      <c r="AF316" s="50">
        <f t="shared" si="69"/>
        <v>111.28888888888895</v>
      </c>
      <c r="AG316" s="50">
        <f t="shared" si="69"/>
        <v>125.19999999999973</v>
      </c>
      <c r="AH316" s="50">
        <f t="shared" si="69"/>
        <v>133.89444444444447</v>
      </c>
      <c r="AI316" s="51">
        <f t="shared" si="69"/>
        <v>102.59444444444421</v>
      </c>
      <c r="AJ316" s="51">
        <f t="shared" si="70"/>
        <v>116.50555555555543</v>
      </c>
      <c r="AK316" s="51">
        <f t="shared" si="70"/>
        <v>125.19999999999973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240.73333333333346</v>
      </c>
      <c r="F317" s="41">
        <f t="shared" si="71"/>
        <v>254.68888888888802</v>
      </c>
      <c r="G317" s="41">
        <f t="shared" si="71"/>
        <v>263.41111111111047</v>
      </c>
      <c r="H317" s="42">
        <f t="shared" si="71"/>
        <v>223.28888888888901</v>
      </c>
      <c r="I317" s="42">
        <f t="shared" si="71"/>
        <v>237.24444444444484</v>
      </c>
      <c r="J317" s="42">
        <f t="shared" si="71"/>
        <v>245.96666666666582</v>
      </c>
      <c r="K317" s="43">
        <f t="shared" si="71"/>
        <v>205.84444444444398</v>
      </c>
      <c r="L317" s="43">
        <f t="shared" si="71"/>
        <v>219.80000000000052</v>
      </c>
      <c r="M317" s="43">
        <f t="shared" si="71"/>
        <v>228.52222222222196</v>
      </c>
      <c r="N317" s="44">
        <f t="shared" si="71"/>
        <v>163.97777777777827</v>
      </c>
      <c r="O317" s="44">
        <f t="shared" si="71"/>
        <v>177.93333333333351</v>
      </c>
      <c r="P317" s="44">
        <f t="shared" si="71"/>
        <v>186.65555555555602</v>
      </c>
      <c r="Q317" s="45">
        <f t="shared" si="71"/>
        <v>155.25555555555576</v>
      </c>
      <c r="R317" s="45">
        <f t="shared" si="71"/>
        <v>169.21111111111099</v>
      </c>
      <c r="S317" s="45">
        <f t="shared" si="71"/>
        <v>177.93333333333351</v>
      </c>
      <c r="T317" s="46">
        <f t="shared" si="71"/>
        <v>146.53333333333325</v>
      </c>
      <c r="U317" s="46">
        <f t="shared" si="69"/>
        <v>160.48888888888848</v>
      </c>
      <c r="V317" s="46">
        <f t="shared" si="69"/>
        <v>169.21111111111099</v>
      </c>
      <c r="W317" s="47">
        <f t="shared" si="69"/>
        <v>137.81111111111073</v>
      </c>
      <c r="X317" s="47">
        <f t="shared" si="69"/>
        <v>151.76666666666728</v>
      </c>
      <c r="Y317" s="47">
        <f t="shared" si="69"/>
        <v>160.48888888888848</v>
      </c>
      <c r="Z317" s="48">
        <f t="shared" si="69"/>
        <v>129.08888888888953</v>
      </c>
      <c r="AA317" s="48">
        <f t="shared" si="69"/>
        <v>143.04444444444476</v>
      </c>
      <c r="AB317" s="48">
        <f t="shared" si="69"/>
        <v>151.76666666666728</v>
      </c>
      <c r="AC317" s="49">
        <f t="shared" si="69"/>
        <v>120.36666666666673</v>
      </c>
      <c r="AD317" s="49">
        <f t="shared" si="69"/>
        <v>134.32222222222225</v>
      </c>
      <c r="AE317" s="49">
        <f t="shared" si="69"/>
        <v>143.04444444444476</v>
      </c>
      <c r="AF317" s="50">
        <f t="shared" si="69"/>
        <v>111.6444444444445</v>
      </c>
      <c r="AG317" s="50">
        <f t="shared" si="69"/>
        <v>125.59999999999974</v>
      </c>
      <c r="AH317" s="50">
        <f t="shared" si="69"/>
        <v>134.32222222222225</v>
      </c>
      <c r="AI317" s="51">
        <f t="shared" si="69"/>
        <v>102.92222222222199</v>
      </c>
      <c r="AJ317" s="51">
        <f t="shared" si="70"/>
        <v>116.87777777777765</v>
      </c>
      <c r="AK317" s="51">
        <f t="shared" si="70"/>
        <v>125.59999999999974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241.50000000000014</v>
      </c>
      <c r="F318" s="41">
        <f t="shared" si="71"/>
        <v>255.49999999999912</v>
      </c>
      <c r="G318" s="41">
        <f t="shared" si="71"/>
        <v>264.24999999999937</v>
      </c>
      <c r="H318" s="42">
        <f t="shared" si="71"/>
        <v>224.00000000000011</v>
      </c>
      <c r="I318" s="42">
        <f t="shared" si="71"/>
        <v>238.0000000000004</v>
      </c>
      <c r="J318" s="42">
        <f t="shared" si="71"/>
        <v>246.74999999999915</v>
      </c>
      <c r="K318" s="43">
        <f t="shared" si="71"/>
        <v>206.49999999999955</v>
      </c>
      <c r="L318" s="43">
        <f t="shared" si="71"/>
        <v>220.50000000000051</v>
      </c>
      <c r="M318" s="43">
        <f t="shared" si="71"/>
        <v>229.24999999999974</v>
      </c>
      <c r="N318" s="44">
        <f t="shared" si="71"/>
        <v>164.50000000000048</v>
      </c>
      <c r="O318" s="44">
        <f t="shared" si="71"/>
        <v>178.50000000000017</v>
      </c>
      <c r="P318" s="44">
        <f t="shared" si="71"/>
        <v>187.25000000000045</v>
      </c>
      <c r="Q318" s="45">
        <f t="shared" si="71"/>
        <v>155.7500000000002</v>
      </c>
      <c r="R318" s="45">
        <f t="shared" si="71"/>
        <v>169.74999999999989</v>
      </c>
      <c r="S318" s="45">
        <f t="shared" si="71"/>
        <v>178.50000000000017</v>
      </c>
      <c r="T318" s="46">
        <f t="shared" si="71"/>
        <v>146.99999999999991</v>
      </c>
      <c r="U318" s="46">
        <f t="shared" si="69"/>
        <v>160.9999999999996</v>
      </c>
      <c r="V318" s="46">
        <f t="shared" si="69"/>
        <v>169.74999999999989</v>
      </c>
      <c r="W318" s="47">
        <f t="shared" si="69"/>
        <v>138.24999999999963</v>
      </c>
      <c r="X318" s="47">
        <f t="shared" si="69"/>
        <v>152.2500000000006</v>
      </c>
      <c r="Y318" s="47">
        <f t="shared" si="69"/>
        <v>160.9999999999996</v>
      </c>
      <c r="Z318" s="48">
        <f t="shared" si="69"/>
        <v>129.50000000000063</v>
      </c>
      <c r="AA318" s="48">
        <f t="shared" si="69"/>
        <v>143.50000000000031</v>
      </c>
      <c r="AB318" s="48">
        <f t="shared" si="69"/>
        <v>152.2500000000006</v>
      </c>
      <c r="AC318" s="49">
        <f t="shared" si="69"/>
        <v>120.75000000000007</v>
      </c>
      <c r="AD318" s="49">
        <f t="shared" si="69"/>
        <v>134.75000000000003</v>
      </c>
      <c r="AE318" s="49">
        <f t="shared" si="69"/>
        <v>143.50000000000031</v>
      </c>
      <c r="AF318" s="50">
        <f t="shared" si="69"/>
        <v>112.00000000000006</v>
      </c>
      <c r="AG318" s="50">
        <f t="shared" si="69"/>
        <v>125.99999999999974</v>
      </c>
      <c r="AH318" s="50">
        <f t="shared" si="69"/>
        <v>134.75000000000003</v>
      </c>
      <c r="AI318" s="51">
        <f t="shared" si="69"/>
        <v>103.24999999999977</v>
      </c>
      <c r="AJ318" s="51">
        <f t="shared" si="70"/>
        <v>117.24999999999987</v>
      </c>
      <c r="AK318" s="51">
        <f t="shared" si="70"/>
        <v>125.99999999999974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242.26666666666682</v>
      </c>
      <c r="F319" s="41">
        <f t="shared" si="71"/>
        <v>256.31111111111022</v>
      </c>
      <c r="G319" s="41">
        <f t="shared" si="71"/>
        <v>265.08888888888828</v>
      </c>
      <c r="H319" s="42">
        <f t="shared" si="71"/>
        <v>224.71111111111122</v>
      </c>
      <c r="I319" s="42">
        <f t="shared" si="71"/>
        <v>238.75555555555596</v>
      </c>
      <c r="J319" s="42">
        <f t="shared" si="71"/>
        <v>247.53333333333248</v>
      </c>
      <c r="K319" s="43">
        <f t="shared" si="71"/>
        <v>207.15555555555511</v>
      </c>
      <c r="L319" s="43">
        <f t="shared" si="71"/>
        <v>221.2000000000005</v>
      </c>
      <c r="M319" s="43">
        <f t="shared" si="71"/>
        <v>229.97777777777753</v>
      </c>
      <c r="N319" s="44">
        <f t="shared" si="71"/>
        <v>165.02222222222269</v>
      </c>
      <c r="O319" s="44">
        <f t="shared" si="71"/>
        <v>179.06666666666683</v>
      </c>
      <c r="P319" s="44">
        <f t="shared" si="71"/>
        <v>187.84444444444489</v>
      </c>
      <c r="Q319" s="45">
        <f t="shared" si="71"/>
        <v>156.24444444444464</v>
      </c>
      <c r="R319" s="45">
        <f t="shared" si="71"/>
        <v>170.28888888888878</v>
      </c>
      <c r="S319" s="45">
        <f t="shared" si="71"/>
        <v>179.06666666666683</v>
      </c>
      <c r="T319" s="46">
        <f t="shared" si="71"/>
        <v>147.46666666666658</v>
      </c>
      <c r="U319" s="46">
        <f t="shared" si="69"/>
        <v>161.51111111111072</v>
      </c>
      <c r="V319" s="46">
        <f t="shared" si="69"/>
        <v>170.28888888888878</v>
      </c>
      <c r="W319" s="47">
        <f t="shared" si="69"/>
        <v>138.68888888888853</v>
      </c>
      <c r="X319" s="47">
        <f t="shared" si="69"/>
        <v>152.73333333333392</v>
      </c>
      <c r="Y319" s="47">
        <f t="shared" si="69"/>
        <v>161.51111111111072</v>
      </c>
      <c r="Z319" s="48">
        <f t="shared" si="69"/>
        <v>129.91111111111172</v>
      </c>
      <c r="AA319" s="48">
        <f t="shared" si="69"/>
        <v>143.95555555555586</v>
      </c>
      <c r="AB319" s="48">
        <f t="shared" si="69"/>
        <v>152.73333333333392</v>
      </c>
      <c r="AC319" s="49">
        <f t="shared" si="69"/>
        <v>121.13333333333341</v>
      </c>
      <c r="AD319" s="49">
        <f t="shared" si="69"/>
        <v>135.17777777777781</v>
      </c>
      <c r="AE319" s="49">
        <f t="shared" si="69"/>
        <v>143.95555555555586</v>
      </c>
      <c r="AF319" s="50">
        <f t="shared" si="69"/>
        <v>112.35555555555561</v>
      </c>
      <c r="AG319" s="50">
        <f t="shared" si="69"/>
        <v>126.39999999999975</v>
      </c>
      <c r="AH319" s="50">
        <f t="shared" si="69"/>
        <v>135.17777777777781</v>
      </c>
      <c r="AI319" s="51">
        <f t="shared" si="69"/>
        <v>103.57777777777756</v>
      </c>
      <c r="AJ319" s="51">
        <f t="shared" si="70"/>
        <v>117.62222222222209</v>
      </c>
      <c r="AK319" s="51">
        <f t="shared" si="70"/>
        <v>126.39999999999975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243.0333333333335</v>
      </c>
      <c r="F320" s="41">
        <f t="shared" si="71"/>
        <v>257.12222222222135</v>
      </c>
      <c r="G320" s="41">
        <f t="shared" si="71"/>
        <v>265.92777777777718</v>
      </c>
      <c r="H320" s="42">
        <f t="shared" si="71"/>
        <v>225.42222222222233</v>
      </c>
      <c r="I320" s="42">
        <f t="shared" si="71"/>
        <v>239.51111111111152</v>
      </c>
      <c r="J320" s="42">
        <f t="shared" si="71"/>
        <v>248.31666666666581</v>
      </c>
      <c r="K320" s="43">
        <f t="shared" si="71"/>
        <v>207.81111111111068</v>
      </c>
      <c r="L320" s="43">
        <f t="shared" si="71"/>
        <v>221.90000000000049</v>
      </c>
      <c r="M320" s="43">
        <f t="shared" si="71"/>
        <v>230.70555555555532</v>
      </c>
      <c r="N320" s="44">
        <f t="shared" si="71"/>
        <v>165.54444444444491</v>
      </c>
      <c r="O320" s="44">
        <f t="shared" si="71"/>
        <v>179.6333333333335</v>
      </c>
      <c r="P320" s="44">
        <f t="shared" si="71"/>
        <v>188.43888888888932</v>
      </c>
      <c r="Q320" s="45">
        <f t="shared" si="71"/>
        <v>156.73888888888908</v>
      </c>
      <c r="R320" s="45">
        <f t="shared" si="71"/>
        <v>170.82777777777767</v>
      </c>
      <c r="S320" s="45">
        <f t="shared" si="71"/>
        <v>179.6333333333335</v>
      </c>
      <c r="T320" s="46">
        <f t="shared" si="71"/>
        <v>147.93333333333325</v>
      </c>
      <c r="U320" s="46">
        <f t="shared" si="69"/>
        <v>162.02222222222184</v>
      </c>
      <c r="V320" s="46">
        <f t="shared" si="69"/>
        <v>170.82777777777767</v>
      </c>
      <c r="W320" s="47">
        <f t="shared" si="69"/>
        <v>139.12777777777742</v>
      </c>
      <c r="X320" s="47">
        <f t="shared" si="69"/>
        <v>153.21666666666724</v>
      </c>
      <c r="Y320" s="47">
        <f t="shared" si="69"/>
        <v>162.02222222222184</v>
      </c>
      <c r="Z320" s="48">
        <f t="shared" si="69"/>
        <v>130.32222222222282</v>
      </c>
      <c r="AA320" s="48">
        <f t="shared" si="69"/>
        <v>144.41111111111141</v>
      </c>
      <c r="AB320" s="48">
        <f t="shared" si="69"/>
        <v>153.21666666666724</v>
      </c>
      <c r="AC320" s="49">
        <f t="shared" si="69"/>
        <v>121.51666666666675</v>
      </c>
      <c r="AD320" s="49">
        <f t="shared" si="69"/>
        <v>135.60555555555558</v>
      </c>
      <c r="AE320" s="49">
        <f t="shared" si="69"/>
        <v>144.41111111111141</v>
      </c>
      <c r="AF320" s="50">
        <f t="shared" si="69"/>
        <v>112.71111111111117</v>
      </c>
      <c r="AG320" s="50">
        <f t="shared" si="69"/>
        <v>126.79999999999976</v>
      </c>
      <c r="AH320" s="50">
        <f t="shared" si="69"/>
        <v>135.60555555555558</v>
      </c>
      <c r="AI320" s="51">
        <f t="shared" si="69"/>
        <v>103.90555555555534</v>
      </c>
      <c r="AJ320" s="51">
        <f t="shared" si="70"/>
        <v>117.99444444444431</v>
      </c>
      <c r="AK320" s="51">
        <f t="shared" si="70"/>
        <v>126.79999999999976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243.80000000000018</v>
      </c>
      <c r="F321" s="41">
        <f t="shared" si="71"/>
        <v>257.93333333333248</v>
      </c>
      <c r="G321" s="41">
        <f t="shared" si="71"/>
        <v>266.76666666666608</v>
      </c>
      <c r="H321" s="42">
        <f t="shared" si="71"/>
        <v>226.13333333333344</v>
      </c>
      <c r="I321" s="42">
        <f t="shared" si="71"/>
        <v>240.26666666666708</v>
      </c>
      <c r="J321" s="42">
        <f t="shared" si="71"/>
        <v>249.09999999999914</v>
      </c>
      <c r="K321" s="43">
        <f t="shared" si="71"/>
        <v>208.46666666666624</v>
      </c>
      <c r="L321" s="43">
        <f t="shared" si="71"/>
        <v>222.60000000000048</v>
      </c>
      <c r="M321" s="43">
        <f t="shared" si="71"/>
        <v>231.43333333333311</v>
      </c>
      <c r="N321" s="44">
        <f t="shared" si="71"/>
        <v>166.06666666666712</v>
      </c>
      <c r="O321" s="44">
        <f t="shared" si="71"/>
        <v>180.20000000000016</v>
      </c>
      <c r="P321" s="44">
        <f t="shared" si="71"/>
        <v>189.03333333333376</v>
      </c>
      <c r="Q321" s="45">
        <f t="shared" si="71"/>
        <v>157.23333333333352</v>
      </c>
      <c r="R321" s="45">
        <f t="shared" si="71"/>
        <v>171.36666666666656</v>
      </c>
      <c r="S321" s="45">
        <f t="shared" si="71"/>
        <v>180.20000000000016</v>
      </c>
      <c r="T321" s="46">
        <f t="shared" si="71"/>
        <v>148.39999999999992</v>
      </c>
      <c r="U321" s="46">
        <f t="shared" si="69"/>
        <v>162.53333333333296</v>
      </c>
      <c r="V321" s="46">
        <f t="shared" si="69"/>
        <v>171.36666666666656</v>
      </c>
      <c r="W321" s="47">
        <f t="shared" si="69"/>
        <v>139.56666666666632</v>
      </c>
      <c r="X321" s="47">
        <f t="shared" si="69"/>
        <v>153.70000000000056</v>
      </c>
      <c r="Y321" s="47">
        <f t="shared" si="69"/>
        <v>162.53333333333296</v>
      </c>
      <c r="Z321" s="48">
        <f t="shared" si="69"/>
        <v>130.73333333333392</v>
      </c>
      <c r="AA321" s="48">
        <f t="shared" si="69"/>
        <v>144.86666666666696</v>
      </c>
      <c r="AB321" s="48">
        <f t="shared" si="69"/>
        <v>153.70000000000056</v>
      </c>
      <c r="AC321" s="49">
        <f t="shared" si="69"/>
        <v>121.90000000000009</v>
      </c>
      <c r="AD321" s="49">
        <f t="shared" si="69"/>
        <v>136.03333333333336</v>
      </c>
      <c r="AE321" s="49">
        <f t="shared" si="69"/>
        <v>144.86666666666696</v>
      </c>
      <c r="AF321" s="50">
        <f t="shared" si="69"/>
        <v>113.06666666666672</v>
      </c>
      <c r="AG321" s="50">
        <f t="shared" si="69"/>
        <v>127.19999999999976</v>
      </c>
      <c r="AH321" s="50">
        <f t="shared" si="69"/>
        <v>136.03333333333336</v>
      </c>
      <c r="AI321" s="51">
        <f t="shared" si="69"/>
        <v>104.23333333333312</v>
      </c>
      <c r="AJ321" s="51">
        <f t="shared" si="70"/>
        <v>118.36666666666653</v>
      </c>
      <c r="AK321" s="51">
        <f t="shared" si="70"/>
        <v>127.19999999999976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244.56666666666686</v>
      </c>
      <c r="F322" s="41">
        <f t="shared" si="71"/>
        <v>258.74444444444362</v>
      </c>
      <c r="G322" s="41">
        <f t="shared" si="71"/>
        <v>267.60555555555499</v>
      </c>
      <c r="H322" s="42">
        <f t="shared" si="71"/>
        <v>226.84444444444455</v>
      </c>
      <c r="I322" s="42">
        <f t="shared" si="71"/>
        <v>241.02222222222264</v>
      </c>
      <c r="J322" s="42">
        <f t="shared" si="71"/>
        <v>249.88333333333247</v>
      </c>
      <c r="K322" s="43">
        <f t="shared" si="71"/>
        <v>209.12222222222181</v>
      </c>
      <c r="L322" s="43">
        <f t="shared" si="71"/>
        <v>223.30000000000047</v>
      </c>
      <c r="M322" s="43">
        <f t="shared" si="71"/>
        <v>232.1611111111109</v>
      </c>
      <c r="N322" s="44">
        <f t="shared" si="71"/>
        <v>166.58888888888933</v>
      </c>
      <c r="O322" s="44">
        <f t="shared" si="71"/>
        <v>180.76666666666682</v>
      </c>
      <c r="P322" s="44">
        <f t="shared" si="71"/>
        <v>189.62777777777819</v>
      </c>
      <c r="Q322" s="45">
        <f t="shared" si="71"/>
        <v>157.72777777777796</v>
      </c>
      <c r="R322" s="45">
        <f t="shared" si="71"/>
        <v>171.90555555555545</v>
      </c>
      <c r="S322" s="45">
        <f t="shared" si="71"/>
        <v>180.76666666666682</v>
      </c>
      <c r="T322" s="46">
        <f t="shared" si="71"/>
        <v>148.86666666666659</v>
      </c>
      <c r="U322" s="46">
        <f t="shared" si="69"/>
        <v>163.04444444444408</v>
      </c>
      <c r="V322" s="46">
        <f t="shared" si="69"/>
        <v>171.90555555555545</v>
      </c>
      <c r="W322" s="47">
        <f t="shared" si="69"/>
        <v>140.00555555555522</v>
      </c>
      <c r="X322" s="47">
        <f t="shared" si="69"/>
        <v>154.18333333333388</v>
      </c>
      <c r="Y322" s="47">
        <f t="shared" si="69"/>
        <v>163.04444444444408</v>
      </c>
      <c r="Z322" s="48">
        <f t="shared" si="69"/>
        <v>131.14444444444501</v>
      </c>
      <c r="AA322" s="48">
        <f t="shared" si="69"/>
        <v>145.32222222222251</v>
      </c>
      <c r="AB322" s="48">
        <f t="shared" si="69"/>
        <v>154.18333333333388</v>
      </c>
      <c r="AC322" s="49">
        <f t="shared" si="69"/>
        <v>122.28333333333343</v>
      </c>
      <c r="AD322" s="49">
        <f t="shared" si="69"/>
        <v>136.46111111111114</v>
      </c>
      <c r="AE322" s="49">
        <f t="shared" si="69"/>
        <v>145.32222222222251</v>
      </c>
      <c r="AF322" s="50">
        <f t="shared" si="69"/>
        <v>113.42222222222227</v>
      </c>
      <c r="AG322" s="50">
        <f t="shared" si="69"/>
        <v>127.59999999999977</v>
      </c>
      <c r="AH322" s="50">
        <f t="shared" si="69"/>
        <v>136.46111111111114</v>
      </c>
      <c r="AI322" s="51">
        <f t="shared" si="69"/>
        <v>104.5611111111109</v>
      </c>
      <c r="AJ322" s="51">
        <f t="shared" si="70"/>
        <v>118.73888888888875</v>
      </c>
      <c r="AK322" s="51">
        <f t="shared" si="70"/>
        <v>127.59999999999977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245.33333333333354</v>
      </c>
      <c r="F323" s="41">
        <f t="shared" si="71"/>
        <v>259.55555555555475</v>
      </c>
      <c r="G323" s="41">
        <f t="shared" si="71"/>
        <v>268.44444444444389</v>
      </c>
      <c r="H323" s="42">
        <f t="shared" si="71"/>
        <v>227.55555555555566</v>
      </c>
      <c r="I323" s="42">
        <f t="shared" si="71"/>
        <v>241.7777777777782</v>
      </c>
      <c r="J323" s="42">
        <f t="shared" si="71"/>
        <v>250.6666666666658</v>
      </c>
      <c r="K323" s="43">
        <f t="shared" si="71"/>
        <v>209.77777777777737</v>
      </c>
      <c r="L323" s="43">
        <f t="shared" si="71"/>
        <v>224.00000000000045</v>
      </c>
      <c r="M323" s="43">
        <f t="shared" si="71"/>
        <v>232.88888888888869</v>
      </c>
      <c r="N323" s="44">
        <f t="shared" si="71"/>
        <v>167.11111111111154</v>
      </c>
      <c r="O323" s="44">
        <f t="shared" si="71"/>
        <v>181.33333333333348</v>
      </c>
      <c r="P323" s="44">
        <f t="shared" si="71"/>
        <v>190.22222222222263</v>
      </c>
      <c r="Q323" s="45">
        <f t="shared" si="71"/>
        <v>158.2222222222224</v>
      </c>
      <c r="R323" s="45">
        <f t="shared" si="71"/>
        <v>172.44444444444434</v>
      </c>
      <c r="S323" s="45">
        <f t="shared" si="71"/>
        <v>181.33333333333348</v>
      </c>
      <c r="T323" s="46">
        <f t="shared" ref="T323" si="72">T324-(T$363/360)</f>
        <v>149.33333333333326</v>
      </c>
      <c r="U323" s="46">
        <f t="shared" si="69"/>
        <v>163.5555555555552</v>
      </c>
      <c r="V323" s="46">
        <f t="shared" si="69"/>
        <v>172.44444444444434</v>
      </c>
      <c r="W323" s="47">
        <f t="shared" si="69"/>
        <v>140.44444444444412</v>
      </c>
      <c r="X323" s="47">
        <f t="shared" si="69"/>
        <v>154.6666666666672</v>
      </c>
      <c r="Y323" s="47">
        <f t="shared" si="69"/>
        <v>163.5555555555552</v>
      </c>
      <c r="Z323" s="48">
        <f t="shared" si="69"/>
        <v>131.55555555555611</v>
      </c>
      <c r="AA323" s="48">
        <f t="shared" si="69"/>
        <v>145.77777777777806</v>
      </c>
      <c r="AB323" s="48">
        <f t="shared" si="69"/>
        <v>154.6666666666672</v>
      </c>
      <c r="AC323" s="49">
        <f t="shared" si="69"/>
        <v>122.66666666666677</v>
      </c>
      <c r="AD323" s="49">
        <f t="shared" si="69"/>
        <v>136.88888888888891</v>
      </c>
      <c r="AE323" s="49">
        <f t="shared" si="69"/>
        <v>145.77777777777806</v>
      </c>
      <c r="AF323" s="50">
        <f t="shared" si="69"/>
        <v>113.77777777777783</v>
      </c>
      <c r="AG323" s="50">
        <f t="shared" si="69"/>
        <v>127.99999999999977</v>
      </c>
      <c r="AH323" s="50">
        <f t="shared" si="69"/>
        <v>136.88888888888891</v>
      </c>
      <c r="AI323" s="51">
        <f t="shared" si="69"/>
        <v>104.88888888888869</v>
      </c>
      <c r="AJ323" s="51">
        <f t="shared" si="70"/>
        <v>119.11111111111097</v>
      </c>
      <c r="AK323" s="51">
        <f t="shared" si="70"/>
        <v>127.99999999999977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246.10000000000022</v>
      </c>
      <c r="F324" s="41">
        <f t="shared" si="73"/>
        <v>260.36666666666588</v>
      </c>
      <c r="G324" s="41">
        <f t="shared" si="73"/>
        <v>269.28333333333279</v>
      </c>
      <c r="H324" s="42">
        <f t="shared" si="73"/>
        <v>228.26666666666677</v>
      </c>
      <c r="I324" s="42">
        <f t="shared" si="73"/>
        <v>242.53333333333376</v>
      </c>
      <c r="J324" s="42">
        <f t="shared" si="73"/>
        <v>251.44999999999914</v>
      </c>
      <c r="K324" s="43">
        <f t="shared" si="73"/>
        <v>210.43333333333294</v>
      </c>
      <c r="L324" s="43">
        <f t="shared" si="73"/>
        <v>224.70000000000044</v>
      </c>
      <c r="M324" s="43">
        <f t="shared" si="73"/>
        <v>233.61666666666648</v>
      </c>
      <c r="N324" s="44">
        <f t="shared" si="73"/>
        <v>167.63333333333375</v>
      </c>
      <c r="O324" s="44">
        <f t="shared" si="73"/>
        <v>181.90000000000015</v>
      </c>
      <c r="P324" s="44">
        <f t="shared" si="73"/>
        <v>190.81666666666706</v>
      </c>
      <c r="Q324" s="45">
        <f t="shared" si="73"/>
        <v>158.71666666666684</v>
      </c>
      <c r="R324" s="45">
        <f t="shared" si="73"/>
        <v>172.98333333333323</v>
      </c>
      <c r="S324" s="45">
        <f t="shared" si="73"/>
        <v>181.90000000000015</v>
      </c>
      <c r="T324" s="46">
        <f t="shared" si="73"/>
        <v>149.79999999999993</v>
      </c>
      <c r="U324" s="46">
        <f t="shared" ref="U324:AJ339" si="74">U325-(U$363/360)</f>
        <v>164.06666666666632</v>
      </c>
      <c r="V324" s="46">
        <f t="shared" si="74"/>
        <v>172.98333333333323</v>
      </c>
      <c r="W324" s="47">
        <f t="shared" si="74"/>
        <v>140.88333333333301</v>
      </c>
      <c r="X324" s="47">
        <f t="shared" si="74"/>
        <v>155.15000000000052</v>
      </c>
      <c r="Y324" s="47">
        <f t="shared" si="74"/>
        <v>164.06666666666632</v>
      </c>
      <c r="Z324" s="48">
        <f t="shared" si="74"/>
        <v>131.96666666666721</v>
      </c>
      <c r="AA324" s="48">
        <f t="shared" si="74"/>
        <v>146.2333333333336</v>
      </c>
      <c r="AB324" s="48">
        <f t="shared" si="74"/>
        <v>155.15000000000052</v>
      </c>
      <c r="AC324" s="49">
        <f t="shared" si="74"/>
        <v>123.05000000000011</v>
      </c>
      <c r="AD324" s="49">
        <f t="shared" si="74"/>
        <v>137.31666666666669</v>
      </c>
      <c r="AE324" s="49">
        <f t="shared" si="74"/>
        <v>146.2333333333336</v>
      </c>
      <c r="AF324" s="50">
        <f t="shared" si="74"/>
        <v>114.13333333333338</v>
      </c>
      <c r="AG324" s="50">
        <f t="shared" si="74"/>
        <v>128.39999999999978</v>
      </c>
      <c r="AH324" s="50">
        <f t="shared" si="74"/>
        <v>137.31666666666669</v>
      </c>
      <c r="AI324" s="51">
        <f t="shared" si="74"/>
        <v>105.21666666666647</v>
      </c>
      <c r="AJ324" s="51">
        <f t="shared" si="74"/>
        <v>119.48333333333319</v>
      </c>
      <c r="AK324" s="51">
        <f t="shared" si="70"/>
        <v>128.39999999999978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246.8666666666669</v>
      </c>
      <c r="F325" s="41">
        <f t="shared" si="73"/>
        <v>261.17777777777701</v>
      </c>
      <c r="G325" s="41">
        <f t="shared" si="73"/>
        <v>270.12222222222169</v>
      </c>
      <c r="H325" s="42">
        <f t="shared" si="73"/>
        <v>228.97777777777787</v>
      </c>
      <c r="I325" s="42">
        <f t="shared" si="73"/>
        <v>243.28888888888932</v>
      </c>
      <c r="J325" s="42">
        <f t="shared" si="73"/>
        <v>252.23333333333247</v>
      </c>
      <c r="K325" s="43">
        <f t="shared" si="73"/>
        <v>211.0888888888885</v>
      </c>
      <c r="L325" s="43">
        <f t="shared" si="73"/>
        <v>225.40000000000043</v>
      </c>
      <c r="M325" s="43">
        <f t="shared" si="73"/>
        <v>234.34444444444426</v>
      </c>
      <c r="N325" s="44">
        <f t="shared" si="73"/>
        <v>168.15555555555596</v>
      </c>
      <c r="O325" s="44">
        <f t="shared" si="73"/>
        <v>182.46666666666681</v>
      </c>
      <c r="P325" s="44">
        <f t="shared" si="73"/>
        <v>191.4111111111115</v>
      </c>
      <c r="Q325" s="45">
        <f t="shared" si="73"/>
        <v>159.21111111111128</v>
      </c>
      <c r="R325" s="45">
        <f t="shared" si="73"/>
        <v>173.52222222222213</v>
      </c>
      <c r="S325" s="45">
        <f t="shared" si="73"/>
        <v>182.46666666666681</v>
      </c>
      <c r="T325" s="46">
        <f t="shared" si="73"/>
        <v>150.26666666666659</v>
      </c>
      <c r="U325" s="46">
        <f t="shared" si="74"/>
        <v>164.57777777777744</v>
      </c>
      <c r="V325" s="46">
        <f t="shared" si="74"/>
        <v>173.52222222222213</v>
      </c>
      <c r="W325" s="47">
        <f t="shared" si="74"/>
        <v>141.32222222222191</v>
      </c>
      <c r="X325" s="47">
        <f t="shared" si="74"/>
        <v>155.63333333333384</v>
      </c>
      <c r="Y325" s="47">
        <f t="shared" si="74"/>
        <v>164.57777777777744</v>
      </c>
      <c r="Z325" s="48">
        <f t="shared" si="74"/>
        <v>132.37777777777831</v>
      </c>
      <c r="AA325" s="48">
        <f t="shared" si="74"/>
        <v>146.68888888888915</v>
      </c>
      <c r="AB325" s="48">
        <f t="shared" si="74"/>
        <v>155.63333333333384</v>
      </c>
      <c r="AC325" s="49">
        <f t="shared" si="74"/>
        <v>123.43333333333345</v>
      </c>
      <c r="AD325" s="49">
        <f t="shared" si="74"/>
        <v>137.74444444444447</v>
      </c>
      <c r="AE325" s="49">
        <f t="shared" si="74"/>
        <v>146.68888888888915</v>
      </c>
      <c r="AF325" s="50">
        <f t="shared" si="74"/>
        <v>114.48888888888894</v>
      </c>
      <c r="AG325" s="50">
        <f t="shared" si="74"/>
        <v>128.79999999999978</v>
      </c>
      <c r="AH325" s="50">
        <f t="shared" si="74"/>
        <v>137.74444444444447</v>
      </c>
      <c r="AI325" s="51">
        <f t="shared" si="74"/>
        <v>105.54444444444425</v>
      </c>
      <c r="AJ325" s="51">
        <f t="shared" si="74"/>
        <v>119.85555555555541</v>
      </c>
      <c r="AK325" s="51">
        <f t="shared" ref="AK325:AK362" si="76">AK326-(AK$363/360)</f>
        <v>128.79999999999978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247.63333333333358</v>
      </c>
      <c r="F326" s="41">
        <f t="shared" si="73"/>
        <v>261.98888888888814</v>
      </c>
      <c r="G326" s="41">
        <f t="shared" si="73"/>
        <v>270.9611111111106</v>
      </c>
      <c r="H326" s="42">
        <f t="shared" si="73"/>
        <v>229.68888888888898</v>
      </c>
      <c r="I326" s="42">
        <f t="shared" si="73"/>
        <v>244.04444444444488</v>
      </c>
      <c r="J326" s="42">
        <f t="shared" si="73"/>
        <v>253.0166666666658</v>
      </c>
      <c r="K326" s="43">
        <f t="shared" si="73"/>
        <v>211.74444444444407</v>
      </c>
      <c r="L326" s="43">
        <f t="shared" si="73"/>
        <v>226.10000000000042</v>
      </c>
      <c r="M326" s="43">
        <f t="shared" si="73"/>
        <v>235.07222222222205</v>
      </c>
      <c r="N326" s="44">
        <f t="shared" si="73"/>
        <v>168.67777777777818</v>
      </c>
      <c r="O326" s="44">
        <f t="shared" si="73"/>
        <v>183.03333333333347</v>
      </c>
      <c r="P326" s="44">
        <f t="shared" si="73"/>
        <v>192.00555555555593</v>
      </c>
      <c r="Q326" s="45">
        <f t="shared" si="73"/>
        <v>159.70555555555572</v>
      </c>
      <c r="R326" s="45">
        <f t="shared" si="73"/>
        <v>174.06111111111102</v>
      </c>
      <c r="S326" s="45">
        <f t="shared" si="73"/>
        <v>183.03333333333347</v>
      </c>
      <c r="T326" s="46">
        <f t="shared" si="73"/>
        <v>150.73333333333326</v>
      </c>
      <c r="U326" s="46">
        <f t="shared" si="74"/>
        <v>165.08888888888856</v>
      </c>
      <c r="V326" s="46">
        <f t="shared" si="74"/>
        <v>174.06111111111102</v>
      </c>
      <c r="W326" s="47">
        <f t="shared" si="74"/>
        <v>141.76111111111081</v>
      </c>
      <c r="X326" s="47">
        <f t="shared" si="74"/>
        <v>156.11666666666716</v>
      </c>
      <c r="Y326" s="47">
        <f t="shared" si="74"/>
        <v>165.08888888888856</v>
      </c>
      <c r="Z326" s="48">
        <f t="shared" si="74"/>
        <v>132.7888888888894</v>
      </c>
      <c r="AA326" s="48">
        <f t="shared" si="74"/>
        <v>147.1444444444447</v>
      </c>
      <c r="AB326" s="48">
        <f t="shared" si="74"/>
        <v>156.11666666666716</v>
      </c>
      <c r="AC326" s="49">
        <f t="shared" si="74"/>
        <v>123.81666666666679</v>
      </c>
      <c r="AD326" s="49">
        <f t="shared" si="74"/>
        <v>138.17222222222225</v>
      </c>
      <c r="AE326" s="49">
        <f t="shared" si="74"/>
        <v>147.1444444444447</v>
      </c>
      <c r="AF326" s="50">
        <f t="shared" si="74"/>
        <v>114.84444444444449</v>
      </c>
      <c r="AG326" s="50">
        <f t="shared" si="74"/>
        <v>129.19999999999979</v>
      </c>
      <c r="AH326" s="50">
        <f t="shared" si="74"/>
        <v>138.17222222222225</v>
      </c>
      <c r="AI326" s="51">
        <f t="shared" si="74"/>
        <v>105.87222222222204</v>
      </c>
      <c r="AJ326" s="51">
        <f t="shared" si="74"/>
        <v>120.22777777777763</v>
      </c>
      <c r="AK326" s="51">
        <f t="shared" si="76"/>
        <v>129.19999999999979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248.40000000000026</v>
      </c>
      <c r="F327" s="41">
        <f t="shared" si="73"/>
        <v>262.79999999999927</v>
      </c>
      <c r="G327" s="41">
        <f t="shared" si="73"/>
        <v>271.7999999999995</v>
      </c>
      <c r="H327" s="42">
        <f t="shared" si="73"/>
        <v>230.40000000000009</v>
      </c>
      <c r="I327" s="42">
        <f t="shared" si="73"/>
        <v>244.80000000000044</v>
      </c>
      <c r="J327" s="42">
        <f t="shared" si="73"/>
        <v>253.79999999999913</v>
      </c>
      <c r="K327" s="43">
        <f t="shared" si="73"/>
        <v>212.39999999999964</v>
      </c>
      <c r="L327" s="43">
        <f t="shared" si="73"/>
        <v>226.80000000000041</v>
      </c>
      <c r="M327" s="43">
        <f t="shared" si="73"/>
        <v>235.79999999999984</v>
      </c>
      <c r="N327" s="44">
        <f t="shared" si="73"/>
        <v>169.20000000000039</v>
      </c>
      <c r="O327" s="44">
        <f t="shared" si="73"/>
        <v>183.60000000000014</v>
      </c>
      <c r="P327" s="44">
        <f t="shared" si="73"/>
        <v>192.60000000000036</v>
      </c>
      <c r="Q327" s="45">
        <f t="shared" si="73"/>
        <v>160.20000000000016</v>
      </c>
      <c r="R327" s="45">
        <f t="shared" si="73"/>
        <v>174.59999999999991</v>
      </c>
      <c r="S327" s="45">
        <f t="shared" si="73"/>
        <v>183.60000000000014</v>
      </c>
      <c r="T327" s="46">
        <f t="shared" si="73"/>
        <v>151.19999999999993</v>
      </c>
      <c r="U327" s="46">
        <f t="shared" si="74"/>
        <v>165.59999999999968</v>
      </c>
      <c r="V327" s="46">
        <f t="shared" si="74"/>
        <v>174.59999999999991</v>
      </c>
      <c r="W327" s="47">
        <f t="shared" si="74"/>
        <v>142.1999999999997</v>
      </c>
      <c r="X327" s="47">
        <f t="shared" si="74"/>
        <v>156.60000000000048</v>
      </c>
      <c r="Y327" s="47">
        <f t="shared" si="74"/>
        <v>165.59999999999968</v>
      </c>
      <c r="Z327" s="48">
        <f t="shared" si="74"/>
        <v>133.2000000000005</v>
      </c>
      <c r="AA327" s="48">
        <f t="shared" si="74"/>
        <v>147.60000000000025</v>
      </c>
      <c r="AB327" s="48">
        <f t="shared" si="74"/>
        <v>156.60000000000048</v>
      </c>
      <c r="AC327" s="49">
        <f t="shared" si="74"/>
        <v>124.20000000000013</v>
      </c>
      <c r="AD327" s="49">
        <f t="shared" si="74"/>
        <v>138.60000000000002</v>
      </c>
      <c r="AE327" s="49">
        <f t="shared" si="74"/>
        <v>147.60000000000025</v>
      </c>
      <c r="AF327" s="50">
        <f t="shared" si="74"/>
        <v>115.20000000000005</v>
      </c>
      <c r="AG327" s="50">
        <f t="shared" si="74"/>
        <v>129.5999999999998</v>
      </c>
      <c r="AH327" s="50">
        <f t="shared" si="74"/>
        <v>138.60000000000002</v>
      </c>
      <c r="AI327" s="51">
        <f t="shared" si="74"/>
        <v>106.19999999999982</v>
      </c>
      <c r="AJ327" s="51">
        <f t="shared" si="74"/>
        <v>120.59999999999985</v>
      </c>
      <c r="AK327" s="51">
        <f t="shared" si="76"/>
        <v>129.5999999999998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249.16666666666694</v>
      </c>
      <c r="F328" s="41">
        <f t="shared" si="73"/>
        <v>263.6111111111104</v>
      </c>
      <c r="G328" s="41">
        <f t="shared" si="73"/>
        <v>272.6388888888884</v>
      </c>
      <c r="H328" s="42">
        <f t="shared" si="73"/>
        <v>231.1111111111112</v>
      </c>
      <c r="I328" s="42">
        <f t="shared" si="73"/>
        <v>245.555555555556</v>
      </c>
      <c r="J328" s="42">
        <f t="shared" si="73"/>
        <v>254.58333333333246</v>
      </c>
      <c r="K328" s="43">
        <f t="shared" si="73"/>
        <v>213.0555555555552</v>
      </c>
      <c r="L328" s="43">
        <f t="shared" si="73"/>
        <v>227.5000000000004</v>
      </c>
      <c r="M328" s="43">
        <f t="shared" si="73"/>
        <v>236.52777777777763</v>
      </c>
      <c r="N328" s="44">
        <f t="shared" si="73"/>
        <v>169.7222222222226</v>
      </c>
      <c r="O328" s="44">
        <f t="shared" si="73"/>
        <v>184.1666666666668</v>
      </c>
      <c r="P328" s="44">
        <f t="shared" si="73"/>
        <v>193.1944444444448</v>
      </c>
      <c r="Q328" s="45">
        <f t="shared" si="73"/>
        <v>160.6944444444446</v>
      </c>
      <c r="R328" s="45">
        <f t="shared" si="73"/>
        <v>175.1388888888888</v>
      </c>
      <c r="S328" s="45">
        <f t="shared" si="73"/>
        <v>184.1666666666668</v>
      </c>
      <c r="T328" s="46">
        <f t="shared" si="73"/>
        <v>151.6666666666666</v>
      </c>
      <c r="U328" s="46">
        <f t="shared" si="74"/>
        <v>166.1111111111108</v>
      </c>
      <c r="V328" s="46">
        <f t="shared" si="74"/>
        <v>175.1388888888888</v>
      </c>
      <c r="W328" s="47">
        <f t="shared" si="74"/>
        <v>142.6388888888886</v>
      </c>
      <c r="X328" s="47">
        <f t="shared" si="74"/>
        <v>157.0833333333338</v>
      </c>
      <c r="Y328" s="47">
        <f t="shared" si="74"/>
        <v>166.1111111111108</v>
      </c>
      <c r="Z328" s="48">
        <f t="shared" si="74"/>
        <v>133.6111111111116</v>
      </c>
      <c r="AA328" s="48">
        <f t="shared" si="74"/>
        <v>148.0555555555558</v>
      </c>
      <c r="AB328" s="48">
        <f t="shared" si="74"/>
        <v>157.0833333333338</v>
      </c>
      <c r="AC328" s="49">
        <f t="shared" si="74"/>
        <v>124.58333333333347</v>
      </c>
      <c r="AD328" s="49">
        <f t="shared" si="74"/>
        <v>139.0277777777778</v>
      </c>
      <c r="AE328" s="49">
        <f t="shared" si="74"/>
        <v>148.0555555555558</v>
      </c>
      <c r="AF328" s="50">
        <f t="shared" si="74"/>
        <v>115.5555555555556</v>
      </c>
      <c r="AG328" s="50">
        <f t="shared" si="74"/>
        <v>129.9999999999998</v>
      </c>
      <c r="AH328" s="50">
        <f t="shared" si="74"/>
        <v>139.0277777777778</v>
      </c>
      <c r="AI328" s="51">
        <f t="shared" si="74"/>
        <v>106.5277777777776</v>
      </c>
      <c r="AJ328" s="51">
        <f t="shared" si="74"/>
        <v>120.97222222222207</v>
      </c>
      <c r="AK328" s="51">
        <f t="shared" si="76"/>
        <v>129.9999999999998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249.93333333333362</v>
      </c>
      <c r="F329" s="41">
        <f t="shared" si="73"/>
        <v>264.42222222222154</v>
      </c>
      <c r="G329" s="41">
        <f t="shared" si="73"/>
        <v>273.47777777777731</v>
      </c>
      <c r="H329" s="42">
        <f t="shared" si="73"/>
        <v>231.82222222222231</v>
      </c>
      <c r="I329" s="42">
        <f t="shared" si="73"/>
        <v>246.31111111111156</v>
      </c>
      <c r="J329" s="42">
        <f t="shared" si="73"/>
        <v>255.36666666666579</v>
      </c>
      <c r="K329" s="43">
        <f t="shared" si="73"/>
        <v>213.71111111111077</v>
      </c>
      <c r="L329" s="43">
        <f t="shared" si="73"/>
        <v>228.20000000000039</v>
      </c>
      <c r="M329" s="43">
        <f t="shared" si="73"/>
        <v>237.25555555555542</v>
      </c>
      <c r="N329" s="44">
        <f t="shared" si="73"/>
        <v>170.24444444444481</v>
      </c>
      <c r="O329" s="44">
        <f t="shared" si="73"/>
        <v>184.73333333333346</v>
      </c>
      <c r="P329" s="44">
        <f t="shared" si="73"/>
        <v>193.78888888888923</v>
      </c>
      <c r="Q329" s="45">
        <f t="shared" si="73"/>
        <v>161.18888888888904</v>
      </c>
      <c r="R329" s="45">
        <f t="shared" si="73"/>
        <v>175.67777777777769</v>
      </c>
      <c r="S329" s="45">
        <f t="shared" si="73"/>
        <v>184.73333333333346</v>
      </c>
      <c r="T329" s="46">
        <f t="shared" si="73"/>
        <v>152.13333333333327</v>
      </c>
      <c r="U329" s="46">
        <f t="shared" si="74"/>
        <v>166.62222222222192</v>
      </c>
      <c r="V329" s="46">
        <f t="shared" si="74"/>
        <v>175.67777777777769</v>
      </c>
      <c r="W329" s="47">
        <f t="shared" si="74"/>
        <v>143.0777777777775</v>
      </c>
      <c r="X329" s="47">
        <f t="shared" si="74"/>
        <v>157.56666666666712</v>
      </c>
      <c r="Y329" s="47">
        <f t="shared" si="74"/>
        <v>166.62222222222192</v>
      </c>
      <c r="Z329" s="48">
        <f t="shared" si="74"/>
        <v>134.02222222222269</v>
      </c>
      <c r="AA329" s="48">
        <f t="shared" si="74"/>
        <v>148.51111111111135</v>
      </c>
      <c r="AB329" s="48">
        <f t="shared" si="74"/>
        <v>157.56666666666712</v>
      </c>
      <c r="AC329" s="49">
        <f t="shared" si="74"/>
        <v>124.96666666666681</v>
      </c>
      <c r="AD329" s="49">
        <f t="shared" si="74"/>
        <v>139.45555555555558</v>
      </c>
      <c r="AE329" s="49">
        <f t="shared" si="74"/>
        <v>148.51111111111135</v>
      </c>
      <c r="AF329" s="50">
        <f t="shared" si="74"/>
        <v>115.91111111111115</v>
      </c>
      <c r="AG329" s="50">
        <f t="shared" si="74"/>
        <v>130.39999999999981</v>
      </c>
      <c r="AH329" s="50">
        <f t="shared" si="74"/>
        <v>139.45555555555558</v>
      </c>
      <c r="AI329" s="51">
        <f t="shared" si="74"/>
        <v>106.85555555555538</v>
      </c>
      <c r="AJ329" s="51">
        <f t="shared" si="74"/>
        <v>121.34444444444429</v>
      </c>
      <c r="AK329" s="51">
        <f t="shared" si="76"/>
        <v>130.39999999999981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250.7000000000003</v>
      </c>
      <c r="F330" s="41">
        <f t="shared" si="73"/>
        <v>265.23333333333267</v>
      </c>
      <c r="G330" s="41">
        <f t="shared" si="73"/>
        <v>274.31666666666621</v>
      </c>
      <c r="H330" s="42">
        <f t="shared" si="73"/>
        <v>232.53333333333342</v>
      </c>
      <c r="I330" s="42">
        <f t="shared" si="73"/>
        <v>247.06666666666712</v>
      </c>
      <c r="J330" s="42">
        <f t="shared" si="73"/>
        <v>256.14999999999912</v>
      </c>
      <c r="K330" s="43">
        <f t="shared" si="73"/>
        <v>214.36666666666633</v>
      </c>
      <c r="L330" s="43">
        <f t="shared" si="73"/>
        <v>228.90000000000038</v>
      </c>
      <c r="M330" s="43">
        <f t="shared" si="73"/>
        <v>237.98333333333321</v>
      </c>
      <c r="N330" s="44">
        <f t="shared" si="73"/>
        <v>170.76666666666702</v>
      </c>
      <c r="O330" s="44">
        <f t="shared" si="73"/>
        <v>185.30000000000013</v>
      </c>
      <c r="P330" s="44">
        <f t="shared" si="73"/>
        <v>194.38333333333367</v>
      </c>
      <c r="Q330" s="45">
        <f t="shared" si="73"/>
        <v>161.68333333333348</v>
      </c>
      <c r="R330" s="45">
        <f t="shared" si="73"/>
        <v>176.21666666666658</v>
      </c>
      <c r="S330" s="45">
        <f t="shared" si="73"/>
        <v>185.30000000000013</v>
      </c>
      <c r="T330" s="46">
        <f t="shared" si="73"/>
        <v>152.59999999999994</v>
      </c>
      <c r="U330" s="46">
        <f t="shared" si="74"/>
        <v>167.13333333333304</v>
      </c>
      <c r="V330" s="46">
        <f t="shared" si="74"/>
        <v>176.21666666666658</v>
      </c>
      <c r="W330" s="47">
        <f t="shared" si="74"/>
        <v>143.5166666666664</v>
      </c>
      <c r="X330" s="47">
        <f t="shared" si="74"/>
        <v>158.05000000000044</v>
      </c>
      <c r="Y330" s="47">
        <f t="shared" si="74"/>
        <v>167.13333333333304</v>
      </c>
      <c r="Z330" s="48">
        <f t="shared" si="74"/>
        <v>134.43333333333379</v>
      </c>
      <c r="AA330" s="48">
        <f t="shared" si="74"/>
        <v>148.9666666666669</v>
      </c>
      <c r="AB330" s="48">
        <f t="shared" si="74"/>
        <v>158.05000000000044</v>
      </c>
      <c r="AC330" s="49">
        <f t="shared" si="74"/>
        <v>125.35000000000015</v>
      </c>
      <c r="AD330" s="49">
        <f t="shared" si="74"/>
        <v>139.88333333333335</v>
      </c>
      <c r="AE330" s="49">
        <f t="shared" si="74"/>
        <v>148.9666666666669</v>
      </c>
      <c r="AF330" s="50">
        <f t="shared" si="74"/>
        <v>116.26666666666671</v>
      </c>
      <c r="AG330" s="50">
        <f t="shared" si="74"/>
        <v>130.79999999999981</v>
      </c>
      <c r="AH330" s="50">
        <f t="shared" si="74"/>
        <v>139.88333333333335</v>
      </c>
      <c r="AI330" s="51">
        <f t="shared" si="74"/>
        <v>107.18333333333317</v>
      </c>
      <c r="AJ330" s="51">
        <f t="shared" si="74"/>
        <v>121.71666666666651</v>
      </c>
      <c r="AK330" s="51">
        <f t="shared" si="76"/>
        <v>130.79999999999981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251.46666666666698</v>
      </c>
      <c r="F331" s="41">
        <f t="shared" si="73"/>
        <v>266.0444444444438</v>
      </c>
      <c r="G331" s="41">
        <f t="shared" si="73"/>
        <v>275.15555555555511</v>
      </c>
      <c r="H331" s="42">
        <f t="shared" si="73"/>
        <v>233.24444444444453</v>
      </c>
      <c r="I331" s="42">
        <f t="shared" si="73"/>
        <v>247.82222222222268</v>
      </c>
      <c r="J331" s="42">
        <f t="shared" si="73"/>
        <v>256.93333333333248</v>
      </c>
      <c r="K331" s="43">
        <f t="shared" si="73"/>
        <v>215.0222222222219</v>
      </c>
      <c r="L331" s="43">
        <f t="shared" si="73"/>
        <v>229.60000000000036</v>
      </c>
      <c r="M331" s="43">
        <f t="shared" si="73"/>
        <v>238.71111111111099</v>
      </c>
      <c r="N331" s="44">
        <f t="shared" si="73"/>
        <v>171.28888888888923</v>
      </c>
      <c r="O331" s="44">
        <f t="shared" si="73"/>
        <v>185.86666666666679</v>
      </c>
      <c r="P331" s="44">
        <f t="shared" si="73"/>
        <v>194.9777777777781</v>
      </c>
      <c r="Q331" s="45">
        <f t="shared" si="73"/>
        <v>162.17777777777792</v>
      </c>
      <c r="R331" s="45">
        <f t="shared" si="73"/>
        <v>176.75555555555547</v>
      </c>
      <c r="S331" s="45">
        <f t="shared" si="73"/>
        <v>185.86666666666679</v>
      </c>
      <c r="T331" s="46">
        <f t="shared" si="73"/>
        <v>153.06666666666661</v>
      </c>
      <c r="U331" s="46">
        <f t="shared" si="74"/>
        <v>167.64444444444416</v>
      </c>
      <c r="V331" s="46">
        <f t="shared" si="74"/>
        <v>176.75555555555547</v>
      </c>
      <c r="W331" s="47">
        <f t="shared" si="74"/>
        <v>143.95555555555529</v>
      </c>
      <c r="X331" s="47">
        <f t="shared" si="74"/>
        <v>158.53333333333376</v>
      </c>
      <c r="Y331" s="47">
        <f t="shared" si="74"/>
        <v>167.64444444444416</v>
      </c>
      <c r="Z331" s="48">
        <f t="shared" si="74"/>
        <v>134.84444444444489</v>
      </c>
      <c r="AA331" s="48">
        <f t="shared" si="74"/>
        <v>149.42222222222244</v>
      </c>
      <c r="AB331" s="48">
        <f t="shared" si="74"/>
        <v>158.53333333333376</v>
      </c>
      <c r="AC331" s="49">
        <f t="shared" si="74"/>
        <v>125.73333333333349</v>
      </c>
      <c r="AD331" s="49">
        <f t="shared" si="74"/>
        <v>140.31111111111113</v>
      </c>
      <c r="AE331" s="49">
        <f t="shared" si="74"/>
        <v>149.42222222222244</v>
      </c>
      <c r="AF331" s="50">
        <f t="shared" si="74"/>
        <v>116.62222222222226</v>
      </c>
      <c r="AG331" s="50">
        <f t="shared" si="74"/>
        <v>131.19999999999982</v>
      </c>
      <c r="AH331" s="50">
        <f t="shared" si="74"/>
        <v>140.31111111111113</v>
      </c>
      <c r="AI331" s="51">
        <f t="shared" si="74"/>
        <v>107.51111111111095</v>
      </c>
      <c r="AJ331" s="51">
        <f t="shared" si="74"/>
        <v>122.08888888888873</v>
      </c>
      <c r="AK331" s="51">
        <f t="shared" si="76"/>
        <v>131.19999999999982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252.23333333333366</v>
      </c>
      <c r="F332" s="41">
        <f t="shared" si="73"/>
        <v>266.85555555555493</v>
      </c>
      <c r="G332" s="41">
        <f t="shared" si="73"/>
        <v>275.99444444444401</v>
      </c>
      <c r="H332" s="42">
        <f t="shared" si="73"/>
        <v>233.95555555555563</v>
      </c>
      <c r="I332" s="42">
        <f t="shared" si="73"/>
        <v>248.57777777777824</v>
      </c>
      <c r="J332" s="42">
        <f t="shared" si="73"/>
        <v>257.71666666666584</v>
      </c>
      <c r="K332" s="43">
        <f t="shared" si="73"/>
        <v>215.67777777777746</v>
      </c>
      <c r="L332" s="43">
        <f t="shared" si="73"/>
        <v>230.30000000000035</v>
      </c>
      <c r="M332" s="43">
        <f t="shared" si="73"/>
        <v>239.43888888888878</v>
      </c>
      <c r="N332" s="44">
        <f t="shared" si="73"/>
        <v>171.81111111111144</v>
      </c>
      <c r="O332" s="44">
        <f t="shared" si="73"/>
        <v>186.43333333333345</v>
      </c>
      <c r="P332" s="44">
        <f t="shared" si="73"/>
        <v>195.57222222222254</v>
      </c>
      <c r="Q332" s="45">
        <f t="shared" si="73"/>
        <v>162.67222222222236</v>
      </c>
      <c r="R332" s="45">
        <f t="shared" si="73"/>
        <v>177.29444444444437</v>
      </c>
      <c r="S332" s="45">
        <f t="shared" si="73"/>
        <v>186.43333333333345</v>
      </c>
      <c r="T332" s="46">
        <f t="shared" si="73"/>
        <v>153.53333333333327</v>
      </c>
      <c r="U332" s="46">
        <f t="shared" si="74"/>
        <v>168.15555555555528</v>
      </c>
      <c r="V332" s="46">
        <f t="shared" si="74"/>
        <v>177.29444444444437</v>
      </c>
      <c r="W332" s="47">
        <f t="shared" si="74"/>
        <v>144.39444444444419</v>
      </c>
      <c r="X332" s="47">
        <f t="shared" si="74"/>
        <v>159.01666666666708</v>
      </c>
      <c r="Y332" s="47">
        <f t="shared" si="74"/>
        <v>168.15555555555528</v>
      </c>
      <c r="Z332" s="48">
        <f t="shared" si="74"/>
        <v>135.25555555555599</v>
      </c>
      <c r="AA332" s="48">
        <f t="shared" si="74"/>
        <v>149.87777777777799</v>
      </c>
      <c r="AB332" s="48">
        <f t="shared" si="74"/>
        <v>159.01666666666708</v>
      </c>
      <c r="AC332" s="49">
        <f t="shared" si="74"/>
        <v>126.11666666666683</v>
      </c>
      <c r="AD332" s="49">
        <f t="shared" si="74"/>
        <v>140.73888888888891</v>
      </c>
      <c r="AE332" s="49">
        <f t="shared" si="74"/>
        <v>149.87777777777799</v>
      </c>
      <c r="AF332" s="50">
        <f t="shared" si="74"/>
        <v>116.97777777777782</v>
      </c>
      <c r="AG332" s="50">
        <f t="shared" si="74"/>
        <v>131.59999999999982</v>
      </c>
      <c r="AH332" s="50">
        <f t="shared" si="74"/>
        <v>140.73888888888891</v>
      </c>
      <c r="AI332" s="51">
        <f t="shared" si="74"/>
        <v>107.83888888888873</v>
      </c>
      <c r="AJ332" s="51">
        <f t="shared" si="74"/>
        <v>122.46111111111095</v>
      </c>
      <c r="AK332" s="51">
        <f t="shared" si="76"/>
        <v>131.59999999999982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253.00000000000034</v>
      </c>
      <c r="F333" s="41">
        <f t="shared" si="73"/>
        <v>267.66666666666606</v>
      </c>
      <c r="G333" s="41">
        <f t="shared" si="73"/>
        <v>276.83333333333292</v>
      </c>
      <c r="H333" s="42">
        <f t="shared" si="73"/>
        <v>234.66666666666674</v>
      </c>
      <c r="I333" s="42">
        <f t="shared" si="73"/>
        <v>249.3333333333338</v>
      </c>
      <c r="J333" s="42">
        <f t="shared" si="73"/>
        <v>258.4999999999992</v>
      </c>
      <c r="K333" s="43">
        <f t="shared" si="73"/>
        <v>216.33333333333303</v>
      </c>
      <c r="L333" s="43">
        <f t="shared" si="73"/>
        <v>231.00000000000034</v>
      </c>
      <c r="M333" s="43">
        <f t="shared" si="73"/>
        <v>240.16666666666657</v>
      </c>
      <c r="N333" s="44">
        <f t="shared" si="73"/>
        <v>172.33333333333366</v>
      </c>
      <c r="O333" s="44">
        <f t="shared" si="73"/>
        <v>187.00000000000011</v>
      </c>
      <c r="P333" s="44">
        <f t="shared" si="73"/>
        <v>196.16666666666697</v>
      </c>
      <c r="Q333" s="45">
        <f t="shared" si="73"/>
        <v>163.1666666666668</v>
      </c>
      <c r="R333" s="45">
        <f t="shared" si="73"/>
        <v>177.83333333333326</v>
      </c>
      <c r="S333" s="45">
        <f t="shared" si="73"/>
        <v>187.00000000000011</v>
      </c>
      <c r="T333" s="46">
        <f t="shared" si="73"/>
        <v>153.99999999999994</v>
      </c>
      <c r="U333" s="46">
        <f t="shared" si="74"/>
        <v>168.6666666666664</v>
      </c>
      <c r="V333" s="46">
        <f t="shared" si="74"/>
        <v>177.83333333333326</v>
      </c>
      <c r="W333" s="47">
        <f t="shared" si="74"/>
        <v>144.83333333333309</v>
      </c>
      <c r="X333" s="47">
        <f t="shared" si="74"/>
        <v>159.5000000000004</v>
      </c>
      <c r="Y333" s="47">
        <f t="shared" si="74"/>
        <v>168.6666666666664</v>
      </c>
      <c r="Z333" s="48">
        <f t="shared" si="74"/>
        <v>135.66666666666708</v>
      </c>
      <c r="AA333" s="48">
        <f t="shared" si="74"/>
        <v>150.33333333333354</v>
      </c>
      <c r="AB333" s="48">
        <f t="shared" si="74"/>
        <v>159.5000000000004</v>
      </c>
      <c r="AC333" s="49">
        <f t="shared" si="74"/>
        <v>126.50000000000017</v>
      </c>
      <c r="AD333" s="49">
        <f t="shared" si="74"/>
        <v>141.16666666666669</v>
      </c>
      <c r="AE333" s="49">
        <f t="shared" si="74"/>
        <v>150.33333333333354</v>
      </c>
      <c r="AF333" s="50">
        <f t="shared" si="74"/>
        <v>117.33333333333337</v>
      </c>
      <c r="AG333" s="50">
        <f t="shared" si="74"/>
        <v>131.99999999999983</v>
      </c>
      <c r="AH333" s="50">
        <f t="shared" si="74"/>
        <v>141.16666666666669</v>
      </c>
      <c r="AI333" s="51">
        <f t="shared" si="74"/>
        <v>108.16666666666652</v>
      </c>
      <c r="AJ333" s="51">
        <f t="shared" si="74"/>
        <v>122.83333333333317</v>
      </c>
      <c r="AK333" s="51">
        <f t="shared" si="76"/>
        <v>131.99999999999983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253.76666666666702</v>
      </c>
      <c r="F334" s="41">
        <f t="shared" si="73"/>
        <v>268.47777777777719</v>
      </c>
      <c r="G334" s="41">
        <f t="shared" si="73"/>
        <v>277.67222222222182</v>
      </c>
      <c r="H334" s="42">
        <f t="shared" si="73"/>
        <v>235.37777777777785</v>
      </c>
      <c r="I334" s="42">
        <f t="shared" si="73"/>
        <v>250.08888888888936</v>
      </c>
      <c r="J334" s="42">
        <f t="shared" si="73"/>
        <v>259.28333333333256</v>
      </c>
      <c r="K334" s="43">
        <f t="shared" si="73"/>
        <v>216.9888888888886</v>
      </c>
      <c r="L334" s="43">
        <f t="shared" si="73"/>
        <v>231.70000000000033</v>
      </c>
      <c r="M334" s="43">
        <f t="shared" si="73"/>
        <v>240.89444444444436</v>
      </c>
      <c r="N334" s="44">
        <f t="shared" si="73"/>
        <v>172.85555555555587</v>
      </c>
      <c r="O334" s="44">
        <f t="shared" si="73"/>
        <v>187.56666666666678</v>
      </c>
      <c r="P334" s="44">
        <f t="shared" si="73"/>
        <v>196.7611111111114</v>
      </c>
      <c r="Q334" s="45">
        <f t="shared" si="73"/>
        <v>163.66111111111124</v>
      </c>
      <c r="R334" s="45">
        <f t="shared" si="73"/>
        <v>178.37222222222215</v>
      </c>
      <c r="S334" s="45">
        <f t="shared" si="73"/>
        <v>187.56666666666678</v>
      </c>
      <c r="T334" s="46">
        <f t="shared" si="73"/>
        <v>154.46666666666661</v>
      </c>
      <c r="U334" s="46">
        <f t="shared" si="74"/>
        <v>169.17777777777752</v>
      </c>
      <c r="V334" s="46">
        <f t="shared" si="74"/>
        <v>178.37222222222215</v>
      </c>
      <c r="W334" s="47">
        <f t="shared" si="74"/>
        <v>145.27222222222198</v>
      </c>
      <c r="X334" s="47">
        <f t="shared" si="74"/>
        <v>159.98333333333372</v>
      </c>
      <c r="Y334" s="47">
        <f t="shared" si="74"/>
        <v>169.17777777777752</v>
      </c>
      <c r="Z334" s="48">
        <f t="shared" si="74"/>
        <v>136.07777777777818</v>
      </c>
      <c r="AA334" s="48">
        <f t="shared" si="74"/>
        <v>150.78888888888909</v>
      </c>
      <c r="AB334" s="48">
        <f t="shared" si="74"/>
        <v>159.98333333333372</v>
      </c>
      <c r="AC334" s="49">
        <f t="shared" si="74"/>
        <v>126.88333333333351</v>
      </c>
      <c r="AD334" s="49">
        <f t="shared" si="74"/>
        <v>141.59444444444446</v>
      </c>
      <c r="AE334" s="49">
        <f t="shared" si="74"/>
        <v>150.78888888888909</v>
      </c>
      <c r="AF334" s="50">
        <f t="shared" si="74"/>
        <v>117.68888888888893</v>
      </c>
      <c r="AG334" s="50">
        <f t="shared" si="74"/>
        <v>132.39999999999984</v>
      </c>
      <c r="AH334" s="50">
        <f t="shared" si="74"/>
        <v>141.59444444444446</v>
      </c>
      <c r="AI334" s="51">
        <f t="shared" si="74"/>
        <v>108.4944444444443</v>
      </c>
      <c r="AJ334" s="51">
        <f t="shared" si="74"/>
        <v>123.20555555555539</v>
      </c>
      <c r="AK334" s="51">
        <f t="shared" si="76"/>
        <v>132.39999999999984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254.5333333333337</v>
      </c>
      <c r="F335" s="41">
        <f t="shared" si="73"/>
        <v>269.28888888888832</v>
      </c>
      <c r="G335" s="41">
        <f t="shared" si="73"/>
        <v>278.51111111111072</v>
      </c>
      <c r="H335" s="42">
        <f t="shared" si="73"/>
        <v>236.08888888888896</v>
      </c>
      <c r="I335" s="42">
        <f t="shared" si="73"/>
        <v>250.84444444444492</v>
      </c>
      <c r="J335" s="42">
        <f t="shared" si="73"/>
        <v>260.06666666666592</v>
      </c>
      <c r="K335" s="43">
        <f t="shared" si="73"/>
        <v>217.64444444444416</v>
      </c>
      <c r="L335" s="43">
        <f t="shared" si="73"/>
        <v>232.40000000000032</v>
      </c>
      <c r="M335" s="43">
        <f t="shared" si="73"/>
        <v>241.62222222222215</v>
      </c>
      <c r="N335" s="44">
        <f t="shared" si="73"/>
        <v>173.37777777777808</v>
      </c>
      <c r="O335" s="44">
        <f t="shared" si="73"/>
        <v>188.13333333333344</v>
      </c>
      <c r="P335" s="44">
        <f t="shared" si="73"/>
        <v>197.35555555555584</v>
      </c>
      <c r="Q335" s="45">
        <f t="shared" si="73"/>
        <v>164.15555555555568</v>
      </c>
      <c r="R335" s="45">
        <f t="shared" si="73"/>
        <v>178.91111111111104</v>
      </c>
      <c r="S335" s="45">
        <f t="shared" si="73"/>
        <v>188.13333333333344</v>
      </c>
      <c r="T335" s="46">
        <f t="shared" si="73"/>
        <v>154.93333333333328</v>
      </c>
      <c r="U335" s="46">
        <f t="shared" si="74"/>
        <v>169.68888888888864</v>
      </c>
      <c r="V335" s="46">
        <f t="shared" si="74"/>
        <v>178.91111111111104</v>
      </c>
      <c r="W335" s="47">
        <f t="shared" si="74"/>
        <v>145.71111111111088</v>
      </c>
      <c r="X335" s="47">
        <f t="shared" si="74"/>
        <v>160.46666666666704</v>
      </c>
      <c r="Y335" s="47">
        <f t="shared" si="74"/>
        <v>169.68888888888864</v>
      </c>
      <c r="Z335" s="48">
        <f t="shared" si="74"/>
        <v>136.48888888888928</v>
      </c>
      <c r="AA335" s="48">
        <f t="shared" si="74"/>
        <v>151.24444444444464</v>
      </c>
      <c r="AB335" s="48">
        <f t="shared" si="74"/>
        <v>160.46666666666704</v>
      </c>
      <c r="AC335" s="49">
        <f t="shared" si="74"/>
        <v>127.26666666666685</v>
      </c>
      <c r="AD335" s="49">
        <f t="shared" si="74"/>
        <v>142.02222222222224</v>
      </c>
      <c r="AE335" s="49">
        <f t="shared" si="74"/>
        <v>151.24444444444464</v>
      </c>
      <c r="AF335" s="50">
        <f t="shared" si="74"/>
        <v>118.04444444444448</v>
      </c>
      <c r="AG335" s="50">
        <f t="shared" si="74"/>
        <v>132.79999999999984</v>
      </c>
      <c r="AH335" s="50">
        <f t="shared" si="74"/>
        <v>142.02222222222224</v>
      </c>
      <c r="AI335" s="51">
        <f t="shared" si="74"/>
        <v>108.82222222222208</v>
      </c>
      <c r="AJ335" s="51">
        <f t="shared" si="74"/>
        <v>123.57777777777761</v>
      </c>
      <c r="AK335" s="51">
        <f t="shared" si="76"/>
        <v>132.79999999999984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255.30000000000038</v>
      </c>
      <c r="F336" s="41">
        <f t="shared" si="73"/>
        <v>270.09999999999945</v>
      </c>
      <c r="G336" s="41">
        <f t="shared" si="73"/>
        <v>279.34999999999962</v>
      </c>
      <c r="H336" s="42">
        <f t="shared" si="73"/>
        <v>236.80000000000007</v>
      </c>
      <c r="I336" s="42">
        <f t="shared" si="73"/>
        <v>251.60000000000048</v>
      </c>
      <c r="J336" s="42">
        <f t="shared" si="73"/>
        <v>260.84999999999928</v>
      </c>
      <c r="K336" s="43">
        <f t="shared" si="73"/>
        <v>218.29999999999973</v>
      </c>
      <c r="L336" s="43">
        <f t="shared" si="73"/>
        <v>233.10000000000031</v>
      </c>
      <c r="M336" s="43">
        <f t="shared" si="73"/>
        <v>242.34999999999994</v>
      </c>
      <c r="N336" s="44">
        <f t="shared" si="73"/>
        <v>173.90000000000029</v>
      </c>
      <c r="O336" s="44">
        <f t="shared" si="73"/>
        <v>188.7000000000001</v>
      </c>
      <c r="P336" s="44">
        <f t="shared" si="73"/>
        <v>197.95000000000027</v>
      </c>
      <c r="Q336" s="45">
        <f t="shared" si="73"/>
        <v>164.65000000000012</v>
      </c>
      <c r="R336" s="45">
        <f t="shared" si="73"/>
        <v>179.44999999999993</v>
      </c>
      <c r="S336" s="45">
        <f t="shared" si="73"/>
        <v>188.7000000000001</v>
      </c>
      <c r="T336" s="46">
        <f t="shared" si="73"/>
        <v>155.39999999999995</v>
      </c>
      <c r="U336" s="46">
        <f t="shared" si="74"/>
        <v>170.19999999999976</v>
      </c>
      <c r="V336" s="46">
        <f t="shared" si="74"/>
        <v>179.44999999999993</v>
      </c>
      <c r="W336" s="47">
        <f t="shared" si="74"/>
        <v>146.14999999999978</v>
      </c>
      <c r="X336" s="47">
        <f t="shared" si="74"/>
        <v>160.95000000000036</v>
      </c>
      <c r="Y336" s="47">
        <f t="shared" si="74"/>
        <v>170.19999999999976</v>
      </c>
      <c r="Z336" s="48">
        <f t="shared" si="74"/>
        <v>136.90000000000038</v>
      </c>
      <c r="AA336" s="48">
        <f t="shared" si="74"/>
        <v>151.70000000000019</v>
      </c>
      <c r="AB336" s="48">
        <f t="shared" si="74"/>
        <v>160.95000000000036</v>
      </c>
      <c r="AC336" s="49">
        <f t="shared" si="74"/>
        <v>127.65000000000019</v>
      </c>
      <c r="AD336" s="49">
        <f t="shared" si="74"/>
        <v>142.45000000000002</v>
      </c>
      <c r="AE336" s="49">
        <f t="shared" si="74"/>
        <v>151.70000000000019</v>
      </c>
      <c r="AF336" s="50">
        <f t="shared" si="74"/>
        <v>118.40000000000003</v>
      </c>
      <c r="AG336" s="50">
        <f t="shared" si="74"/>
        <v>133.19999999999985</v>
      </c>
      <c r="AH336" s="50">
        <f t="shared" si="74"/>
        <v>142.45000000000002</v>
      </c>
      <c r="AI336" s="51">
        <f t="shared" si="74"/>
        <v>109.14999999999986</v>
      </c>
      <c r="AJ336" s="51">
        <f t="shared" si="74"/>
        <v>123.94999999999983</v>
      </c>
      <c r="AK336" s="51">
        <f t="shared" si="76"/>
        <v>133.19999999999985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256.06666666666706</v>
      </c>
      <c r="F337" s="41">
        <f t="shared" si="73"/>
        <v>270.91111111111059</v>
      </c>
      <c r="G337" s="41">
        <f t="shared" si="73"/>
        <v>280.18888888888853</v>
      </c>
      <c r="H337" s="42">
        <f t="shared" si="73"/>
        <v>237.51111111111118</v>
      </c>
      <c r="I337" s="42">
        <f t="shared" si="73"/>
        <v>252.35555555555604</v>
      </c>
      <c r="J337" s="42">
        <f t="shared" si="73"/>
        <v>261.63333333333264</v>
      </c>
      <c r="K337" s="43">
        <f t="shared" si="73"/>
        <v>218.95555555555529</v>
      </c>
      <c r="L337" s="43">
        <f t="shared" si="73"/>
        <v>233.8000000000003</v>
      </c>
      <c r="M337" s="43">
        <f t="shared" si="73"/>
        <v>243.07777777777773</v>
      </c>
      <c r="N337" s="44">
        <f t="shared" si="73"/>
        <v>174.4222222222225</v>
      </c>
      <c r="O337" s="44">
        <f t="shared" si="73"/>
        <v>189.26666666666677</v>
      </c>
      <c r="P337" s="44">
        <f t="shared" si="73"/>
        <v>198.54444444444471</v>
      </c>
      <c r="Q337" s="45">
        <f t="shared" si="73"/>
        <v>165.14444444444456</v>
      </c>
      <c r="R337" s="45">
        <f t="shared" si="73"/>
        <v>179.98888888888882</v>
      </c>
      <c r="S337" s="45">
        <f t="shared" si="73"/>
        <v>189.26666666666677</v>
      </c>
      <c r="T337" s="46">
        <f t="shared" si="73"/>
        <v>155.86666666666662</v>
      </c>
      <c r="U337" s="46">
        <f t="shared" si="74"/>
        <v>170.71111111111088</v>
      </c>
      <c r="V337" s="46">
        <f t="shared" si="74"/>
        <v>179.98888888888882</v>
      </c>
      <c r="W337" s="47">
        <f t="shared" si="74"/>
        <v>146.58888888888868</v>
      </c>
      <c r="X337" s="47">
        <f t="shared" si="74"/>
        <v>161.43333333333368</v>
      </c>
      <c r="Y337" s="47">
        <f t="shared" si="74"/>
        <v>170.71111111111088</v>
      </c>
      <c r="Z337" s="48">
        <f t="shared" si="74"/>
        <v>137.31111111111147</v>
      </c>
      <c r="AA337" s="48">
        <f t="shared" si="74"/>
        <v>152.15555555555574</v>
      </c>
      <c r="AB337" s="48">
        <f t="shared" si="74"/>
        <v>161.43333333333368</v>
      </c>
      <c r="AC337" s="49">
        <f t="shared" si="74"/>
        <v>128.03333333333353</v>
      </c>
      <c r="AD337" s="49">
        <f t="shared" si="74"/>
        <v>142.87777777777779</v>
      </c>
      <c r="AE337" s="49">
        <f t="shared" si="74"/>
        <v>152.15555555555574</v>
      </c>
      <c r="AF337" s="50">
        <f t="shared" si="74"/>
        <v>118.75555555555559</v>
      </c>
      <c r="AG337" s="50">
        <f t="shared" si="74"/>
        <v>133.59999999999985</v>
      </c>
      <c r="AH337" s="50">
        <f t="shared" si="74"/>
        <v>142.87777777777779</v>
      </c>
      <c r="AI337" s="51">
        <f t="shared" si="74"/>
        <v>109.47777777777765</v>
      </c>
      <c r="AJ337" s="51">
        <f t="shared" si="74"/>
        <v>124.32222222222205</v>
      </c>
      <c r="AK337" s="51">
        <f t="shared" si="76"/>
        <v>133.59999999999985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256.83333333333371</v>
      </c>
      <c r="F338" s="41">
        <f t="shared" si="73"/>
        <v>271.72222222222172</v>
      </c>
      <c r="G338" s="41">
        <f t="shared" si="73"/>
        <v>281.02777777777743</v>
      </c>
      <c r="H338" s="42">
        <f t="shared" si="73"/>
        <v>238.22222222222229</v>
      </c>
      <c r="I338" s="42">
        <f t="shared" si="73"/>
        <v>253.1111111111116</v>
      </c>
      <c r="J338" s="42">
        <f t="shared" si="73"/>
        <v>262.416666666666</v>
      </c>
      <c r="K338" s="43">
        <f t="shared" si="73"/>
        <v>219.61111111111086</v>
      </c>
      <c r="L338" s="43">
        <f t="shared" si="73"/>
        <v>234.50000000000028</v>
      </c>
      <c r="M338" s="43">
        <f t="shared" si="73"/>
        <v>243.80555555555551</v>
      </c>
      <c r="N338" s="44">
        <f t="shared" si="73"/>
        <v>174.94444444444471</v>
      </c>
      <c r="O338" s="44">
        <f t="shared" si="73"/>
        <v>189.83333333333343</v>
      </c>
      <c r="P338" s="44">
        <f t="shared" si="73"/>
        <v>199.13888888888914</v>
      </c>
      <c r="Q338" s="45">
        <f t="shared" si="73"/>
        <v>165.638888888889</v>
      </c>
      <c r="R338" s="45">
        <f t="shared" si="73"/>
        <v>180.52777777777771</v>
      </c>
      <c r="S338" s="45">
        <f t="shared" si="73"/>
        <v>189.83333333333343</v>
      </c>
      <c r="T338" s="46">
        <f t="shared" si="73"/>
        <v>156.33333333333329</v>
      </c>
      <c r="U338" s="46">
        <f t="shared" si="74"/>
        <v>171.222222222222</v>
      </c>
      <c r="V338" s="46">
        <f t="shared" si="74"/>
        <v>180.52777777777771</v>
      </c>
      <c r="W338" s="47">
        <f t="shared" si="74"/>
        <v>147.02777777777757</v>
      </c>
      <c r="X338" s="47">
        <f t="shared" si="74"/>
        <v>161.916666666667</v>
      </c>
      <c r="Y338" s="47">
        <f t="shared" si="74"/>
        <v>171.222222222222</v>
      </c>
      <c r="Z338" s="48">
        <f t="shared" si="74"/>
        <v>137.72222222222257</v>
      </c>
      <c r="AA338" s="48">
        <f t="shared" si="74"/>
        <v>152.61111111111128</v>
      </c>
      <c r="AB338" s="48">
        <f t="shared" si="74"/>
        <v>161.916666666667</v>
      </c>
      <c r="AC338" s="49">
        <f t="shared" si="74"/>
        <v>128.41666666666686</v>
      </c>
      <c r="AD338" s="49">
        <f t="shared" si="74"/>
        <v>143.30555555555557</v>
      </c>
      <c r="AE338" s="49">
        <f t="shared" si="74"/>
        <v>152.61111111111128</v>
      </c>
      <c r="AF338" s="50">
        <f t="shared" si="74"/>
        <v>119.11111111111114</v>
      </c>
      <c r="AG338" s="50">
        <f t="shared" si="74"/>
        <v>133.99999999999986</v>
      </c>
      <c r="AH338" s="50">
        <f t="shared" si="74"/>
        <v>143.30555555555557</v>
      </c>
      <c r="AI338" s="51">
        <f t="shared" si="74"/>
        <v>109.80555555555543</v>
      </c>
      <c r="AJ338" s="51">
        <f t="shared" si="74"/>
        <v>124.69444444444427</v>
      </c>
      <c r="AK338" s="51">
        <f t="shared" si="76"/>
        <v>133.99999999999986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257.60000000000036</v>
      </c>
      <c r="F339" s="41">
        <f t="shared" si="73"/>
        <v>272.53333333333285</v>
      </c>
      <c r="G339" s="41">
        <f t="shared" si="73"/>
        <v>281.86666666666633</v>
      </c>
      <c r="H339" s="42">
        <f t="shared" si="73"/>
        <v>238.93333333333339</v>
      </c>
      <c r="I339" s="42">
        <f t="shared" si="73"/>
        <v>253.86666666666716</v>
      </c>
      <c r="J339" s="42">
        <f t="shared" si="73"/>
        <v>263.19999999999936</v>
      </c>
      <c r="K339" s="43">
        <f t="shared" si="73"/>
        <v>220.26666666666642</v>
      </c>
      <c r="L339" s="43">
        <f t="shared" si="73"/>
        <v>235.20000000000027</v>
      </c>
      <c r="M339" s="43">
        <f t="shared" si="73"/>
        <v>244.5333333333333</v>
      </c>
      <c r="N339" s="44">
        <f t="shared" si="73"/>
        <v>175.46666666666692</v>
      </c>
      <c r="O339" s="44">
        <f t="shared" si="73"/>
        <v>190.40000000000009</v>
      </c>
      <c r="P339" s="44">
        <f t="shared" si="73"/>
        <v>199.73333333333358</v>
      </c>
      <c r="Q339" s="45">
        <f t="shared" si="73"/>
        <v>166.13333333333344</v>
      </c>
      <c r="R339" s="45">
        <f t="shared" si="73"/>
        <v>181.06666666666661</v>
      </c>
      <c r="S339" s="45">
        <f t="shared" si="73"/>
        <v>190.40000000000009</v>
      </c>
      <c r="T339" s="46">
        <f t="shared" ref="T339" si="77">T340-(T$363/360)</f>
        <v>156.79999999999995</v>
      </c>
      <c r="U339" s="46">
        <f t="shared" si="74"/>
        <v>171.73333333333312</v>
      </c>
      <c r="V339" s="46">
        <f t="shared" si="74"/>
        <v>181.06666666666661</v>
      </c>
      <c r="W339" s="47">
        <f t="shared" si="74"/>
        <v>147.46666666666647</v>
      </c>
      <c r="X339" s="47">
        <f t="shared" si="74"/>
        <v>162.40000000000032</v>
      </c>
      <c r="Y339" s="47">
        <f t="shared" si="74"/>
        <v>171.73333333333312</v>
      </c>
      <c r="Z339" s="48">
        <f t="shared" si="74"/>
        <v>138.13333333333367</v>
      </c>
      <c r="AA339" s="48">
        <f t="shared" si="74"/>
        <v>153.06666666666683</v>
      </c>
      <c r="AB339" s="48">
        <f t="shared" si="74"/>
        <v>162.40000000000032</v>
      </c>
      <c r="AC339" s="49">
        <f t="shared" si="74"/>
        <v>128.80000000000018</v>
      </c>
      <c r="AD339" s="49">
        <f t="shared" si="74"/>
        <v>143.73333333333335</v>
      </c>
      <c r="AE339" s="49">
        <f t="shared" si="74"/>
        <v>153.06666666666683</v>
      </c>
      <c r="AF339" s="50">
        <f t="shared" si="74"/>
        <v>119.4666666666667</v>
      </c>
      <c r="AG339" s="50">
        <f t="shared" si="74"/>
        <v>134.39999999999986</v>
      </c>
      <c r="AH339" s="50">
        <f t="shared" si="74"/>
        <v>143.73333333333335</v>
      </c>
      <c r="AI339" s="51">
        <f t="shared" si="74"/>
        <v>110.13333333333321</v>
      </c>
      <c r="AJ339" s="51">
        <f t="shared" ref="AJ339" si="78">AJ340-(AJ$363/360)</f>
        <v>125.06666666666649</v>
      </c>
      <c r="AK339" s="51">
        <f t="shared" si="76"/>
        <v>134.39999999999986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258.36666666666702</v>
      </c>
      <c r="F340" s="41">
        <f t="shared" si="79"/>
        <v>273.34444444444398</v>
      </c>
      <c r="G340" s="41">
        <f t="shared" si="79"/>
        <v>282.70555555555524</v>
      </c>
      <c r="H340" s="42">
        <f t="shared" si="79"/>
        <v>239.6444444444445</v>
      </c>
      <c r="I340" s="42">
        <f t="shared" si="79"/>
        <v>254.62222222222272</v>
      </c>
      <c r="J340" s="42">
        <f t="shared" si="79"/>
        <v>263.98333333333272</v>
      </c>
      <c r="K340" s="43">
        <f t="shared" si="79"/>
        <v>220.92222222222199</v>
      </c>
      <c r="L340" s="43">
        <f t="shared" si="79"/>
        <v>235.90000000000026</v>
      </c>
      <c r="M340" s="43">
        <f t="shared" si="79"/>
        <v>245.26111111111109</v>
      </c>
      <c r="N340" s="44">
        <f t="shared" si="79"/>
        <v>175.98888888888914</v>
      </c>
      <c r="O340" s="44">
        <f t="shared" si="79"/>
        <v>190.96666666666675</v>
      </c>
      <c r="P340" s="44">
        <f t="shared" si="79"/>
        <v>200.32777777777801</v>
      </c>
      <c r="Q340" s="45">
        <f t="shared" si="79"/>
        <v>166.62777777777788</v>
      </c>
      <c r="R340" s="45">
        <f t="shared" si="79"/>
        <v>181.6055555555555</v>
      </c>
      <c r="S340" s="45">
        <f t="shared" si="79"/>
        <v>190.96666666666675</v>
      </c>
      <c r="T340" s="46">
        <f t="shared" si="79"/>
        <v>157.26666666666662</v>
      </c>
      <c r="U340" s="46">
        <f t="shared" ref="U340:AJ355" si="80">U341-(U$363/360)</f>
        <v>172.24444444444424</v>
      </c>
      <c r="V340" s="46">
        <f t="shared" si="80"/>
        <v>181.6055555555555</v>
      </c>
      <c r="W340" s="47">
        <f t="shared" si="80"/>
        <v>147.90555555555537</v>
      </c>
      <c r="X340" s="47">
        <f t="shared" si="80"/>
        <v>162.88333333333364</v>
      </c>
      <c r="Y340" s="47">
        <f t="shared" si="80"/>
        <v>172.24444444444424</v>
      </c>
      <c r="Z340" s="48">
        <f t="shared" si="80"/>
        <v>138.54444444444476</v>
      </c>
      <c r="AA340" s="48">
        <f t="shared" si="80"/>
        <v>153.52222222222238</v>
      </c>
      <c r="AB340" s="48">
        <f t="shared" si="80"/>
        <v>162.88333333333364</v>
      </c>
      <c r="AC340" s="49">
        <f t="shared" si="80"/>
        <v>129.18333333333351</v>
      </c>
      <c r="AD340" s="49">
        <f t="shared" si="80"/>
        <v>144.16111111111113</v>
      </c>
      <c r="AE340" s="49">
        <f t="shared" si="80"/>
        <v>153.52222222222238</v>
      </c>
      <c r="AF340" s="50">
        <f t="shared" si="80"/>
        <v>119.82222222222225</v>
      </c>
      <c r="AG340" s="50">
        <f t="shared" si="80"/>
        <v>134.79999999999987</v>
      </c>
      <c r="AH340" s="50">
        <f t="shared" si="80"/>
        <v>144.16111111111113</v>
      </c>
      <c r="AI340" s="51">
        <f t="shared" si="80"/>
        <v>110.46111111111099</v>
      </c>
      <c r="AJ340" s="51">
        <f t="shared" si="80"/>
        <v>125.43888888888871</v>
      </c>
      <c r="AK340" s="51">
        <f t="shared" si="76"/>
        <v>134.79999999999987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259.13333333333367</v>
      </c>
      <c r="F341" s="41">
        <f t="shared" si="79"/>
        <v>274.15555555555511</v>
      </c>
      <c r="G341" s="41">
        <f t="shared" si="79"/>
        <v>283.54444444444414</v>
      </c>
      <c r="H341" s="42">
        <f t="shared" si="79"/>
        <v>240.35555555555561</v>
      </c>
      <c r="I341" s="42">
        <f t="shared" si="79"/>
        <v>255.37777777777828</v>
      </c>
      <c r="J341" s="42">
        <f t="shared" si="79"/>
        <v>264.76666666666608</v>
      </c>
      <c r="K341" s="43">
        <f t="shared" si="79"/>
        <v>221.57777777777756</v>
      </c>
      <c r="L341" s="43">
        <f t="shared" si="79"/>
        <v>236.60000000000025</v>
      </c>
      <c r="M341" s="43">
        <f t="shared" si="79"/>
        <v>245.98888888888888</v>
      </c>
      <c r="N341" s="44">
        <f t="shared" si="79"/>
        <v>176.51111111111135</v>
      </c>
      <c r="O341" s="44">
        <f t="shared" si="79"/>
        <v>191.53333333333342</v>
      </c>
      <c r="P341" s="44">
        <f t="shared" si="79"/>
        <v>200.92222222222244</v>
      </c>
      <c r="Q341" s="45">
        <f t="shared" si="79"/>
        <v>167.12222222222232</v>
      </c>
      <c r="R341" s="45">
        <f t="shared" si="79"/>
        <v>182.14444444444439</v>
      </c>
      <c r="S341" s="45">
        <f t="shared" si="79"/>
        <v>191.53333333333342</v>
      </c>
      <c r="T341" s="46">
        <f t="shared" si="79"/>
        <v>157.73333333333329</v>
      </c>
      <c r="U341" s="46">
        <f t="shared" si="80"/>
        <v>172.75555555555536</v>
      </c>
      <c r="V341" s="46">
        <f t="shared" si="80"/>
        <v>182.14444444444439</v>
      </c>
      <c r="W341" s="47">
        <f t="shared" si="80"/>
        <v>148.34444444444426</v>
      </c>
      <c r="X341" s="47">
        <f t="shared" si="80"/>
        <v>163.36666666666696</v>
      </c>
      <c r="Y341" s="47">
        <f t="shared" si="80"/>
        <v>172.75555555555536</v>
      </c>
      <c r="Z341" s="48">
        <f t="shared" si="80"/>
        <v>138.95555555555586</v>
      </c>
      <c r="AA341" s="48">
        <f t="shared" si="80"/>
        <v>153.97777777777793</v>
      </c>
      <c r="AB341" s="48">
        <f t="shared" si="80"/>
        <v>163.36666666666696</v>
      </c>
      <c r="AC341" s="49">
        <f t="shared" si="80"/>
        <v>129.56666666666683</v>
      </c>
      <c r="AD341" s="49">
        <f t="shared" si="80"/>
        <v>144.5888888888889</v>
      </c>
      <c r="AE341" s="49">
        <f t="shared" si="80"/>
        <v>153.97777777777793</v>
      </c>
      <c r="AF341" s="50">
        <f t="shared" si="80"/>
        <v>120.17777777777781</v>
      </c>
      <c r="AG341" s="50">
        <f t="shared" si="80"/>
        <v>135.19999999999987</v>
      </c>
      <c r="AH341" s="50">
        <f t="shared" si="80"/>
        <v>144.5888888888889</v>
      </c>
      <c r="AI341" s="51">
        <f t="shared" si="80"/>
        <v>110.78888888888878</v>
      </c>
      <c r="AJ341" s="51">
        <f t="shared" si="80"/>
        <v>125.81111111111093</v>
      </c>
      <c r="AK341" s="51">
        <f t="shared" si="76"/>
        <v>135.19999999999987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259.90000000000032</v>
      </c>
      <c r="F342" s="41">
        <f t="shared" si="79"/>
        <v>274.96666666666624</v>
      </c>
      <c r="G342" s="41">
        <f t="shared" si="79"/>
        <v>284.38333333333304</v>
      </c>
      <c r="H342" s="42">
        <f t="shared" si="79"/>
        <v>241.06666666666672</v>
      </c>
      <c r="I342" s="42">
        <f t="shared" si="79"/>
        <v>256.13333333333384</v>
      </c>
      <c r="J342" s="42">
        <f t="shared" si="79"/>
        <v>265.54999999999944</v>
      </c>
      <c r="K342" s="43">
        <f t="shared" si="79"/>
        <v>222.23333333333312</v>
      </c>
      <c r="L342" s="43">
        <f t="shared" si="79"/>
        <v>237.30000000000024</v>
      </c>
      <c r="M342" s="43">
        <f t="shared" si="79"/>
        <v>246.71666666666667</v>
      </c>
      <c r="N342" s="44">
        <f t="shared" si="79"/>
        <v>177.03333333333356</v>
      </c>
      <c r="O342" s="44">
        <f t="shared" si="79"/>
        <v>192.10000000000008</v>
      </c>
      <c r="P342" s="44">
        <f t="shared" si="79"/>
        <v>201.51666666666688</v>
      </c>
      <c r="Q342" s="45">
        <f t="shared" si="79"/>
        <v>167.61666666666676</v>
      </c>
      <c r="R342" s="45">
        <f t="shared" si="79"/>
        <v>182.68333333333328</v>
      </c>
      <c r="S342" s="45">
        <f t="shared" si="79"/>
        <v>192.10000000000008</v>
      </c>
      <c r="T342" s="46">
        <f t="shared" si="79"/>
        <v>158.19999999999996</v>
      </c>
      <c r="U342" s="46">
        <f t="shared" si="80"/>
        <v>173.26666666666648</v>
      </c>
      <c r="V342" s="46">
        <f t="shared" si="80"/>
        <v>182.68333333333328</v>
      </c>
      <c r="W342" s="47">
        <f t="shared" si="80"/>
        <v>148.78333333333316</v>
      </c>
      <c r="X342" s="47">
        <f t="shared" si="80"/>
        <v>163.85000000000028</v>
      </c>
      <c r="Y342" s="47">
        <f t="shared" si="80"/>
        <v>173.26666666666648</v>
      </c>
      <c r="Z342" s="48">
        <f t="shared" si="80"/>
        <v>139.36666666666696</v>
      </c>
      <c r="AA342" s="48">
        <f t="shared" si="80"/>
        <v>154.43333333333348</v>
      </c>
      <c r="AB342" s="48">
        <f t="shared" si="80"/>
        <v>163.85000000000028</v>
      </c>
      <c r="AC342" s="49">
        <f t="shared" si="80"/>
        <v>129.95000000000016</v>
      </c>
      <c r="AD342" s="49">
        <f t="shared" si="80"/>
        <v>145.01666666666668</v>
      </c>
      <c r="AE342" s="49">
        <f t="shared" si="80"/>
        <v>154.43333333333348</v>
      </c>
      <c r="AF342" s="50">
        <f t="shared" si="80"/>
        <v>120.53333333333336</v>
      </c>
      <c r="AG342" s="50">
        <f t="shared" si="80"/>
        <v>135.59999999999988</v>
      </c>
      <c r="AH342" s="50">
        <f t="shared" si="80"/>
        <v>145.01666666666668</v>
      </c>
      <c r="AI342" s="51">
        <f t="shared" si="80"/>
        <v>111.11666666666656</v>
      </c>
      <c r="AJ342" s="51">
        <f t="shared" si="80"/>
        <v>126.18333333333315</v>
      </c>
      <c r="AK342" s="51">
        <f t="shared" si="76"/>
        <v>135.59999999999988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260.66666666666697</v>
      </c>
      <c r="F343" s="41">
        <f t="shared" si="79"/>
        <v>275.77777777777737</v>
      </c>
      <c r="G343" s="41">
        <f t="shared" si="79"/>
        <v>285.22222222222194</v>
      </c>
      <c r="H343" s="42">
        <f t="shared" si="79"/>
        <v>241.77777777777783</v>
      </c>
      <c r="I343" s="42">
        <f t="shared" si="79"/>
        <v>256.88888888888937</v>
      </c>
      <c r="J343" s="42">
        <f t="shared" si="79"/>
        <v>266.3333333333328</v>
      </c>
      <c r="K343" s="43">
        <f t="shared" si="79"/>
        <v>222.88888888888869</v>
      </c>
      <c r="L343" s="43">
        <f t="shared" si="79"/>
        <v>238.00000000000023</v>
      </c>
      <c r="M343" s="43">
        <f t="shared" si="79"/>
        <v>247.44444444444446</v>
      </c>
      <c r="N343" s="44">
        <f t="shared" si="79"/>
        <v>177.55555555555577</v>
      </c>
      <c r="O343" s="44">
        <f t="shared" si="79"/>
        <v>192.66666666666674</v>
      </c>
      <c r="P343" s="44">
        <f t="shared" si="79"/>
        <v>202.11111111111131</v>
      </c>
      <c r="Q343" s="45">
        <f t="shared" si="79"/>
        <v>168.1111111111112</v>
      </c>
      <c r="R343" s="45">
        <f t="shared" si="79"/>
        <v>183.22222222222217</v>
      </c>
      <c r="S343" s="45">
        <f t="shared" si="79"/>
        <v>192.66666666666674</v>
      </c>
      <c r="T343" s="46">
        <f t="shared" si="79"/>
        <v>158.66666666666663</v>
      </c>
      <c r="U343" s="46">
        <f t="shared" si="80"/>
        <v>173.7777777777776</v>
      </c>
      <c r="V343" s="46">
        <f t="shared" si="80"/>
        <v>183.22222222222217</v>
      </c>
      <c r="W343" s="47">
        <f t="shared" si="80"/>
        <v>149.22222222222206</v>
      </c>
      <c r="X343" s="47">
        <f t="shared" si="80"/>
        <v>164.3333333333336</v>
      </c>
      <c r="Y343" s="47">
        <f t="shared" si="80"/>
        <v>173.7777777777776</v>
      </c>
      <c r="Z343" s="48">
        <f t="shared" si="80"/>
        <v>139.77777777777806</v>
      </c>
      <c r="AA343" s="48">
        <f t="shared" si="80"/>
        <v>154.88888888888903</v>
      </c>
      <c r="AB343" s="48">
        <f t="shared" si="80"/>
        <v>164.3333333333336</v>
      </c>
      <c r="AC343" s="49">
        <f t="shared" si="80"/>
        <v>130.33333333333348</v>
      </c>
      <c r="AD343" s="49">
        <f t="shared" si="80"/>
        <v>145.44444444444446</v>
      </c>
      <c r="AE343" s="49">
        <f t="shared" si="80"/>
        <v>154.88888888888903</v>
      </c>
      <c r="AF343" s="50">
        <f t="shared" si="80"/>
        <v>120.88888888888891</v>
      </c>
      <c r="AG343" s="50">
        <f t="shared" si="80"/>
        <v>135.99999999999989</v>
      </c>
      <c r="AH343" s="50">
        <f t="shared" si="80"/>
        <v>145.44444444444446</v>
      </c>
      <c r="AI343" s="51">
        <f t="shared" si="80"/>
        <v>111.44444444444434</v>
      </c>
      <c r="AJ343" s="51">
        <f t="shared" si="80"/>
        <v>126.55555555555537</v>
      </c>
      <c r="AK343" s="51">
        <f t="shared" si="76"/>
        <v>135.99999999999989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261.43333333333362</v>
      </c>
      <c r="F344" s="41">
        <f t="shared" si="79"/>
        <v>276.5888888888885</v>
      </c>
      <c r="G344" s="41">
        <f t="shared" si="79"/>
        <v>286.06111111111085</v>
      </c>
      <c r="H344" s="42">
        <f t="shared" si="79"/>
        <v>242.48888888888894</v>
      </c>
      <c r="I344" s="42">
        <f t="shared" si="79"/>
        <v>257.6444444444449</v>
      </c>
      <c r="J344" s="42">
        <f t="shared" si="79"/>
        <v>267.11666666666616</v>
      </c>
      <c r="K344" s="43">
        <f t="shared" si="79"/>
        <v>223.54444444444425</v>
      </c>
      <c r="L344" s="43">
        <f t="shared" si="79"/>
        <v>238.70000000000022</v>
      </c>
      <c r="M344" s="43">
        <f t="shared" si="79"/>
        <v>248.17222222222225</v>
      </c>
      <c r="N344" s="44">
        <f t="shared" si="79"/>
        <v>178.07777777777798</v>
      </c>
      <c r="O344" s="44">
        <f t="shared" si="79"/>
        <v>193.23333333333341</v>
      </c>
      <c r="P344" s="44">
        <f t="shared" si="79"/>
        <v>202.70555555555575</v>
      </c>
      <c r="Q344" s="45">
        <f t="shared" si="79"/>
        <v>168.60555555555564</v>
      </c>
      <c r="R344" s="45">
        <f t="shared" si="79"/>
        <v>183.76111111111106</v>
      </c>
      <c r="S344" s="45">
        <f t="shared" si="79"/>
        <v>193.23333333333341</v>
      </c>
      <c r="T344" s="46">
        <f t="shared" si="79"/>
        <v>159.1333333333333</v>
      </c>
      <c r="U344" s="46">
        <f t="shared" si="80"/>
        <v>174.28888888888872</v>
      </c>
      <c r="V344" s="46">
        <f t="shared" si="80"/>
        <v>183.76111111111106</v>
      </c>
      <c r="W344" s="47">
        <f t="shared" si="80"/>
        <v>149.66111111111096</v>
      </c>
      <c r="X344" s="47">
        <f t="shared" si="80"/>
        <v>164.81666666666692</v>
      </c>
      <c r="Y344" s="47">
        <f t="shared" si="80"/>
        <v>174.28888888888872</v>
      </c>
      <c r="Z344" s="48">
        <f t="shared" si="80"/>
        <v>140.18888888888915</v>
      </c>
      <c r="AA344" s="48">
        <f t="shared" si="80"/>
        <v>155.34444444444458</v>
      </c>
      <c r="AB344" s="48">
        <f t="shared" si="80"/>
        <v>164.81666666666692</v>
      </c>
      <c r="AC344" s="49">
        <f t="shared" si="80"/>
        <v>130.71666666666681</v>
      </c>
      <c r="AD344" s="49">
        <f t="shared" si="80"/>
        <v>145.87222222222223</v>
      </c>
      <c r="AE344" s="49">
        <f t="shared" si="80"/>
        <v>155.34444444444458</v>
      </c>
      <c r="AF344" s="50">
        <f t="shared" si="80"/>
        <v>121.24444444444447</v>
      </c>
      <c r="AG344" s="50">
        <f t="shared" si="80"/>
        <v>136.39999999999989</v>
      </c>
      <c r="AH344" s="50">
        <f t="shared" si="80"/>
        <v>145.87222222222223</v>
      </c>
      <c r="AI344" s="51">
        <f t="shared" si="80"/>
        <v>111.77222222222213</v>
      </c>
      <c r="AJ344" s="51">
        <f t="shared" si="80"/>
        <v>126.92777777777759</v>
      </c>
      <c r="AK344" s="51">
        <f t="shared" si="76"/>
        <v>136.39999999999989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262.20000000000027</v>
      </c>
      <c r="F345" s="41">
        <f t="shared" si="79"/>
        <v>277.39999999999964</v>
      </c>
      <c r="G345" s="41">
        <f t="shared" si="79"/>
        <v>286.89999999999975</v>
      </c>
      <c r="H345" s="42">
        <f t="shared" si="79"/>
        <v>243.20000000000005</v>
      </c>
      <c r="I345" s="42">
        <f t="shared" si="79"/>
        <v>258.40000000000043</v>
      </c>
      <c r="J345" s="42">
        <f t="shared" si="79"/>
        <v>267.89999999999952</v>
      </c>
      <c r="K345" s="43">
        <f t="shared" si="79"/>
        <v>224.19999999999982</v>
      </c>
      <c r="L345" s="43">
        <f t="shared" si="79"/>
        <v>239.4000000000002</v>
      </c>
      <c r="M345" s="43">
        <f t="shared" si="79"/>
        <v>248.90000000000003</v>
      </c>
      <c r="N345" s="44">
        <f t="shared" si="79"/>
        <v>178.60000000000019</v>
      </c>
      <c r="O345" s="44">
        <f t="shared" si="79"/>
        <v>193.80000000000007</v>
      </c>
      <c r="P345" s="44">
        <f t="shared" si="79"/>
        <v>203.30000000000018</v>
      </c>
      <c r="Q345" s="45">
        <f t="shared" si="79"/>
        <v>169.10000000000008</v>
      </c>
      <c r="R345" s="45">
        <f t="shared" si="79"/>
        <v>184.29999999999995</v>
      </c>
      <c r="S345" s="45">
        <f t="shared" si="79"/>
        <v>193.80000000000007</v>
      </c>
      <c r="T345" s="46">
        <f t="shared" si="79"/>
        <v>159.59999999999997</v>
      </c>
      <c r="U345" s="46">
        <f t="shared" si="80"/>
        <v>174.79999999999984</v>
      </c>
      <c r="V345" s="46">
        <f t="shared" si="80"/>
        <v>184.29999999999995</v>
      </c>
      <c r="W345" s="47">
        <f t="shared" si="80"/>
        <v>150.09999999999985</v>
      </c>
      <c r="X345" s="47">
        <f t="shared" si="80"/>
        <v>165.30000000000024</v>
      </c>
      <c r="Y345" s="47">
        <f t="shared" si="80"/>
        <v>174.79999999999984</v>
      </c>
      <c r="Z345" s="48">
        <f t="shared" si="80"/>
        <v>140.60000000000025</v>
      </c>
      <c r="AA345" s="48">
        <f t="shared" si="80"/>
        <v>155.80000000000013</v>
      </c>
      <c r="AB345" s="48">
        <f t="shared" si="80"/>
        <v>165.30000000000024</v>
      </c>
      <c r="AC345" s="49">
        <f t="shared" si="80"/>
        <v>131.10000000000014</v>
      </c>
      <c r="AD345" s="49">
        <f t="shared" si="80"/>
        <v>146.30000000000001</v>
      </c>
      <c r="AE345" s="49">
        <f t="shared" si="80"/>
        <v>155.80000000000013</v>
      </c>
      <c r="AF345" s="50">
        <f t="shared" si="80"/>
        <v>121.60000000000002</v>
      </c>
      <c r="AG345" s="50">
        <f t="shared" si="80"/>
        <v>136.7999999999999</v>
      </c>
      <c r="AH345" s="50">
        <f t="shared" si="80"/>
        <v>146.30000000000001</v>
      </c>
      <c r="AI345" s="51">
        <f t="shared" si="80"/>
        <v>112.09999999999991</v>
      </c>
      <c r="AJ345" s="51">
        <f t="shared" si="80"/>
        <v>127.29999999999981</v>
      </c>
      <c r="AK345" s="51">
        <f t="shared" si="76"/>
        <v>136.7999999999999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262.96666666666692</v>
      </c>
      <c r="F346" s="41">
        <f t="shared" si="79"/>
        <v>278.21111111111077</v>
      </c>
      <c r="G346" s="41">
        <f t="shared" si="79"/>
        <v>287.73888888888865</v>
      </c>
      <c r="H346" s="42">
        <f t="shared" si="79"/>
        <v>243.91111111111115</v>
      </c>
      <c r="I346" s="42">
        <f t="shared" si="79"/>
        <v>259.15555555555596</v>
      </c>
      <c r="J346" s="42">
        <f t="shared" si="79"/>
        <v>268.68333333333288</v>
      </c>
      <c r="K346" s="43">
        <f t="shared" si="79"/>
        <v>224.85555555555538</v>
      </c>
      <c r="L346" s="43">
        <f t="shared" si="79"/>
        <v>240.10000000000019</v>
      </c>
      <c r="M346" s="43">
        <f t="shared" si="79"/>
        <v>249.62777777777782</v>
      </c>
      <c r="N346" s="44">
        <f t="shared" si="79"/>
        <v>179.1222222222224</v>
      </c>
      <c r="O346" s="44">
        <f t="shared" si="79"/>
        <v>194.36666666666673</v>
      </c>
      <c r="P346" s="44">
        <f t="shared" si="79"/>
        <v>203.89444444444462</v>
      </c>
      <c r="Q346" s="45">
        <f t="shared" si="79"/>
        <v>169.59444444444452</v>
      </c>
      <c r="R346" s="45">
        <f t="shared" si="79"/>
        <v>184.83888888888885</v>
      </c>
      <c r="S346" s="45">
        <f t="shared" si="79"/>
        <v>194.36666666666673</v>
      </c>
      <c r="T346" s="46">
        <f t="shared" si="79"/>
        <v>160.06666666666663</v>
      </c>
      <c r="U346" s="46">
        <f t="shared" si="80"/>
        <v>175.31111111111096</v>
      </c>
      <c r="V346" s="46">
        <f t="shared" si="80"/>
        <v>184.83888888888885</v>
      </c>
      <c r="W346" s="47">
        <f t="shared" si="80"/>
        <v>150.53888888888875</v>
      </c>
      <c r="X346" s="47">
        <f t="shared" si="80"/>
        <v>165.78333333333356</v>
      </c>
      <c r="Y346" s="47">
        <f t="shared" si="80"/>
        <v>175.31111111111096</v>
      </c>
      <c r="Z346" s="48">
        <f t="shared" si="80"/>
        <v>141.01111111111135</v>
      </c>
      <c r="AA346" s="48">
        <f t="shared" si="80"/>
        <v>156.25555555555567</v>
      </c>
      <c r="AB346" s="48">
        <f t="shared" si="80"/>
        <v>165.78333333333356</v>
      </c>
      <c r="AC346" s="49">
        <f t="shared" si="80"/>
        <v>131.48333333333346</v>
      </c>
      <c r="AD346" s="49">
        <f t="shared" si="80"/>
        <v>146.72777777777779</v>
      </c>
      <c r="AE346" s="49">
        <f t="shared" si="80"/>
        <v>156.25555555555567</v>
      </c>
      <c r="AF346" s="50">
        <f t="shared" si="80"/>
        <v>121.95555555555558</v>
      </c>
      <c r="AG346" s="50">
        <f t="shared" si="80"/>
        <v>137.1999999999999</v>
      </c>
      <c r="AH346" s="50">
        <f t="shared" si="80"/>
        <v>146.72777777777779</v>
      </c>
      <c r="AI346" s="51">
        <f t="shared" si="80"/>
        <v>112.42777777777769</v>
      </c>
      <c r="AJ346" s="51">
        <f t="shared" si="80"/>
        <v>127.67222222222203</v>
      </c>
      <c r="AK346" s="51">
        <f t="shared" si="76"/>
        <v>137.1999999999999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263.73333333333358</v>
      </c>
      <c r="F347" s="41">
        <f t="shared" si="79"/>
        <v>279.0222222222219</v>
      </c>
      <c r="G347" s="41">
        <f t="shared" si="79"/>
        <v>288.57777777777756</v>
      </c>
      <c r="H347" s="42">
        <f t="shared" si="79"/>
        <v>244.62222222222226</v>
      </c>
      <c r="I347" s="42">
        <f t="shared" si="79"/>
        <v>259.9111111111115</v>
      </c>
      <c r="J347" s="42">
        <f t="shared" si="79"/>
        <v>269.46666666666624</v>
      </c>
      <c r="K347" s="43">
        <f t="shared" si="79"/>
        <v>225.51111111111095</v>
      </c>
      <c r="L347" s="43">
        <f t="shared" si="79"/>
        <v>240.80000000000018</v>
      </c>
      <c r="M347" s="43">
        <f t="shared" si="79"/>
        <v>250.35555555555561</v>
      </c>
      <c r="N347" s="44">
        <f t="shared" si="79"/>
        <v>179.64444444444462</v>
      </c>
      <c r="O347" s="44">
        <f t="shared" si="79"/>
        <v>194.93333333333339</v>
      </c>
      <c r="P347" s="44">
        <f t="shared" si="79"/>
        <v>204.48888888888905</v>
      </c>
      <c r="Q347" s="45">
        <f t="shared" si="79"/>
        <v>170.08888888888896</v>
      </c>
      <c r="R347" s="45">
        <f t="shared" si="79"/>
        <v>185.37777777777774</v>
      </c>
      <c r="S347" s="45">
        <f t="shared" si="79"/>
        <v>194.93333333333339</v>
      </c>
      <c r="T347" s="46">
        <f t="shared" si="79"/>
        <v>160.5333333333333</v>
      </c>
      <c r="U347" s="46">
        <f t="shared" si="80"/>
        <v>175.82222222222208</v>
      </c>
      <c r="V347" s="46">
        <f t="shared" si="80"/>
        <v>185.37777777777774</v>
      </c>
      <c r="W347" s="47">
        <f t="shared" si="80"/>
        <v>150.97777777777765</v>
      </c>
      <c r="X347" s="47">
        <f t="shared" si="80"/>
        <v>166.26666666666688</v>
      </c>
      <c r="Y347" s="47">
        <f t="shared" si="80"/>
        <v>175.82222222222208</v>
      </c>
      <c r="Z347" s="48">
        <f t="shared" si="80"/>
        <v>141.42222222222244</v>
      </c>
      <c r="AA347" s="48">
        <f t="shared" si="80"/>
        <v>156.71111111111122</v>
      </c>
      <c r="AB347" s="48">
        <f t="shared" si="80"/>
        <v>166.26666666666688</v>
      </c>
      <c r="AC347" s="49">
        <f t="shared" si="80"/>
        <v>131.86666666666679</v>
      </c>
      <c r="AD347" s="49">
        <f t="shared" si="80"/>
        <v>147.15555555555557</v>
      </c>
      <c r="AE347" s="49">
        <f t="shared" si="80"/>
        <v>156.71111111111122</v>
      </c>
      <c r="AF347" s="50">
        <f t="shared" si="80"/>
        <v>122.31111111111113</v>
      </c>
      <c r="AG347" s="50">
        <f t="shared" si="80"/>
        <v>137.59999999999991</v>
      </c>
      <c r="AH347" s="50">
        <f t="shared" si="80"/>
        <v>147.15555555555557</v>
      </c>
      <c r="AI347" s="51">
        <f t="shared" si="80"/>
        <v>112.75555555555547</v>
      </c>
      <c r="AJ347" s="51">
        <f t="shared" si="80"/>
        <v>128.04444444444425</v>
      </c>
      <c r="AK347" s="51">
        <f t="shared" si="76"/>
        <v>137.59999999999991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264.50000000000023</v>
      </c>
      <c r="F348" s="41">
        <f t="shared" si="79"/>
        <v>279.83333333333303</v>
      </c>
      <c r="G348" s="41">
        <f t="shared" si="79"/>
        <v>289.41666666666646</v>
      </c>
      <c r="H348" s="42">
        <f t="shared" si="79"/>
        <v>245.33333333333337</v>
      </c>
      <c r="I348" s="42">
        <f t="shared" si="79"/>
        <v>260.66666666666703</v>
      </c>
      <c r="J348" s="42">
        <f t="shared" si="79"/>
        <v>270.2499999999996</v>
      </c>
      <c r="K348" s="43">
        <f t="shared" si="79"/>
        <v>226.16666666666652</v>
      </c>
      <c r="L348" s="43">
        <f t="shared" si="79"/>
        <v>241.50000000000017</v>
      </c>
      <c r="M348" s="43">
        <f t="shared" si="79"/>
        <v>251.0833333333334</v>
      </c>
      <c r="N348" s="44">
        <f t="shared" si="79"/>
        <v>180.16666666666683</v>
      </c>
      <c r="O348" s="44">
        <f t="shared" si="79"/>
        <v>195.50000000000006</v>
      </c>
      <c r="P348" s="44">
        <f t="shared" si="79"/>
        <v>205.08333333333348</v>
      </c>
      <c r="Q348" s="45">
        <f t="shared" si="79"/>
        <v>170.5833333333334</v>
      </c>
      <c r="R348" s="45">
        <f t="shared" si="79"/>
        <v>185.91666666666663</v>
      </c>
      <c r="S348" s="45">
        <f t="shared" si="79"/>
        <v>195.50000000000006</v>
      </c>
      <c r="T348" s="46">
        <f t="shared" si="79"/>
        <v>160.99999999999997</v>
      </c>
      <c r="U348" s="46">
        <f t="shared" si="80"/>
        <v>176.3333333333332</v>
      </c>
      <c r="V348" s="46">
        <f t="shared" si="80"/>
        <v>185.91666666666663</v>
      </c>
      <c r="W348" s="47">
        <f t="shared" si="80"/>
        <v>151.41666666666654</v>
      </c>
      <c r="X348" s="47">
        <f t="shared" si="80"/>
        <v>166.7500000000002</v>
      </c>
      <c r="Y348" s="47">
        <f t="shared" si="80"/>
        <v>176.3333333333332</v>
      </c>
      <c r="Z348" s="48">
        <f t="shared" si="80"/>
        <v>141.83333333333354</v>
      </c>
      <c r="AA348" s="48">
        <f t="shared" si="80"/>
        <v>157.16666666666677</v>
      </c>
      <c r="AB348" s="48">
        <f t="shared" si="80"/>
        <v>166.7500000000002</v>
      </c>
      <c r="AC348" s="49">
        <f t="shared" si="80"/>
        <v>132.25000000000011</v>
      </c>
      <c r="AD348" s="49">
        <f t="shared" si="80"/>
        <v>147.58333333333334</v>
      </c>
      <c r="AE348" s="49">
        <f t="shared" si="80"/>
        <v>157.16666666666677</v>
      </c>
      <c r="AF348" s="50">
        <f t="shared" si="80"/>
        <v>122.66666666666669</v>
      </c>
      <c r="AG348" s="50">
        <f t="shared" si="80"/>
        <v>137.99999999999991</v>
      </c>
      <c r="AH348" s="50">
        <f t="shared" si="80"/>
        <v>147.58333333333334</v>
      </c>
      <c r="AI348" s="51">
        <f t="shared" si="80"/>
        <v>113.08333333333326</v>
      </c>
      <c r="AJ348" s="51">
        <f t="shared" si="80"/>
        <v>128.41666666666649</v>
      </c>
      <c r="AK348" s="51">
        <f t="shared" si="76"/>
        <v>137.99999999999991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265.26666666666688</v>
      </c>
      <c r="F349" s="41">
        <f t="shared" si="79"/>
        <v>280.64444444444416</v>
      </c>
      <c r="G349" s="41">
        <f t="shared" si="79"/>
        <v>290.25555555555536</v>
      </c>
      <c r="H349" s="42">
        <f t="shared" si="79"/>
        <v>246.04444444444448</v>
      </c>
      <c r="I349" s="42">
        <f t="shared" si="79"/>
        <v>261.42222222222256</v>
      </c>
      <c r="J349" s="42">
        <f t="shared" si="79"/>
        <v>271.03333333333296</v>
      </c>
      <c r="K349" s="43">
        <f t="shared" si="79"/>
        <v>226.82222222222208</v>
      </c>
      <c r="L349" s="43">
        <f t="shared" si="79"/>
        <v>242.20000000000016</v>
      </c>
      <c r="M349" s="43">
        <f t="shared" si="79"/>
        <v>251.81111111111119</v>
      </c>
      <c r="N349" s="44">
        <f t="shared" si="79"/>
        <v>180.68888888888904</v>
      </c>
      <c r="O349" s="44">
        <f t="shared" si="79"/>
        <v>196.06666666666672</v>
      </c>
      <c r="P349" s="44">
        <f t="shared" si="79"/>
        <v>205.67777777777792</v>
      </c>
      <c r="Q349" s="45">
        <f t="shared" si="79"/>
        <v>171.07777777777784</v>
      </c>
      <c r="R349" s="45">
        <f t="shared" si="79"/>
        <v>186.45555555555552</v>
      </c>
      <c r="S349" s="45">
        <f t="shared" si="79"/>
        <v>196.06666666666672</v>
      </c>
      <c r="T349" s="46">
        <f t="shared" si="79"/>
        <v>161.46666666666664</v>
      </c>
      <c r="U349" s="46">
        <f t="shared" si="80"/>
        <v>176.84444444444432</v>
      </c>
      <c r="V349" s="46">
        <f t="shared" si="80"/>
        <v>186.45555555555552</v>
      </c>
      <c r="W349" s="47">
        <f t="shared" si="80"/>
        <v>151.85555555555544</v>
      </c>
      <c r="X349" s="47">
        <f t="shared" si="80"/>
        <v>167.23333333333352</v>
      </c>
      <c r="Y349" s="47">
        <f t="shared" si="80"/>
        <v>176.84444444444432</v>
      </c>
      <c r="Z349" s="48">
        <f t="shared" si="80"/>
        <v>142.24444444444464</v>
      </c>
      <c r="AA349" s="48">
        <f t="shared" si="80"/>
        <v>157.62222222222232</v>
      </c>
      <c r="AB349" s="48">
        <f t="shared" si="80"/>
        <v>167.23333333333352</v>
      </c>
      <c r="AC349" s="49">
        <f t="shared" si="80"/>
        <v>132.63333333333344</v>
      </c>
      <c r="AD349" s="49">
        <f t="shared" si="80"/>
        <v>148.01111111111112</v>
      </c>
      <c r="AE349" s="49">
        <f t="shared" si="80"/>
        <v>157.62222222222232</v>
      </c>
      <c r="AF349" s="50">
        <f t="shared" si="80"/>
        <v>123.02222222222224</v>
      </c>
      <c r="AG349" s="50">
        <f t="shared" si="80"/>
        <v>138.39999999999992</v>
      </c>
      <c r="AH349" s="50">
        <f t="shared" si="80"/>
        <v>148.01111111111112</v>
      </c>
      <c r="AI349" s="51">
        <f t="shared" si="80"/>
        <v>113.41111111111104</v>
      </c>
      <c r="AJ349" s="51">
        <f t="shared" si="80"/>
        <v>128.78888888888872</v>
      </c>
      <c r="AK349" s="51">
        <f t="shared" si="76"/>
        <v>138.39999999999992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266.03333333333353</v>
      </c>
      <c r="F350" s="41">
        <f t="shared" si="79"/>
        <v>281.45555555555529</v>
      </c>
      <c r="G350" s="41">
        <f t="shared" si="79"/>
        <v>291.09444444444426</v>
      </c>
      <c r="H350" s="42">
        <f t="shared" si="79"/>
        <v>246.75555555555559</v>
      </c>
      <c r="I350" s="42">
        <f t="shared" si="79"/>
        <v>262.17777777777809</v>
      </c>
      <c r="J350" s="42">
        <f t="shared" si="79"/>
        <v>271.81666666666632</v>
      </c>
      <c r="K350" s="43">
        <f t="shared" si="79"/>
        <v>227.47777777777765</v>
      </c>
      <c r="L350" s="43">
        <f t="shared" si="79"/>
        <v>242.90000000000015</v>
      </c>
      <c r="M350" s="43">
        <f t="shared" si="79"/>
        <v>252.53888888888898</v>
      </c>
      <c r="N350" s="44">
        <f t="shared" si="79"/>
        <v>181.21111111111125</v>
      </c>
      <c r="O350" s="44">
        <f t="shared" si="79"/>
        <v>196.63333333333338</v>
      </c>
      <c r="P350" s="44">
        <f t="shared" si="79"/>
        <v>206.27222222222235</v>
      </c>
      <c r="Q350" s="45">
        <f t="shared" si="79"/>
        <v>171.57222222222228</v>
      </c>
      <c r="R350" s="45">
        <f t="shared" si="79"/>
        <v>186.99444444444441</v>
      </c>
      <c r="S350" s="45">
        <f t="shared" si="79"/>
        <v>196.63333333333338</v>
      </c>
      <c r="T350" s="46">
        <f t="shared" si="79"/>
        <v>161.93333333333331</v>
      </c>
      <c r="U350" s="46">
        <f t="shared" si="80"/>
        <v>177.35555555555544</v>
      </c>
      <c r="V350" s="46">
        <f t="shared" si="80"/>
        <v>186.99444444444441</v>
      </c>
      <c r="W350" s="47">
        <f t="shared" si="80"/>
        <v>152.29444444444434</v>
      </c>
      <c r="X350" s="47">
        <f t="shared" si="80"/>
        <v>167.71666666666684</v>
      </c>
      <c r="Y350" s="47">
        <f t="shared" si="80"/>
        <v>177.35555555555544</v>
      </c>
      <c r="Z350" s="48">
        <f t="shared" si="80"/>
        <v>142.65555555555574</v>
      </c>
      <c r="AA350" s="48">
        <f t="shared" si="80"/>
        <v>158.07777777777787</v>
      </c>
      <c r="AB350" s="48">
        <f t="shared" si="80"/>
        <v>167.71666666666684</v>
      </c>
      <c r="AC350" s="49">
        <f t="shared" si="80"/>
        <v>133.01666666666677</v>
      </c>
      <c r="AD350" s="49">
        <f t="shared" si="80"/>
        <v>148.4388888888889</v>
      </c>
      <c r="AE350" s="49">
        <f t="shared" si="80"/>
        <v>158.07777777777787</v>
      </c>
      <c r="AF350" s="50">
        <f t="shared" si="80"/>
        <v>123.37777777777779</v>
      </c>
      <c r="AG350" s="50">
        <f t="shared" si="80"/>
        <v>138.79999999999993</v>
      </c>
      <c r="AH350" s="50">
        <f t="shared" si="80"/>
        <v>148.4388888888889</v>
      </c>
      <c r="AI350" s="51">
        <f t="shared" si="80"/>
        <v>113.73888888888882</v>
      </c>
      <c r="AJ350" s="51">
        <f t="shared" si="80"/>
        <v>129.16111111111096</v>
      </c>
      <c r="AK350" s="51">
        <f t="shared" si="76"/>
        <v>138.79999999999993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266.80000000000018</v>
      </c>
      <c r="F351" s="41">
        <f t="shared" si="79"/>
        <v>282.26666666666642</v>
      </c>
      <c r="G351" s="41">
        <f t="shared" si="79"/>
        <v>291.93333333333317</v>
      </c>
      <c r="H351" s="42">
        <f t="shared" si="79"/>
        <v>247.4666666666667</v>
      </c>
      <c r="I351" s="42">
        <f t="shared" si="79"/>
        <v>262.93333333333362</v>
      </c>
      <c r="J351" s="42">
        <f t="shared" si="79"/>
        <v>272.59999999999968</v>
      </c>
      <c r="K351" s="43">
        <f t="shared" si="79"/>
        <v>228.13333333333321</v>
      </c>
      <c r="L351" s="43">
        <f t="shared" si="79"/>
        <v>243.60000000000014</v>
      </c>
      <c r="M351" s="43">
        <f t="shared" si="79"/>
        <v>253.26666666666677</v>
      </c>
      <c r="N351" s="44">
        <f t="shared" si="79"/>
        <v>181.73333333333346</v>
      </c>
      <c r="O351" s="44">
        <f t="shared" si="79"/>
        <v>197.20000000000005</v>
      </c>
      <c r="P351" s="44">
        <f t="shared" si="79"/>
        <v>206.86666666666679</v>
      </c>
      <c r="Q351" s="45">
        <f t="shared" si="79"/>
        <v>172.06666666666672</v>
      </c>
      <c r="R351" s="45">
        <f t="shared" si="79"/>
        <v>187.5333333333333</v>
      </c>
      <c r="S351" s="45">
        <f t="shared" si="79"/>
        <v>197.20000000000005</v>
      </c>
      <c r="T351" s="46">
        <f t="shared" si="79"/>
        <v>162.39999999999998</v>
      </c>
      <c r="U351" s="46">
        <f t="shared" si="80"/>
        <v>177.86666666666656</v>
      </c>
      <c r="V351" s="46">
        <f t="shared" si="80"/>
        <v>187.5333333333333</v>
      </c>
      <c r="W351" s="47">
        <f t="shared" si="80"/>
        <v>152.73333333333323</v>
      </c>
      <c r="X351" s="47">
        <f t="shared" si="80"/>
        <v>168.20000000000016</v>
      </c>
      <c r="Y351" s="47">
        <f t="shared" si="80"/>
        <v>177.86666666666656</v>
      </c>
      <c r="Z351" s="48">
        <f t="shared" si="80"/>
        <v>143.06666666666683</v>
      </c>
      <c r="AA351" s="48">
        <f t="shared" si="80"/>
        <v>158.53333333333342</v>
      </c>
      <c r="AB351" s="48">
        <f t="shared" si="80"/>
        <v>168.20000000000016</v>
      </c>
      <c r="AC351" s="49">
        <f t="shared" si="80"/>
        <v>133.40000000000009</v>
      </c>
      <c r="AD351" s="49">
        <f t="shared" si="80"/>
        <v>148.86666666666667</v>
      </c>
      <c r="AE351" s="49">
        <f t="shared" si="80"/>
        <v>158.53333333333342</v>
      </c>
      <c r="AF351" s="50">
        <f t="shared" si="80"/>
        <v>123.73333333333335</v>
      </c>
      <c r="AG351" s="50">
        <f t="shared" si="80"/>
        <v>139.19999999999993</v>
      </c>
      <c r="AH351" s="50">
        <f t="shared" si="80"/>
        <v>148.86666666666667</v>
      </c>
      <c r="AI351" s="51">
        <f t="shared" si="80"/>
        <v>114.06666666666661</v>
      </c>
      <c r="AJ351" s="51">
        <f t="shared" si="80"/>
        <v>129.53333333333319</v>
      </c>
      <c r="AK351" s="51">
        <f t="shared" si="76"/>
        <v>139.19999999999993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267.56666666666683</v>
      </c>
      <c r="F352" s="41">
        <f t="shared" si="79"/>
        <v>283.07777777777756</v>
      </c>
      <c r="G352" s="41">
        <f t="shared" si="79"/>
        <v>292.77222222222207</v>
      </c>
      <c r="H352" s="42">
        <f t="shared" si="79"/>
        <v>248.17777777777781</v>
      </c>
      <c r="I352" s="42">
        <f t="shared" si="79"/>
        <v>263.68888888888915</v>
      </c>
      <c r="J352" s="42">
        <f t="shared" si="79"/>
        <v>273.38333333333304</v>
      </c>
      <c r="K352" s="43">
        <f t="shared" si="79"/>
        <v>228.78888888888878</v>
      </c>
      <c r="L352" s="43">
        <f t="shared" si="79"/>
        <v>244.30000000000013</v>
      </c>
      <c r="M352" s="43">
        <f t="shared" si="79"/>
        <v>253.99444444444455</v>
      </c>
      <c r="N352" s="44">
        <f t="shared" si="79"/>
        <v>182.25555555555567</v>
      </c>
      <c r="O352" s="44">
        <f t="shared" si="79"/>
        <v>197.76666666666671</v>
      </c>
      <c r="P352" s="44">
        <f t="shared" si="79"/>
        <v>207.46111111111122</v>
      </c>
      <c r="Q352" s="45">
        <f t="shared" si="79"/>
        <v>172.56111111111116</v>
      </c>
      <c r="R352" s="45">
        <f t="shared" si="79"/>
        <v>188.07222222222219</v>
      </c>
      <c r="S352" s="45">
        <f t="shared" si="79"/>
        <v>197.76666666666671</v>
      </c>
      <c r="T352" s="46">
        <f t="shared" si="79"/>
        <v>162.86666666666665</v>
      </c>
      <c r="U352" s="46">
        <f t="shared" si="80"/>
        <v>178.37777777777768</v>
      </c>
      <c r="V352" s="46">
        <f t="shared" si="80"/>
        <v>188.07222222222219</v>
      </c>
      <c r="W352" s="47">
        <f t="shared" si="80"/>
        <v>153.17222222222213</v>
      </c>
      <c r="X352" s="47">
        <f t="shared" si="80"/>
        <v>168.68333333333348</v>
      </c>
      <c r="Y352" s="47">
        <f t="shared" si="80"/>
        <v>178.37777777777768</v>
      </c>
      <c r="Z352" s="48">
        <f t="shared" si="80"/>
        <v>143.47777777777793</v>
      </c>
      <c r="AA352" s="48">
        <f t="shared" si="80"/>
        <v>158.98888888888897</v>
      </c>
      <c r="AB352" s="48">
        <f t="shared" si="80"/>
        <v>168.68333333333348</v>
      </c>
      <c r="AC352" s="49">
        <f t="shared" si="80"/>
        <v>133.78333333333342</v>
      </c>
      <c r="AD352" s="49">
        <f t="shared" si="80"/>
        <v>149.29444444444445</v>
      </c>
      <c r="AE352" s="49">
        <f t="shared" si="80"/>
        <v>158.98888888888897</v>
      </c>
      <c r="AF352" s="50">
        <f t="shared" si="80"/>
        <v>124.0888888888889</v>
      </c>
      <c r="AG352" s="50">
        <f t="shared" si="80"/>
        <v>139.59999999999994</v>
      </c>
      <c r="AH352" s="50">
        <f t="shared" si="80"/>
        <v>149.29444444444445</v>
      </c>
      <c r="AI352" s="51">
        <f t="shared" si="80"/>
        <v>114.39444444444439</v>
      </c>
      <c r="AJ352" s="51">
        <f t="shared" si="80"/>
        <v>129.90555555555542</v>
      </c>
      <c r="AK352" s="51">
        <f t="shared" si="76"/>
        <v>139.59999999999994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268.33333333333348</v>
      </c>
      <c r="F353" s="41">
        <f t="shared" si="79"/>
        <v>283.88888888888869</v>
      </c>
      <c r="G353" s="41">
        <f t="shared" si="79"/>
        <v>293.61111111111097</v>
      </c>
      <c r="H353" s="42">
        <f t="shared" si="79"/>
        <v>248.88888888888891</v>
      </c>
      <c r="I353" s="42">
        <f t="shared" si="79"/>
        <v>264.44444444444468</v>
      </c>
      <c r="J353" s="42">
        <f t="shared" si="79"/>
        <v>274.1666666666664</v>
      </c>
      <c r="K353" s="43">
        <f t="shared" si="79"/>
        <v>229.44444444444434</v>
      </c>
      <c r="L353" s="43">
        <f t="shared" si="79"/>
        <v>245.00000000000011</v>
      </c>
      <c r="M353" s="43">
        <f t="shared" si="79"/>
        <v>254.72222222222234</v>
      </c>
      <c r="N353" s="44">
        <f t="shared" si="79"/>
        <v>182.77777777777789</v>
      </c>
      <c r="O353" s="44">
        <f t="shared" si="79"/>
        <v>198.33333333333337</v>
      </c>
      <c r="P353" s="44">
        <f t="shared" si="79"/>
        <v>208.05555555555566</v>
      </c>
      <c r="Q353" s="45">
        <f t="shared" si="79"/>
        <v>173.0555555555556</v>
      </c>
      <c r="R353" s="45">
        <f t="shared" si="79"/>
        <v>188.61111111111109</v>
      </c>
      <c r="S353" s="45">
        <f t="shared" si="79"/>
        <v>198.33333333333337</v>
      </c>
      <c r="T353" s="46">
        <f t="shared" si="79"/>
        <v>163.33333333333331</v>
      </c>
      <c r="U353" s="46">
        <f t="shared" si="80"/>
        <v>178.8888888888888</v>
      </c>
      <c r="V353" s="46">
        <f t="shared" si="80"/>
        <v>188.61111111111109</v>
      </c>
      <c r="W353" s="47">
        <f t="shared" si="80"/>
        <v>153.61111111111103</v>
      </c>
      <c r="X353" s="47">
        <f t="shared" si="80"/>
        <v>169.1666666666668</v>
      </c>
      <c r="Y353" s="47">
        <f t="shared" si="80"/>
        <v>178.8888888888888</v>
      </c>
      <c r="Z353" s="48">
        <f t="shared" si="80"/>
        <v>143.88888888888903</v>
      </c>
      <c r="AA353" s="48">
        <f t="shared" si="80"/>
        <v>159.44444444444451</v>
      </c>
      <c r="AB353" s="48">
        <f t="shared" si="80"/>
        <v>169.1666666666668</v>
      </c>
      <c r="AC353" s="49">
        <f t="shared" si="80"/>
        <v>134.16666666666674</v>
      </c>
      <c r="AD353" s="49">
        <f t="shared" si="80"/>
        <v>149.72222222222223</v>
      </c>
      <c r="AE353" s="49">
        <f t="shared" si="80"/>
        <v>159.44444444444451</v>
      </c>
      <c r="AF353" s="50">
        <f t="shared" si="80"/>
        <v>124.44444444444446</v>
      </c>
      <c r="AG353" s="50">
        <f t="shared" si="80"/>
        <v>139.99999999999994</v>
      </c>
      <c r="AH353" s="50">
        <f t="shared" si="80"/>
        <v>149.72222222222223</v>
      </c>
      <c r="AI353" s="51">
        <f t="shared" si="80"/>
        <v>114.72222222222217</v>
      </c>
      <c r="AJ353" s="51">
        <f t="shared" si="80"/>
        <v>130.27777777777766</v>
      </c>
      <c r="AK353" s="51">
        <f t="shared" si="76"/>
        <v>139.99999999999994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269.10000000000014</v>
      </c>
      <c r="F354" s="41">
        <f t="shared" si="79"/>
        <v>284.69999999999982</v>
      </c>
      <c r="G354" s="41">
        <f t="shared" si="79"/>
        <v>294.44999999999987</v>
      </c>
      <c r="H354" s="42">
        <f t="shared" si="79"/>
        <v>249.60000000000002</v>
      </c>
      <c r="I354" s="42">
        <f t="shared" si="79"/>
        <v>265.20000000000022</v>
      </c>
      <c r="J354" s="42">
        <f t="shared" si="79"/>
        <v>274.94999999999976</v>
      </c>
      <c r="K354" s="43">
        <f t="shared" si="79"/>
        <v>230.09999999999991</v>
      </c>
      <c r="L354" s="43">
        <f t="shared" si="79"/>
        <v>245.7000000000001</v>
      </c>
      <c r="M354" s="43">
        <f t="shared" si="79"/>
        <v>255.45000000000013</v>
      </c>
      <c r="N354" s="44">
        <f t="shared" si="79"/>
        <v>183.3000000000001</v>
      </c>
      <c r="O354" s="44">
        <f t="shared" si="79"/>
        <v>198.90000000000003</v>
      </c>
      <c r="P354" s="44">
        <f t="shared" si="79"/>
        <v>208.65000000000009</v>
      </c>
      <c r="Q354" s="45">
        <f t="shared" si="79"/>
        <v>173.55000000000004</v>
      </c>
      <c r="R354" s="45">
        <f t="shared" si="79"/>
        <v>189.14999999999998</v>
      </c>
      <c r="S354" s="45">
        <f t="shared" si="79"/>
        <v>198.90000000000003</v>
      </c>
      <c r="T354" s="46">
        <f t="shared" si="79"/>
        <v>163.79999999999998</v>
      </c>
      <c r="U354" s="46">
        <f t="shared" si="80"/>
        <v>179.39999999999992</v>
      </c>
      <c r="V354" s="46">
        <f t="shared" si="80"/>
        <v>189.14999999999998</v>
      </c>
      <c r="W354" s="47">
        <f t="shared" si="80"/>
        <v>154.04999999999993</v>
      </c>
      <c r="X354" s="47">
        <f t="shared" si="80"/>
        <v>169.65000000000012</v>
      </c>
      <c r="Y354" s="47">
        <f t="shared" si="80"/>
        <v>179.39999999999992</v>
      </c>
      <c r="Z354" s="48">
        <f t="shared" si="80"/>
        <v>144.30000000000013</v>
      </c>
      <c r="AA354" s="48">
        <f t="shared" si="80"/>
        <v>159.90000000000006</v>
      </c>
      <c r="AB354" s="48">
        <f t="shared" si="80"/>
        <v>169.65000000000012</v>
      </c>
      <c r="AC354" s="49">
        <f t="shared" si="80"/>
        <v>134.55000000000007</v>
      </c>
      <c r="AD354" s="49">
        <f t="shared" si="80"/>
        <v>150.15</v>
      </c>
      <c r="AE354" s="49">
        <f t="shared" si="80"/>
        <v>159.90000000000006</v>
      </c>
      <c r="AF354" s="50">
        <f t="shared" si="80"/>
        <v>124.80000000000001</v>
      </c>
      <c r="AG354" s="50">
        <f t="shared" si="80"/>
        <v>140.39999999999995</v>
      </c>
      <c r="AH354" s="50">
        <f t="shared" si="80"/>
        <v>150.15</v>
      </c>
      <c r="AI354" s="51">
        <f t="shared" si="80"/>
        <v>115.04999999999995</v>
      </c>
      <c r="AJ354" s="51">
        <f t="shared" si="80"/>
        <v>130.64999999999989</v>
      </c>
      <c r="AK354" s="51">
        <f t="shared" si="76"/>
        <v>140.39999999999995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269.86666666666679</v>
      </c>
      <c r="F355" s="41">
        <f t="shared" si="79"/>
        <v>285.51111111111095</v>
      </c>
      <c r="G355" s="41">
        <f t="shared" si="79"/>
        <v>295.28888888888878</v>
      </c>
      <c r="H355" s="42">
        <f t="shared" si="79"/>
        <v>250.31111111111113</v>
      </c>
      <c r="I355" s="42">
        <f t="shared" si="79"/>
        <v>265.95555555555575</v>
      </c>
      <c r="J355" s="42">
        <f t="shared" si="79"/>
        <v>275.73333333333312</v>
      </c>
      <c r="K355" s="43">
        <f t="shared" si="79"/>
        <v>230.75555555555547</v>
      </c>
      <c r="L355" s="43">
        <f t="shared" si="79"/>
        <v>246.40000000000009</v>
      </c>
      <c r="M355" s="43">
        <f t="shared" si="79"/>
        <v>256.17777777777792</v>
      </c>
      <c r="N355" s="44">
        <f t="shared" si="79"/>
        <v>183.82222222222231</v>
      </c>
      <c r="O355" s="44">
        <f t="shared" si="79"/>
        <v>199.4666666666667</v>
      </c>
      <c r="P355" s="44">
        <f t="shared" si="79"/>
        <v>209.24444444444453</v>
      </c>
      <c r="Q355" s="45">
        <f t="shared" si="79"/>
        <v>174.04444444444448</v>
      </c>
      <c r="R355" s="45">
        <f t="shared" si="79"/>
        <v>189.68888888888887</v>
      </c>
      <c r="S355" s="45">
        <f t="shared" si="79"/>
        <v>199.4666666666667</v>
      </c>
      <c r="T355" s="46">
        <f t="shared" ref="T355" si="81">T356-(T$363/360)</f>
        <v>164.26666666666665</v>
      </c>
      <c r="U355" s="46">
        <f t="shared" si="80"/>
        <v>179.91111111111104</v>
      </c>
      <c r="V355" s="46">
        <f t="shared" si="80"/>
        <v>189.68888888888887</v>
      </c>
      <c r="W355" s="47">
        <f t="shared" si="80"/>
        <v>154.48888888888882</v>
      </c>
      <c r="X355" s="47">
        <f t="shared" si="80"/>
        <v>170.13333333333344</v>
      </c>
      <c r="Y355" s="47">
        <f t="shared" si="80"/>
        <v>179.91111111111104</v>
      </c>
      <c r="Z355" s="48">
        <f t="shared" si="80"/>
        <v>144.71111111111122</v>
      </c>
      <c r="AA355" s="48">
        <f t="shared" si="80"/>
        <v>160.35555555555561</v>
      </c>
      <c r="AB355" s="48">
        <f t="shared" si="80"/>
        <v>170.13333333333344</v>
      </c>
      <c r="AC355" s="49">
        <f t="shared" si="80"/>
        <v>134.93333333333339</v>
      </c>
      <c r="AD355" s="49">
        <f t="shared" si="80"/>
        <v>150.57777777777778</v>
      </c>
      <c r="AE355" s="49">
        <f t="shared" si="80"/>
        <v>160.35555555555561</v>
      </c>
      <c r="AF355" s="50">
        <f t="shared" si="80"/>
        <v>125.15555555555557</v>
      </c>
      <c r="AG355" s="50">
        <f t="shared" si="80"/>
        <v>140.79999999999995</v>
      </c>
      <c r="AH355" s="50">
        <f t="shared" si="80"/>
        <v>150.57777777777778</v>
      </c>
      <c r="AI355" s="51">
        <f t="shared" si="80"/>
        <v>115.37777777777774</v>
      </c>
      <c r="AJ355" s="51">
        <f t="shared" ref="AJ355" si="82">AJ356-(AJ$363/360)</f>
        <v>131.02222222222213</v>
      </c>
      <c r="AK355" s="51">
        <f t="shared" si="76"/>
        <v>140.79999999999995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270.63333333333344</v>
      </c>
      <c r="F356" s="41">
        <f t="shared" si="83"/>
        <v>286.32222222222208</v>
      </c>
      <c r="G356" s="41">
        <f t="shared" si="83"/>
        <v>296.12777777777768</v>
      </c>
      <c r="H356" s="42">
        <f t="shared" si="83"/>
        <v>251.02222222222224</v>
      </c>
      <c r="I356" s="42">
        <f t="shared" si="83"/>
        <v>266.71111111111128</v>
      </c>
      <c r="J356" s="42">
        <f t="shared" si="83"/>
        <v>276.51666666666648</v>
      </c>
      <c r="K356" s="43">
        <f t="shared" si="83"/>
        <v>231.41111111111104</v>
      </c>
      <c r="L356" s="43">
        <f t="shared" si="83"/>
        <v>247.10000000000008</v>
      </c>
      <c r="M356" s="43">
        <f t="shared" si="83"/>
        <v>256.90555555555568</v>
      </c>
      <c r="N356" s="44">
        <f t="shared" si="83"/>
        <v>184.34444444444452</v>
      </c>
      <c r="O356" s="44">
        <f t="shared" si="83"/>
        <v>200.03333333333336</v>
      </c>
      <c r="P356" s="44">
        <f t="shared" si="83"/>
        <v>209.83888888888896</v>
      </c>
      <c r="Q356" s="45">
        <f t="shared" si="83"/>
        <v>174.53888888888892</v>
      </c>
      <c r="R356" s="45">
        <f t="shared" si="83"/>
        <v>190.22777777777776</v>
      </c>
      <c r="S356" s="45">
        <f t="shared" si="83"/>
        <v>200.03333333333336</v>
      </c>
      <c r="T356" s="46">
        <f t="shared" si="83"/>
        <v>164.73333333333332</v>
      </c>
      <c r="U356" s="46">
        <f t="shared" ref="U356:AJ362" si="84">U357-(U$363/360)</f>
        <v>180.42222222222216</v>
      </c>
      <c r="V356" s="46">
        <f t="shared" si="84"/>
        <v>190.22777777777776</v>
      </c>
      <c r="W356" s="47">
        <f t="shared" si="84"/>
        <v>154.92777777777772</v>
      </c>
      <c r="X356" s="47">
        <f t="shared" si="84"/>
        <v>170.61666666666676</v>
      </c>
      <c r="Y356" s="47">
        <f t="shared" si="84"/>
        <v>180.42222222222216</v>
      </c>
      <c r="Z356" s="48">
        <f t="shared" si="84"/>
        <v>145.12222222222232</v>
      </c>
      <c r="AA356" s="48">
        <f t="shared" si="84"/>
        <v>160.81111111111116</v>
      </c>
      <c r="AB356" s="48">
        <f t="shared" si="84"/>
        <v>170.61666666666676</v>
      </c>
      <c r="AC356" s="49">
        <f t="shared" si="84"/>
        <v>135.31666666666672</v>
      </c>
      <c r="AD356" s="49">
        <f t="shared" si="84"/>
        <v>151.00555555555556</v>
      </c>
      <c r="AE356" s="49">
        <f t="shared" si="84"/>
        <v>160.81111111111116</v>
      </c>
      <c r="AF356" s="50">
        <f t="shared" si="84"/>
        <v>125.51111111111112</v>
      </c>
      <c r="AG356" s="50">
        <f t="shared" si="84"/>
        <v>141.19999999999996</v>
      </c>
      <c r="AH356" s="50">
        <f t="shared" si="84"/>
        <v>151.00555555555556</v>
      </c>
      <c r="AI356" s="51">
        <f t="shared" si="84"/>
        <v>115.70555555555552</v>
      </c>
      <c r="AJ356" s="51">
        <f t="shared" si="84"/>
        <v>131.39444444444436</v>
      </c>
      <c r="AK356" s="51">
        <f t="shared" si="76"/>
        <v>141.19999999999996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271.40000000000009</v>
      </c>
      <c r="F357" s="41">
        <f t="shared" si="83"/>
        <v>287.13333333333321</v>
      </c>
      <c r="G357" s="41">
        <f t="shared" si="83"/>
        <v>296.96666666666658</v>
      </c>
      <c r="H357" s="42">
        <f t="shared" si="83"/>
        <v>251.73333333333335</v>
      </c>
      <c r="I357" s="42">
        <f t="shared" si="83"/>
        <v>267.46666666666681</v>
      </c>
      <c r="J357" s="42">
        <f t="shared" si="83"/>
        <v>277.29999999999984</v>
      </c>
      <c r="K357" s="43">
        <f t="shared" si="83"/>
        <v>232.06666666666661</v>
      </c>
      <c r="L357" s="43">
        <f t="shared" si="83"/>
        <v>247.80000000000007</v>
      </c>
      <c r="M357" s="43">
        <f t="shared" si="83"/>
        <v>257.63333333333344</v>
      </c>
      <c r="N357" s="44">
        <f t="shared" si="83"/>
        <v>184.86666666666673</v>
      </c>
      <c r="O357" s="44">
        <f t="shared" si="83"/>
        <v>200.60000000000002</v>
      </c>
      <c r="P357" s="44">
        <f t="shared" si="83"/>
        <v>210.43333333333339</v>
      </c>
      <c r="Q357" s="45">
        <f t="shared" si="83"/>
        <v>175.03333333333336</v>
      </c>
      <c r="R357" s="45">
        <f t="shared" si="83"/>
        <v>190.76666666666665</v>
      </c>
      <c r="S357" s="45">
        <f t="shared" si="83"/>
        <v>200.60000000000002</v>
      </c>
      <c r="T357" s="46">
        <f t="shared" si="83"/>
        <v>165.2</v>
      </c>
      <c r="U357" s="46">
        <f t="shared" si="84"/>
        <v>180.93333333333328</v>
      </c>
      <c r="V357" s="46">
        <f t="shared" si="84"/>
        <v>190.76666666666665</v>
      </c>
      <c r="W357" s="47">
        <f t="shared" si="84"/>
        <v>155.36666666666662</v>
      </c>
      <c r="X357" s="47">
        <f t="shared" si="84"/>
        <v>171.10000000000008</v>
      </c>
      <c r="Y357" s="47">
        <f t="shared" si="84"/>
        <v>180.93333333333328</v>
      </c>
      <c r="Z357" s="48">
        <f t="shared" si="84"/>
        <v>145.53333333333342</v>
      </c>
      <c r="AA357" s="48">
        <f t="shared" si="84"/>
        <v>161.26666666666671</v>
      </c>
      <c r="AB357" s="48">
        <f t="shared" si="84"/>
        <v>171.10000000000008</v>
      </c>
      <c r="AC357" s="49">
        <f t="shared" si="84"/>
        <v>135.70000000000005</v>
      </c>
      <c r="AD357" s="49">
        <f t="shared" si="84"/>
        <v>151.43333333333334</v>
      </c>
      <c r="AE357" s="49">
        <f t="shared" si="84"/>
        <v>161.26666666666671</v>
      </c>
      <c r="AF357" s="50">
        <f t="shared" si="84"/>
        <v>125.86666666666667</v>
      </c>
      <c r="AG357" s="50">
        <f t="shared" si="84"/>
        <v>141.59999999999997</v>
      </c>
      <c r="AH357" s="50">
        <f t="shared" si="84"/>
        <v>151.43333333333334</v>
      </c>
      <c r="AI357" s="51">
        <f t="shared" si="84"/>
        <v>116.0333333333333</v>
      </c>
      <c r="AJ357" s="51">
        <f t="shared" si="84"/>
        <v>131.76666666666659</v>
      </c>
      <c r="AK357" s="51">
        <f t="shared" si="76"/>
        <v>141.59999999999997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272.16666666666674</v>
      </c>
      <c r="F358" s="41">
        <f t="shared" si="83"/>
        <v>287.94444444444434</v>
      </c>
      <c r="G358" s="41">
        <f t="shared" si="83"/>
        <v>297.80555555555549</v>
      </c>
      <c r="H358" s="42">
        <f t="shared" si="83"/>
        <v>252.44444444444446</v>
      </c>
      <c r="I358" s="42">
        <f t="shared" si="83"/>
        <v>268.22222222222234</v>
      </c>
      <c r="J358" s="42">
        <f t="shared" si="83"/>
        <v>278.0833333333332</v>
      </c>
      <c r="K358" s="43">
        <f t="shared" si="83"/>
        <v>232.72222222222217</v>
      </c>
      <c r="L358" s="43">
        <f t="shared" si="83"/>
        <v>248.50000000000006</v>
      </c>
      <c r="M358" s="43">
        <f t="shared" si="83"/>
        <v>258.3611111111112</v>
      </c>
      <c r="N358" s="44">
        <f t="shared" si="83"/>
        <v>185.38888888888894</v>
      </c>
      <c r="O358" s="44">
        <f t="shared" si="83"/>
        <v>201.16666666666669</v>
      </c>
      <c r="P358" s="44">
        <f t="shared" si="83"/>
        <v>211.02777777777783</v>
      </c>
      <c r="Q358" s="45">
        <f t="shared" si="83"/>
        <v>175.5277777777778</v>
      </c>
      <c r="R358" s="45">
        <f t="shared" si="83"/>
        <v>191.30555555555554</v>
      </c>
      <c r="S358" s="45">
        <f t="shared" si="83"/>
        <v>201.16666666666669</v>
      </c>
      <c r="T358" s="46">
        <f t="shared" si="83"/>
        <v>165.66666666666666</v>
      </c>
      <c r="U358" s="46">
        <f t="shared" si="84"/>
        <v>181.4444444444444</v>
      </c>
      <c r="V358" s="46">
        <f t="shared" si="84"/>
        <v>191.30555555555554</v>
      </c>
      <c r="W358" s="47">
        <f t="shared" si="84"/>
        <v>155.80555555555551</v>
      </c>
      <c r="X358" s="47">
        <f t="shared" si="84"/>
        <v>171.5833333333334</v>
      </c>
      <c r="Y358" s="47">
        <f t="shared" si="84"/>
        <v>181.4444444444444</v>
      </c>
      <c r="Z358" s="48">
        <f t="shared" si="84"/>
        <v>145.94444444444451</v>
      </c>
      <c r="AA358" s="48">
        <f t="shared" si="84"/>
        <v>161.72222222222226</v>
      </c>
      <c r="AB358" s="48">
        <f t="shared" si="84"/>
        <v>171.5833333333334</v>
      </c>
      <c r="AC358" s="49">
        <f t="shared" si="84"/>
        <v>136.08333333333337</v>
      </c>
      <c r="AD358" s="49">
        <f t="shared" si="84"/>
        <v>151.86111111111111</v>
      </c>
      <c r="AE358" s="49">
        <f t="shared" si="84"/>
        <v>161.72222222222226</v>
      </c>
      <c r="AF358" s="50">
        <f t="shared" si="84"/>
        <v>126.22222222222223</v>
      </c>
      <c r="AG358" s="50">
        <f t="shared" si="84"/>
        <v>141.99999999999997</v>
      </c>
      <c r="AH358" s="50">
        <f t="shared" si="84"/>
        <v>151.86111111111111</v>
      </c>
      <c r="AI358" s="51">
        <f t="shared" si="84"/>
        <v>116.36111111111109</v>
      </c>
      <c r="AJ358" s="51">
        <f t="shared" si="84"/>
        <v>132.13888888888883</v>
      </c>
      <c r="AK358" s="51">
        <f t="shared" si="76"/>
        <v>141.99999999999997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272.93333333333339</v>
      </c>
      <c r="F359" s="41">
        <f t="shared" si="83"/>
        <v>288.75555555555547</v>
      </c>
      <c r="G359" s="41">
        <f t="shared" si="83"/>
        <v>298.64444444444439</v>
      </c>
      <c r="H359" s="42">
        <f t="shared" si="83"/>
        <v>253.15555555555557</v>
      </c>
      <c r="I359" s="42">
        <f t="shared" si="83"/>
        <v>268.97777777777787</v>
      </c>
      <c r="J359" s="42">
        <f t="shared" si="83"/>
        <v>278.86666666666656</v>
      </c>
      <c r="K359" s="43">
        <f t="shared" si="83"/>
        <v>233.37777777777774</v>
      </c>
      <c r="L359" s="43">
        <f t="shared" si="83"/>
        <v>249.20000000000005</v>
      </c>
      <c r="M359" s="43">
        <f t="shared" si="83"/>
        <v>259.08888888888896</v>
      </c>
      <c r="N359" s="44">
        <f t="shared" si="83"/>
        <v>185.91111111111115</v>
      </c>
      <c r="O359" s="44">
        <f t="shared" si="83"/>
        <v>201.73333333333335</v>
      </c>
      <c r="P359" s="44">
        <f t="shared" si="83"/>
        <v>211.62222222222226</v>
      </c>
      <c r="Q359" s="45">
        <f t="shared" si="83"/>
        <v>176.02222222222224</v>
      </c>
      <c r="R359" s="45">
        <f t="shared" si="83"/>
        <v>191.84444444444443</v>
      </c>
      <c r="S359" s="45">
        <f t="shared" si="83"/>
        <v>201.73333333333335</v>
      </c>
      <c r="T359" s="46">
        <f t="shared" si="83"/>
        <v>166.13333333333333</v>
      </c>
      <c r="U359" s="46">
        <f t="shared" si="84"/>
        <v>181.95555555555552</v>
      </c>
      <c r="V359" s="46">
        <f t="shared" si="84"/>
        <v>191.84444444444443</v>
      </c>
      <c r="W359" s="47">
        <f t="shared" si="84"/>
        <v>156.24444444444441</v>
      </c>
      <c r="X359" s="47">
        <f t="shared" si="84"/>
        <v>172.06666666666672</v>
      </c>
      <c r="Y359" s="47">
        <f t="shared" si="84"/>
        <v>181.95555555555552</v>
      </c>
      <c r="Z359" s="48">
        <f t="shared" si="84"/>
        <v>146.35555555555561</v>
      </c>
      <c r="AA359" s="48">
        <f t="shared" si="84"/>
        <v>162.17777777777781</v>
      </c>
      <c r="AB359" s="48">
        <f t="shared" si="84"/>
        <v>172.06666666666672</v>
      </c>
      <c r="AC359" s="49">
        <f t="shared" si="84"/>
        <v>136.4666666666667</v>
      </c>
      <c r="AD359" s="49">
        <f t="shared" si="84"/>
        <v>152.28888888888889</v>
      </c>
      <c r="AE359" s="49">
        <f t="shared" si="84"/>
        <v>162.17777777777781</v>
      </c>
      <c r="AF359" s="50">
        <f t="shared" si="84"/>
        <v>126.57777777777778</v>
      </c>
      <c r="AG359" s="50">
        <f t="shared" si="84"/>
        <v>142.39999999999998</v>
      </c>
      <c r="AH359" s="50">
        <f t="shared" si="84"/>
        <v>152.28888888888889</v>
      </c>
      <c r="AI359" s="51">
        <f t="shared" si="84"/>
        <v>116.68888888888887</v>
      </c>
      <c r="AJ359" s="51">
        <f t="shared" si="84"/>
        <v>132.51111111111106</v>
      </c>
      <c r="AK359" s="51">
        <f t="shared" si="76"/>
        <v>142.39999999999998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273.70000000000005</v>
      </c>
      <c r="F360" s="41">
        <f t="shared" si="83"/>
        <v>289.56666666666661</v>
      </c>
      <c r="G360" s="41">
        <f t="shared" si="83"/>
        <v>299.48333333333329</v>
      </c>
      <c r="H360" s="42">
        <f t="shared" si="83"/>
        <v>253.86666666666667</v>
      </c>
      <c r="I360" s="42">
        <f t="shared" si="83"/>
        <v>269.73333333333341</v>
      </c>
      <c r="J360" s="42">
        <f t="shared" si="83"/>
        <v>279.64999999999992</v>
      </c>
      <c r="K360" s="43">
        <f t="shared" si="83"/>
        <v>234.0333333333333</v>
      </c>
      <c r="L360" s="43">
        <f t="shared" si="83"/>
        <v>249.90000000000003</v>
      </c>
      <c r="M360" s="43">
        <f t="shared" si="83"/>
        <v>259.81666666666672</v>
      </c>
      <c r="N360" s="44">
        <f t="shared" si="83"/>
        <v>186.43333333333337</v>
      </c>
      <c r="O360" s="44">
        <f t="shared" si="83"/>
        <v>202.3</v>
      </c>
      <c r="P360" s="44">
        <f t="shared" si="83"/>
        <v>212.2166666666667</v>
      </c>
      <c r="Q360" s="45">
        <f t="shared" si="83"/>
        <v>176.51666666666668</v>
      </c>
      <c r="R360" s="45">
        <f t="shared" si="83"/>
        <v>192.38333333333333</v>
      </c>
      <c r="S360" s="45">
        <f t="shared" si="83"/>
        <v>202.3</v>
      </c>
      <c r="T360" s="46">
        <f t="shared" si="83"/>
        <v>166.6</v>
      </c>
      <c r="U360" s="46">
        <f t="shared" si="84"/>
        <v>182.46666666666664</v>
      </c>
      <c r="V360" s="46">
        <f t="shared" si="84"/>
        <v>192.38333333333333</v>
      </c>
      <c r="W360" s="47">
        <f t="shared" si="84"/>
        <v>156.68333333333331</v>
      </c>
      <c r="X360" s="47">
        <f t="shared" si="84"/>
        <v>172.55000000000004</v>
      </c>
      <c r="Y360" s="47">
        <f t="shared" si="84"/>
        <v>182.46666666666664</v>
      </c>
      <c r="Z360" s="48">
        <f t="shared" si="84"/>
        <v>146.76666666666671</v>
      </c>
      <c r="AA360" s="48">
        <f t="shared" si="84"/>
        <v>162.63333333333335</v>
      </c>
      <c r="AB360" s="48">
        <f t="shared" si="84"/>
        <v>172.55000000000004</v>
      </c>
      <c r="AC360" s="49">
        <f t="shared" si="84"/>
        <v>136.85000000000002</v>
      </c>
      <c r="AD360" s="49">
        <f t="shared" si="84"/>
        <v>152.71666666666667</v>
      </c>
      <c r="AE360" s="49">
        <f t="shared" si="84"/>
        <v>162.63333333333335</v>
      </c>
      <c r="AF360" s="50">
        <f t="shared" si="84"/>
        <v>126.93333333333334</v>
      </c>
      <c r="AG360" s="50">
        <f t="shared" si="84"/>
        <v>142.79999999999998</v>
      </c>
      <c r="AH360" s="50">
        <f t="shared" si="84"/>
        <v>152.71666666666667</v>
      </c>
      <c r="AI360" s="51">
        <f t="shared" si="84"/>
        <v>117.01666666666665</v>
      </c>
      <c r="AJ360" s="51">
        <f t="shared" si="84"/>
        <v>132.8833333333333</v>
      </c>
      <c r="AK360" s="51">
        <f t="shared" si="76"/>
        <v>142.79999999999998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274.4666666666667</v>
      </c>
      <c r="F361" s="41">
        <f t="shared" si="83"/>
        <v>290.37777777777774</v>
      </c>
      <c r="G361" s="41">
        <f t="shared" si="83"/>
        <v>300.32222222222219</v>
      </c>
      <c r="H361" s="42">
        <f t="shared" si="83"/>
        <v>254.57777777777778</v>
      </c>
      <c r="I361" s="42">
        <f t="shared" si="83"/>
        <v>270.48888888888894</v>
      </c>
      <c r="J361" s="42">
        <f t="shared" si="83"/>
        <v>280.43333333333328</v>
      </c>
      <c r="K361" s="43">
        <f t="shared" si="83"/>
        <v>234.68888888888887</v>
      </c>
      <c r="L361" s="43">
        <f t="shared" si="83"/>
        <v>250.60000000000002</v>
      </c>
      <c r="M361" s="43">
        <f t="shared" si="83"/>
        <v>260.54444444444448</v>
      </c>
      <c r="N361" s="44">
        <f t="shared" si="83"/>
        <v>186.95555555555558</v>
      </c>
      <c r="O361" s="44">
        <f t="shared" si="83"/>
        <v>202.86666666666667</v>
      </c>
      <c r="P361" s="44">
        <f t="shared" si="83"/>
        <v>212.81111111111113</v>
      </c>
      <c r="Q361" s="45">
        <f t="shared" si="83"/>
        <v>177.01111111111112</v>
      </c>
      <c r="R361" s="45">
        <f t="shared" si="83"/>
        <v>192.92222222222222</v>
      </c>
      <c r="S361" s="45">
        <f t="shared" si="83"/>
        <v>202.86666666666667</v>
      </c>
      <c r="T361" s="46">
        <f t="shared" si="83"/>
        <v>167.06666666666666</v>
      </c>
      <c r="U361" s="46">
        <f t="shared" si="84"/>
        <v>182.97777777777776</v>
      </c>
      <c r="V361" s="46">
        <f t="shared" si="84"/>
        <v>192.92222222222222</v>
      </c>
      <c r="W361" s="47">
        <f t="shared" si="84"/>
        <v>157.12222222222221</v>
      </c>
      <c r="X361" s="47">
        <f t="shared" si="84"/>
        <v>173.03333333333336</v>
      </c>
      <c r="Y361" s="47">
        <f t="shared" si="84"/>
        <v>182.97777777777776</v>
      </c>
      <c r="Z361" s="48">
        <f t="shared" si="84"/>
        <v>147.17777777777781</v>
      </c>
      <c r="AA361" s="48">
        <f t="shared" si="84"/>
        <v>163.0888888888889</v>
      </c>
      <c r="AB361" s="48">
        <f t="shared" si="84"/>
        <v>173.03333333333336</v>
      </c>
      <c r="AC361" s="49">
        <f t="shared" si="84"/>
        <v>137.23333333333335</v>
      </c>
      <c r="AD361" s="49">
        <f t="shared" si="84"/>
        <v>153.14444444444445</v>
      </c>
      <c r="AE361" s="49">
        <f t="shared" si="84"/>
        <v>163.0888888888889</v>
      </c>
      <c r="AF361" s="50">
        <f t="shared" si="84"/>
        <v>127.28888888888889</v>
      </c>
      <c r="AG361" s="50">
        <f t="shared" si="84"/>
        <v>143.19999999999999</v>
      </c>
      <c r="AH361" s="50">
        <f t="shared" si="84"/>
        <v>153.14444444444445</v>
      </c>
      <c r="AI361" s="51">
        <f t="shared" si="84"/>
        <v>117.34444444444443</v>
      </c>
      <c r="AJ361" s="51">
        <f t="shared" si="84"/>
        <v>133.25555555555553</v>
      </c>
      <c r="AK361" s="51">
        <f t="shared" si="76"/>
        <v>143.19999999999999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275.23333333333335</v>
      </c>
      <c r="F362" s="41">
        <f t="shared" si="83"/>
        <v>291.18888888888887</v>
      </c>
      <c r="G362" s="41">
        <f t="shared" si="83"/>
        <v>301.1611111111111</v>
      </c>
      <c r="H362" s="42">
        <f t="shared" si="83"/>
        <v>255.28888888888889</v>
      </c>
      <c r="I362" s="42">
        <f t="shared" si="83"/>
        <v>271.24444444444447</v>
      </c>
      <c r="J362" s="42">
        <f t="shared" si="83"/>
        <v>281.21666666666664</v>
      </c>
      <c r="K362" s="43">
        <f t="shared" si="83"/>
        <v>235.34444444444443</v>
      </c>
      <c r="L362" s="43">
        <f t="shared" si="83"/>
        <v>251.3</v>
      </c>
      <c r="M362" s="43">
        <f t="shared" si="83"/>
        <v>261.27222222222224</v>
      </c>
      <c r="N362" s="44">
        <f t="shared" si="83"/>
        <v>187.47777777777779</v>
      </c>
      <c r="O362" s="44">
        <f t="shared" si="83"/>
        <v>203.43333333333334</v>
      </c>
      <c r="P362" s="44">
        <f t="shared" si="83"/>
        <v>213.40555555555557</v>
      </c>
      <c r="Q362" s="45">
        <f t="shared" si="83"/>
        <v>177.50555555555556</v>
      </c>
      <c r="R362" s="45">
        <f t="shared" si="83"/>
        <v>193.46111111111111</v>
      </c>
      <c r="S362" s="45">
        <f t="shared" si="83"/>
        <v>203.43333333333334</v>
      </c>
      <c r="T362" s="46">
        <f t="shared" si="83"/>
        <v>167.53333333333333</v>
      </c>
      <c r="U362" s="46">
        <f>U363-(U$363/360)</f>
        <v>183.48888888888888</v>
      </c>
      <c r="V362" s="46">
        <f>V363-(V$363/360)</f>
        <v>193.46111111111111</v>
      </c>
      <c r="W362" s="47">
        <f>W363-(W$363/360)</f>
        <v>157.5611111111111</v>
      </c>
      <c r="X362" s="47">
        <f t="shared" si="84"/>
        <v>173.51666666666668</v>
      </c>
      <c r="Y362" s="47">
        <f t="shared" si="84"/>
        <v>183.48888888888888</v>
      </c>
      <c r="Z362" s="48">
        <f t="shared" si="84"/>
        <v>147.5888888888889</v>
      </c>
      <c r="AA362" s="48">
        <f t="shared" si="84"/>
        <v>163.54444444444445</v>
      </c>
      <c r="AB362" s="48">
        <f t="shared" si="84"/>
        <v>173.51666666666668</v>
      </c>
      <c r="AC362" s="49">
        <f t="shared" si="84"/>
        <v>137.61666666666667</v>
      </c>
      <c r="AD362" s="49">
        <f t="shared" si="84"/>
        <v>153.57222222222222</v>
      </c>
      <c r="AE362" s="49">
        <f t="shared" si="84"/>
        <v>163.54444444444445</v>
      </c>
      <c r="AF362" s="50">
        <f t="shared" si="84"/>
        <v>127.64444444444445</v>
      </c>
      <c r="AG362" s="50">
        <f t="shared" si="84"/>
        <v>143.6</v>
      </c>
      <c r="AH362" s="50">
        <f t="shared" si="84"/>
        <v>153.57222222222222</v>
      </c>
      <c r="AI362" s="51">
        <f t="shared" si="84"/>
        <v>117.67222222222222</v>
      </c>
      <c r="AJ362" s="51">
        <f t="shared" si="84"/>
        <v>133.62777777777777</v>
      </c>
      <c r="AK362" s="51">
        <f t="shared" si="76"/>
        <v>143.6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89">
        <f>B1+B2</f>
        <v>276</v>
      </c>
      <c r="F363" s="89">
        <f>E363+10+B3</f>
        <v>292</v>
      </c>
      <c r="G363" s="89">
        <f>F363+10</f>
        <v>302</v>
      </c>
      <c r="H363" s="90">
        <f>E363-20</f>
        <v>256</v>
      </c>
      <c r="I363" s="90">
        <f t="shared" ref="I363:M363" si="85">F363-20</f>
        <v>272</v>
      </c>
      <c r="J363" s="90">
        <f t="shared" si="85"/>
        <v>282</v>
      </c>
      <c r="K363" s="91">
        <f t="shared" si="85"/>
        <v>236</v>
      </c>
      <c r="L363" s="91">
        <f t="shared" si="85"/>
        <v>252</v>
      </c>
      <c r="M363" s="91">
        <f t="shared" si="85"/>
        <v>262</v>
      </c>
      <c r="N363" s="92">
        <f>180+B2</f>
        <v>188</v>
      </c>
      <c r="O363" s="92">
        <f>N363+B3+10</f>
        <v>204</v>
      </c>
      <c r="P363" s="92">
        <f>O363+10</f>
        <v>214</v>
      </c>
      <c r="Q363" s="93">
        <f>N363-10</f>
        <v>178</v>
      </c>
      <c r="R363" s="93">
        <f>O363-10</f>
        <v>194</v>
      </c>
      <c r="S363" s="93">
        <f>P363-10</f>
        <v>204</v>
      </c>
      <c r="T363" s="88">
        <f>Q363-10</f>
        <v>168</v>
      </c>
      <c r="U363" s="88">
        <f t="shared" ref="U363:AK363" si="86">R363-10</f>
        <v>184</v>
      </c>
      <c r="V363" s="88">
        <f t="shared" si="86"/>
        <v>194</v>
      </c>
      <c r="W363" s="94">
        <f t="shared" si="86"/>
        <v>158</v>
      </c>
      <c r="X363" s="94">
        <f t="shared" si="86"/>
        <v>174</v>
      </c>
      <c r="Y363" s="94">
        <f t="shared" si="86"/>
        <v>184</v>
      </c>
      <c r="Z363" s="95">
        <f t="shared" si="86"/>
        <v>148</v>
      </c>
      <c r="AA363" s="95">
        <f t="shared" si="86"/>
        <v>164</v>
      </c>
      <c r="AB363" s="95">
        <f t="shared" si="86"/>
        <v>174</v>
      </c>
      <c r="AC363" s="96">
        <f t="shared" si="86"/>
        <v>138</v>
      </c>
      <c r="AD363" s="96">
        <f t="shared" si="86"/>
        <v>154</v>
      </c>
      <c r="AE363" s="96">
        <f t="shared" si="86"/>
        <v>164</v>
      </c>
      <c r="AF363" s="97">
        <f t="shared" si="86"/>
        <v>128</v>
      </c>
      <c r="AG363" s="97">
        <f t="shared" si="86"/>
        <v>144</v>
      </c>
      <c r="AH363" s="97">
        <f t="shared" si="86"/>
        <v>154</v>
      </c>
      <c r="AI363" s="98">
        <f t="shared" si="86"/>
        <v>118</v>
      </c>
      <c r="AJ363" s="98">
        <f t="shared" si="86"/>
        <v>134</v>
      </c>
      <c r="AK363" s="98">
        <f t="shared" si="86"/>
        <v>144</v>
      </c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28515625" defaultRowHeight="12.75"/>
  <cols>
    <col min="1" max="16384" width="8.2851562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'280'!C38</f>
        <v>250.5</v>
      </c>
      <c r="C3" s="104">
        <v>3.8</v>
      </c>
      <c r="D3" s="104">
        <v>3.8</v>
      </c>
      <c r="F3" s="54">
        <f>'280'!C99</f>
        <v>233.8</v>
      </c>
      <c r="G3" s="104">
        <v>3.8</v>
      </c>
      <c r="H3" s="104">
        <v>3.8</v>
      </c>
      <c r="J3" s="54">
        <f>'280'!C124</f>
        <v>216.5</v>
      </c>
      <c r="K3" s="104">
        <v>3.8</v>
      </c>
      <c r="L3" s="104">
        <v>3.8</v>
      </c>
      <c r="N3" s="54">
        <f>'280'!C167</f>
        <v>263.5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'280'!C39</f>
        <v>216.6</v>
      </c>
      <c r="C4" s="104">
        <v>3.3</v>
      </c>
      <c r="D4" s="104">
        <v>3.3</v>
      </c>
      <c r="F4" s="54">
        <f>'280'!C100</f>
        <v>203.2</v>
      </c>
      <c r="G4" s="104">
        <v>3.3</v>
      </c>
      <c r="H4" s="104">
        <v>3.3</v>
      </c>
      <c r="J4" s="54">
        <f>'280'!C125</f>
        <v>188.5</v>
      </c>
      <c r="K4" s="104">
        <v>3.3</v>
      </c>
      <c r="L4" s="104">
        <v>3.3</v>
      </c>
      <c r="N4" s="54">
        <f>'280'!C168</f>
        <v>227.3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'280'!C40</f>
        <v>184.1</v>
      </c>
      <c r="C5" s="104">
        <v>2.9</v>
      </c>
      <c r="D5" s="104">
        <v>2.8</v>
      </c>
      <c r="F5" s="54">
        <f>'280'!C101</f>
        <v>174</v>
      </c>
      <c r="G5" s="104">
        <v>2.9</v>
      </c>
      <c r="H5" s="104">
        <v>2.8</v>
      </c>
      <c r="J5" s="54">
        <f>'280'!C126</f>
        <v>162.19999999999999</v>
      </c>
      <c r="K5" s="104">
        <v>2.9</v>
      </c>
      <c r="L5" s="104">
        <v>2.8</v>
      </c>
      <c r="N5" s="54">
        <f>'280'!C169</f>
        <v>192.3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'280'!C41</f>
        <v>154.5</v>
      </c>
      <c r="C6" s="105">
        <v>2.4</v>
      </c>
      <c r="D6" s="105">
        <v>2.2999999999999998</v>
      </c>
      <c r="F6" s="54">
        <f>'280'!C102</f>
        <v>147.4</v>
      </c>
      <c r="G6" s="105">
        <v>2.4</v>
      </c>
      <c r="H6" s="105">
        <v>2.2999999999999998</v>
      </c>
      <c r="J6" s="54">
        <f>'280'!C127</f>
        <v>138.19999999999999</v>
      </c>
      <c r="K6" s="105">
        <v>2.4</v>
      </c>
      <c r="L6" s="105">
        <v>2.2999999999999998</v>
      </c>
      <c r="N6" s="54">
        <f>'280'!C170</f>
        <v>160.4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'280'!C42</f>
        <v>128.1</v>
      </c>
      <c r="C7" s="105">
        <v>2</v>
      </c>
      <c r="D7" s="105">
        <v>1.8</v>
      </c>
      <c r="F7" s="54">
        <f>'280'!C103</f>
        <v>123.5</v>
      </c>
      <c r="G7" s="105">
        <v>2</v>
      </c>
      <c r="H7" s="105">
        <v>1.8</v>
      </c>
      <c r="J7" s="54">
        <f>'280'!C128</f>
        <v>116.5</v>
      </c>
      <c r="K7" s="105">
        <v>2</v>
      </c>
      <c r="L7" s="105">
        <v>1.8</v>
      </c>
      <c r="N7" s="54">
        <f>'280'!C171</f>
        <v>132.30000000000001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'280'!C43</f>
        <v>104.7</v>
      </c>
      <c r="C8" s="105">
        <v>1.5</v>
      </c>
      <c r="D8" s="105">
        <v>1.3</v>
      </c>
      <c r="F8" s="54">
        <f>'280'!C104</f>
        <v>101.9</v>
      </c>
      <c r="G8" s="105">
        <v>1.5</v>
      </c>
      <c r="H8" s="105">
        <v>1.3</v>
      </c>
      <c r="J8" s="54">
        <f>'280'!C129</f>
        <v>96.6</v>
      </c>
      <c r="K8" s="105">
        <v>1.5</v>
      </c>
      <c r="L8" s="105">
        <v>1.3</v>
      </c>
      <c r="N8" s="54">
        <f>'280'!C172</f>
        <v>107.6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'280'!C44</f>
        <v>83.6</v>
      </c>
      <c r="C9" s="105">
        <v>1.1000000000000001</v>
      </c>
      <c r="D9" s="105">
        <v>0.8</v>
      </c>
      <c r="F9" s="54">
        <f>'280'!C105</f>
        <v>82.1</v>
      </c>
      <c r="G9" s="105">
        <v>1.1000000000000001</v>
      </c>
      <c r="H9" s="105">
        <v>0.8</v>
      </c>
      <c r="J9" s="54">
        <f>'280'!C130</f>
        <v>78.2</v>
      </c>
      <c r="K9" s="105">
        <v>1.1000000000000001</v>
      </c>
      <c r="L9" s="105">
        <v>0.8</v>
      </c>
      <c r="N9" s="54">
        <f>'280'!L181</f>
        <v>226.82734563587306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3.4991450737349279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3.4961712514811119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'280'!C45</f>
        <v>63.9</v>
      </c>
      <c r="C10" s="105">
        <v>0.6</v>
      </c>
      <c r="D10" s="105">
        <v>0.3</v>
      </c>
      <c r="F10" s="54">
        <f>'280'!C106</f>
        <v>63.2</v>
      </c>
      <c r="G10" s="105">
        <v>0.6</v>
      </c>
      <c r="H10" s="105">
        <v>0.3</v>
      </c>
      <c r="J10" s="54">
        <f>'280'!C131</f>
        <v>60.4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'280'!L52</f>
        <v>226.64484563587308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3.2440794585500869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3.4478471141562199</v>
      </c>
      <c r="F11" s="54">
        <f>'280'!L113</f>
        <v>226.86384563587308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3.3382322378328269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3.6884983527210315</v>
      </c>
      <c r="J11" s="54">
        <f>'280'!L138</f>
        <v>226.97334563587307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6.249773275457148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3.9454636668096166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'280'!C328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'280'!C329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'280'!C44</f>
        <v>83.6</v>
      </c>
      <c r="C14" s="105">
        <v>1.1000000000000001</v>
      </c>
      <c r="D14" s="105">
        <v>0.8</v>
      </c>
      <c r="F14" s="13">
        <f>'280'!C105</f>
        <v>82.1</v>
      </c>
      <c r="G14" s="105">
        <v>1.1000000000000001</v>
      </c>
      <c r="H14" s="105">
        <v>0.8</v>
      </c>
      <c r="J14" s="13">
        <f>'280'!C130</f>
        <v>78.2</v>
      </c>
      <c r="K14" s="105">
        <v>1.1000000000000001</v>
      </c>
      <c r="L14" s="105">
        <v>0.8</v>
      </c>
      <c r="N14" s="54">
        <f>'280'!C330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'280'!C45</f>
        <v>63.9</v>
      </c>
      <c r="C15" s="105">
        <v>0.9</v>
      </c>
      <c r="D15" s="105">
        <v>0.6</v>
      </c>
      <c r="F15" s="13">
        <f>'280'!C106</f>
        <v>63.2</v>
      </c>
      <c r="G15" s="105">
        <v>0.9</v>
      </c>
      <c r="H15" s="105">
        <v>0.6</v>
      </c>
      <c r="J15" s="13">
        <f>'280'!C131</f>
        <v>60.4</v>
      </c>
      <c r="K15" s="105">
        <v>0.9</v>
      </c>
      <c r="L15" s="105">
        <v>0.6</v>
      </c>
      <c r="N15" s="54" t="e">
        <f>'280'!O335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'280'!C46</f>
        <v>44.6</v>
      </c>
      <c r="C16" s="105">
        <v>0.7</v>
      </c>
      <c r="D16" s="105">
        <v>0.4</v>
      </c>
      <c r="F16" s="13">
        <f>'280'!C107</f>
        <v>44.4</v>
      </c>
      <c r="G16" s="105">
        <v>0.7</v>
      </c>
      <c r="H16" s="105">
        <v>0.4</v>
      </c>
      <c r="J16" s="13">
        <f>'280'!C132</f>
        <v>42.4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'280'!C47</f>
        <v>24.2</v>
      </c>
      <c r="C17" s="105">
        <v>0.5</v>
      </c>
      <c r="D17" s="105">
        <v>0.2</v>
      </c>
      <c r="F17" s="13">
        <f>'280'!C108</f>
        <v>24.2</v>
      </c>
      <c r="G17" s="105">
        <v>0.5</v>
      </c>
      <c r="H17" s="105">
        <v>0.2</v>
      </c>
      <c r="J17" s="13">
        <f>'280'!C133</f>
        <v>23.1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'280'!C48</f>
        <v>0</v>
      </c>
      <c r="C18" s="105">
        <v>0.3</v>
      </c>
      <c r="D18" s="105">
        <v>0</v>
      </c>
      <c r="F18" s="13">
        <f>'280'!C109</f>
        <v>0</v>
      </c>
      <c r="G18" s="105">
        <v>0.3</v>
      </c>
      <c r="H18" s="105">
        <v>0</v>
      </c>
      <c r="J18" s="13">
        <f>'280'!C134</f>
        <v>0</v>
      </c>
      <c r="K18" s="105">
        <v>0.3</v>
      </c>
      <c r="L18" s="105">
        <v>0</v>
      </c>
      <c r="N18" s="54">
        <f>'280'!C348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'280'!L52</f>
        <v>226.64484563587308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0.95675715267624639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0.65675715267644819</v>
      </c>
      <c r="F19" s="13">
        <f>'280'!L113</f>
        <v>226.86384563587308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0.34537817587744968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4.5378175877630156E-2</v>
      </c>
      <c r="J19" s="13">
        <f>'280'!L138</f>
        <v>226.97334563587307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1.870409506514207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1.5704095065144941</v>
      </c>
      <c r="N19" s="54">
        <f>'280'!C349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'280'!C350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'280'!O355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'280'!C20</f>
        <v>300.60000000000002</v>
      </c>
      <c r="C22" s="100">
        <v>3.3</v>
      </c>
      <c r="D22" s="101">
        <v>3.3</v>
      </c>
      <c r="F22" s="54">
        <f>'280'!C63</f>
        <v>284.8</v>
      </c>
      <c r="G22" s="100">
        <v>3.2</v>
      </c>
      <c r="H22" s="101">
        <v>3.2</v>
      </c>
      <c r="J22" s="54">
        <f>'280'!C81</f>
        <v>268.2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'280'!C21</f>
        <v>267.3</v>
      </c>
      <c r="C23" s="100">
        <v>3</v>
      </c>
      <c r="D23" s="101">
        <v>2.8</v>
      </c>
      <c r="F23" s="54">
        <f>'280'!C64</f>
        <v>254.7</v>
      </c>
      <c r="G23" s="100">
        <v>2.8</v>
      </c>
      <c r="H23" s="101">
        <v>2.7</v>
      </c>
      <c r="J23" s="54">
        <f>'280'!C82</f>
        <v>240.7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'280'!C22</f>
        <v>235.2</v>
      </c>
      <c r="C24" s="100">
        <v>2.6</v>
      </c>
      <c r="D24" s="101">
        <v>2.2999999999999998</v>
      </c>
      <c r="F24" s="54">
        <f>'280'!C65</f>
        <v>225.7</v>
      </c>
      <c r="G24" s="100">
        <v>2.4</v>
      </c>
      <c r="H24" s="101">
        <v>2.1</v>
      </c>
      <c r="J24" s="54">
        <f>'280'!C83</f>
        <v>214.3</v>
      </c>
      <c r="K24" s="100">
        <v>2.2000000000000002</v>
      </c>
      <c r="L24" s="101">
        <v>1.9</v>
      </c>
      <c r="N24" s="54">
        <f>'280'!C308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'280'!O27</f>
        <v>225.23159504888713</v>
      </c>
      <c r="C25" s="54">
        <f>C22*(B25-B23)*(B25-B24)/((B22-B23)*(B22-B24))+C23*(B25-B22)*(B25-B24)/((B23-B22)*(B23-B24))+C24*(B25-B22)*(B25-B23)/((B24-B22)*(B24-B23))</f>
        <v>2.4536480371990597</v>
      </c>
      <c r="D25" s="54">
        <f>D22*(B25-B23)*(B25-B24)/((B22-B23)*(B22-B24))+D23*(B25-B22)*(B25-B24)/((B23-B22)*(B23-B24))+D24*(B25-B22)*(B25-B23)/((B24-B22)*(B24-B23))</f>
        <v>2.1411296950579386</v>
      </c>
      <c r="F25" s="54">
        <f>'280'!O70</f>
        <v>226.34533476696134</v>
      </c>
      <c r="G25" s="54">
        <f>G22*(F25-F23)*(F25-F24)/((F22-F23)*(F22-F24))+G23*(F25-F22)*(F25-F24)/((F23-F22)*(F23-F24))+G24*(F25-F22)*(F25-F23)/((F24-F22)*(F24-F23))</f>
        <v>2.4090572359145432</v>
      </c>
      <c r="H25" s="54">
        <f>H22*(F25-F23)*(F25-F24)/((F22-F23)*(F22-F24))+H23*(F25-F22)*(F25-F24)/((F23-F22)*(F23-F24))+H24*(F25-F22)*(F25-F23)/((F24-F22)*(F24-F23))</f>
        <v>2.1146144754030018</v>
      </c>
      <c r="J25" s="54">
        <f>'280'!O88</f>
        <v>226.934750507671</v>
      </c>
      <c r="K25" s="54">
        <f>K22*(J25-J23)*(J25-J24)/((J22-J23)*(J22-J24))+K23*(J25-J22)*(J25-J24)/((J23-J22)*(J23-J24))+K24*(J25-J22)*(J25-J23)/((J24-J22)*(J24-J23))</f>
        <v>2.393391204836095</v>
      </c>
      <c r="L25" s="54">
        <f>L22*(J25-J23)*(J25-J24)/((J22-J23)*(J22-J24))+L23*(J25-J22)*(J25-J24)/((J23-J22)*(J23-J24))+L24*(J25-J22)*(J25-J23)/((J24-J22)*(J24-J23))</f>
        <v>2.2018203537551657</v>
      </c>
      <c r="N25" s="54">
        <f>'280'!C309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'280'!C310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'280'!O315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'280'!C188</f>
        <v>276.2</v>
      </c>
      <c r="C28" s="100">
        <v>3.8</v>
      </c>
      <c r="D28" s="101">
        <v>3.8</v>
      </c>
      <c r="F28" s="54">
        <f>'280'!C228</f>
        <v>245.5</v>
      </c>
      <c r="G28" s="100">
        <v>3.1</v>
      </c>
      <c r="H28" s="101">
        <v>3.1</v>
      </c>
      <c r="J28" s="54">
        <f>'280'!C268</f>
        <v>316.5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'280'!C189</f>
        <v>239.9</v>
      </c>
      <c r="C29" s="100">
        <v>3.7</v>
      </c>
      <c r="D29" s="101">
        <v>3.6</v>
      </c>
      <c r="F29" s="54">
        <f>'280'!C229</f>
        <v>212.6</v>
      </c>
      <c r="G29" s="100">
        <v>2.7</v>
      </c>
      <c r="H29" s="101">
        <v>2.5</v>
      </c>
      <c r="J29" s="54">
        <f>'280'!C269</f>
        <v>280.7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'280'!C190</f>
        <v>204.6</v>
      </c>
      <c r="C30" s="100">
        <v>3.6</v>
      </c>
      <c r="D30" s="101">
        <v>3.3</v>
      </c>
      <c r="F30" s="54">
        <f>'280'!C230</f>
        <v>181.3</v>
      </c>
      <c r="G30" s="100">
        <v>2.2000000000000002</v>
      </c>
      <c r="H30" s="101">
        <v>1.8</v>
      </c>
      <c r="J30" s="54">
        <f>'280'!C270</f>
        <v>245.8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'280'!O195</f>
        <v>225.27866362660015</v>
      </c>
      <c r="C31" s="54">
        <f>C28*(B31-B29)*(B31-B30)/((B28-B29)*(B28-B30))+C29*(B31-B28)*(B31-B30)/((B29-B28)*(B29-B30))+C30*(B31-B28)*(B31-B29)/((B30-B28)*(B30-B29))</f>
        <v>3.6589093289920949</v>
      </c>
      <c r="D31" s="54">
        <f>D28*(B31-B29)*(B31-B30)/((B28-B29)*(B28-B30))+D29*(B31-B28)*(B31-B30)/((B29-B28)*(B29-B30))+D30*(B31-B28)*(B31-B29)/((B30-B28)*(B30-B29))</f>
        <v>3.4883609377372027</v>
      </c>
      <c r="F31" s="54">
        <f>'280'!O235</f>
        <v>226.51418375153676</v>
      </c>
      <c r="G31" s="54">
        <f>G28*(F31-F29)*(F31-F30)/((F28-F29)*(F28-F30))+G29*(F31-F28)*(F31-F30)/((F29-F28)*(F29-F30))+G30*(F31-F28)*(F31-F29)/((F30-F28)*(F30-F29))</f>
        <v>2.8848731906417693</v>
      </c>
      <c r="H31" s="54">
        <f>H28*(F31-F29)*(F31-F30)/((F28-F29)*(F28-F30))+H29*(F31-F28)*(F31-F30)/((F29-F28)*(F29-F30))+H30*(F31-F28)*(F31-F29)/((F30-F28)*(F30-F29))</f>
        <v>2.7707365738570617</v>
      </c>
      <c r="J31" s="54">
        <f>'280'!O275</f>
        <v>224.34012787945684</v>
      </c>
      <c r="K31" s="54">
        <f>K28*(J31-J29)*(J31-J30)/((J28-J29)*(J28-J30))+K29*(J31-J28)*(J31-J30)/((J29-J28)*(J29-J30))+K30*(J31-J28)*(J31-J29)/((J30-J28)*(J30-J29))</f>
        <v>2.3118343250288822</v>
      </c>
      <c r="L31" s="54">
        <f>L28*(J31-J29)*(J31-J30)/((J28-J29)*(J28-J30))+L29*(J31-J28)*(J31-J30)/((J29-J28)*(J29-J30))+L30*(J31-J28)*(J31-J29)/((J30-J28)*(J30-J29))</f>
        <v>2.3118343250288822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'280'!C208</f>
        <v>282.89999999999998</v>
      </c>
      <c r="C34" s="100">
        <v>3.8</v>
      </c>
      <c r="D34" s="101">
        <v>3.8</v>
      </c>
      <c r="F34" s="54">
        <f>'280'!C248</f>
        <v>226.8</v>
      </c>
      <c r="G34" s="100">
        <v>3.1</v>
      </c>
      <c r="H34" s="101">
        <v>3.1</v>
      </c>
      <c r="J34" s="54">
        <f>'280'!C288</f>
        <v>323.5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'280'!C209</f>
        <v>246.7</v>
      </c>
      <c r="C35" s="100">
        <v>3.7</v>
      </c>
      <c r="D35" s="101">
        <v>3.6</v>
      </c>
      <c r="F35" s="54">
        <f>'280'!C249</f>
        <v>196.9</v>
      </c>
      <c r="G35" s="100">
        <v>2.7</v>
      </c>
      <c r="H35" s="101">
        <v>2.5</v>
      </c>
      <c r="J35" s="54">
        <f>'280'!C289</f>
        <v>287.8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'280'!C210</f>
        <v>211.5</v>
      </c>
      <c r="C36" s="100">
        <v>3.6</v>
      </c>
      <c r="D36" s="101">
        <v>3.3</v>
      </c>
      <c r="F36" s="54">
        <f>'280'!C250</f>
        <v>168.6</v>
      </c>
      <c r="G36" s="100">
        <v>2.2000000000000002</v>
      </c>
      <c r="H36" s="101">
        <v>1.8</v>
      </c>
      <c r="J36" s="54">
        <f>'280'!C290</f>
        <v>253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'280'!O215</f>
        <v>224.98612603139389</v>
      </c>
      <c r="C37" s="54">
        <f>C34*(B37-B35)*(B37-B36)/((B34-B35)*(B34-B36))+C35*(B37-B34)*(B37-B36)/((B35-B34)*(B35-B36))+C36*(B37-B34)*(B37-B35)/((B36-B34)*(B36-B35))</f>
        <v>3.6386347240275061</v>
      </c>
      <c r="D37" s="54">
        <f>D34*(B37-B35)*(B37-B36)/((B34-B35)*(B34-B36))+D35*(B37-B34)*(B37-B36)/((B35-B34)*(B35-B36))+D36*(B37-B34)*(B37-B35)/((B36-B34)*(B36-B35))</f>
        <v>3.4272338547113312</v>
      </c>
      <c r="F37" s="54">
        <f>'280'!O255</f>
        <v>227.14655914463279</v>
      </c>
      <c r="G37" s="54">
        <f>G34*(F37-F35)*(F37-F36)/((F34-F35)*(F34-F36))+G35*(F37-F34)*(F37-F36)/((F35-F34)*(F35-F36))+G36*(F37-F34)*(F37-F35)/((F36-F34)*(F36-F35))</f>
        <v>3.1038635988807526</v>
      </c>
      <c r="H37" s="54">
        <f>H34*(F37-F35)*(F37-F36)/((F34-F35)*(F34-F36))+H35*(F37-F34)*(F37-F36)/((F35-F34)*(F35-F36))+H36*(F37-F34)*(F37-F35)/((F36-F34)*(F36-F35))</f>
        <v>3.1061136083943879</v>
      </c>
      <c r="J37" s="54">
        <f>'280'!O295</f>
        <v>224.15355377956882</v>
      </c>
      <c r="K37" s="54">
        <f>K34*(J37-J35)*(J37-J36)/((J34-J35)*(J34-J36))+K35*(J37-J34)*(J37-J36)/((J35-J34)*(J35-J36))+K36*(J37-J34)*(J37-J35)/((J36-J34)*(J36-J35))</f>
        <v>2.2456640361922382</v>
      </c>
      <c r="L37" s="54">
        <f>L34*(J37-J35)*(J37-J36)/((J34-J35)*(J34-J36))+L35*(J37-J34)*(J37-J36)/((J35-J34)*(J35-J36))+L36*(J37-J34)*(J37-J35)/((J36-J34)*(J36-J35))</f>
        <v>2.2456640361922382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447"/>
  <sheetViews>
    <sheetView showGridLines="0" showRowColHeaders="0" zoomScale="80" zoomScaleNormal="80" workbookViewId="0">
      <selection activeCell="B3" sqref="B3"/>
    </sheetView>
  </sheetViews>
  <sheetFormatPr defaultColWidth="8.28515625" defaultRowHeight="12.75"/>
  <cols>
    <col min="1" max="16384" width="8.28515625" style="28"/>
  </cols>
  <sheetData>
    <row r="1" spans="1:50" ht="12.95" customHeight="1">
      <c r="A1" s="25"/>
      <c r="B1" s="26">
        <v>280</v>
      </c>
      <c r="C1" s="27"/>
      <c r="D1" s="25" t="s">
        <v>5</v>
      </c>
      <c r="E1" s="520" t="s">
        <v>50</v>
      </c>
      <c r="F1" s="520"/>
      <c r="G1" s="520"/>
      <c r="H1" s="521" t="s">
        <v>51</v>
      </c>
      <c r="I1" s="521"/>
      <c r="J1" s="521"/>
      <c r="K1" s="522" t="s">
        <v>52</v>
      </c>
      <c r="L1" s="522"/>
      <c r="M1" s="522"/>
      <c r="N1" s="523" t="s">
        <v>53</v>
      </c>
      <c r="O1" s="523"/>
      <c r="P1" s="523"/>
      <c r="Q1" s="524" t="s">
        <v>54</v>
      </c>
      <c r="R1" s="524"/>
      <c r="S1" s="524"/>
      <c r="T1" s="519" t="s">
        <v>55</v>
      </c>
      <c r="U1" s="519"/>
      <c r="V1" s="519"/>
      <c r="W1" s="514" t="s">
        <v>56</v>
      </c>
      <c r="X1" s="514"/>
      <c r="Y1" s="514"/>
      <c r="Z1" s="515" t="s">
        <v>57</v>
      </c>
      <c r="AA1" s="515"/>
      <c r="AB1" s="515"/>
      <c r="AC1" s="516" t="s">
        <v>58</v>
      </c>
      <c r="AD1" s="516"/>
      <c r="AE1" s="516"/>
      <c r="AF1" s="517" t="s">
        <v>59</v>
      </c>
      <c r="AG1" s="517"/>
      <c r="AH1" s="517"/>
      <c r="AI1" s="518" t="s">
        <v>60</v>
      </c>
      <c r="AJ1" s="518"/>
      <c r="AK1" s="518"/>
      <c r="AX1" s="381"/>
    </row>
    <row r="2" spans="1:50" ht="12.95" customHeight="1">
      <c r="A2" s="25"/>
      <c r="B2" s="26">
        <v>0</v>
      </c>
      <c r="C2" s="27"/>
      <c r="D2" s="25"/>
      <c r="E2" s="428" t="s">
        <v>61</v>
      </c>
      <c r="F2" s="428" t="s">
        <v>62</v>
      </c>
      <c r="G2" s="428" t="s">
        <v>63</v>
      </c>
      <c r="H2" s="429" t="s">
        <v>61</v>
      </c>
      <c r="I2" s="429" t="s">
        <v>62</v>
      </c>
      <c r="J2" s="429" t="s">
        <v>63</v>
      </c>
      <c r="K2" s="430" t="s">
        <v>61</v>
      </c>
      <c r="L2" s="430" t="s">
        <v>62</v>
      </c>
      <c r="M2" s="430" t="s">
        <v>63</v>
      </c>
      <c r="N2" s="431" t="s">
        <v>61</v>
      </c>
      <c r="O2" s="431" t="s">
        <v>62</v>
      </c>
      <c r="P2" s="431" t="s">
        <v>63</v>
      </c>
      <c r="Q2" s="432" t="s">
        <v>61</v>
      </c>
      <c r="R2" s="432" t="s">
        <v>62</v>
      </c>
      <c r="S2" s="432" t="s">
        <v>63</v>
      </c>
      <c r="T2" s="427" t="s">
        <v>61</v>
      </c>
      <c r="U2" s="427" t="s">
        <v>62</v>
      </c>
      <c r="V2" s="427" t="s">
        <v>63</v>
      </c>
      <c r="W2" s="433" t="s">
        <v>61</v>
      </c>
      <c r="X2" s="433" t="s">
        <v>62</v>
      </c>
      <c r="Y2" s="433" t="s">
        <v>63</v>
      </c>
      <c r="Z2" s="434" t="s">
        <v>61</v>
      </c>
      <c r="AA2" s="434" t="s">
        <v>62</v>
      </c>
      <c r="AB2" s="434" t="s">
        <v>63</v>
      </c>
      <c r="AC2" s="435" t="s">
        <v>61</v>
      </c>
      <c r="AD2" s="435" t="s">
        <v>62</v>
      </c>
      <c r="AE2" s="435" t="s">
        <v>63</v>
      </c>
      <c r="AF2" s="436" t="s">
        <v>61</v>
      </c>
      <c r="AG2" s="436" t="s">
        <v>62</v>
      </c>
      <c r="AH2" s="436" t="s">
        <v>63</v>
      </c>
      <c r="AI2" s="437" t="s">
        <v>61</v>
      </c>
      <c r="AJ2" s="437" t="s">
        <v>62</v>
      </c>
      <c r="AK2" s="437" t="s">
        <v>63</v>
      </c>
      <c r="AX2" s="381"/>
    </row>
    <row r="3" spans="1:50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1.6935342017632138E-12</v>
      </c>
      <c r="F3" s="41">
        <f t="shared" si="0"/>
        <v>1.1450840275983865E-12</v>
      </c>
      <c r="G3" s="41">
        <f t="shared" si="0"/>
        <v>-1.1035616864774056E-13</v>
      </c>
      <c r="H3" s="42">
        <f t="shared" si="0"/>
        <v>-1.6517898160373079E-12</v>
      </c>
      <c r="I3" s="42">
        <f t="shared" si="0"/>
        <v>-1.6904255772942633E-12</v>
      </c>
      <c r="J3" s="42">
        <f t="shared" si="0"/>
        <v>-8.7418960958984826E-13</v>
      </c>
      <c r="K3" s="43">
        <f t="shared" si="0"/>
        <v>1.2281287098403482E-12</v>
      </c>
      <c r="L3" s="43">
        <f t="shared" si="0"/>
        <v>7.8004269710163499E-13</v>
      </c>
      <c r="M3" s="43">
        <f t="shared" si="0"/>
        <v>1.2896350654045818E-12</v>
      </c>
      <c r="N3" s="44">
        <f t="shared" si="0"/>
        <v>0</v>
      </c>
      <c r="O3" s="44">
        <f t="shared" si="0"/>
        <v>-1.6628920462835595E-12</v>
      </c>
      <c r="P3" s="44">
        <f t="shared" si="0"/>
        <v>-2.1582735598713043E-13</v>
      </c>
      <c r="Q3" s="45">
        <f t="shared" si="0"/>
        <v>-1.3221646000260989E-12</v>
      </c>
      <c r="R3" s="45">
        <f t="shared" si="0"/>
        <v>-1.2916334668489071E-12</v>
      </c>
      <c r="S3" s="45">
        <f t="shared" si="0"/>
        <v>-1.6628920462835595E-12</v>
      </c>
      <c r="T3" s="46">
        <f t="shared" si="0"/>
        <v>-5.0515147620444623E-13</v>
      </c>
      <c r="U3" s="46">
        <f t="shared" ref="U3:AJ18" si="1">U4-(U$363/360)</f>
        <v>3.3228975127030935E-13</v>
      </c>
      <c r="V3" s="46">
        <f t="shared" si="1"/>
        <v>-1.2916334668489071E-12</v>
      </c>
      <c r="W3" s="47">
        <f t="shared" si="1"/>
        <v>-9.0705221111875289E-14</v>
      </c>
      <c r="X3" s="47">
        <f t="shared" si="1"/>
        <v>7.0732308898868723E-13</v>
      </c>
      <c r="Y3" s="47">
        <f t="shared" si="1"/>
        <v>3.3228975127030935E-13</v>
      </c>
      <c r="Z3" s="48">
        <f t="shared" si="1"/>
        <v>8.4676710088160689E-13</v>
      </c>
      <c r="AA3" s="48">
        <f t="shared" si="1"/>
        <v>-5.7442939294105599E-13</v>
      </c>
      <c r="AB3" s="48">
        <f t="shared" si="1"/>
        <v>7.0732308898868723E-13</v>
      </c>
      <c r="AC3" s="49">
        <f t="shared" si="1"/>
        <v>-8.2589490801865395E-13</v>
      </c>
      <c r="AD3" s="49">
        <f t="shared" si="1"/>
        <v>-2.9976021664879227E-15</v>
      </c>
      <c r="AE3" s="49">
        <f t="shared" si="1"/>
        <v>-5.7442939294105599E-13</v>
      </c>
      <c r="AF3" s="50">
        <f t="shared" si="1"/>
        <v>6.1406435492017408E-13</v>
      </c>
      <c r="AG3" s="50">
        <f t="shared" si="1"/>
        <v>-2.6689761511988763E-13</v>
      </c>
      <c r="AH3" s="50">
        <f t="shared" si="1"/>
        <v>-2.9976021664879227E-15</v>
      </c>
      <c r="AI3" s="51">
        <f t="shared" si="1"/>
        <v>-4.7584158835434209E-13</v>
      </c>
      <c r="AJ3" s="51">
        <f t="shared" si="1"/>
        <v>8.2278628354970351E-13</v>
      </c>
      <c r="AK3" s="51">
        <f t="shared" ref="AK3:AK17" si="2">AK4-(AK$363/360)</f>
        <v>-2.6689761511988763E-13</v>
      </c>
      <c r="AX3" s="381"/>
    </row>
    <row r="4" spans="1:50" ht="12.95" customHeight="1">
      <c r="A4" s="27"/>
      <c r="B4" s="27"/>
      <c r="C4" s="27"/>
      <c r="D4" s="52">
        <f>D3+0.2/72</f>
        <v>2.7777777777777779E-3</v>
      </c>
      <c r="E4" s="41">
        <f t="shared" si="0"/>
        <v>0.77777777777947132</v>
      </c>
      <c r="F4" s="41">
        <f t="shared" si="0"/>
        <v>0.82222222222336727</v>
      </c>
      <c r="G4" s="41">
        <f t="shared" si="0"/>
        <v>0.84999999999988962</v>
      </c>
      <c r="H4" s="42">
        <f t="shared" si="0"/>
        <v>0.72222222222057042</v>
      </c>
      <c r="I4" s="42">
        <f t="shared" si="0"/>
        <v>0.76666666666497629</v>
      </c>
      <c r="J4" s="42">
        <f t="shared" si="0"/>
        <v>0.79444444444357021</v>
      </c>
      <c r="K4" s="43">
        <f t="shared" si="0"/>
        <v>0.66666666666789476</v>
      </c>
      <c r="L4" s="43">
        <f t="shared" si="0"/>
        <v>0.71111111111189118</v>
      </c>
      <c r="M4" s="43">
        <f t="shared" si="0"/>
        <v>0.73888888889017856</v>
      </c>
      <c r="N4" s="44">
        <f t="shared" si="0"/>
        <v>0.5</v>
      </c>
      <c r="O4" s="44">
        <f t="shared" si="0"/>
        <v>0.54444444444278151</v>
      </c>
      <c r="P4" s="44">
        <f t="shared" si="0"/>
        <v>0.57222222222200636</v>
      </c>
      <c r="Q4" s="45">
        <f t="shared" si="0"/>
        <v>0.47222222222090005</v>
      </c>
      <c r="R4" s="45">
        <f t="shared" si="0"/>
        <v>0.51666666666537509</v>
      </c>
      <c r="S4" s="45">
        <f t="shared" si="0"/>
        <v>0.54444444444278151</v>
      </c>
      <c r="T4" s="46">
        <f t="shared" si="0"/>
        <v>0.44444444444393927</v>
      </c>
      <c r="U4" s="46">
        <f t="shared" si="1"/>
        <v>0.48888888888922116</v>
      </c>
      <c r="V4" s="46">
        <f t="shared" si="1"/>
        <v>0.51666666666537509</v>
      </c>
      <c r="W4" s="47">
        <f t="shared" si="1"/>
        <v>0.41666666666657598</v>
      </c>
      <c r="X4" s="47">
        <f t="shared" si="1"/>
        <v>0.46111111111181846</v>
      </c>
      <c r="Y4" s="47">
        <f t="shared" si="1"/>
        <v>0.48888888888922116</v>
      </c>
      <c r="Z4" s="48">
        <f t="shared" si="1"/>
        <v>0.38888888888973566</v>
      </c>
      <c r="AA4" s="48">
        <f t="shared" si="1"/>
        <v>0.43333333333275892</v>
      </c>
      <c r="AB4" s="48">
        <f t="shared" si="1"/>
        <v>0.46111111111181846</v>
      </c>
      <c r="AC4" s="49">
        <f t="shared" si="1"/>
        <v>0.36111111111028521</v>
      </c>
      <c r="AD4" s="49">
        <f t="shared" si="1"/>
        <v>0.40555555555555256</v>
      </c>
      <c r="AE4" s="49">
        <f t="shared" si="1"/>
        <v>0.43333333333275892</v>
      </c>
      <c r="AF4" s="50">
        <f t="shared" si="1"/>
        <v>0.33333333333394738</v>
      </c>
      <c r="AG4" s="50">
        <f t="shared" si="1"/>
        <v>0.37777777777751087</v>
      </c>
      <c r="AH4" s="50">
        <f t="shared" si="1"/>
        <v>0.40555555555555256</v>
      </c>
      <c r="AI4" s="51">
        <f t="shared" si="1"/>
        <v>0.30555555555507974</v>
      </c>
      <c r="AJ4" s="51">
        <f t="shared" si="1"/>
        <v>0.35000000000082276</v>
      </c>
      <c r="AK4" s="51">
        <f t="shared" si="2"/>
        <v>0.37777777777751087</v>
      </c>
      <c r="AX4" s="381"/>
    </row>
    <row r="5" spans="1:50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1.5555555555572491</v>
      </c>
      <c r="F5" s="41">
        <f t="shared" si="0"/>
        <v>1.6444444444455895</v>
      </c>
      <c r="G5" s="41">
        <f t="shared" si="0"/>
        <v>1.6999999999998896</v>
      </c>
      <c r="H5" s="42">
        <f t="shared" si="0"/>
        <v>1.4444444444427926</v>
      </c>
      <c r="I5" s="42">
        <f t="shared" si="0"/>
        <v>1.533333333331643</v>
      </c>
      <c r="J5" s="42">
        <f t="shared" si="0"/>
        <v>1.5888888888880146</v>
      </c>
      <c r="K5" s="43">
        <f t="shared" si="0"/>
        <v>1.3333333333345614</v>
      </c>
      <c r="L5" s="43">
        <f t="shared" si="0"/>
        <v>1.4222222222230023</v>
      </c>
      <c r="M5" s="43">
        <f t="shared" si="0"/>
        <v>1.4777777777790675</v>
      </c>
      <c r="N5" s="44">
        <f t="shared" si="0"/>
        <v>1</v>
      </c>
      <c r="O5" s="44">
        <f t="shared" si="0"/>
        <v>1.0888888888872259</v>
      </c>
      <c r="P5" s="44">
        <f t="shared" si="0"/>
        <v>1.1444444444442285</v>
      </c>
      <c r="Q5" s="45">
        <f t="shared" si="0"/>
        <v>0.94444444444312226</v>
      </c>
      <c r="R5" s="45">
        <f t="shared" si="0"/>
        <v>1.0333333333320418</v>
      </c>
      <c r="S5" s="45">
        <f t="shared" si="0"/>
        <v>1.0888888888872259</v>
      </c>
      <c r="T5" s="46">
        <f t="shared" si="0"/>
        <v>0.88888888888838369</v>
      </c>
      <c r="U5" s="46">
        <f t="shared" si="1"/>
        <v>0.97777777777811004</v>
      </c>
      <c r="V5" s="46">
        <f t="shared" si="1"/>
        <v>1.0333333333320418</v>
      </c>
      <c r="W5" s="47">
        <f t="shared" si="1"/>
        <v>0.83333333333324267</v>
      </c>
      <c r="X5" s="47">
        <f t="shared" si="1"/>
        <v>0.9222222222229296</v>
      </c>
      <c r="Y5" s="47">
        <f t="shared" si="1"/>
        <v>0.97777777777811004</v>
      </c>
      <c r="Z5" s="48">
        <f t="shared" si="1"/>
        <v>0.77777777777862456</v>
      </c>
      <c r="AA5" s="48">
        <f t="shared" si="1"/>
        <v>0.86666666666609227</v>
      </c>
      <c r="AB5" s="48">
        <f t="shared" si="1"/>
        <v>0.9222222222229296</v>
      </c>
      <c r="AC5" s="49">
        <f t="shared" si="1"/>
        <v>0.72222222222139631</v>
      </c>
      <c r="AD5" s="49">
        <f t="shared" si="1"/>
        <v>0.81111111111110812</v>
      </c>
      <c r="AE5" s="49">
        <f t="shared" si="1"/>
        <v>0.86666666666609227</v>
      </c>
      <c r="AF5" s="50">
        <f t="shared" si="1"/>
        <v>0.66666666666728069</v>
      </c>
      <c r="AG5" s="50">
        <f t="shared" si="1"/>
        <v>0.75555555555528864</v>
      </c>
      <c r="AH5" s="50">
        <f t="shared" si="1"/>
        <v>0.81111111111110812</v>
      </c>
      <c r="AI5" s="51">
        <f t="shared" si="1"/>
        <v>0.61111111111063532</v>
      </c>
      <c r="AJ5" s="51">
        <f t="shared" si="1"/>
        <v>0.70000000000082274</v>
      </c>
      <c r="AK5" s="51">
        <f t="shared" si="2"/>
        <v>0.75555555555528864</v>
      </c>
      <c r="AX5" s="381"/>
    </row>
    <row r="6" spans="1:50" ht="12.95" customHeight="1">
      <c r="A6" s="27"/>
      <c r="B6" s="27"/>
      <c r="C6" s="27"/>
      <c r="D6" s="52">
        <f t="shared" si="3"/>
        <v>8.3333333333333332E-3</v>
      </c>
      <c r="E6" s="41">
        <f t="shared" si="0"/>
        <v>2.3333333333350268</v>
      </c>
      <c r="F6" s="41">
        <f t="shared" si="0"/>
        <v>2.4666666666678116</v>
      </c>
      <c r="G6" s="41">
        <f t="shared" si="0"/>
        <v>2.5499999999998897</v>
      </c>
      <c r="H6" s="42">
        <f t="shared" si="0"/>
        <v>2.166666666665015</v>
      </c>
      <c r="I6" s="42">
        <f t="shared" si="0"/>
        <v>2.2999999999983096</v>
      </c>
      <c r="J6" s="42">
        <f t="shared" si="0"/>
        <v>2.3833333333324589</v>
      </c>
      <c r="K6" s="43">
        <f t="shared" si="0"/>
        <v>2.0000000000012279</v>
      </c>
      <c r="L6" s="43">
        <f t="shared" si="0"/>
        <v>2.1333333333341136</v>
      </c>
      <c r="M6" s="43">
        <f t="shared" si="0"/>
        <v>2.2166666666679564</v>
      </c>
      <c r="N6" s="44">
        <f t="shared" si="0"/>
        <v>1.5</v>
      </c>
      <c r="O6" s="44">
        <f t="shared" si="0"/>
        <v>1.6333333333316702</v>
      </c>
      <c r="P6" s="44">
        <f t="shared" si="0"/>
        <v>1.7166666666664507</v>
      </c>
      <c r="Q6" s="45">
        <f t="shared" si="0"/>
        <v>1.4166666666653445</v>
      </c>
      <c r="R6" s="45">
        <f t="shared" si="0"/>
        <v>1.5499999999987084</v>
      </c>
      <c r="S6" s="45">
        <f t="shared" si="0"/>
        <v>1.6333333333316702</v>
      </c>
      <c r="T6" s="46">
        <f t="shared" si="0"/>
        <v>1.3333333333328281</v>
      </c>
      <c r="U6" s="46">
        <f t="shared" si="1"/>
        <v>1.466666666666999</v>
      </c>
      <c r="V6" s="46">
        <f t="shared" si="1"/>
        <v>1.5499999999987084</v>
      </c>
      <c r="W6" s="47">
        <f t="shared" si="1"/>
        <v>1.2499999999999094</v>
      </c>
      <c r="X6" s="47">
        <f t="shared" si="1"/>
        <v>1.3833333333340407</v>
      </c>
      <c r="Y6" s="47">
        <f t="shared" si="1"/>
        <v>1.466666666666999</v>
      </c>
      <c r="Z6" s="48">
        <f t="shared" si="1"/>
        <v>1.1666666666675134</v>
      </c>
      <c r="AA6" s="48">
        <f t="shared" si="1"/>
        <v>1.2999999999994256</v>
      </c>
      <c r="AB6" s="48">
        <f t="shared" si="1"/>
        <v>1.3833333333340407</v>
      </c>
      <c r="AC6" s="49">
        <f t="shared" si="1"/>
        <v>1.0833333333325075</v>
      </c>
      <c r="AD6" s="49">
        <f t="shared" si="1"/>
        <v>1.2166666666666637</v>
      </c>
      <c r="AE6" s="49">
        <f t="shared" si="1"/>
        <v>1.2999999999994256</v>
      </c>
      <c r="AF6" s="50">
        <f t="shared" si="1"/>
        <v>1.000000000000614</v>
      </c>
      <c r="AG6" s="50">
        <f t="shared" si="1"/>
        <v>1.1333333333330664</v>
      </c>
      <c r="AH6" s="50">
        <f t="shared" si="1"/>
        <v>1.2166666666666637</v>
      </c>
      <c r="AI6" s="51">
        <f t="shared" si="1"/>
        <v>0.9166666666661909</v>
      </c>
      <c r="AJ6" s="51">
        <f t="shared" si="1"/>
        <v>1.0500000000008227</v>
      </c>
      <c r="AK6" s="51">
        <f t="shared" si="2"/>
        <v>1.1333333333330664</v>
      </c>
      <c r="AX6" s="381"/>
    </row>
    <row r="7" spans="1:50" ht="12.95" customHeight="1">
      <c r="A7" s="27"/>
      <c r="B7" s="27"/>
      <c r="C7" s="27"/>
      <c r="D7" s="52">
        <f t="shared" si="3"/>
        <v>1.1111111111111112E-2</v>
      </c>
      <c r="E7" s="41">
        <f t="shared" si="0"/>
        <v>3.1111111111128045</v>
      </c>
      <c r="F7" s="41">
        <f t="shared" si="0"/>
        <v>3.2888888888900336</v>
      </c>
      <c r="G7" s="41">
        <f t="shared" si="0"/>
        <v>3.3999999999998898</v>
      </c>
      <c r="H7" s="42">
        <f t="shared" si="0"/>
        <v>2.8888888888872373</v>
      </c>
      <c r="I7" s="42">
        <f t="shared" si="0"/>
        <v>3.0666666666649762</v>
      </c>
      <c r="J7" s="42">
        <f t="shared" si="0"/>
        <v>3.1777777777769032</v>
      </c>
      <c r="K7" s="43">
        <f t="shared" si="0"/>
        <v>2.6666666666678944</v>
      </c>
      <c r="L7" s="43">
        <f t="shared" si="0"/>
        <v>2.8444444444452248</v>
      </c>
      <c r="M7" s="43">
        <f t="shared" si="0"/>
        <v>2.9555555555568453</v>
      </c>
      <c r="N7" s="44">
        <f t="shared" si="0"/>
        <v>2</v>
      </c>
      <c r="O7" s="44">
        <f t="shared" si="0"/>
        <v>2.1777777777761145</v>
      </c>
      <c r="P7" s="44">
        <f t="shared" si="0"/>
        <v>2.2888888888886729</v>
      </c>
      <c r="Q7" s="45">
        <f t="shared" si="0"/>
        <v>1.8888888888875668</v>
      </c>
      <c r="R7" s="45">
        <f t="shared" si="0"/>
        <v>2.066666666665375</v>
      </c>
      <c r="S7" s="45">
        <f t="shared" si="0"/>
        <v>2.1777777777761145</v>
      </c>
      <c r="T7" s="46">
        <f t="shared" si="0"/>
        <v>1.7777777777772725</v>
      </c>
      <c r="U7" s="46">
        <f t="shared" si="1"/>
        <v>1.9555555555558879</v>
      </c>
      <c r="V7" s="46">
        <f t="shared" si="1"/>
        <v>2.066666666665375</v>
      </c>
      <c r="W7" s="47">
        <f t="shared" si="1"/>
        <v>1.6666666666665761</v>
      </c>
      <c r="X7" s="47">
        <f t="shared" si="1"/>
        <v>1.844444444445152</v>
      </c>
      <c r="Y7" s="47">
        <f t="shared" si="1"/>
        <v>1.9555555555558879</v>
      </c>
      <c r="Z7" s="48">
        <f t="shared" si="1"/>
        <v>1.5555555555564022</v>
      </c>
      <c r="AA7" s="48">
        <f t="shared" si="1"/>
        <v>1.733333333332759</v>
      </c>
      <c r="AB7" s="48">
        <f t="shared" si="1"/>
        <v>1.844444444445152</v>
      </c>
      <c r="AC7" s="49">
        <f t="shared" si="1"/>
        <v>1.4444444444436186</v>
      </c>
      <c r="AD7" s="49">
        <f t="shared" si="1"/>
        <v>1.6222222222222191</v>
      </c>
      <c r="AE7" s="49">
        <f t="shared" si="1"/>
        <v>1.733333333332759</v>
      </c>
      <c r="AF7" s="50">
        <f t="shared" si="1"/>
        <v>1.3333333333339472</v>
      </c>
      <c r="AG7" s="50">
        <f t="shared" si="1"/>
        <v>1.5111111111108442</v>
      </c>
      <c r="AH7" s="50">
        <f t="shared" si="1"/>
        <v>1.6222222222222191</v>
      </c>
      <c r="AI7" s="51">
        <f t="shared" si="1"/>
        <v>1.2222222222217465</v>
      </c>
      <c r="AJ7" s="51">
        <f t="shared" si="1"/>
        <v>1.4000000000008228</v>
      </c>
      <c r="AK7" s="51">
        <f t="shared" si="2"/>
        <v>1.5111111111108442</v>
      </c>
      <c r="AX7" s="381"/>
    </row>
    <row r="8" spans="1:50" ht="12.95" customHeight="1">
      <c r="A8" s="27"/>
      <c r="B8" s="27"/>
      <c r="C8" s="27"/>
      <c r="D8" s="52">
        <f t="shared" si="3"/>
        <v>1.388888888888889E-2</v>
      </c>
      <c r="E8" s="41">
        <f t="shared" si="0"/>
        <v>3.8888888888905822</v>
      </c>
      <c r="F8" s="41">
        <f t="shared" si="0"/>
        <v>4.1111111111122556</v>
      </c>
      <c r="G8" s="41">
        <f t="shared" si="0"/>
        <v>4.2499999999998899</v>
      </c>
      <c r="H8" s="42">
        <f t="shared" si="0"/>
        <v>3.6111111111094596</v>
      </c>
      <c r="I8" s="42">
        <f t="shared" si="0"/>
        <v>3.8333333333316428</v>
      </c>
      <c r="J8" s="42">
        <f t="shared" si="0"/>
        <v>3.9722222222213475</v>
      </c>
      <c r="K8" s="43">
        <f t="shared" si="0"/>
        <v>3.3333333333345609</v>
      </c>
      <c r="L8" s="43">
        <f t="shared" si="0"/>
        <v>3.5555555555563361</v>
      </c>
      <c r="M8" s="43">
        <f t="shared" si="0"/>
        <v>3.6944444444457343</v>
      </c>
      <c r="N8" s="44">
        <f t="shared" si="0"/>
        <v>2.5</v>
      </c>
      <c r="O8" s="44">
        <f t="shared" si="0"/>
        <v>2.7222222222205588</v>
      </c>
      <c r="P8" s="44">
        <f t="shared" si="0"/>
        <v>2.8611111111108949</v>
      </c>
      <c r="Q8" s="45">
        <f t="shared" si="0"/>
        <v>2.3611111111097891</v>
      </c>
      <c r="R8" s="45">
        <f t="shared" si="0"/>
        <v>2.5833333333320416</v>
      </c>
      <c r="S8" s="45">
        <f t="shared" si="0"/>
        <v>2.7222222222205588</v>
      </c>
      <c r="T8" s="46">
        <f t="shared" si="0"/>
        <v>2.2222222222217169</v>
      </c>
      <c r="U8" s="46">
        <f t="shared" si="1"/>
        <v>2.4444444444447768</v>
      </c>
      <c r="V8" s="46">
        <f t="shared" si="1"/>
        <v>2.5833333333320416</v>
      </c>
      <c r="W8" s="47">
        <f t="shared" si="1"/>
        <v>2.0833333333332429</v>
      </c>
      <c r="X8" s="47">
        <f t="shared" si="1"/>
        <v>2.3055555555562632</v>
      </c>
      <c r="Y8" s="47">
        <f t="shared" si="1"/>
        <v>2.4444444444447768</v>
      </c>
      <c r="Z8" s="48">
        <f t="shared" si="1"/>
        <v>1.9444444444452911</v>
      </c>
      <c r="AA8" s="48">
        <f t="shared" si="1"/>
        <v>2.1666666666660923</v>
      </c>
      <c r="AB8" s="48">
        <f t="shared" si="1"/>
        <v>2.3055555555562632</v>
      </c>
      <c r="AC8" s="49">
        <f t="shared" si="1"/>
        <v>1.8055555555547298</v>
      </c>
      <c r="AD8" s="49">
        <f t="shared" si="1"/>
        <v>2.0277777777777746</v>
      </c>
      <c r="AE8" s="49">
        <f t="shared" si="1"/>
        <v>2.1666666666660923</v>
      </c>
      <c r="AF8" s="50">
        <f t="shared" si="1"/>
        <v>1.6666666666672805</v>
      </c>
      <c r="AG8" s="50">
        <f t="shared" si="1"/>
        <v>1.8888888888886219</v>
      </c>
      <c r="AH8" s="50">
        <f t="shared" si="1"/>
        <v>2.0277777777777746</v>
      </c>
      <c r="AI8" s="51">
        <f t="shared" si="1"/>
        <v>1.5277777777773021</v>
      </c>
      <c r="AJ8" s="51">
        <f t="shared" si="1"/>
        <v>1.7500000000008229</v>
      </c>
      <c r="AK8" s="51">
        <f t="shared" si="2"/>
        <v>1.8888888888886219</v>
      </c>
      <c r="AX8" s="381"/>
    </row>
    <row r="9" spans="1:50" ht="12.95" customHeight="1">
      <c r="A9" s="27"/>
      <c r="B9" s="27"/>
      <c r="C9" s="27"/>
      <c r="D9" s="52">
        <f t="shared" si="3"/>
        <v>1.6666666666666666E-2</v>
      </c>
      <c r="E9" s="41">
        <f t="shared" si="0"/>
        <v>4.6666666666683598</v>
      </c>
      <c r="F9" s="41">
        <f t="shared" si="0"/>
        <v>4.9333333333344775</v>
      </c>
      <c r="G9" s="41">
        <f t="shared" si="0"/>
        <v>5.0999999999998895</v>
      </c>
      <c r="H9" s="42">
        <f t="shared" si="0"/>
        <v>4.3333333333316819</v>
      </c>
      <c r="I9" s="42">
        <f t="shared" si="0"/>
        <v>4.5999999999983094</v>
      </c>
      <c r="J9" s="42">
        <f t="shared" si="0"/>
        <v>4.7666666666657918</v>
      </c>
      <c r="K9" s="43">
        <f t="shared" si="0"/>
        <v>4.0000000000012275</v>
      </c>
      <c r="L9" s="43">
        <f t="shared" si="0"/>
        <v>4.2666666666674473</v>
      </c>
      <c r="M9" s="43">
        <f t="shared" si="0"/>
        <v>4.4333333333346232</v>
      </c>
      <c r="N9" s="44">
        <f t="shared" si="0"/>
        <v>3</v>
      </c>
      <c r="O9" s="44">
        <f t="shared" si="0"/>
        <v>3.266666666665003</v>
      </c>
      <c r="P9" s="44">
        <f t="shared" si="0"/>
        <v>3.4333333333331169</v>
      </c>
      <c r="Q9" s="45">
        <f t="shared" si="0"/>
        <v>2.8333333333320114</v>
      </c>
      <c r="R9" s="45">
        <f t="shared" si="0"/>
        <v>3.0999999999987082</v>
      </c>
      <c r="S9" s="45">
        <f t="shared" si="0"/>
        <v>3.266666666665003</v>
      </c>
      <c r="T9" s="46">
        <f t="shared" si="0"/>
        <v>2.6666666666661616</v>
      </c>
      <c r="U9" s="46">
        <f t="shared" si="1"/>
        <v>2.9333333333336657</v>
      </c>
      <c r="V9" s="46">
        <f t="shared" si="1"/>
        <v>3.0999999999987082</v>
      </c>
      <c r="W9" s="47">
        <f t="shared" si="1"/>
        <v>2.4999999999999094</v>
      </c>
      <c r="X9" s="47">
        <f t="shared" si="1"/>
        <v>2.7666666666673745</v>
      </c>
      <c r="Y9" s="47">
        <f t="shared" si="1"/>
        <v>2.9333333333336657</v>
      </c>
      <c r="Z9" s="48">
        <f t="shared" si="1"/>
        <v>2.3333333333341799</v>
      </c>
      <c r="AA9" s="48">
        <f t="shared" si="1"/>
        <v>2.5999999999994259</v>
      </c>
      <c r="AB9" s="48">
        <f t="shared" si="1"/>
        <v>2.7666666666673745</v>
      </c>
      <c r="AC9" s="49">
        <f t="shared" si="1"/>
        <v>2.166666666665841</v>
      </c>
      <c r="AD9" s="49">
        <f t="shared" si="1"/>
        <v>2.43333333333333</v>
      </c>
      <c r="AE9" s="49">
        <f t="shared" si="1"/>
        <v>2.5999999999994259</v>
      </c>
      <c r="AF9" s="50">
        <f t="shared" si="1"/>
        <v>2.0000000000006137</v>
      </c>
      <c r="AG9" s="50">
        <f t="shared" si="1"/>
        <v>2.2666666666663997</v>
      </c>
      <c r="AH9" s="50">
        <f t="shared" si="1"/>
        <v>2.43333333333333</v>
      </c>
      <c r="AI9" s="51">
        <f t="shared" si="1"/>
        <v>1.8333333333328576</v>
      </c>
      <c r="AJ9" s="51">
        <f t="shared" si="1"/>
        <v>2.100000000000823</v>
      </c>
      <c r="AK9" s="51">
        <f t="shared" si="2"/>
        <v>2.2666666666663997</v>
      </c>
      <c r="AX9" s="381"/>
    </row>
    <row r="10" spans="1:50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5.4444444444461375</v>
      </c>
      <c r="F10" s="41">
        <f t="shared" si="0"/>
        <v>5.7555555555566995</v>
      </c>
      <c r="G10" s="41">
        <f t="shared" si="0"/>
        <v>5.9499999999998892</v>
      </c>
      <c r="H10" s="42">
        <f t="shared" si="0"/>
        <v>5.0555555555539042</v>
      </c>
      <c r="I10" s="42">
        <f t="shared" si="0"/>
        <v>5.366666666664976</v>
      </c>
      <c r="J10" s="42">
        <f t="shared" si="0"/>
        <v>5.561111111110236</v>
      </c>
      <c r="K10" s="43">
        <f t="shared" si="0"/>
        <v>4.6666666666678944</v>
      </c>
      <c r="L10" s="43">
        <f t="shared" si="0"/>
        <v>4.9777777777785586</v>
      </c>
      <c r="M10" s="43">
        <f t="shared" si="0"/>
        <v>5.1722222222235121</v>
      </c>
      <c r="N10" s="44">
        <f t="shared" si="0"/>
        <v>3.5</v>
      </c>
      <c r="O10" s="44">
        <f t="shared" si="0"/>
        <v>3.8111111111094473</v>
      </c>
      <c r="P10" s="44">
        <f t="shared" si="0"/>
        <v>4.0055555555553388</v>
      </c>
      <c r="Q10" s="45">
        <f t="shared" si="0"/>
        <v>3.3055555555542337</v>
      </c>
      <c r="R10" s="45">
        <f t="shared" si="0"/>
        <v>3.6166666666653748</v>
      </c>
      <c r="S10" s="45">
        <f t="shared" si="0"/>
        <v>3.8111111111094473</v>
      </c>
      <c r="T10" s="46">
        <f t="shared" si="0"/>
        <v>3.1111111111106062</v>
      </c>
      <c r="U10" s="46">
        <f t="shared" si="1"/>
        <v>3.4222222222225547</v>
      </c>
      <c r="V10" s="46">
        <f t="shared" si="1"/>
        <v>3.6166666666653748</v>
      </c>
      <c r="W10" s="47">
        <f t="shared" si="1"/>
        <v>2.9166666666665759</v>
      </c>
      <c r="X10" s="47">
        <f t="shared" si="1"/>
        <v>3.2277777777784857</v>
      </c>
      <c r="Y10" s="47">
        <f t="shared" si="1"/>
        <v>3.4222222222225547</v>
      </c>
      <c r="Z10" s="48">
        <f t="shared" si="1"/>
        <v>2.7222222222230688</v>
      </c>
      <c r="AA10" s="48">
        <f t="shared" si="1"/>
        <v>3.0333333333327595</v>
      </c>
      <c r="AB10" s="48">
        <f t="shared" si="1"/>
        <v>3.2277777777784857</v>
      </c>
      <c r="AC10" s="49">
        <f t="shared" si="1"/>
        <v>2.5277777777769521</v>
      </c>
      <c r="AD10" s="49">
        <f t="shared" si="1"/>
        <v>2.8388888888888855</v>
      </c>
      <c r="AE10" s="49">
        <f t="shared" si="1"/>
        <v>3.0333333333327595</v>
      </c>
      <c r="AF10" s="50">
        <f t="shared" si="1"/>
        <v>2.3333333333339472</v>
      </c>
      <c r="AG10" s="50">
        <f t="shared" si="1"/>
        <v>2.6444444444441775</v>
      </c>
      <c r="AH10" s="50">
        <f t="shared" si="1"/>
        <v>2.8388888888888855</v>
      </c>
      <c r="AI10" s="51">
        <f t="shared" si="1"/>
        <v>2.1388888888884132</v>
      </c>
      <c r="AJ10" s="51">
        <f t="shared" si="1"/>
        <v>2.4500000000008231</v>
      </c>
      <c r="AK10" s="51">
        <f t="shared" si="2"/>
        <v>2.6444444444441775</v>
      </c>
      <c r="AX10" s="381"/>
    </row>
    <row r="11" spans="1:50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6.2222222222239152</v>
      </c>
      <c r="F11" s="41">
        <f t="shared" si="0"/>
        <v>6.5777777777789215</v>
      </c>
      <c r="G11" s="41">
        <f t="shared" si="0"/>
        <v>6.7999999999998888</v>
      </c>
      <c r="H11" s="42">
        <f t="shared" si="0"/>
        <v>5.7777777777761266</v>
      </c>
      <c r="I11" s="42">
        <f t="shared" si="0"/>
        <v>6.1333333333316427</v>
      </c>
      <c r="J11" s="42">
        <f t="shared" si="0"/>
        <v>6.3555555555546803</v>
      </c>
      <c r="K11" s="43">
        <f t="shared" si="0"/>
        <v>5.3333333333345614</v>
      </c>
      <c r="L11" s="43">
        <f t="shared" si="0"/>
        <v>5.6888888888896698</v>
      </c>
      <c r="M11" s="43">
        <f t="shared" si="0"/>
        <v>5.9111111111124011</v>
      </c>
      <c r="N11" s="44">
        <f t="shared" si="0"/>
        <v>4</v>
      </c>
      <c r="O11" s="44">
        <f t="shared" si="0"/>
        <v>4.3555555555538916</v>
      </c>
      <c r="P11" s="44">
        <f t="shared" si="0"/>
        <v>4.5777777777775608</v>
      </c>
      <c r="Q11" s="45">
        <f t="shared" si="0"/>
        <v>3.7777777777764561</v>
      </c>
      <c r="R11" s="45">
        <f t="shared" si="0"/>
        <v>4.1333333333320414</v>
      </c>
      <c r="S11" s="45">
        <f t="shared" si="0"/>
        <v>4.3555555555538916</v>
      </c>
      <c r="T11" s="46">
        <f t="shared" si="0"/>
        <v>3.5555555555550509</v>
      </c>
      <c r="U11" s="46">
        <f t="shared" si="1"/>
        <v>3.9111111111114436</v>
      </c>
      <c r="V11" s="46">
        <f t="shared" si="1"/>
        <v>4.1333333333320414</v>
      </c>
      <c r="W11" s="47">
        <f t="shared" si="1"/>
        <v>3.3333333333332424</v>
      </c>
      <c r="X11" s="47">
        <f t="shared" si="1"/>
        <v>3.688888888889597</v>
      </c>
      <c r="Y11" s="47">
        <f t="shared" si="1"/>
        <v>3.9111111111114436</v>
      </c>
      <c r="Z11" s="48">
        <f t="shared" si="1"/>
        <v>3.1111111111119576</v>
      </c>
      <c r="AA11" s="48">
        <f t="shared" si="1"/>
        <v>3.466666666666093</v>
      </c>
      <c r="AB11" s="48">
        <f t="shared" si="1"/>
        <v>3.688888888889597</v>
      </c>
      <c r="AC11" s="49">
        <f t="shared" si="1"/>
        <v>2.8888888888880633</v>
      </c>
      <c r="AD11" s="49">
        <f t="shared" si="1"/>
        <v>3.2444444444444409</v>
      </c>
      <c r="AE11" s="49">
        <f t="shared" si="1"/>
        <v>3.466666666666093</v>
      </c>
      <c r="AF11" s="50">
        <f t="shared" si="1"/>
        <v>2.6666666666672807</v>
      </c>
      <c r="AG11" s="50">
        <f t="shared" si="1"/>
        <v>3.0222222222219552</v>
      </c>
      <c r="AH11" s="50">
        <f t="shared" si="1"/>
        <v>3.2444444444444409</v>
      </c>
      <c r="AI11" s="51">
        <f t="shared" si="1"/>
        <v>2.4444444444439686</v>
      </c>
      <c r="AJ11" s="51">
        <f t="shared" si="1"/>
        <v>2.8000000000008232</v>
      </c>
      <c r="AK11" s="51">
        <f t="shared" si="2"/>
        <v>3.0222222222219552</v>
      </c>
      <c r="AX11" s="381"/>
    </row>
    <row r="12" spans="1:50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7.0000000000016929</v>
      </c>
      <c r="F12" s="41">
        <f t="shared" si="0"/>
        <v>7.4000000000011434</v>
      </c>
      <c r="G12" s="41">
        <f t="shared" si="0"/>
        <v>7.6499999999998884</v>
      </c>
      <c r="H12" s="42">
        <f t="shared" si="0"/>
        <v>6.4999999999983489</v>
      </c>
      <c r="I12" s="42">
        <f t="shared" si="0"/>
        <v>6.8999999999983093</v>
      </c>
      <c r="J12" s="42">
        <f t="shared" si="0"/>
        <v>7.1499999999991246</v>
      </c>
      <c r="K12" s="43">
        <f t="shared" si="0"/>
        <v>6.0000000000012284</v>
      </c>
      <c r="L12" s="43">
        <f t="shared" si="0"/>
        <v>6.4000000000007811</v>
      </c>
      <c r="M12" s="43">
        <f t="shared" si="0"/>
        <v>6.65000000000129</v>
      </c>
      <c r="N12" s="44">
        <f t="shared" si="0"/>
        <v>4.5</v>
      </c>
      <c r="O12" s="44">
        <f t="shared" si="0"/>
        <v>4.8999999999983359</v>
      </c>
      <c r="P12" s="44">
        <f t="shared" si="0"/>
        <v>5.1499999999997828</v>
      </c>
      <c r="Q12" s="45">
        <f t="shared" si="0"/>
        <v>4.2499999999986784</v>
      </c>
      <c r="R12" s="45">
        <f t="shared" si="0"/>
        <v>4.6499999999987081</v>
      </c>
      <c r="S12" s="45">
        <f t="shared" si="0"/>
        <v>4.8999999999983359</v>
      </c>
      <c r="T12" s="46">
        <f t="shared" si="0"/>
        <v>3.9999999999994955</v>
      </c>
      <c r="U12" s="46">
        <f t="shared" si="1"/>
        <v>4.4000000000003325</v>
      </c>
      <c r="V12" s="46">
        <f t="shared" si="1"/>
        <v>4.6499999999987081</v>
      </c>
      <c r="W12" s="47">
        <f t="shared" si="1"/>
        <v>3.749999999999909</v>
      </c>
      <c r="X12" s="47">
        <f t="shared" si="1"/>
        <v>4.1500000000007082</v>
      </c>
      <c r="Y12" s="47">
        <f t="shared" si="1"/>
        <v>4.4000000000003325</v>
      </c>
      <c r="Z12" s="48">
        <f t="shared" si="1"/>
        <v>3.5000000000008464</v>
      </c>
      <c r="AA12" s="48">
        <f t="shared" si="1"/>
        <v>3.8999999999994266</v>
      </c>
      <c r="AB12" s="48">
        <f t="shared" si="1"/>
        <v>4.1500000000007082</v>
      </c>
      <c r="AC12" s="49">
        <f t="shared" si="1"/>
        <v>3.2499999999991744</v>
      </c>
      <c r="AD12" s="49">
        <f t="shared" si="1"/>
        <v>3.6499999999999964</v>
      </c>
      <c r="AE12" s="49">
        <f t="shared" si="1"/>
        <v>3.8999999999994266</v>
      </c>
      <c r="AF12" s="50">
        <f t="shared" si="1"/>
        <v>3.0000000000006142</v>
      </c>
      <c r="AG12" s="50">
        <f t="shared" si="1"/>
        <v>3.399999999999733</v>
      </c>
      <c r="AH12" s="50">
        <f t="shared" si="1"/>
        <v>3.6499999999999964</v>
      </c>
      <c r="AI12" s="51">
        <f t="shared" si="1"/>
        <v>2.7499999999995239</v>
      </c>
      <c r="AJ12" s="51">
        <f t="shared" si="1"/>
        <v>3.1500000000008233</v>
      </c>
      <c r="AK12" s="51">
        <f t="shared" si="2"/>
        <v>3.399999999999733</v>
      </c>
      <c r="AX12" s="381"/>
    </row>
    <row r="13" spans="1:50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7.7777777777794705</v>
      </c>
      <c r="F13" s="41">
        <f t="shared" si="0"/>
        <v>8.2222222222233654</v>
      </c>
      <c r="G13" s="41">
        <f t="shared" si="0"/>
        <v>8.4999999999998881</v>
      </c>
      <c r="H13" s="42">
        <f t="shared" si="0"/>
        <v>7.2222222222205712</v>
      </c>
      <c r="I13" s="42">
        <f t="shared" si="0"/>
        <v>7.6666666666649759</v>
      </c>
      <c r="J13" s="42">
        <f t="shared" si="0"/>
        <v>7.9444444444435689</v>
      </c>
      <c r="K13" s="43">
        <f t="shared" si="0"/>
        <v>6.6666666666678953</v>
      </c>
      <c r="L13" s="43">
        <f t="shared" si="0"/>
        <v>7.1111111111118923</v>
      </c>
      <c r="M13" s="43">
        <f t="shared" si="0"/>
        <v>7.3888888888901789</v>
      </c>
      <c r="N13" s="44">
        <f t="shared" si="0"/>
        <v>5</v>
      </c>
      <c r="O13" s="44">
        <f t="shared" si="0"/>
        <v>5.4444444444427802</v>
      </c>
      <c r="P13" s="44">
        <f t="shared" si="0"/>
        <v>5.7222222222220047</v>
      </c>
      <c r="Q13" s="45">
        <f t="shared" si="0"/>
        <v>4.7222222222209007</v>
      </c>
      <c r="R13" s="45">
        <f t="shared" si="0"/>
        <v>5.1666666666653747</v>
      </c>
      <c r="S13" s="45">
        <f t="shared" si="0"/>
        <v>5.4444444444427802</v>
      </c>
      <c r="T13" s="46">
        <f t="shared" si="0"/>
        <v>4.4444444444439402</v>
      </c>
      <c r="U13" s="46">
        <f t="shared" si="1"/>
        <v>4.8888888888892215</v>
      </c>
      <c r="V13" s="46">
        <f t="shared" si="1"/>
        <v>5.1666666666653747</v>
      </c>
      <c r="W13" s="47">
        <f t="shared" si="1"/>
        <v>4.1666666666665755</v>
      </c>
      <c r="X13" s="47">
        <f t="shared" si="1"/>
        <v>4.6111111111118195</v>
      </c>
      <c r="Y13" s="47">
        <f t="shared" si="1"/>
        <v>4.8888888888892215</v>
      </c>
      <c r="Z13" s="48">
        <f t="shared" si="1"/>
        <v>3.8888888888897353</v>
      </c>
      <c r="AA13" s="48">
        <f t="shared" si="1"/>
        <v>4.3333333333327602</v>
      </c>
      <c r="AB13" s="48">
        <f t="shared" si="1"/>
        <v>4.6111111111118195</v>
      </c>
      <c r="AC13" s="49">
        <f t="shared" si="1"/>
        <v>3.6111111111102856</v>
      </c>
      <c r="AD13" s="49">
        <f t="shared" si="1"/>
        <v>4.0555555555555518</v>
      </c>
      <c r="AE13" s="49">
        <f t="shared" si="1"/>
        <v>4.3333333333327602</v>
      </c>
      <c r="AF13" s="50">
        <f t="shared" si="1"/>
        <v>3.3333333333339477</v>
      </c>
      <c r="AG13" s="50">
        <f t="shared" si="1"/>
        <v>3.7777777777775108</v>
      </c>
      <c r="AH13" s="50">
        <f t="shared" si="1"/>
        <v>4.0555555555555518</v>
      </c>
      <c r="AI13" s="51">
        <f t="shared" si="1"/>
        <v>3.0555555555550793</v>
      </c>
      <c r="AJ13" s="51">
        <f t="shared" si="1"/>
        <v>3.5000000000008233</v>
      </c>
      <c r="AK13" s="51">
        <f t="shared" si="2"/>
        <v>3.7777777777775108</v>
      </c>
      <c r="AX13" s="381"/>
    </row>
    <row r="14" spans="1:50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8.5555555555572482</v>
      </c>
      <c r="F14" s="41">
        <f t="shared" si="0"/>
        <v>9.0444444444455883</v>
      </c>
      <c r="G14" s="41">
        <f t="shared" si="0"/>
        <v>9.3499999999998877</v>
      </c>
      <c r="H14" s="42">
        <f t="shared" si="0"/>
        <v>7.9444444444427935</v>
      </c>
      <c r="I14" s="42">
        <f t="shared" si="0"/>
        <v>8.4333333333316425</v>
      </c>
      <c r="J14" s="42">
        <f t="shared" si="0"/>
        <v>8.7388888888880132</v>
      </c>
      <c r="K14" s="43">
        <f t="shared" si="0"/>
        <v>7.3333333333345623</v>
      </c>
      <c r="L14" s="43">
        <f t="shared" si="0"/>
        <v>7.8222222222230036</v>
      </c>
      <c r="M14" s="43">
        <f t="shared" si="0"/>
        <v>8.1277777777790678</v>
      </c>
      <c r="N14" s="44">
        <f t="shared" si="0"/>
        <v>5.5</v>
      </c>
      <c r="O14" s="44">
        <f t="shared" si="0"/>
        <v>5.9888888888872245</v>
      </c>
      <c r="P14" s="44">
        <f t="shared" si="0"/>
        <v>6.2944444444442267</v>
      </c>
      <c r="Q14" s="45">
        <f t="shared" si="0"/>
        <v>5.194444444443123</v>
      </c>
      <c r="R14" s="45">
        <f t="shared" si="0"/>
        <v>5.6833333333320413</v>
      </c>
      <c r="S14" s="45">
        <f t="shared" si="0"/>
        <v>5.9888888888872245</v>
      </c>
      <c r="T14" s="46">
        <f t="shared" si="0"/>
        <v>4.8888888888883848</v>
      </c>
      <c r="U14" s="46">
        <f t="shared" si="1"/>
        <v>5.3777777777781104</v>
      </c>
      <c r="V14" s="46">
        <f t="shared" si="1"/>
        <v>5.6833333333320413</v>
      </c>
      <c r="W14" s="47">
        <f t="shared" si="1"/>
        <v>4.5833333333332424</v>
      </c>
      <c r="X14" s="47">
        <f t="shared" si="1"/>
        <v>5.0722222222229307</v>
      </c>
      <c r="Y14" s="47">
        <f t="shared" si="1"/>
        <v>5.3777777777781104</v>
      </c>
      <c r="Z14" s="48">
        <f t="shared" si="1"/>
        <v>4.2777777777786241</v>
      </c>
      <c r="AA14" s="48">
        <f t="shared" si="1"/>
        <v>4.7666666666660937</v>
      </c>
      <c r="AB14" s="48">
        <f t="shared" si="1"/>
        <v>5.0722222222229307</v>
      </c>
      <c r="AC14" s="49">
        <f t="shared" si="1"/>
        <v>3.9722222222213968</v>
      </c>
      <c r="AD14" s="49">
        <f t="shared" si="1"/>
        <v>4.4611111111111077</v>
      </c>
      <c r="AE14" s="49">
        <f t="shared" si="1"/>
        <v>4.7666666666660937</v>
      </c>
      <c r="AF14" s="50">
        <f t="shared" si="1"/>
        <v>3.6666666666672811</v>
      </c>
      <c r="AG14" s="50">
        <f t="shared" si="1"/>
        <v>4.1555555555552885</v>
      </c>
      <c r="AH14" s="50">
        <f t="shared" si="1"/>
        <v>4.4611111111111077</v>
      </c>
      <c r="AI14" s="51">
        <f t="shared" si="1"/>
        <v>3.3611111111106347</v>
      </c>
      <c r="AJ14" s="51">
        <f t="shared" si="1"/>
        <v>3.8500000000008234</v>
      </c>
      <c r="AK14" s="51">
        <f t="shared" si="2"/>
        <v>4.1555555555552885</v>
      </c>
      <c r="AX14" s="381"/>
    </row>
    <row r="15" spans="1:50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9.3333333333350268</v>
      </c>
      <c r="F15" s="41">
        <f t="shared" si="0"/>
        <v>9.8666666666678111</v>
      </c>
      <c r="G15" s="41">
        <f t="shared" si="0"/>
        <v>10.199999999999887</v>
      </c>
      <c r="H15" s="42">
        <f t="shared" si="0"/>
        <v>8.6666666666650158</v>
      </c>
      <c r="I15" s="42">
        <f t="shared" si="0"/>
        <v>9.19999999999831</v>
      </c>
      <c r="J15" s="42">
        <f t="shared" si="0"/>
        <v>9.5333333333324575</v>
      </c>
      <c r="K15" s="43">
        <f t="shared" si="0"/>
        <v>8.0000000000012292</v>
      </c>
      <c r="L15" s="43">
        <f t="shared" si="0"/>
        <v>8.5333333333341148</v>
      </c>
      <c r="M15" s="43">
        <f t="shared" si="0"/>
        <v>8.8666666666679568</v>
      </c>
      <c r="N15" s="44">
        <f t="shared" si="0"/>
        <v>6</v>
      </c>
      <c r="O15" s="44">
        <f t="shared" si="0"/>
        <v>6.5333333333316688</v>
      </c>
      <c r="P15" s="44">
        <f t="shared" si="0"/>
        <v>6.8666666666664486</v>
      </c>
      <c r="Q15" s="45">
        <f t="shared" si="0"/>
        <v>5.6666666666653454</v>
      </c>
      <c r="R15" s="45">
        <f t="shared" si="0"/>
        <v>6.1999999999987079</v>
      </c>
      <c r="S15" s="45">
        <f t="shared" si="0"/>
        <v>6.5333333333316688</v>
      </c>
      <c r="T15" s="46">
        <f t="shared" si="0"/>
        <v>5.3333333333328294</v>
      </c>
      <c r="U15" s="46">
        <f t="shared" si="1"/>
        <v>5.8666666666669993</v>
      </c>
      <c r="V15" s="46">
        <f t="shared" si="1"/>
        <v>6.1999999999987079</v>
      </c>
      <c r="W15" s="47">
        <f t="shared" si="1"/>
        <v>4.9999999999999094</v>
      </c>
      <c r="X15" s="47">
        <f t="shared" si="1"/>
        <v>5.533333333334042</v>
      </c>
      <c r="Y15" s="47">
        <f t="shared" si="1"/>
        <v>5.8666666666669993</v>
      </c>
      <c r="Z15" s="48">
        <f t="shared" si="1"/>
        <v>4.6666666666675134</v>
      </c>
      <c r="AA15" s="48">
        <f t="shared" si="1"/>
        <v>5.1999999999994273</v>
      </c>
      <c r="AB15" s="48">
        <f t="shared" si="1"/>
        <v>5.533333333334042</v>
      </c>
      <c r="AC15" s="49">
        <f t="shared" si="1"/>
        <v>4.3333333333325079</v>
      </c>
      <c r="AD15" s="49">
        <f t="shared" si="1"/>
        <v>4.8666666666666636</v>
      </c>
      <c r="AE15" s="49">
        <f t="shared" si="1"/>
        <v>5.1999999999994273</v>
      </c>
      <c r="AF15" s="50">
        <f t="shared" si="1"/>
        <v>4.0000000000006146</v>
      </c>
      <c r="AG15" s="50">
        <f t="shared" si="1"/>
        <v>4.5333333333330668</v>
      </c>
      <c r="AH15" s="50">
        <f t="shared" si="1"/>
        <v>4.8666666666666636</v>
      </c>
      <c r="AI15" s="51">
        <f t="shared" si="1"/>
        <v>3.66666666666619</v>
      </c>
      <c r="AJ15" s="51">
        <f t="shared" si="1"/>
        <v>4.2000000000008235</v>
      </c>
      <c r="AK15" s="51">
        <f t="shared" si="2"/>
        <v>4.5333333333330668</v>
      </c>
      <c r="AX15" s="381"/>
    </row>
    <row r="16" spans="1:50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10.111111111112805</v>
      </c>
      <c r="F16" s="41">
        <f t="shared" si="0"/>
        <v>10.688888888890034</v>
      </c>
      <c r="G16" s="41">
        <f t="shared" si="0"/>
        <v>11.049999999999887</v>
      </c>
      <c r="H16" s="42">
        <f t="shared" si="0"/>
        <v>9.3888888888872373</v>
      </c>
      <c r="I16" s="42">
        <f t="shared" si="0"/>
        <v>9.9666666666649775</v>
      </c>
      <c r="J16" s="42">
        <f t="shared" si="0"/>
        <v>10.327777777776902</v>
      </c>
      <c r="K16" s="43">
        <f t="shared" si="0"/>
        <v>8.6666666666678953</v>
      </c>
      <c r="L16" s="43">
        <f t="shared" si="0"/>
        <v>9.2444444444452252</v>
      </c>
      <c r="M16" s="43">
        <f t="shared" si="0"/>
        <v>9.6055555555568457</v>
      </c>
      <c r="N16" s="44">
        <f t="shared" si="0"/>
        <v>6.5</v>
      </c>
      <c r="O16" s="44">
        <f t="shared" si="0"/>
        <v>7.0777777777761131</v>
      </c>
      <c r="P16" s="44">
        <f t="shared" si="0"/>
        <v>7.4388888888886706</v>
      </c>
      <c r="Q16" s="45">
        <f t="shared" si="0"/>
        <v>6.1388888888875677</v>
      </c>
      <c r="R16" s="45">
        <f t="shared" si="0"/>
        <v>6.7166666666653745</v>
      </c>
      <c r="S16" s="45">
        <f t="shared" si="0"/>
        <v>7.0777777777761131</v>
      </c>
      <c r="T16" s="46">
        <f t="shared" si="0"/>
        <v>5.7777777777772741</v>
      </c>
      <c r="U16" s="46">
        <f t="shared" si="1"/>
        <v>6.3555555555558882</v>
      </c>
      <c r="V16" s="46">
        <f t="shared" si="1"/>
        <v>6.7166666666653745</v>
      </c>
      <c r="W16" s="47">
        <f t="shared" si="1"/>
        <v>5.4166666666665764</v>
      </c>
      <c r="X16" s="47">
        <f t="shared" si="1"/>
        <v>5.9944444444451532</v>
      </c>
      <c r="Y16" s="47">
        <f t="shared" si="1"/>
        <v>6.3555555555558882</v>
      </c>
      <c r="Z16" s="48">
        <f t="shared" si="1"/>
        <v>5.0555555555564027</v>
      </c>
      <c r="AA16" s="48">
        <f t="shared" si="1"/>
        <v>5.6333333333327609</v>
      </c>
      <c r="AB16" s="48">
        <f t="shared" si="1"/>
        <v>5.9944444444451532</v>
      </c>
      <c r="AC16" s="49">
        <f t="shared" si="1"/>
        <v>4.6944444444436186</v>
      </c>
      <c r="AD16" s="49">
        <f t="shared" si="1"/>
        <v>5.2722222222222195</v>
      </c>
      <c r="AE16" s="49">
        <f t="shared" si="1"/>
        <v>5.6333333333327609</v>
      </c>
      <c r="AF16" s="50">
        <f t="shared" si="1"/>
        <v>4.3333333333339477</v>
      </c>
      <c r="AG16" s="50">
        <f t="shared" si="1"/>
        <v>4.911111111110845</v>
      </c>
      <c r="AH16" s="50">
        <f t="shared" si="1"/>
        <v>5.2722222222222195</v>
      </c>
      <c r="AI16" s="51">
        <f t="shared" si="1"/>
        <v>3.9722222222217454</v>
      </c>
      <c r="AJ16" s="51">
        <f t="shared" si="1"/>
        <v>4.5500000000008232</v>
      </c>
      <c r="AK16" s="51">
        <f t="shared" si="2"/>
        <v>4.911111111110845</v>
      </c>
      <c r="AX16" s="381"/>
    </row>
    <row r="17" spans="1:50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10.888888888890584</v>
      </c>
      <c r="F17" s="41">
        <f t="shared" si="0"/>
        <v>11.511111111112257</v>
      </c>
      <c r="G17" s="41">
        <f t="shared" si="0"/>
        <v>11.899999999999887</v>
      </c>
      <c r="H17" s="42">
        <f t="shared" si="0"/>
        <v>10.111111111109459</v>
      </c>
      <c r="I17" s="42">
        <f t="shared" si="0"/>
        <v>10.733333333331645</v>
      </c>
      <c r="J17" s="42">
        <f t="shared" si="0"/>
        <v>11.122222222221346</v>
      </c>
      <c r="K17" s="43">
        <f t="shared" si="0"/>
        <v>9.3333333333345614</v>
      </c>
      <c r="L17" s="43">
        <f t="shared" si="0"/>
        <v>9.9555555555563355</v>
      </c>
      <c r="M17" s="43">
        <f t="shared" si="0"/>
        <v>10.344444444445735</v>
      </c>
      <c r="N17" s="44">
        <f t="shared" si="0"/>
        <v>7</v>
      </c>
      <c r="O17" s="44">
        <f t="shared" si="0"/>
        <v>7.6222222222205573</v>
      </c>
      <c r="P17" s="44">
        <f t="shared" si="0"/>
        <v>8.0111111111108926</v>
      </c>
      <c r="Q17" s="45">
        <f t="shared" si="0"/>
        <v>6.61111111110979</v>
      </c>
      <c r="R17" s="45">
        <f t="shared" si="0"/>
        <v>7.2333333333320411</v>
      </c>
      <c r="S17" s="45">
        <f t="shared" si="0"/>
        <v>7.6222222222205573</v>
      </c>
      <c r="T17" s="46">
        <f t="shared" si="0"/>
        <v>6.2222222222217187</v>
      </c>
      <c r="U17" s="46">
        <f t="shared" si="1"/>
        <v>6.8444444444447772</v>
      </c>
      <c r="V17" s="46">
        <f t="shared" si="1"/>
        <v>7.2333333333320411</v>
      </c>
      <c r="W17" s="47">
        <f t="shared" si="1"/>
        <v>5.8333333333332433</v>
      </c>
      <c r="X17" s="47">
        <f t="shared" si="1"/>
        <v>6.4555555555562645</v>
      </c>
      <c r="Y17" s="47">
        <f t="shared" si="1"/>
        <v>6.8444444444447772</v>
      </c>
      <c r="Z17" s="48">
        <f t="shared" si="1"/>
        <v>5.444444444445292</v>
      </c>
      <c r="AA17" s="48">
        <f t="shared" si="1"/>
        <v>6.0666666666660944</v>
      </c>
      <c r="AB17" s="48">
        <f t="shared" si="1"/>
        <v>6.4555555555562645</v>
      </c>
      <c r="AC17" s="49">
        <f t="shared" si="1"/>
        <v>5.0555555555547294</v>
      </c>
      <c r="AD17" s="49">
        <f t="shared" si="1"/>
        <v>5.6777777777777754</v>
      </c>
      <c r="AE17" s="49">
        <f t="shared" si="1"/>
        <v>6.0666666666660944</v>
      </c>
      <c r="AF17" s="50">
        <f t="shared" si="1"/>
        <v>4.6666666666672807</v>
      </c>
      <c r="AG17" s="50">
        <f t="shared" si="1"/>
        <v>5.2888888888886232</v>
      </c>
      <c r="AH17" s="50">
        <f t="shared" si="1"/>
        <v>5.6777777777777754</v>
      </c>
      <c r="AI17" s="51">
        <f t="shared" si="1"/>
        <v>4.2777777777773007</v>
      </c>
      <c r="AJ17" s="51">
        <f t="shared" si="1"/>
        <v>4.9000000000008228</v>
      </c>
      <c r="AK17" s="51">
        <f t="shared" si="2"/>
        <v>5.2888888888886232</v>
      </c>
      <c r="AX17" s="381"/>
    </row>
    <row r="18" spans="1:50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11.666666666668362</v>
      </c>
      <c r="F18" s="41">
        <f t="shared" si="0"/>
        <v>12.33333333333448</v>
      </c>
      <c r="G18" s="41">
        <f t="shared" si="0"/>
        <v>12.749999999999886</v>
      </c>
      <c r="H18" s="42">
        <f t="shared" si="0"/>
        <v>10.83333333333168</v>
      </c>
      <c r="I18" s="42">
        <f t="shared" si="0"/>
        <v>11.499999999998312</v>
      </c>
      <c r="J18" s="42">
        <f t="shared" si="0"/>
        <v>11.91666666666579</v>
      </c>
      <c r="K18" s="43">
        <f t="shared" si="0"/>
        <v>10.000000000001227</v>
      </c>
      <c r="L18" s="43">
        <f t="shared" si="0"/>
        <v>10.666666666667446</v>
      </c>
      <c r="M18" s="43">
        <f t="shared" si="0"/>
        <v>11.083333333334624</v>
      </c>
      <c r="N18" s="44">
        <f t="shared" si="0"/>
        <v>7.5</v>
      </c>
      <c r="O18" s="44">
        <f t="shared" si="0"/>
        <v>8.1666666666650016</v>
      </c>
      <c r="P18" s="44">
        <f t="shared" si="0"/>
        <v>8.5833333333331154</v>
      </c>
      <c r="Q18" s="45">
        <f t="shared" si="0"/>
        <v>7.0833333333320123</v>
      </c>
      <c r="R18" s="45">
        <f t="shared" si="0"/>
        <v>7.7499999999987077</v>
      </c>
      <c r="S18" s="45">
        <f t="shared" si="0"/>
        <v>8.1666666666650016</v>
      </c>
      <c r="T18" s="46">
        <f t="shared" ref="T18:AI34" si="4">T19-(T$363/360)</f>
        <v>6.6666666666661634</v>
      </c>
      <c r="U18" s="46">
        <f t="shared" si="1"/>
        <v>7.3333333333336661</v>
      </c>
      <c r="V18" s="46">
        <f t="shared" si="1"/>
        <v>7.7499999999987077</v>
      </c>
      <c r="W18" s="47">
        <f t="shared" si="1"/>
        <v>6.2499999999999103</v>
      </c>
      <c r="X18" s="47">
        <f t="shared" si="1"/>
        <v>6.9166666666673757</v>
      </c>
      <c r="Y18" s="47">
        <f t="shared" si="1"/>
        <v>7.3333333333336661</v>
      </c>
      <c r="Z18" s="48">
        <f t="shared" si="1"/>
        <v>5.8333333333341812</v>
      </c>
      <c r="AA18" s="48">
        <f t="shared" si="1"/>
        <v>6.499999999999428</v>
      </c>
      <c r="AB18" s="48">
        <f t="shared" si="1"/>
        <v>6.9166666666673757</v>
      </c>
      <c r="AC18" s="49">
        <f t="shared" si="1"/>
        <v>5.4166666666658401</v>
      </c>
      <c r="AD18" s="49">
        <f t="shared" si="1"/>
        <v>6.0833333333333313</v>
      </c>
      <c r="AE18" s="49">
        <f t="shared" si="1"/>
        <v>6.499999999999428</v>
      </c>
      <c r="AF18" s="50">
        <f t="shared" si="1"/>
        <v>5.0000000000006137</v>
      </c>
      <c r="AG18" s="50">
        <f t="shared" si="1"/>
        <v>5.6666666666664014</v>
      </c>
      <c r="AH18" s="50">
        <f t="shared" si="1"/>
        <v>6.0833333333333313</v>
      </c>
      <c r="AI18" s="51">
        <f t="shared" si="1"/>
        <v>4.5833333333328561</v>
      </c>
      <c r="AJ18" s="51">
        <f t="shared" ref="AJ18:AK33" si="5">AJ19-(AJ$363/360)</f>
        <v>5.2500000000008225</v>
      </c>
      <c r="AK18" s="51">
        <f t="shared" si="5"/>
        <v>5.6666666666664014</v>
      </c>
      <c r="AX18" s="381"/>
    </row>
    <row r="19" spans="1:50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12.444444444446141</v>
      </c>
      <c r="F19" s="41">
        <f t="shared" si="6"/>
        <v>13.155555555556703</v>
      </c>
      <c r="G19" s="41">
        <f t="shared" si="6"/>
        <v>13.599999999999886</v>
      </c>
      <c r="H19" s="42">
        <f t="shared" si="6"/>
        <v>11.555555555553902</v>
      </c>
      <c r="I19" s="42">
        <f t="shared" si="6"/>
        <v>12.26666666666498</v>
      </c>
      <c r="J19" s="42">
        <f t="shared" si="6"/>
        <v>12.711111111110235</v>
      </c>
      <c r="K19" s="43">
        <f t="shared" si="6"/>
        <v>10.666666666667894</v>
      </c>
      <c r="L19" s="43">
        <f t="shared" si="6"/>
        <v>11.377777777778556</v>
      </c>
      <c r="M19" s="43">
        <f t="shared" si="6"/>
        <v>11.822222222223512</v>
      </c>
      <c r="N19" s="44">
        <f t="shared" si="6"/>
        <v>8</v>
      </c>
      <c r="O19" s="44">
        <f t="shared" si="6"/>
        <v>8.7111111111094459</v>
      </c>
      <c r="P19" s="44">
        <f t="shared" si="6"/>
        <v>9.1555555555553383</v>
      </c>
      <c r="Q19" s="45">
        <f t="shared" si="6"/>
        <v>7.5555555555542346</v>
      </c>
      <c r="R19" s="45">
        <f t="shared" si="6"/>
        <v>8.2666666666653743</v>
      </c>
      <c r="S19" s="45">
        <f t="shared" si="6"/>
        <v>8.7111111111094459</v>
      </c>
      <c r="T19" s="46">
        <f t="shared" si="4"/>
        <v>7.111111111110608</v>
      </c>
      <c r="U19" s="46">
        <f t="shared" si="4"/>
        <v>7.822222222222555</v>
      </c>
      <c r="V19" s="46">
        <f t="shared" si="4"/>
        <v>8.2666666666653743</v>
      </c>
      <c r="W19" s="47">
        <f t="shared" si="4"/>
        <v>6.6666666666665773</v>
      </c>
      <c r="X19" s="47">
        <f t="shared" si="4"/>
        <v>7.377777777778487</v>
      </c>
      <c r="Y19" s="47">
        <f t="shared" si="4"/>
        <v>7.822222222222555</v>
      </c>
      <c r="Z19" s="48">
        <f t="shared" si="4"/>
        <v>6.2222222222230705</v>
      </c>
      <c r="AA19" s="48">
        <f t="shared" si="4"/>
        <v>6.9333333333327616</v>
      </c>
      <c r="AB19" s="48">
        <f t="shared" si="4"/>
        <v>7.377777777778487</v>
      </c>
      <c r="AC19" s="49">
        <f t="shared" si="4"/>
        <v>5.7777777777769508</v>
      </c>
      <c r="AD19" s="49">
        <f t="shared" si="4"/>
        <v>6.4888888888888872</v>
      </c>
      <c r="AE19" s="49">
        <f t="shared" si="4"/>
        <v>6.9333333333327616</v>
      </c>
      <c r="AF19" s="50">
        <f t="shared" si="4"/>
        <v>5.3333333333339468</v>
      </c>
      <c r="AG19" s="50">
        <f t="shared" si="4"/>
        <v>6.0444444444441796</v>
      </c>
      <c r="AH19" s="50">
        <f t="shared" si="4"/>
        <v>6.4888888888888872</v>
      </c>
      <c r="AI19" s="51">
        <f t="shared" si="4"/>
        <v>4.8888888888884114</v>
      </c>
      <c r="AJ19" s="51">
        <f t="shared" si="5"/>
        <v>5.6000000000008221</v>
      </c>
      <c r="AK19" s="51">
        <f t="shared" si="5"/>
        <v>6.0444444444441796</v>
      </c>
      <c r="AX19" s="381"/>
    </row>
    <row r="20" spans="1:50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13.22222222222392</v>
      </c>
      <c r="F20" s="41">
        <f t="shared" si="6"/>
        <v>13.977777777778925</v>
      </c>
      <c r="G20" s="41">
        <f t="shared" si="6"/>
        <v>14.449999999999886</v>
      </c>
      <c r="H20" s="42">
        <f t="shared" si="6"/>
        <v>12.277777777776123</v>
      </c>
      <c r="I20" s="42">
        <f t="shared" si="6"/>
        <v>13.033333333331647</v>
      </c>
      <c r="J20" s="42">
        <f t="shared" si="6"/>
        <v>13.505555555554679</v>
      </c>
      <c r="K20" s="43">
        <f t="shared" si="6"/>
        <v>11.33333333333456</v>
      </c>
      <c r="L20" s="43">
        <f t="shared" si="6"/>
        <v>12.088888888889667</v>
      </c>
      <c r="M20" s="43">
        <f t="shared" si="6"/>
        <v>12.561111111112401</v>
      </c>
      <c r="N20" s="44">
        <f t="shared" si="6"/>
        <v>8.5</v>
      </c>
      <c r="O20" s="44">
        <f t="shared" si="6"/>
        <v>9.2555555555538902</v>
      </c>
      <c r="P20" s="44">
        <f t="shared" si="6"/>
        <v>9.7277777777775611</v>
      </c>
      <c r="Q20" s="45">
        <f t="shared" si="6"/>
        <v>8.027777777776457</v>
      </c>
      <c r="R20" s="45">
        <f t="shared" si="6"/>
        <v>8.7833333333320418</v>
      </c>
      <c r="S20" s="45">
        <f t="shared" si="6"/>
        <v>9.2555555555538902</v>
      </c>
      <c r="T20" s="46">
        <f t="shared" si="4"/>
        <v>7.5555555555550526</v>
      </c>
      <c r="U20" s="46">
        <f t="shared" si="4"/>
        <v>8.311111111111444</v>
      </c>
      <c r="V20" s="46">
        <f t="shared" si="4"/>
        <v>8.7833333333320418</v>
      </c>
      <c r="W20" s="47">
        <f t="shared" si="4"/>
        <v>7.0833333333332442</v>
      </c>
      <c r="X20" s="47">
        <f t="shared" si="4"/>
        <v>7.8388888888895982</v>
      </c>
      <c r="Y20" s="47">
        <f t="shared" si="4"/>
        <v>8.311111111111444</v>
      </c>
      <c r="Z20" s="48">
        <f t="shared" si="4"/>
        <v>6.6111111111119598</v>
      </c>
      <c r="AA20" s="48">
        <f t="shared" si="4"/>
        <v>7.3666666666660952</v>
      </c>
      <c r="AB20" s="48">
        <f t="shared" si="4"/>
        <v>7.8388888888895982</v>
      </c>
      <c r="AC20" s="49">
        <f t="shared" si="4"/>
        <v>6.1388888888880615</v>
      </c>
      <c r="AD20" s="49">
        <f t="shared" si="4"/>
        <v>6.894444444444443</v>
      </c>
      <c r="AE20" s="49">
        <f t="shared" si="4"/>
        <v>7.3666666666660952</v>
      </c>
      <c r="AF20" s="50">
        <f t="shared" si="4"/>
        <v>5.6666666666672798</v>
      </c>
      <c r="AG20" s="50">
        <f t="shared" si="4"/>
        <v>6.4222222222219578</v>
      </c>
      <c r="AH20" s="50">
        <f t="shared" si="4"/>
        <v>6.894444444444443</v>
      </c>
      <c r="AI20" s="51">
        <f t="shared" si="4"/>
        <v>5.1944444444439668</v>
      </c>
      <c r="AJ20" s="51">
        <f t="shared" si="5"/>
        <v>5.9500000000008217</v>
      </c>
      <c r="AK20" s="51">
        <f t="shared" si="5"/>
        <v>6.4222222222219578</v>
      </c>
      <c r="AX20" s="381"/>
    </row>
    <row r="21" spans="1:50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14.000000000001698</v>
      </c>
      <c r="F21" s="41">
        <f t="shared" si="6"/>
        <v>14.800000000001148</v>
      </c>
      <c r="G21" s="41">
        <f t="shared" si="6"/>
        <v>15.299999999999885</v>
      </c>
      <c r="H21" s="42">
        <f t="shared" si="6"/>
        <v>12.999999999998344</v>
      </c>
      <c r="I21" s="42">
        <f t="shared" si="6"/>
        <v>13.799999999998315</v>
      </c>
      <c r="J21" s="42">
        <f t="shared" si="6"/>
        <v>14.299999999999123</v>
      </c>
      <c r="K21" s="43">
        <f t="shared" si="6"/>
        <v>12.000000000001226</v>
      </c>
      <c r="L21" s="43">
        <f t="shared" si="6"/>
        <v>12.800000000000777</v>
      </c>
      <c r="M21" s="43">
        <f t="shared" si="6"/>
        <v>13.30000000000129</v>
      </c>
      <c r="N21" s="44">
        <f t="shared" si="6"/>
        <v>9</v>
      </c>
      <c r="O21" s="44">
        <f t="shared" si="6"/>
        <v>9.7999999999983345</v>
      </c>
      <c r="P21" s="44">
        <f t="shared" si="6"/>
        <v>10.299999999999784</v>
      </c>
      <c r="Q21" s="45">
        <f t="shared" si="6"/>
        <v>8.4999999999986784</v>
      </c>
      <c r="R21" s="45">
        <f t="shared" si="6"/>
        <v>9.2999999999987093</v>
      </c>
      <c r="S21" s="45">
        <f t="shared" si="6"/>
        <v>9.7999999999983345</v>
      </c>
      <c r="T21" s="46">
        <f t="shared" si="4"/>
        <v>7.9999999999994973</v>
      </c>
      <c r="U21" s="46">
        <f t="shared" si="4"/>
        <v>8.8000000000003329</v>
      </c>
      <c r="V21" s="46">
        <f t="shared" si="4"/>
        <v>9.2999999999987093</v>
      </c>
      <c r="W21" s="47">
        <f t="shared" si="4"/>
        <v>7.4999999999999112</v>
      </c>
      <c r="X21" s="47">
        <f t="shared" si="4"/>
        <v>8.3000000000007095</v>
      </c>
      <c r="Y21" s="47">
        <f t="shared" si="4"/>
        <v>8.8000000000003329</v>
      </c>
      <c r="Z21" s="48">
        <f t="shared" si="4"/>
        <v>7.0000000000008491</v>
      </c>
      <c r="AA21" s="48">
        <f t="shared" si="4"/>
        <v>7.7999999999994287</v>
      </c>
      <c r="AB21" s="48">
        <f t="shared" si="4"/>
        <v>8.3000000000007095</v>
      </c>
      <c r="AC21" s="49">
        <f t="shared" si="4"/>
        <v>6.4999999999991722</v>
      </c>
      <c r="AD21" s="49">
        <f t="shared" si="4"/>
        <v>7.2999999999999989</v>
      </c>
      <c r="AE21" s="49">
        <f t="shared" si="4"/>
        <v>7.7999999999994287</v>
      </c>
      <c r="AF21" s="50">
        <f t="shared" si="4"/>
        <v>6.0000000000006128</v>
      </c>
      <c r="AG21" s="50">
        <f t="shared" si="4"/>
        <v>6.799999999999736</v>
      </c>
      <c r="AH21" s="50">
        <f t="shared" si="4"/>
        <v>7.2999999999999989</v>
      </c>
      <c r="AI21" s="51">
        <f t="shared" si="4"/>
        <v>5.4999999999995222</v>
      </c>
      <c r="AJ21" s="51">
        <f t="shared" si="5"/>
        <v>6.3000000000008214</v>
      </c>
      <c r="AK21" s="51">
        <f t="shared" si="5"/>
        <v>6.799999999999736</v>
      </c>
      <c r="AX21" s="381"/>
    </row>
    <row r="22" spans="1:50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14.777777777779477</v>
      </c>
      <c r="F22" s="41">
        <f t="shared" si="6"/>
        <v>15.622222222223371</v>
      </c>
      <c r="G22" s="41">
        <f t="shared" si="6"/>
        <v>16.149999999999885</v>
      </c>
      <c r="H22" s="42">
        <f t="shared" si="6"/>
        <v>13.722222222220566</v>
      </c>
      <c r="I22" s="42">
        <f t="shared" si="6"/>
        <v>14.566666666664982</v>
      </c>
      <c r="J22" s="42">
        <f t="shared" si="6"/>
        <v>15.094444444443567</v>
      </c>
      <c r="K22" s="43">
        <f t="shared" si="6"/>
        <v>12.666666666667892</v>
      </c>
      <c r="L22" s="43">
        <f t="shared" si="6"/>
        <v>13.511111111111887</v>
      </c>
      <c r="M22" s="43">
        <f t="shared" si="6"/>
        <v>14.038888888890179</v>
      </c>
      <c r="N22" s="44">
        <f t="shared" si="6"/>
        <v>9.5</v>
      </c>
      <c r="O22" s="44">
        <f t="shared" si="6"/>
        <v>10.344444444442779</v>
      </c>
      <c r="P22" s="44">
        <f t="shared" si="6"/>
        <v>10.872222222222007</v>
      </c>
      <c r="Q22" s="45">
        <f t="shared" si="6"/>
        <v>8.9722222222208998</v>
      </c>
      <c r="R22" s="45">
        <f t="shared" si="6"/>
        <v>9.8166666666653768</v>
      </c>
      <c r="S22" s="45">
        <f t="shared" si="6"/>
        <v>10.344444444442779</v>
      </c>
      <c r="T22" s="46">
        <f t="shared" si="4"/>
        <v>8.4444444444439419</v>
      </c>
      <c r="U22" s="46">
        <f t="shared" si="4"/>
        <v>9.2888888888892218</v>
      </c>
      <c r="V22" s="46">
        <f t="shared" si="4"/>
        <v>9.8166666666653768</v>
      </c>
      <c r="W22" s="47">
        <f t="shared" si="4"/>
        <v>7.9166666666665781</v>
      </c>
      <c r="X22" s="47">
        <f t="shared" si="4"/>
        <v>8.7611111111118198</v>
      </c>
      <c r="Y22" s="47">
        <f t="shared" si="4"/>
        <v>9.2888888888892218</v>
      </c>
      <c r="Z22" s="48">
        <f t="shared" si="4"/>
        <v>7.3888888888897384</v>
      </c>
      <c r="AA22" s="48">
        <f t="shared" si="4"/>
        <v>8.2333333333327623</v>
      </c>
      <c r="AB22" s="48">
        <f t="shared" si="4"/>
        <v>8.7611111111118198</v>
      </c>
      <c r="AC22" s="49">
        <f t="shared" si="4"/>
        <v>6.8611111111102829</v>
      </c>
      <c r="AD22" s="49">
        <f t="shared" si="4"/>
        <v>7.7055555555555548</v>
      </c>
      <c r="AE22" s="49">
        <f t="shared" si="4"/>
        <v>8.2333333333327623</v>
      </c>
      <c r="AF22" s="50">
        <f t="shared" si="4"/>
        <v>6.3333333333339459</v>
      </c>
      <c r="AG22" s="50">
        <f t="shared" si="4"/>
        <v>7.1777777777775142</v>
      </c>
      <c r="AH22" s="50">
        <f t="shared" si="4"/>
        <v>7.7055555555555548</v>
      </c>
      <c r="AI22" s="51">
        <f t="shared" si="4"/>
        <v>5.8055555555550775</v>
      </c>
      <c r="AJ22" s="51">
        <f t="shared" si="5"/>
        <v>6.650000000000821</v>
      </c>
      <c r="AK22" s="51">
        <f t="shared" si="5"/>
        <v>7.1777777777775142</v>
      </c>
      <c r="AX22" s="381"/>
    </row>
    <row r="23" spans="1:50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15.555555555557255</v>
      </c>
      <c r="F23" s="41">
        <f t="shared" si="6"/>
        <v>16.444444444445594</v>
      </c>
      <c r="G23" s="41">
        <f t="shared" si="6"/>
        <v>16.999999999999886</v>
      </c>
      <c r="H23" s="42">
        <f t="shared" si="6"/>
        <v>14.444444444442787</v>
      </c>
      <c r="I23" s="42">
        <f t="shared" si="6"/>
        <v>15.33333333333165</v>
      </c>
      <c r="J23" s="42">
        <f t="shared" si="6"/>
        <v>15.888888888888012</v>
      </c>
      <c r="K23" s="43">
        <f t="shared" si="6"/>
        <v>13.333333333334558</v>
      </c>
      <c r="L23" s="43">
        <f t="shared" si="6"/>
        <v>14.222222222222998</v>
      </c>
      <c r="M23" s="43">
        <f t="shared" si="6"/>
        <v>14.777777777779068</v>
      </c>
      <c r="N23" s="44">
        <f t="shared" si="6"/>
        <v>10</v>
      </c>
      <c r="O23" s="44">
        <f t="shared" si="6"/>
        <v>10.888888888887223</v>
      </c>
      <c r="P23" s="44">
        <f t="shared" si="6"/>
        <v>11.44444444444423</v>
      </c>
      <c r="Q23" s="45">
        <f t="shared" si="6"/>
        <v>9.4444444444431213</v>
      </c>
      <c r="R23" s="45">
        <f t="shared" si="6"/>
        <v>10.333333333332044</v>
      </c>
      <c r="S23" s="45">
        <f t="shared" si="6"/>
        <v>10.888888888887223</v>
      </c>
      <c r="T23" s="46">
        <f t="shared" si="4"/>
        <v>8.8888888888883866</v>
      </c>
      <c r="U23" s="46">
        <f t="shared" si="4"/>
        <v>9.7777777777781107</v>
      </c>
      <c r="V23" s="46">
        <f t="shared" si="4"/>
        <v>10.333333333332044</v>
      </c>
      <c r="W23" s="47">
        <f t="shared" si="4"/>
        <v>8.3333333333332451</v>
      </c>
      <c r="X23" s="47">
        <f t="shared" si="4"/>
        <v>9.2222222222229302</v>
      </c>
      <c r="Y23" s="47">
        <f t="shared" si="4"/>
        <v>9.7777777777781107</v>
      </c>
      <c r="Z23" s="48">
        <f t="shared" si="4"/>
        <v>7.7777777777786277</v>
      </c>
      <c r="AA23" s="48">
        <f t="shared" si="4"/>
        <v>8.6666666666660959</v>
      </c>
      <c r="AB23" s="48">
        <f t="shared" si="4"/>
        <v>9.2222222222229302</v>
      </c>
      <c r="AC23" s="49">
        <f t="shared" si="4"/>
        <v>7.2222222222213937</v>
      </c>
      <c r="AD23" s="49">
        <f t="shared" si="4"/>
        <v>8.1111111111111107</v>
      </c>
      <c r="AE23" s="49">
        <f t="shared" si="4"/>
        <v>8.6666666666660959</v>
      </c>
      <c r="AF23" s="50">
        <f t="shared" si="4"/>
        <v>6.6666666666672789</v>
      </c>
      <c r="AG23" s="50">
        <f t="shared" si="4"/>
        <v>7.5555555555552925</v>
      </c>
      <c r="AH23" s="50">
        <f t="shared" si="4"/>
        <v>8.1111111111111107</v>
      </c>
      <c r="AI23" s="51">
        <f t="shared" si="4"/>
        <v>6.1111111111106329</v>
      </c>
      <c r="AJ23" s="51">
        <f t="shared" si="5"/>
        <v>7.0000000000008207</v>
      </c>
      <c r="AK23" s="51">
        <f t="shared" si="5"/>
        <v>7.5555555555552925</v>
      </c>
      <c r="AX23" s="381"/>
    </row>
    <row r="24" spans="1:50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16.333333333335034</v>
      </c>
      <c r="F24" s="41">
        <f t="shared" si="6"/>
        <v>17.266666666667817</v>
      </c>
      <c r="G24" s="41">
        <f t="shared" si="6"/>
        <v>17.849999999999888</v>
      </c>
      <c r="H24" s="42">
        <f t="shared" si="6"/>
        <v>15.166666666665009</v>
      </c>
      <c r="I24" s="42">
        <f t="shared" si="6"/>
        <v>16.099999999998317</v>
      </c>
      <c r="J24" s="42">
        <f t="shared" si="6"/>
        <v>16.683333333332456</v>
      </c>
      <c r="K24" s="43">
        <f t="shared" si="6"/>
        <v>14.000000000001224</v>
      </c>
      <c r="L24" s="43">
        <f t="shared" si="6"/>
        <v>14.933333333334108</v>
      </c>
      <c r="M24" s="43">
        <f t="shared" si="6"/>
        <v>15.516666666667957</v>
      </c>
      <c r="N24" s="44">
        <f t="shared" si="6"/>
        <v>10.5</v>
      </c>
      <c r="O24" s="44">
        <f t="shared" si="6"/>
        <v>11.433333333331667</v>
      </c>
      <c r="P24" s="44">
        <f t="shared" si="6"/>
        <v>12.016666666666453</v>
      </c>
      <c r="Q24" s="45">
        <f t="shared" si="6"/>
        <v>9.9166666666653427</v>
      </c>
      <c r="R24" s="45">
        <f t="shared" si="6"/>
        <v>10.849999999998712</v>
      </c>
      <c r="S24" s="45">
        <f t="shared" si="6"/>
        <v>11.433333333331667</v>
      </c>
      <c r="T24" s="46">
        <f t="shared" si="4"/>
        <v>9.3333333333328312</v>
      </c>
      <c r="U24" s="46">
        <f t="shared" si="4"/>
        <v>10.266666666667</v>
      </c>
      <c r="V24" s="46">
        <f t="shared" si="4"/>
        <v>10.849999999998712</v>
      </c>
      <c r="W24" s="47">
        <f t="shared" si="4"/>
        <v>8.7499999999999112</v>
      </c>
      <c r="X24" s="47">
        <f t="shared" si="4"/>
        <v>9.6833333333340406</v>
      </c>
      <c r="Y24" s="47">
        <f t="shared" si="4"/>
        <v>10.266666666667</v>
      </c>
      <c r="Z24" s="48">
        <f t="shared" si="4"/>
        <v>8.1666666666675169</v>
      </c>
      <c r="AA24" s="48">
        <f t="shared" si="4"/>
        <v>9.0999999999994294</v>
      </c>
      <c r="AB24" s="48">
        <f t="shared" si="4"/>
        <v>9.6833333333340406</v>
      </c>
      <c r="AC24" s="49">
        <f t="shared" si="4"/>
        <v>7.5833333333325044</v>
      </c>
      <c r="AD24" s="49">
        <f t="shared" si="4"/>
        <v>8.5166666666666657</v>
      </c>
      <c r="AE24" s="49">
        <f t="shared" si="4"/>
        <v>9.0999999999994294</v>
      </c>
      <c r="AF24" s="50">
        <f t="shared" si="4"/>
        <v>7.000000000000612</v>
      </c>
      <c r="AG24" s="50">
        <f t="shared" si="4"/>
        <v>7.9333333333330707</v>
      </c>
      <c r="AH24" s="50">
        <f t="shared" si="4"/>
        <v>8.5166666666666657</v>
      </c>
      <c r="AI24" s="51">
        <f t="shared" si="4"/>
        <v>6.4166666666661882</v>
      </c>
      <c r="AJ24" s="51">
        <f t="shared" si="5"/>
        <v>7.3500000000008203</v>
      </c>
      <c r="AK24" s="51">
        <f t="shared" si="5"/>
        <v>7.9333333333330707</v>
      </c>
      <c r="AX24" s="381"/>
    </row>
    <row r="25" spans="1:50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17.111111111112812</v>
      </c>
      <c r="F25" s="41">
        <f t="shared" si="6"/>
        <v>18.08888888889004</v>
      </c>
      <c r="G25" s="41">
        <f t="shared" si="6"/>
        <v>18.699999999999889</v>
      </c>
      <c r="H25" s="42">
        <f t="shared" si="6"/>
        <v>15.88888888888723</v>
      </c>
      <c r="I25" s="42">
        <f t="shared" si="6"/>
        <v>16.866666666664983</v>
      </c>
      <c r="J25" s="42">
        <f t="shared" si="6"/>
        <v>17.4777777777769</v>
      </c>
      <c r="K25" s="43">
        <f t="shared" si="6"/>
        <v>14.66666666666789</v>
      </c>
      <c r="L25" s="43">
        <f t="shared" si="6"/>
        <v>15.644444444445218</v>
      </c>
      <c r="M25" s="43">
        <f t="shared" si="6"/>
        <v>16.255555555556846</v>
      </c>
      <c r="N25" s="44">
        <f t="shared" si="6"/>
        <v>11</v>
      </c>
      <c r="O25" s="44">
        <f t="shared" si="6"/>
        <v>11.977777777776112</v>
      </c>
      <c r="P25" s="44">
        <f t="shared" si="6"/>
        <v>12.588888888888675</v>
      </c>
      <c r="Q25" s="45">
        <f t="shared" si="6"/>
        <v>10.388888888887564</v>
      </c>
      <c r="R25" s="45">
        <f t="shared" si="6"/>
        <v>11.366666666665379</v>
      </c>
      <c r="S25" s="45">
        <f t="shared" si="6"/>
        <v>11.977777777776112</v>
      </c>
      <c r="T25" s="46">
        <f t="shared" si="4"/>
        <v>9.7777777777772759</v>
      </c>
      <c r="U25" s="46">
        <f t="shared" si="4"/>
        <v>10.755555555555889</v>
      </c>
      <c r="V25" s="46">
        <f t="shared" si="4"/>
        <v>11.366666666665379</v>
      </c>
      <c r="W25" s="47">
        <f t="shared" si="4"/>
        <v>9.1666666666665773</v>
      </c>
      <c r="X25" s="47">
        <f t="shared" si="4"/>
        <v>10.144444444445151</v>
      </c>
      <c r="Y25" s="47">
        <f t="shared" si="4"/>
        <v>10.755555555555889</v>
      </c>
      <c r="Z25" s="48">
        <f t="shared" si="4"/>
        <v>8.5555555555564062</v>
      </c>
      <c r="AA25" s="48">
        <f t="shared" si="4"/>
        <v>9.533333333332763</v>
      </c>
      <c r="AB25" s="48">
        <f t="shared" si="4"/>
        <v>10.144444444445151</v>
      </c>
      <c r="AC25" s="49">
        <f t="shared" si="4"/>
        <v>7.9444444444436151</v>
      </c>
      <c r="AD25" s="49">
        <f t="shared" si="4"/>
        <v>8.9222222222222207</v>
      </c>
      <c r="AE25" s="49">
        <f t="shared" si="4"/>
        <v>9.533333333332763</v>
      </c>
      <c r="AF25" s="50">
        <f t="shared" si="4"/>
        <v>7.333333333333945</v>
      </c>
      <c r="AG25" s="50">
        <f t="shared" si="4"/>
        <v>8.3111111111108489</v>
      </c>
      <c r="AH25" s="50">
        <f t="shared" si="4"/>
        <v>8.9222222222222207</v>
      </c>
      <c r="AI25" s="51">
        <f t="shared" si="4"/>
        <v>6.7222222222217436</v>
      </c>
      <c r="AJ25" s="51">
        <f t="shared" si="5"/>
        <v>7.70000000000082</v>
      </c>
      <c r="AK25" s="51">
        <f t="shared" si="5"/>
        <v>8.3111111111108489</v>
      </c>
      <c r="AX25" s="381"/>
    </row>
    <row r="26" spans="1:50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17.888888888890591</v>
      </c>
      <c r="F26" s="41">
        <f t="shared" si="6"/>
        <v>18.911111111112263</v>
      </c>
      <c r="G26" s="41">
        <f t="shared" si="6"/>
        <v>19.549999999999891</v>
      </c>
      <c r="H26" s="42">
        <f t="shared" si="6"/>
        <v>16.611111111109452</v>
      </c>
      <c r="I26" s="42">
        <f t="shared" si="6"/>
        <v>17.633333333331649</v>
      </c>
      <c r="J26" s="42">
        <f t="shared" si="6"/>
        <v>18.272222222221345</v>
      </c>
      <c r="K26" s="43">
        <f t="shared" si="6"/>
        <v>15.333333333334556</v>
      </c>
      <c r="L26" s="43">
        <f t="shared" si="6"/>
        <v>16.355555555556329</v>
      </c>
      <c r="M26" s="43">
        <f t="shared" si="6"/>
        <v>16.994444444445733</v>
      </c>
      <c r="N26" s="44">
        <f t="shared" si="6"/>
        <v>11.5</v>
      </c>
      <c r="O26" s="44">
        <f t="shared" si="6"/>
        <v>12.522222222220556</v>
      </c>
      <c r="P26" s="44">
        <f t="shared" si="6"/>
        <v>13.161111111110898</v>
      </c>
      <c r="Q26" s="45">
        <f t="shared" si="6"/>
        <v>10.861111111109786</v>
      </c>
      <c r="R26" s="45">
        <f t="shared" si="6"/>
        <v>11.883333333332047</v>
      </c>
      <c r="S26" s="45">
        <f t="shared" si="6"/>
        <v>12.522222222220556</v>
      </c>
      <c r="T26" s="46">
        <f t="shared" si="4"/>
        <v>10.222222222221721</v>
      </c>
      <c r="U26" s="46">
        <f t="shared" si="4"/>
        <v>11.244444444444778</v>
      </c>
      <c r="V26" s="46">
        <f t="shared" si="4"/>
        <v>11.883333333332047</v>
      </c>
      <c r="W26" s="47">
        <f t="shared" si="4"/>
        <v>9.5833333333332433</v>
      </c>
      <c r="X26" s="47">
        <f t="shared" si="4"/>
        <v>10.605555555556261</v>
      </c>
      <c r="Y26" s="47">
        <f t="shared" si="4"/>
        <v>11.244444444444778</v>
      </c>
      <c r="Z26" s="48">
        <f t="shared" si="4"/>
        <v>8.9444444444452955</v>
      </c>
      <c r="AA26" s="48">
        <f t="shared" si="4"/>
        <v>9.9666666666660966</v>
      </c>
      <c r="AB26" s="48">
        <f t="shared" si="4"/>
        <v>10.605555555556261</v>
      </c>
      <c r="AC26" s="49">
        <f t="shared" si="4"/>
        <v>8.3055555555547258</v>
      </c>
      <c r="AD26" s="49">
        <f t="shared" si="4"/>
        <v>9.3277777777777757</v>
      </c>
      <c r="AE26" s="49">
        <f t="shared" si="4"/>
        <v>9.9666666666660966</v>
      </c>
      <c r="AF26" s="50">
        <f t="shared" si="4"/>
        <v>7.666666666667278</v>
      </c>
      <c r="AG26" s="50">
        <f t="shared" si="4"/>
        <v>8.6888888888886271</v>
      </c>
      <c r="AH26" s="50">
        <f t="shared" si="4"/>
        <v>9.3277777777777757</v>
      </c>
      <c r="AI26" s="51">
        <f t="shared" si="4"/>
        <v>7.027777777777299</v>
      </c>
      <c r="AJ26" s="51">
        <f t="shared" si="5"/>
        <v>8.0500000000008196</v>
      </c>
      <c r="AK26" s="51">
        <f t="shared" si="5"/>
        <v>8.6888888888886271</v>
      </c>
      <c r="AX26" s="381"/>
    </row>
    <row r="27" spans="1:50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18.66666666666837</v>
      </c>
      <c r="F27" s="41">
        <f t="shared" si="6"/>
        <v>19.733333333334485</v>
      </c>
      <c r="G27" s="41">
        <f t="shared" si="6"/>
        <v>20.399999999999892</v>
      </c>
      <c r="H27" s="42">
        <f t="shared" si="6"/>
        <v>17.333333333331673</v>
      </c>
      <c r="I27" s="42">
        <f t="shared" si="6"/>
        <v>18.399999999998315</v>
      </c>
      <c r="J27" s="42">
        <f t="shared" si="6"/>
        <v>19.066666666665789</v>
      </c>
      <c r="K27" s="43">
        <f t="shared" si="6"/>
        <v>16.000000000001222</v>
      </c>
      <c r="L27" s="43">
        <f t="shared" si="6"/>
        <v>17.066666666667441</v>
      </c>
      <c r="M27" s="43">
        <f t="shared" si="6"/>
        <v>17.73333333333462</v>
      </c>
      <c r="N27" s="44">
        <f t="shared" si="6"/>
        <v>12</v>
      </c>
      <c r="O27" s="44">
        <f t="shared" si="6"/>
        <v>13.066666666665</v>
      </c>
      <c r="P27" s="44">
        <f t="shared" si="6"/>
        <v>13.733333333333121</v>
      </c>
      <c r="Q27" s="45">
        <f t="shared" si="6"/>
        <v>11.333333333332007</v>
      </c>
      <c r="R27" s="45">
        <f t="shared" si="6"/>
        <v>12.399999999998714</v>
      </c>
      <c r="S27" s="45">
        <f t="shared" si="6"/>
        <v>13.066666666665</v>
      </c>
      <c r="T27" s="46">
        <f t="shared" si="4"/>
        <v>10.666666666666165</v>
      </c>
      <c r="U27" s="46">
        <f t="shared" si="4"/>
        <v>11.733333333333666</v>
      </c>
      <c r="V27" s="46">
        <f t="shared" si="4"/>
        <v>12.399999999998714</v>
      </c>
      <c r="W27" s="47">
        <f t="shared" si="4"/>
        <v>9.9999999999999094</v>
      </c>
      <c r="X27" s="47">
        <f t="shared" si="4"/>
        <v>11.066666666667372</v>
      </c>
      <c r="Y27" s="47">
        <f t="shared" si="4"/>
        <v>11.733333333333666</v>
      </c>
      <c r="Z27" s="48">
        <f t="shared" si="4"/>
        <v>9.3333333333341848</v>
      </c>
      <c r="AA27" s="48">
        <f t="shared" si="4"/>
        <v>10.39999999999943</v>
      </c>
      <c r="AB27" s="48">
        <f t="shared" si="4"/>
        <v>11.066666666667372</v>
      </c>
      <c r="AC27" s="49">
        <f t="shared" si="4"/>
        <v>8.6666666666658365</v>
      </c>
      <c r="AD27" s="49">
        <f t="shared" si="4"/>
        <v>9.7333333333333307</v>
      </c>
      <c r="AE27" s="49">
        <f t="shared" si="4"/>
        <v>10.39999999999943</v>
      </c>
      <c r="AF27" s="50">
        <f t="shared" si="4"/>
        <v>8.0000000000006111</v>
      </c>
      <c r="AG27" s="50">
        <f t="shared" si="4"/>
        <v>9.0666666666664053</v>
      </c>
      <c r="AH27" s="50">
        <f t="shared" si="4"/>
        <v>9.7333333333333307</v>
      </c>
      <c r="AI27" s="51">
        <f t="shared" si="4"/>
        <v>7.3333333333328543</v>
      </c>
      <c r="AJ27" s="51">
        <f t="shared" si="5"/>
        <v>8.4000000000008193</v>
      </c>
      <c r="AK27" s="51">
        <f t="shared" si="5"/>
        <v>9.0666666666664053</v>
      </c>
      <c r="AX27" s="381"/>
    </row>
    <row r="28" spans="1:50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19.444444444446148</v>
      </c>
      <c r="F28" s="41">
        <f t="shared" si="6"/>
        <v>20.555555555556708</v>
      </c>
      <c r="G28" s="41">
        <f t="shared" si="6"/>
        <v>21.249999999999893</v>
      </c>
      <c r="H28" s="42">
        <f t="shared" si="6"/>
        <v>18.055555555553894</v>
      </c>
      <c r="I28" s="42">
        <f t="shared" si="6"/>
        <v>19.16666666666498</v>
      </c>
      <c r="J28" s="42">
        <f t="shared" si="6"/>
        <v>19.861111111110233</v>
      </c>
      <c r="K28" s="43">
        <f t="shared" si="6"/>
        <v>16.66666666666789</v>
      </c>
      <c r="L28" s="43">
        <f t="shared" si="6"/>
        <v>17.777777777778553</v>
      </c>
      <c r="M28" s="43">
        <f t="shared" si="6"/>
        <v>18.472222222223508</v>
      </c>
      <c r="N28" s="44">
        <f t="shared" si="6"/>
        <v>12.5</v>
      </c>
      <c r="O28" s="44">
        <f t="shared" si="6"/>
        <v>13.611111111109444</v>
      </c>
      <c r="P28" s="44">
        <f t="shared" si="6"/>
        <v>14.305555555555344</v>
      </c>
      <c r="Q28" s="45">
        <f t="shared" si="6"/>
        <v>11.805555555554228</v>
      </c>
      <c r="R28" s="45">
        <f t="shared" si="6"/>
        <v>12.916666666665382</v>
      </c>
      <c r="S28" s="45">
        <f t="shared" si="6"/>
        <v>13.611111111109444</v>
      </c>
      <c r="T28" s="46">
        <f t="shared" si="4"/>
        <v>11.11111111111061</v>
      </c>
      <c r="U28" s="46">
        <f t="shared" si="4"/>
        <v>12.222222222222555</v>
      </c>
      <c r="V28" s="46">
        <f t="shared" si="4"/>
        <v>12.916666666665382</v>
      </c>
      <c r="W28" s="47">
        <f t="shared" si="4"/>
        <v>10.416666666666575</v>
      </c>
      <c r="X28" s="47">
        <f t="shared" si="4"/>
        <v>11.527777777778482</v>
      </c>
      <c r="Y28" s="47">
        <f t="shared" si="4"/>
        <v>12.222222222222555</v>
      </c>
      <c r="Z28" s="48">
        <f t="shared" si="4"/>
        <v>9.7222222222230741</v>
      </c>
      <c r="AA28" s="48">
        <f t="shared" si="4"/>
        <v>10.833333333332764</v>
      </c>
      <c r="AB28" s="48">
        <f t="shared" si="4"/>
        <v>11.527777777778482</v>
      </c>
      <c r="AC28" s="49">
        <f t="shared" si="4"/>
        <v>9.0277777777769472</v>
      </c>
      <c r="AD28" s="49">
        <f t="shared" si="4"/>
        <v>10.138888888888886</v>
      </c>
      <c r="AE28" s="49">
        <f t="shared" si="4"/>
        <v>10.833333333332764</v>
      </c>
      <c r="AF28" s="50">
        <f t="shared" si="4"/>
        <v>8.333333333333945</v>
      </c>
      <c r="AG28" s="50">
        <f t="shared" si="4"/>
        <v>9.4444444444441835</v>
      </c>
      <c r="AH28" s="50">
        <f t="shared" si="4"/>
        <v>10.138888888888886</v>
      </c>
      <c r="AI28" s="51">
        <f t="shared" si="4"/>
        <v>7.6388888888884097</v>
      </c>
      <c r="AJ28" s="51">
        <f t="shared" si="5"/>
        <v>8.7500000000008189</v>
      </c>
      <c r="AK28" s="51">
        <f t="shared" si="5"/>
        <v>9.4444444444441835</v>
      </c>
      <c r="AX28" s="381"/>
    </row>
    <row r="29" spans="1:50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20.222222222223927</v>
      </c>
      <c r="F29" s="41">
        <f t="shared" si="6"/>
        <v>21.377777777778931</v>
      </c>
      <c r="G29" s="41">
        <f t="shared" si="6"/>
        <v>22.099999999999895</v>
      </c>
      <c r="H29" s="42">
        <f t="shared" si="6"/>
        <v>18.777777777776116</v>
      </c>
      <c r="I29" s="42">
        <f t="shared" si="6"/>
        <v>19.933333333331646</v>
      </c>
      <c r="J29" s="42">
        <f t="shared" si="6"/>
        <v>20.655555555554677</v>
      </c>
      <c r="K29" s="43">
        <f t="shared" si="6"/>
        <v>17.333333333334558</v>
      </c>
      <c r="L29" s="43">
        <f t="shared" si="6"/>
        <v>18.488888888889665</v>
      </c>
      <c r="M29" s="43">
        <f t="shared" si="6"/>
        <v>19.211111111112395</v>
      </c>
      <c r="N29" s="44">
        <f t="shared" si="6"/>
        <v>13</v>
      </c>
      <c r="O29" s="44">
        <f t="shared" si="6"/>
        <v>14.155555555553889</v>
      </c>
      <c r="P29" s="44">
        <f t="shared" si="6"/>
        <v>14.877777777777567</v>
      </c>
      <c r="Q29" s="45">
        <f t="shared" si="6"/>
        <v>12.27777777777645</v>
      </c>
      <c r="R29" s="45">
        <f t="shared" si="6"/>
        <v>13.433333333332049</v>
      </c>
      <c r="S29" s="45">
        <f t="shared" si="6"/>
        <v>14.155555555553889</v>
      </c>
      <c r="T29" s="46">
        <f t="shared" si="4"/>
        <v>11.555555555555054</v>
      </c>
      <c r="U29" s="46">
        <f t="shared" si="4"/>
        <v>12.711111111111444</v>
      </c>
      <c r="V29" s="46">
        <f t="shared" si="4"/>
        <v>13.433333333332049</v>
      </c>
      <c r="W29" s="47">
        <f t="shared" si="4"/>
        <v>10.833333333333242</v>
      </c>
      <c r="X29" s="47">
        <f t="shared" si="4"/>
        <v>11.988888888889592</v>
      </c>
      <c r="Y29" s="47">
        <f t="shared" si="4"/>
        <v>12.711111111111444</v>
      </c>
      <c r="Z29" s="48">
        <f t="shared" si="4"/>
        <v>10.111111111111963</v>
      </c>
      <c r="AA29" s="48">
        <f t="shared" si="4"/>
        <v>11.266666666666097</v>
      </c>
      <c r="AB29" s="48">
        <f t="shared" si="4"/>
        <v>11.988888888889592</v>
      </c>
      <c r="AC29" s="49">
        <f t="shared" si="4"/>
        <v>9.3888888888880579</v>
      </c>
      <c r="AD29" s="49">
        <f t="shared" si="4"/>
        <v>10.544444444444441</v>
      </c>
      <c r="AE29" s="49">
        <f t="shared" si="4"/>
        <v>11.266666666666097</v>
      </c>
      <c r="AF29" s="50">
        <f t="shared" si="4"/>
        <v>8.6666666666672789</v>
      </c>
      <c r="AG29" s="50">
        <f t="shared" si="4"/>
        <v>9.8222222222219617</v>
      </c>
      <c r="AH29" s="50">
        <f t="shared" si="4"/>
        <v>10.544444444444441</v>
      </c>
      <c r="AI29" s="51">
        <f t="shared" si="4"/>
        <v>7.944444444443965</v>
      </c>
      <c r="AJ29" s="51">
        <f t="shared" si="5"/>
        <v>9.1000000000008185</v>
      </c>
      <c r="AK29" s="51">
        <f t="shared" si="5"/>
        <v>9.8222222222219617</v>
      </c>
      <c r="AX29" s="381"/>
    </row>
    <row r="30" spans="1:50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21.000000000001705</v>
      </c>
      <c r="F30" s="41">
        <f t="shared" si="6"/>
        <v>22.200000000001154</v>
      </c>
      <c r="G30" s="41">
        <f t="shared" si="6"/>
        <v>22.949999999999896</v>
      </c>
      <c r="H30" s="42">
        <f t="shared" si="6"/>
        <v>19.499999999998337</v>
      </c>
      <c r="I30" s="42">
        <f t="shared" si="6"/>
        <v>20.699999999998312</v>
      </c>
      <c r="J30" s="42">
        <f t="shared" si="6"/>
        <v>21.449999999999122</v>
      </c>
      <c r="K30" s="43">
        <f t="shared" si="6"/>
        <v>18.000000000001226</v>
      </c>
      <c r="L30" s="43">
        <f t="shared" si="6"/>
        <v>19.200000000000777</v>
      </c>
      <c r="M30" s="43">
        <f t="shared" si="6"/>
        <v>19.950000000001282</v>
      </c>
      <c r="N30" s="44">
        <f t="shared" si="6"/>
        <v>13.5</v>
      </c>
      <c r="O30" s="44">
        <f t="shared" si="6"/>
        <v>14.699999999998333</v>
      </c>
      <c r="P30" s="44">
        <f t="shared" si="6"/>
        <v>15.44999999999979</v>
      </c>
      <c r="Q30" s="45">
        <f t="shared" si="6"/>
        <v>12.749999999998671</v>
      </c>
      <c r="R30" s="45">
        <f t="shared" si="6"/>
        <v>13.949999999998717</v>
      </c>
      <c r="S30" s="45">
        <f t="shared" si="6"/>
        <v>14.699999999998333</v>
      </c>
      <c r="T30" s="46">
        <f t="shared" si="4"/>
        <v>11.999999999999499</v>
      </c>
      <c r="U30" s="46">
        <f t="shared" si="4"/>
        <v>13.200000000000333</v>
      </c>
      <c r="V30" s="46">
        <f t="shared" si="4"/>
        <v>13.949999999998717</v>
      </c>
      <c r="W30" s="47">
        <f t="shared" si="4"/>
        <v>11.249999999999908</v>
      </c>
      <c r="X30" s="47">
        <f t="shared" si="4"/>
        <v>12.450000000000703</v>
      </c>
      <c r="Y30" s="47">
        <f t="shared" si="4"/>
        <v>13.200000000000333</v>
      </c>
      <c r="Z30" s="48">
        <f t="shared" si="4"/>
        <v>10.500000000000853</v>
      </c>
      <c r="AA30" s="48">
        <f t="shared" si="4"/>
        <v>11.699999999999431</v>
      </c>
      <c r="AB30" s="48">
        <f t="shared" si="4"/>
        <v>12.450000000000703</v>
      </c>
      <c r="AC30" s="49">
        <f t="shared" si="4"/>
        <v>9.7499999999991687</v>
      </c>
      <c r="AD30" s="49">
        <f t="shared" si="4"/>
        <v>10.949999999999996</v>
      </c>
      <c r="AE30" s="49">
        <f t="shared" si="4"/>
        <v>11.699999999999431</v>
      </c>
      <c r="AF30" s="50">
        <f t="shared" si="4"/>
        <v>9.0000000000006128</v>
      </c>
      <c r="AG30" s="50">
        <f t="shared" si="4"/>
        <v>10.19999999999974</v>
      </c>
      <c r="AH30" s="50">
        <f t="shared" si="4"/>
        <v>10.949999999999996</v>
      </c>
      <c r="AI30" s="51">
        <f t="shared" si="4"/>
        <v>8.2499999999995204</v>
      </c>
      <c r="AJ30" s="51">
        <f t="shared" si="5"/>
        <v>9.4500000000008182</v>
      </c>
      <c r="AK30" s="51">
        <f t="shared" si="5"/>
        <v>10.19999999999974</v>
      </c>
      <c r="AX30" s="381"/>
    </row>
    <row r="31" spans="1:50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21.777777777779484</v>
      </c>
      <c r="F31" s="41">
        <f t="shared" si="6"/>
        <v>23.022222222223377</v>
      </c>
      <c r="G31" s="41">
        <f t="shared" si="6"/>
        <v>23.799999999999898</v>
      </c>
      <c r="H31" s="42">
        <f t="shared" si="6"/>
        <v>20.222222222220559</v>
      </c>
      <c r="I31" s="42">
        <f t="shared" si="6"/>
        <v>21.466666666664977</v>
      </c>
      <c r="J31" s="42">
        <f t="shared" si="6"/>
        <v>22.244444444443566</v>
      </c>
      <c r="K31" s="43">
        <f t="shared" si="6"/>
        <v>18.666666666667894</v>
      </c>
      <c r="L31" s="43">
        <f t="shared" si="6"/>
        <v>19.911111111111889</v>
      </c>
      <c r="M31" s="43">
        <f t="shared" si="6"/>
        <v>20.688888888890169</v>
      </c>
      <c r="N31" s="44">
        <f t="shared" si="6"/>
        <v>14</v>
      </c>
      <c r="O31" s="44">
        <f t="shared" si="6"/>
        <v>15.244444444442777</v>
      </c>
      <c r="P31" s="44">
        <f t="shared" si="6"/>
        <v>16.022222222222013</v>
      </c>
      <c r="Q31" s="45">
        <f t="shared" si="6"/>
        <v>13.222222222220893</v>
      </c>
      <c r="R31" s="45">
        <f t="shared" si="6"/>
        <v>14.466666666665384</v>
      </c>
      <c r="S31" s="45">
        <f t="shared" si="6"/>
        <v>15.244444444442777</v>
      </c>
      <c r="T31" s="46">
        <f t="shared" si="4"/>
        <v>12.444444444443944</v>
      </c>
      <c r="U31" s="46">
        <f t="shared" si="4"/>
        <v>13.688888888889222</v>
      </c>
      <c r="V31" s="46">
        <f t="shared" si="4"/>
        <v>14.466666666665384</v>
      </c>
      <c r="W31" s="47">
        <f t="shared" si="4"/>
        <v>11.666666666666574</v>
      </c>
      <c r="X31" s="47">
        <f t="shared" si="4"/>
        <v>12.911111111111813</v>
      </c>
      <c r="Y31" s="47">
        <f t="shared" si="4"/>
        <v>13.688888888889222</v>
      </c>
      <c r="Z31" s="48">
        <f t="shared" si="4"/>
        <v>10.888888888889742</v>
      </c>
      <c r="AA31" s="48">
        <f t="shared" si="4"/>
        <v>12.133333333332764</v>
      </c>
      <c r="AB31" s="48">
        <f t="shared" si="4"/>
        <v>12.911111111111813</v>
      </c>
      <c r="AC31" s="49">
        <f t="shared" si="4"/>
        <v>10.111111111110279</v>
      </c>
      <c r="AD31" s="49">
        <f t="shared" si="4"/>
        <v>11.355555555555551</v>
      </c>
      <c r="AE31" s="49">
        <f t="shared" si="4"/>
        <v>12.133333333332764</v>
      </c>
      <c r="AF31" s="50">
        <f t="shared" si="4"/>
        <v>9.3333333333339468</v>
      </c>
      <c r="AG31" s="50">
        <f t="shared" si="4"/>
        <v>10.577777777777518</v>
      </c>
      <c r="AH31" s="50">
        <f t="shared" si="4"/>
        <v>11.355555555555551</v>
      </c>
      <c r="AI31" s="51">
        <f t="shared" si="4"/>
        <v>8.5555555555550757</v>
      </c>
      <c r="AJ31" s="51">
        <f t="shared" si="5"/>
        <v>9.8000000000008178</v>
      </c>
      <c r="AK31" s="51">
        <f t="shared" si="5"/>
        <v>10.577777777777518</v>
      </c>
      <c r="AX31" s="381"/>
    </row>
    <row r="32" spans="1:50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22.555555555557262</v>
      </c>
      <c r="F32" s="41">
        <f t="shared" si="6"/>
        <v>23.8444444444456</v>
      </c>
      <c r="G32" s="41">
        <f t="shared" si="6"/>
        <v>24.649999999999899</v>
      </c>
      <c r="H32" s="42">
        <f t="shared" si="6"/>
        <v>20.94444444444278</v>
      </c>
      <c r="I32" s="42">
        <f t="shared" si="6"/>
        <v>22.233333333331643</v>
      </c>
      <c r="J32" s="42">
        <f t="shared" si="6"/>
        <v>23.03888888888801</v>
      </c>
      <c r="K32" s="43">
        <f t="shared" si="6"/>
        <v>19.333333333334561</v>
      </c>
      <c r="L32" s="43">
        <f t="shared" si="6"/>
        <v>20.622222222223002</v>
      </c>
      <c r="M32" s="43">
        <f t="shared" si="6"/>
        <v>21.427777777779056</v>
      </c>
      <c r="N32" s="44">
        <f t="shared" si="6"/>
        <v>14.5</v>
      </c>
      <c r="O32" s="44">
        <f t="shared" si="6"/>
        <v>15.788888888887222</v>
      </c>
      <c r="P32" s="44">
        <f t="shared" si="6"/>
        <v>16.594444444444235</v>
      </c>
      <c r="Q32" s="45">
        <f t="shared" si="6"/>
        <v>13.694444444443114</v>
      </c>
      <c r="R32" s="45">
        <f t="shared" si="6"/>
        <v>14.983333333332052</v>
      </c>
      <c r="S32" s="45">
        <f t="shared" si="6"/>
        <v>15.788888888887222</v>
      </c>
      <c r="T32" s="46">
        <f t="shared" si="4"/>
        <v>12.888888888888388</v>
      </c>
      <c r="U32" s="46">
        <f t="shared" si="4"/>
        <v>14.177777777778111</v>
      </c>
      <c r="V32" s="46">
        <f t="shared" si="4"/>
        <v>14.983333333332052</v>
      </c>
      <c r="W32" s="47">
        <f t="shared" si="4"/>
        <v>12.08333333333324</v>
      </c>
      <c r="X32" s="47">
        <f t="shared" si="4"/>
        <v>13.372222222222923</v>
      </c>
      <c r="Y32" s="47">
        <f t="shared" si="4"/>
        <v>14.177777777778111</v>
      </c>
      <c r="Z32" s="48">
        <f t="shared" si="4"/>
        <v>11.277777777778631</v>
      </c>
      <c r="AA32" s="48">
        <f t="shared" si="4"/>
        <v>12.566666666666098</v>
      </c>
      <c r="AB32" s="48">
        <f t="shared" si="4"/>
        <v>13.372222222222923</v>
      </c>
      <c r="AC32" s="49">
        <f t="shared" si="4"/>
        <v>10.47222222222139</v>
      </c>
      <c r="AD32" s="49">
        <f t="shared" si="4"/>
        <v>11.761111111111106</v>
      </c>
      <c r="AE32" s="49">
        <f t="shared" si="4"/>
        <v>12.566666666666098</v>
      </c>
      <c r="AF32" s="50">
        <f t="shared" si="4"/>
        <v>9.6666666666672807</v>
      </c>
      <c r="AG32" s="50">
        <f t="shared" si="4"/>
        <v>10.955555555555296</v>
      </c>
      <c r="AH32" s="50">
        <f t="shared" si="4"/>
        <v>11.761111111111106</v>
      </c>
      <c r="AI32" s="51">
        <f t="shared" si="4"/>
        <v>8.8611111111106311</v>
      </c>
      <c r="AJ32" s="51">
        <f t="shared" si="5"/>
        <v>10.150000000000817</v>
      </c>
      <c r="AK32" s="51">
        <f t="shared" si="5"/>
        <v>10.955555555555296</v>
      </c>
      <c r="AX32" s="381"/>
    </row>
    <row r="33" spans="1:50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23.333333333335041</v>
      </c>
      <c r="F33" s="41">
        <f t="shared" si="6"/>
        <v>24.666666666667822</v>
      </c>
      <c r="G33" s="41">
        <f t="shared" si="6"/>
        <v>25.499999999999901</v>
      </c>
      <c r="H33" s="42">
        <f t="shared" si="6"/>
        <v>21.666666666665002</v>
      </c>
      <c r="I33" s="42">
        <f t="shared" si="6"/>
        <v>22.999999999998309</v>
      </c>
      <c r="J33" s="42">
        <f t="shared" si="6"/>
        <v>23.833333333332455</v>
      </c>
      <c r="K33" s="43">
        <f t="shared" si="6"/>
        <v>20.000000000001229</v>
      </c>
      <c r="L33" s="43">
        <f t="shared" si="6"/>
        <v>21.333333333334114</v>
      </c>
      <c r="M33" s="43">
        <f t="shared" si="6"/>
        <v>22.166666666667943</v>
      </c>
      <c r="N33" s="44">
        <f t="shared" si="6"/>
        <v>15</v>
      </c>
      <c r="O33" s="44">
        <f t="shared" si="6"/>
        <v>16.333333333331666</v>
      </c>
      <c r="P33" s="44">
        <f t="shared" si="6"/>
        <v>17.166666666666458</v>
      </c>
      <c r="Q33" s="45">
        <f t="shared" si="6"/>
        <v>14.166666666665336</v>
      </c>
      <c r="R33" s="45">
        <f t="shared" si="6"/>
        <v>15.499999999998719</v>
      </c>
      <c r="S33" s="45">
        <f t="shared" si="6"/>
        <v>16.333333333331666</v>
      </c>
      <c r="T33" s="46">
        <f t="shared" si="4"/>
        <v>13.333333333332833</v>
      </c>
      <c r="U33" s="46">
        <f t="shared" si="4"/>
        <v>14.666666666667</v>
      </c>
      <c r="V33" s="46">
        <f t="shared" si="4"/>
        <v>15.499999999998719</v>
      </c>
      <c r="W33" s="47">
        <f t="shared" si="4"/>
        <v>12.499999999999906</v>
      </c>
      <c r="X33" s="47">
        <f t="shared" si="4"/>
        <v>13.833333333334034</v>
      </c>
      <c r="Y33" s="47">
        <f t="shared" si="4"/>
        <v>14.666666666667</v>
      </c>
      <c r="Z33" s="48">
        <f t="shared" si="4"/>
        <v>11.666666666667521</v>
      </c>
      <c r="AA33" s="48">
        <f t="shared" si="4"/>
        <v>12.999999999999432</v>
      </c>
      <c r="AB33" s="48">
        <f t="shared" si="4"/>
        <v>13.833333333334034</v>
      </c>
      <c r="AC33" s="49">
        <f t="shared" si="4"/>
        <v>10.833333333332501</v>
      </c>
      <c r="AD33" s="49">
        <f t="shared" si="4"/>
        <v>12.166666666666661</v>
      </c>
      <c r="AE33" s="49">
        <f t="shared" si="4"/>
        <v>12.999999999999432</v>
      </c>
      <c r="AF33" s="50">
        <f t="shared" si="4"/>
        <v>10.000000000000615</v>
      </c>
      <c r="AG33" s="50">
        <f t="shared" si="4"/>
        <v>11.333333333333075</v>
      </c>
      <c r="AH33" s="50">
        <f t="shared" si="4"/>
        <v>12.166666666666661</v>
      </c>
      <c r="AI33" s="51">
        <f t="shared" si="4"/>
        <v>9.1666666666661865</v>
      </c>
      <c r="AJ33" s="51">
        <f t="shared" si="5"/>
        <v>10.500000000000817</v>
      </c>
      <c r="AK33" s="51">
        <f t="shared" si="5"/>
        <v>11.333333333333075</v>
      </c>
      <c r="AX33" s="381"/>
    </row>
    <row r="34" spans="1:50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24.11111111111282</v>
      </c>
      <c r="F34" s="41">
        <f t="shared" si="6"/>
        <v>25.488888888890045</v>
      </c>
      <c r="G34" s="41">
        <f t="shared" si="6"/>
        <v>26.349999999999902</v>
      </c>
      <c r="H34" s="42">
        <f t="shared" si="6"/>
        <v>22.388888888887223</v>
      </c>
      <c r="I34" s="42">
        <f t="shared" si="6"/>
        <v>23.766666666664975</v>
      </c>
      <c r="J34" s="42">
        <f t="shared" si="6"/>
        <v>24.627777777776899</v>
      </c>
      <c r="K34" s="43">
        <f t="shared" si="6"/>
        <v>20.666666666667897</v>
      </c>
      <c r="L34" s="43">
        <f t="shared" si="6"/>
        <v>22.044444444445226</v>
      </c>
      <c r="M34" s="43">
        <f t="shared" si="6"/>
        <v>22.90555555555683</v>
      </c>
      <c r="N34" s="44">
        <f t="shared" si="6"/>
        <v>15.5</v>
      </c>
      <c r="O34" s="44">
        <f t="shared" si="6"/>
        <v>16.87777777777611</v>
      </c>
      <c r="P34" s="44">
        <f t="shared" si="6"/>
        <v>17.738888888888681</v>
      </c>
      <c r="Q34" s="45">
        <f t="shared" si="6"/>
        <v>14.638888888887557</v>
      </c>
      <c r="R34" s="45">
        <f t="shared" si="6"/>
        <v>16.016666666665387</v>
      </c>
      <c r="S34" s="45">
        <f t="shared" si="6"/>
        <v>16.87777777777611</v>
      </c>
      <c r="T34" s="46">
        <f t="shared" si="4"/>
        <v>13.777777777777278</v>
      </c>
      <c r="U34" s="46">
        <f t="shared" si="4"/>
        <v>15.155555555555889</v>
      </c>
      <c r="V34" s="46">
        <f t="shared" si="4"/>
        <v>16.016666666665387</v>
      </c>
      <c r="W34" s="47">
        <f t="shared" si="4"/>
        <v>12.916666666666572</v>
      </c>
      <c r="X34" s="47">
        <f t="shared" si="4"/>
        <v>14.294444444445144</v>
      </c>
      <c r="Y34" s="47">
        <f t="shared" si="4"/>
        <v>15.155555555555889</v>
      </c>
      <c r="Z34" s="48">
        <f t="shared" si="4"/>
        <v>12.05555555555641</v>
      </c>
      <c r="AA34" s="48">
        <f t="shared" si="4"/>
        <v>13.433333333332765</v>
      </c>
      <c r="AB34" s="48">
        <f t="shared" si="4"/>
        <v>14.294444444445144</v>
      </c>
      <c r="AC34" s="49">
        <f t="shared" si="4"/>
        <v>11.194444444443612</v>
      </c>
      <c r="AD34" s="49">
        <f t="shared" si="4"/>
        <v>12.572222222222216</v>
      </c>
      <c r="AE34" s="49">
        <f t="shared" si="4"/>
        <v>13.433333333332765</v>
      </c>
      <c r="AF34" s="50">
        <f t="shared" si="4"/>
        <v>10.333333333333949</v>
      </c>
      <c r="AG34" s="50">
        <f t="shared" si="4"/>
        <v>11.711111111110853</v>
      </c>
      <c r="AH34" s="50">
        <f t="shared" ref="AE34:AK70" si="7">AH35-(AH$363/360)</f>
        <v>12.572222222222216</v>
      </c>
      <c r="AI34" s="51">
        <f t="shared" si="7"/>
        <v>9.4722222222217418</v>
      </c>
      <c r="AJ34" s="51">
        <f t="shared" si="7"/>
        <v>10.850000000000817</v>
      </c>
      <c r="AK34" s="51">
        <f t="shared" si="7"/>
        <v>11.711111111110853</v>
      </c>
      <c r="AX34" s="381"/>
    </row>
    <row r="35" spans="1:50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24.888888888890598</v>
      </c>
      <c r="F35" s="41">
        <f t="shared" si="6"/>
        <v>26.311111111112268</v>
      </c>
      <c r="G35" s="41">
        <f t="shared" si="6"/>
        <v>27.199999999999903</v>
      </c>
      <c r="H35" s="42">
        <f t="shared" si="6"/>
        <v>23.111111111109444</v>
      </c>
      <c r="I35" s="42">
        <f t="shared" si="6"/>
        <v>24.53333333333164</v>
      </c>
      <c r="J35" s="42">
        <f t="shared" si="6"/>
        <v>25.422222222221343</v>
      </c>
      <c r="K35" s="43">
        <f t="shared" si="6"/>
        <v>21.333333333334565</v>
      </c>
      <c r="L35" s="43">
        <f t="shared" si="6"/>
        <v>22.755555555556338</v>
      </c>
      <c r="M35" s="43">
        <f t="shared" si="6"/>
        <v>23.644444444445718</v>
      </c>
      <c r="N35" s="44">
        <f t="shared" si="6"/>
        <v>16</v>
      </c>
      <c r="O35" s="44">
        <f t="shared" si="6"/>
        <v>17.422222222220554</v>
      </c>
      <c r="P35" s="44">
        <f t="shared" si="6"/>
        <v>18.311111111110904</v>
      </c>
      <c r="Q35" s="45">
        <f t="shared" si="6"/>
        <v>15.111111111109778</v>
      </c>
      <c r="R35" s="45">
        <f t="shared" si="6"/>
        <v>16.533333333332052</v>
      </c>
      <c r="S35" s="45">
        <f t="shared" si="6"/>
        <v>17.422222222220554</v>
      </c>
      <c r="T35" s="46">
        <f t="shared" ref="T35:AG55" si="8">T36-(T$363/360)</f>
        <v>14.222222222221722</v>
      </c>
      <c r="U35" s="46">
        <f t="shared" si="8"/>
        <v>15.644444444444778</v>
      </c>
      <c r="V35" s="46">
        <f t="shared" si="8"/>
        <v>16.533333333332052</v>
      </c>
      <c r="W35" s="47">
        <f t="shared" si="8"/>
        <v>13.333333333333238</v>
      </c>
      <c r="X35" s="47">
        <f t="shared" si="8"/>
        <v>14.755555555556255</v>
      </c>
      <c r="Y35" s="47">
        <f t="shared" si="8"/>
        <v>15.644444444444778</v>
      </c>
      <c r="Z35" s="48">
        <f t="shared" si="8"/>
        <v>12.444444444445299</v>
      </c>
      <c r="AA35" s="48">
        <f t="shared" si="8"/>
        <v>13.866666666666099</v>
      </c>
      <c r="AB35" s="48">
        <f t="shared" si="8"/>
        <v>14.755555555556255</v>
      </c>
      <c r="AC35" s="49">
        <f t="shared" si="8"/>
        <v>11.555555555554722</v>
      </c>
      <c r="AD35" s="49">
        <f t="shared" si="8"/>
        <v>12.977777777777771</v>
      </c>
      <c r="AE35" s="49">
        <f t="shared" si="7"/>
        <v>13.866666666666099</v>
      </c>
      <c r="AF35" s="50">
        <f t="shared" si="7"/>
        <v>10.666666666667282</v>
      </c>
      <c r="AG35" s="50">
        <f t="shared" si="7"/>
        <v>12.088888888888631</v>
      </c>
      <c r="AH35" s="50">
        <f t="shared" si="7"/>
        <v>12.977777777777771</v>
      </c>
      <c r="AI35" s="51">
        <f t="shared" si="7"/>
        <v>9.7777777777772972</v>
      </c>
      <c r="AJ35" s="51">
        <f t="shared" si="7"/>
        <v>11.200000000000816</v>
      </c>
      <c r="AK35" s="51">
        <f t="shared" si="7"/>
        <v>12.088888888888631</v>
      </c>
      <c r="AX35" s="381"/>
    </row>
    <row r="36" spans="1:50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25.666666666668377</v>
      </c>
      <c r="F36" s="41">
        <f t="shared" si="9"/>
        <v>27.133333333334491</v>
      </c>
      <c r="G36" s="41">
        <f t="shared" si="9"/>
        <v>28.049999999999905</v>
      </c>
      <c r="H36" s="42">
        <f t="shared" si="9"/>
        <v>23.833333333331666</v>
      </c>
      <c r="I36" s="42">
        <f t="shared" si="9"/>
        <v>25.299999999998306</v>
      </c>
      <c r="J36" s="42">
        <f t="shared" si="9"/>
        <v>26.216666666665787</v>
      </c>
      <c r="K36" s="43">
        <f t="shared" si="9"/>
        <v>22.000000000001233</v>
      </c>
      <c r="L36" s="43">
        <f t="shared" si="9"/>
        <v>23.46666666666745</v>
      </c>
      <c r="M36" s="43">
        <f t="shared" si="9"/>
        <v>24.383333333334605</v>
      </c>
      <c r="N36" s="44">
        <f t="shared" si="9"/>
        <v>16.5</v>
      </c>
      <c r="O36" s="44">
        <f t="shared" si="9"/>
        <v>17.966666666664999</v>
      </c>
      <c r="P36" s="44">
        <f t="shared" si="9"/>
        <v>18.883333333333127</v>
      </c>
      <c r="Q36" s="45">
        <f t="shared" si="9"/>
        <v>15.583333333332</v>
      </c>
      <c r="R36" s="45">
        <f t="shared" si="9"/>
        <v>17.049999999998718</v>
      </c>
      <c r="S36" s="45">
        <f t="shared" si="9"/>
        <v>17.966666666664999</v>
      </c>
      <c r="T36" s="46">
        <f t="shared" si="8"/>
        <v>14.666666666666167</v>
      </c>
      <c r="U36" s="46">
        <f t="shared" si="8"/>
        <v>16.133333333333667</v>
      </c>
      <c r="V36" s="46">
        <f t="shared" si="8"/>
        <v>17.049999999998718</v>
      </c>
      <c r="W36" s="47">
        <f t="shared" si="8"/>
        <v>13.749999999999904</v>
      </c>
      <c r="X36" s="47">
        <f t="shared" si="8"/>
        <v>15.216666666667365</v>
      </c>
      <c r="Y36" s="47">
        <f t="shared" si="8"/>
        <v>16.133333333333667</v>
      </c>
      <c r="Z36" s="48">
        <f t="shared" si="8"/>
        <v>12.833333333334188</v>
      </c>
      <c r="AA36" s="48">
        <f t="shared" si="8"/>
        <v>14.299999999999432</v>
      </c>
      <c r="AB36" s="48">
        <f t="shared" si="8"/>
        <v>15.216666666667365</v>
      </c>
      <c r="AC36" s="49">
        <f t="shared" si="8"/>
        <v>11.916666666665833</v>
      </c>
      <c r="AD36" s="49">
        <f t="shared" si="8"/>
        <v>13.383333333333326</v>
      </c>
      <c r="AE36" s="49">
        <f t="shared" si="7"/>
        <v>14.299999999999432</v>
      </c>
      <c r="AF36" s="50">
        <f t="shared" si="7"/>
        <v>11.000000000000616</v>
      </c>
      <c r="AG36" s="50">
        <f t="shared" si="7"/>
        <v>12.466666666666409</v>
      </c>
      <c r="AH36" s="50">
        <f t="shared" si="7"/>
        <v>13.383333333333326</v>
      </c>
      <c r="AI36" s="51">
        <f t="shared" si="7"/>
        <v>10.083333333332853</v>
      </c>
      <c r="AJ36" s="51">
        <f t="shared" si="7"/>
        <v>11.550000000000816</v>
      </c>
      <c r="AK36" s="51">
        <f t="shared" si="7"/>
        <v>12.466666666666409</v>
      </c>
      <c r="AX36" s="381"/>
    </row>
    <row r="37" spans="1:50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26.444444444446155</v>
      </c>
      <c r="F37" s="41">
        <f t="shared" si="9"/>
        <v>27.955555555556714</v>
      </c>
      <c r="G37" s="41">
        <f t="shared" si="9"/>
        <v>28.899999999999906</v>
      </c>
      <c r="H37" s="42">
        <f t="shared" si="9"/>
        <v>24.555555555553887</v>
      </c>
      <c r="I37" s="42">
        <f t="shared" si="9"/>
        <v>26.066666666664972</v>
      </c>
      <c r="J37" s="42">
        <f t="shared" si="9"/>
        <v>27.011111111110232</v>
      </c>
      <c r="K37" s="43">
        <f t="shared" si="9"/>
        <v>22.666666666667901</v>
      </c>
      <c r="L37" s="43">
        <f t="shared" si="9"/>
        <v>24.177777777778562</v>
      </c>
      <c r="M37" s="43">
        <f t="shared" si="9"/>
        <v>25.122222222223492</v>
      </c>
      <c r="N37" s="44">
        <f t="shared" si="9"/>
        <v>17</v>
      </c>
      <c r="O37" s="44">
        <f t="shared" si="9"/>
        <v>18.511111111109443</v>
      </c>
      <c r="P37" s="44">
        <f t="shared" si="9"/>
        <v>19.45555555555535</v>
      </c>
      <c r="Q37" s="45">
        <f t="shared" si="9"/>
        <v>16.055555555554221</v>
      </c>
      <c r="R37" s="45">
        <f t="shared" si="9"/>
        <v>17.566666666665384</v>
      </c>
      <c r="S37" s="45">
        <f t="shared" si="9"/>
        <v>18.511111111109443</v>
      </c>
      <c r="T37" s="46">
        <f t="shared" si="8"/>
        <v>15.111111111110612</v>
      </c>
      <c r="U37" s="46">
        <f t="shared" si="8"/>
        <v>16.622222222222554</v>
      </c>
      <c r="V37" s="46">
        <f t="shared" si="8"/>
        <v>17.566666666665384</v>
      </c>
      <c r="W37" s="47">
        <f t="shared" si="8"/>
        <v>14.16666666666657</v>
      </c>
      <c r="X37" s="47">
        <f t="shared" si="8"/>
        <v>15.677777777778475</v>
      </c>
      <c r="Y37" s="47">
        <f t="shared" si="8"/>
        <v>16.622222222222554</v>
      </c>
      <c r="Z37" s="48">
        <f t="shared" si="8"/>
        <v>13.222222222223078</v>
      </c>
      <c r="AA37" s="48">
        <f t="shared" si="8"/>
        <v>14.733333333332766</v>
      </c>
      <c r="AB37" s="48">
        <f t="shared" si="8"/>
        <v>15.677777777778475</v>
      </c>
      <c r="AC37" s="49">
        <f t="shared" si="8"/>
        <v>12.277777777776944</v>
      </c>
      <c r="AD37" s="49">
        <f t="shared" si="8"/>
        <v>13.788888888888881</v>
      </c>
      <c r="AE37" s="49">
        <f t="shared" si="7"/>
        <v>14.733333333332766</v>
      </c>
      <c r="AF37" s="50">
        <f t="shared" si="7"/>
        <v>11.33333333333395</v>
      </c>
      <c r="AG37" s="50">
        <f t="shared" si="7"/>
        <v>12.844444444444187</v>
      </c>
      <c r="AH37" s="50">
        <f t="shared" si="7"/>
        <v>13.788888888888881</v>
      </c>
      <c r="AI37" s="51">
        <f t="shared" si="7"/>
        <v>10.388888888888408</v>
      </c>
      <c r="AJ37" s="51">
        <f t="shared" si="7"/>
        <v>11.900000000000816</v>
      </c>
      <c r="AK37" s="51">
        <f t="shared" si="7"/>
        <v>12.844444444444187</v>
      </c>
      <c r="AX37" s="381"/>
    </row>
    <row r="38" spans="1:50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27.222222222223934</v>
      </c>
      <c r="F38" s="41">
        <f t="shared" si="9"/>
        <v>28.777777777778937</v>
      </c>
      <c r="G38" s="41">
        <f t="shared" si="9"/>
        <v>29.749999999999908</v>
      </c>
      <c r="H38" s="42">
        <f t="shared" si="9"/>
        <v>25.277777777776109</v>
      </c>
      <c r="I38" s="42">
        <f t="shared" si="9"/>
        <v>26.833333333331638</v>
      </c>
      <c r="J38" s="42">
        <f t="shared" si="9"/>
        <v>27.805555555554676</v>
      </c>
      <c r="K38" s="43">
        <f t="shared" si="9"/>
        <v>23.333333333334568</v>
      </c>
      <c r="L38" s="43">
        <f t="shared" si="9"/>
        <v>24.888888888889674</v>
      </c>
      <c r="M38" s="43">
        <f t="shared" si="9"/>
        <v>25.861111111112379</v>
      </c>
      <c r="N38" s="44">
        <f t="shared" si="9"/>
        <v>17.5</v>
      </c>
      <c r="O38" s="44">
        <f t="shared" si="9"/>
        <v>19.055555555553887</v>
      </c>
      <c r="P38" s="44">
        <f t="shared" si="9"/>
        <v>20.027777777777573</v>
      </c>
      <c r="Q38" s="45">
        <f t="shared" si="9"/>
        <v>16.527777777776443</v>
      </c>
      <c r="R38" s="45">
        <f t="shared" si="9"/>
        <v>18.08333333333205</v>
      </c>
      <c r="S38" s="45">
        <f t="shared" si="9"/>
        <v>19.055555555553887</v>
      </c>
      <c r="T38" s="46">
        <f t="shared" si="8"/>
        <v>15.555555555555056</v>
      </c>
      <c r="U38" s="46">
        <f t="shared" si="8"/>
        <v>17.111111111111441</v>
      </c>
      <c r="V38" s="46">
        <f t="shared" si="8"/>
        <v>18.08333333333205</v>
      </c>
      <c r="W38" s="47">
        <f t="shared" si="8"/>
        <v>14.583333333333236</v>
      </c>
      <c r="X38" s="47">
        <f t="shared" si="8"/>
        <v>16.138888888889586</v>
      </c>
      <c r="Y38" s="47">
        <f t="shared" si="8"/>
        <v>17.111111111111441</v>
      </c>
      <c r="Z38" s="48">
        <f t="shared" si="8"/>
        <v>13.611111111111967</v>
      </c>
      <c r="AA38" s="48">
        <f t="shared" si="8"/>
        <v>15.166666666666099</v>
      </c>
      <c r="AB38" s="48">
        <f t="shared" si="8"/>
        <v>16.138888888889586</v>
      </c>
      <c r="AC38" s="49">
        <f t="shared" si="8"/>
        <v>12.638888888888054</v>
      </c>
      <c r="AD38" s="49">
        <f t="shared" si="8"/>
        <v>14.194444444444436</v>
      </c>
      <c r="AE38" s="49">
        <f t="shared" si="7"/>
        <v>15.166666666666099</v>
      </c>
      <c r="AF38" s="50">
        <f t="shared" si="7"/>
        <v>11.666666666667284</v>
      </c>
      <c r="AG38" s="50">
        <f t="shared" si="7"/>
        <v>13.222222222221966</v>
      </c>
      <c r="AH38" s="50">
        <f t="shared" si="7"/>
        <v>14.194444444444436</v>
      </c>
      <c r="AI38" s="51">
        <f t="shared" si="7"/>
        <v>10.694444444443963</v>
      </c>
      <c r="AJ38" s="51">
        <f t="shared" si="7"/>
        <v>12.250000000000815</v>
      </c>
      <c r="AK38" s="51">
        <f t="shared" si="7"/>
        <v>13.222222222221966</v>
      </c>
      <c r="AX38" s="381"/>
    </row>
    <row r="39" spans="1:50" ht="12.95" customHeight="1">
      <c r="A39" s="27"/>
      <c r="B39" s="27"/>
      <c r="C39" s="27"/>
      <c r="D39" s="52">
        <f t="shared" si="3"/>
        <v>0.10000000000000002</v>
      </c>
      <c r="E39" s="41">
        <f t="shared" si="9"/>
        <v>28.000000000001712</v>
      </c>
      <c r="F39" s="41">
        <f t="shared" si="9"/>
        <v>29.60000000000116</v>
      </c>
      <c r="G39" s="41">
        <f t="shared" si="9"/>
        <v>30.599999999999909</v>
      </c>
      <c r="H39" s="42">
        <f t="shared" si="9"/>
        <v>25.99999999999833</v>
      </c>
      <c r="I39" s="42">
        <f t="shared" si="9"/>
        <v>27.599999999998303</v>
      </c>
      <c r="J39" s="42">
        <f t="shared" si="9"/>
        <v>28.59999999999912</v>
      </c>
      <c r="K39" s="43">
        <f t="shared" si="9"/>
        <v>24.000000000001236</v>
      </c>
      <c r="L39" s="43">
        <f t="shared" si="9"/>
        <v>25.600000000000787</v>
      </c>
      <c r="M39" s="43">
        <f t="shared" si="9"/>
        <v>26.600000000001266</v>
      </c>
      <c r="N39" s="44">
        <f t="shared" si="9"/>
        <v>18</v>
      </c>
      <c r="O39" s="44">
        <f t="shared" si="9"/>
        <v>19.599999999998332</v>
      </c>
      <c r="P39" s="44">
        <f t="shared" si="9"/>
        <v>20.599999999999795</v>
      </c>
      <c r="Q39" s="45">
        <f t="shared" si="9"/>
        <v>16.999999999998664</v>
      </c>
      <c r="R39" s="45">
        <f t="shared" si="9"/>
        <v>18.599999999998715</v>
      </c>
      <c r="S39" s="45">
        <f t="shared" si="9"/>
        <v>19.599999999998332</v>
      </c>
      <c r="T39" s="46">
        <f t="shared" si="8"/>
        <v>15.999999999999501</v>
      </c>
      <c r="U39" s="46">
        <f t="shared" si="8"/>
        <v>17.600000000000328</v>
      </c>
      <c r="V39" s="46">
        <f t="shared" si="8"/>
        <v>18.599999999998715</v>
      </c>
      <c r="W39" s="47">
        <f t="shared" si="8"/>
        <v>14.999999999999902</v>
      </c>
      <c r="X39" s="47">
        <f t="shared" si="8"/>
        <v>16.600000000000698</v>
      </c>
      <c r="Y39" s="47">
        <f t="shared" si="8"/>
        <v>17.600000000000328</v>
      </c>
      <c r="Z39" s="48">
        <f t="shared" si="8"/>
        <v>14.000000000000856</v>
      </c>
      <c r="AA39" s="48">
        <f t="shared" si="8"/>
        <v>15.599999999999433</v>
      </c>
      <c r="AB39" s="48">
        <f t="shared" si="8"/>
        <v>16.600000000000698</v>
      </c>
      <c r="AC39" s="49">
        <f t="shared" si="8"/>
        <v>12.999999999999165</v>
      </c>
      <c r="AD39" s="49">
        <f t="shared" si="8"/>
        <v>14.599999999999991</v>
      </c>
      <c r="AE39" s="49">
        <f t="shared" si="7"/>
        <v>15.599999999999433</v>
      </c>
      <c r="AF39" s="50">
        <f t="shared" si="7"/>
        <v>12.000000000000618</v>
      </c>
      <c r="AG39" s="50">
        <f t="shared" si="7"/>
        <v>13.599999999999744</v>
      </c>
      <c r="AH39" s="50">
        <f t="shared" si="7"/>
        <v>14.599999999999991</v>
      </c>
      <c r="AI39" s="51">
        <f t="shared" si="7"/>
        <v>10.999999999999519</v>
      </c>
      <c r="AJ39" s="51">
        <f t="shared" si="7"/>
        <v>12.600000000000815</v>
      </c>
      <c r="AK39" s="51">
        <f t="shared" si="7"/>
        <v>13.599999999999744</v>
      </c>
      <c r="AX39" s="381"/>
    </row>
    <row r="40" spans="1:50" ht="12.95" customHeight="1">
      <c r="A40" s="27"/>
      <c r="B40" s="27"/>
      <c r="C40" s="27"/>
      <c r="D40" s="52">
        <f t="shared" si="3"/>
        <v>0.1027777777777778</v>
      </c>
      <c r="E40" s="41">
        <f t="shared" si="9"/>
        <v>28.777777777779491</v>
      </c>
      <c r="F40" s="41">
        <f t="shared" si="9"/>
        <v>30.422222222223382</v>
      </c>
      <c r="G40" s="41">
        <f t="shared" si="9"/>
        <v>31.44999999999991</v>
      </c>
      <c r="H40" s="42">
        <f t="shared" si="9"/>
        <v>26.722222222220552</v>
      </c>
      <c r="I40" s="42">
        <f t="shared" si="9"/>
        <v>28.366666666664969</v>
      </c>
      <c r="J40" s="42">
        <f t="shared" si="9"/>
        <v>29.394444444443565</v>
      </c>
      <c r="K40" s="43">
        <f t="shared" si="9"/>
        <v>24.666666666667904</v>
      </c>
      <c r="L40" s="43">
        <f t="shared" si="9"/>
        <v>26.311111111111899</v>
      </c>
      <c r="M40" s="43">
        <f t="shared" si="9"/>
        <v>27.338888888890153</v>
      </c>
      <c r="N40" s="44">
        <f t="shared" si="9"/>
        <v>18.5</v>
      </c>
      <c r="O40" s="44">
        <f t="shared" si="9"/>
        <v>20.144444444442776</v>
      </c>
      <c r="P40" s="44">
        <f t="shared" si="9"/>
        <v>21.172222222222018</v>
      </c>
      <c r="Q40" s="45">
        <f t="shared" si="9"/>
        <v>17.472222222220886</v>
      </c>
      <c r="R40" s="45">
        <f t="shared" si="9"/>
        <v>19.116666666665381</v>
      </c>
      <c r="S40" s="45">
        <f t="shared" si="9"/>
        <v>20.144444444442776</v>
      </c>
      <c r="T40" s="46">
        <f t="shared" si="8"/>
        <v>16.444444444443945</v>
      </c>
      <c r="U40" s="46">
        <f t="shared" si="8"/>
        <v>18.088888888889215</v>
      </c>
      <c r="V40" s="46">
        <f t="shared" si="8"/>
        <v>19.116666666665381</v>
      </c>
      <c r="W40" s="47">
        <f t="shared" si="8"/>
        <v>15.416666666666568</v>
      </c>
      <c r="X40" s="47">
        <f t="shared" si="8"/>
        <v>17.06111111111181</v>
      </c>
      <c r="Y40" s="47">
        <f t="shared" si="8"/>
        <v>18.088888888889215</v>
      </c>
      <c r="Z40" s="48">
        <f t="shared" si="8"/>
        <v>14.388888888889745</v>
      </c>
      <c r="AA40" s="48">
        <f t="shared" si="8"/>
        <v>16.033333333332767</v>
      </c>
      <c r="AB40" s="48">
        <f t="shared" si="8"/>
        <v>17.06111111111181</v>
      </c>
      <c r="AC40" s="49">
        <f t="shared" si="8"/>
        <v>13.361111111110276</v>
      </c>
      <c r="AD40" s="49">
        <f t="shared" si="8"/>
        <v>15.005555555555546</v>
      </c>
      <c r="AE40" s="49">
        <f>AE41-(AE$363/360)</f>
        <v>16.033333333332767</v>
      </c>
      <c r="AF40" s="50">
        <f>AF41-(AF$363/360)</f>
        <v>12.333333333333952</v>
      </c>
      <c r="AG40" s="50">
        <f>AG41-(AG$363/360)</f>
        <v>13.977777777777522</v>
      </c>
      <c r="AH40" s="50">
        <f>AH41-(AH$363/360)</f>
        <v>15.005555555555546</v>
      </c>
      <c r="AI40" s="51">
        <f>AI41-(AI$363/360)</f>
        <v>11.305555555555074</v>
      </c>
      <c r="AJ40" s="51">
        <f t="shared" si="7"/>
        <v>12.950000000000815</v>
      </c>
      <c r="AK40" s="51">
        <f t="shared" si="7"/>
        <v>13.977777777777522</v>
      </c>
      <c r="AX40" s="381"/>
    </row>
    <row r="41" spans="1:50" ht="12.95" customHeight="1">
      <c r="A41" s="27"/>
      <c r="B41" s="27"/>
      <c r="C41" s="27"/>
      <c r="D41" s="52">
        <f t="shared" si="3"/>
        <v>0.10555555555555558</v>
      </c>
      <c r="E41" s="41">
        <f t="shared" si="9"/>
        <v>29.55555555555727</v>
      </c>
      <c r="F41" s="41">
        <f t="shared" si="9"/>
        <v>31.244444444445605</v>
      </c>
      <c r="G41" s="41">
        <f t="shared" si="9"/>
        <v>32.299999999999912</v>
      </c>
      <c r="H41" s="42">
        <f t="shared" si="9"/>
        <v>27.444444444442773</v>
      </c>
      <c r="I41" s="42">
        <f t="shared" si="9"/>
        <v>29.133333333331635</v>
      </c>
      <c r="J41" s="42">
        <f t="shared" si="9"/>
        <v>30.188888888888009</v>
      </c>
      <c r="K41" s="43">
        <f t="shared" si="9"/>
        <v>25.333333333334572</v>
      </c>
      <c r="L41" s="43">
        <f t="shared" si="9"/>
        <v>27.022222222223011</v>
      </c>
      <c r="M41" s="43">
        <f t="shared" si="9"/>
        <v>28.07777777777904</v>
      </c>
      <c r="N41" s="44">
        <f t="shared" si="9"/>
        <v>19</v>
      </c>
      <c r="O41" s="44">
        <f t="shared" si="9"/>
        <v>20.68888888888722</v>
      </c>
      <c r="P41" s="44">
        <f t="shared" si="9"/>
        <v>21.744444444444241</v>
      </c>
      <c r="Q41" s="45">
        <f t="shared" si="9"/>
        <v>17.944444444443107</v>
      </c>
      <c r="R41" s="45">
        <f t="shared" si="9"/>
        <v>19.633333333332047</v>
      </c>
      <c r="S41" s="45">
        <f t="shared" si="9"/>
        <v>20.68888888888722</v>
      </c>
      <c r="T41" s="46">
        <f t="shared" si="8"/>
        <v>16.888888888888388</v>
      </c>
      <c r="U41" s="46">
        <f t="shared" si="8"/>
        <v>18.577777777778103</v>
      </c>
      <c r="V41" s="46">
        <f t="shared" si="8"/>
        <v>19.633333333332047</v>
      </c>
      <c r="W41" s="47">
        <f t="shared" si="8"/>
        <v>15.833333333333234</v>
      </c>
      <c r="X41" s="47">
        <f t="shared" si="8"/>
        <v>17.522222222222922</v>
      </c>
      <c r="Y41" s="47">
        <f t="shared" si="8"/>
        <v>18.577777777778103</v>
      </c>
      <c r="Z41" s="48">
        <f t="shared" si="8"/>
        <v>14.777777777778635</v>
      </c>
      <c r="AA41" s="48">
        <f t="shared" si="8"/>
        <v>16.4666666666661</v>
      </c>
      <c r="AB41" s="48">
        <f t="shared" si="8"/>
        <v>17.522222222222922</v>
      </c>
      <c r="AC41" s="49">
        <f t="shared" si="8"/>
        <v>13.722222222221387</v>
      </c>
      <c r="AD41" s="49">
        <f t="shared" si="8"/>
        <v>15.411111111111101</v>
      </c>
      <c r="AE41" s="49">
        <f t="shared" si="8"/>
        <v>16.4666666666661</v>
      </c>
      <c r="AF41" s="50">
        <f t="shared" si="8"/>
        <v>12.666666666667286</v>
      </c>
      <c r="AG41" s="50">
        <f t="shared" si="8"/>
        <v>14.3555555555553</v>
      </c>
      <c r="AH41" s="50">
        <f t="shared" si="7"/>
        <v>15.411111111111101</v>
      </c>
      <c r="AI41" s="51">
        <f t="shared" si="7"/>
        <v>11.611111111110629</v>
      </c>
      <c r="AJ41" s="51">
        <f t="shared" si="7"/>
        <v>13.300000000000814</v>
      </c>
      <c r="AK41" s="51">
        <f t="shared" si="7"/>
        <v>14.3555555555553</v>
      </c>
      <c r="AX41" s="381"/>
    </row>
    <row r="42" spans="1:50" ht="12.95" customHeight="1">
      <c r="A42" s="27"/>
      <c r="B42" s="27"/>
      <c r="C42" s="27"/>
      <c r="D42" s="52">
        <f t="shared" si="3"/>
        <v>0.10833333333333336</v>
      </c>
      <c r="E42" s="41">
        <f t="shared" si="9"/>
        <v>30.333333333335048</v>
      </c>
      <c r="F42" s="41">
        <f t="shared" si="9"/>
        <v>32.066666666667828</v>
      </c>
      <c r="G42" s="41">
        <f t="shared" si="9"/>
        <v>33.149999999999913</v>
      </c>
      <c r="H42" s="42">
        <f t="shared" si="9"/>
        <v>28.166666666664995</v>
      </c>
      <c r="I42" s="42">
        <f t="shared" si="9"/>
        <v>29.8999999999983</v>
      </c>
      <c r="J42" s="42">
        <f t="shared" si="9"/>
        <v>30.983333333332453</v>
      </c>
      <c r="K42" s="43">
        <f t="shared" si="9"/>
        <v>26.00000000000124</v>
      </c>
      <c r="L42" s="43">
        <f t="shared" si="9"/>
        <v>27.733333333334123</v>
      </c>
      <c r="M42" s="43">
        <f t="shared" si="9"/>
        <v>28.816666666667928</v>
      </c>
      <c r="N42" s="44">
        <f t="shared" si="9"/>
        <v>19.5</v>
      </c>
      <c r="O42" s="44">
        <f t="shared" si="9"/>
        <v>21.233333333331665</v>
      </c>
      <c r="P42" s="44">
        <f t="shared" si="9"/>
        <v>22.316666666666464</v>
      </c>
      <c r="Q42" s="45">
        <f t="shared" si="9"/>
        <v>18.416666666665328</v>
      </c>
      <c r="R42" s="45">
        <f t="shared" si="9"/>
        <v>20.149999999998712</v>
      </c>
      <c r="S42" s="45">
        <f t="shared" si="9"/>
        <v>21.233333333331665</v>
      </c>
      <c r="T42" s="46">
        <f t="shared" si="9"/>
        <v>17.333333333332831</v>
      </c>
      <c r="U42" s="46">
        <f t="shared" si="8"/>
        <v>19.06666666666699</v>
      </c>
      <c r="V42" s="46">
        <f t="shared" si="8"/>
        <v>20.149999999998712</v>
      </c>
      <c r="W42" s="47">
        <f t="shared" si="8"/>
        <v>16.249999999999901</v>
      </c>
      <c r="X42" s="47">
        <f t="shared" si="8"/>
        <v>17.983333333334034</v>
      </c>
      <c r="Y42" s="47">
        <f t="shared" si="8"/>
        <v>19.06666666666699</v>
      </c>
      <c r="Z42" s="48">
        <f t="shared" si="8"/>
        <v>15.166666666667524</v>
      </c>
      <c r="AA42" s="48">
        <f t="shared" si="8"/>
        <v>16.899999999999434</v>
      </c>
      <c r="AB42" s="48">
        <f t="shared" si="8"/>
        <v>17.983333333334034</v>
      </c>
      <c r="AC42" s="49">
        <f t="shared" si="8"/>
        <v>14.083333333332497</v>
      </c>
      <c r="AD42" s="49">
        <f t="shared" si="8"/>
        <v>15.816666666666656</v>
      </c>
      <c r="AE42" s="49">
        <f t="shared" si="8"/>
        <v>16.899999999999434</v>
      </c>
      <c r="AF42" s="50">
        <f t="shared" si="8"/>
        <v>13.00000000000062</v>
      </c>
      <c r="AG42" s="50">
        <f t="shared" si="8"/>
        <v>14.733333333333078</v>
      </c>
      <c r="AH42" s="50">
        <f t="shared" si="7"/>
        <v>15.816666666666656</v>
      </c>
      <c r="AI42" s="51">
        <f t="shared" si="7"/>
        <v>11.916666666666185</v>
      </c>
      <c r="AJ42" s="51">
        <f t="shared" si="7"/>
        <v>13.650000000000814</v>
      </c>
      <c r="AK42" s="51">
        <f t="shared" si="7"/>
        <v>14.733333333333078</v>
      </c>
      <c r="AX42" s="381"/>
    </row>
    <row r="43" spans="1:50" ht="12.95" customHeight="1">
      <c r="A43" s="27"/>
      <c r="B43" s="27"/>
      <c r="C43" s="27"/>
      <c r="D43" s="52">
        <f t="shared" si="3"/>
        <v>0.11111111111111115</v>
      </c>
      <c r="E43" s="41">
        <f t="shared" si="9"/>
        <v>31.111111111112827</v>
      </c>
      <c r="F43" s="41">
        <f t="shared" si="9"/>
        <v>32.888888888890051</v>
      </c>
      <c r="G43" s="41">
        <f t="shared" si="9"/>
        <v>33.999999999999915</v>
      </c>
      <c r="H43" s="42">
        <f t="shared" si="9"/>
        <v>28.888888888887216</v>
      </c>
      <c r="I43" s="42">
        <f t="shared" si="9"/>
        <v>30.666666666664966</v>
      </c>
      <c r="J43" s="42">
        <f t="shared" si="9"/>
        <v>31.777777777776897</v>
      </c>
      <c r="K43" s="43">
        <f t="shared" si="9"/>
        <v>26.666666666667908</v>
      </c>
      <c r="L43" s="43">
        <f t="shared" si="9"/>
        <v>28.444444444445235</v>
      </c>
      <c r="M43" s="43">
        <f t="shared" si="9"/>
        <v>29.555555555556815</v>
      </c>
      <c r="N43" s="44">
        <f t="shared" si="9"/>
        <v>20</v>
      </c>
      <c r="O43" s="44">
        <f t="shared" si="9"/>
        <v>21.777777777776109</v>
      </c>
      <c r="P43" s="44">
        <f t="shared" si="9"/>
        <v>22.888888888888687</v>
      </c>
      <c r="Q43" s="45">
        <f t="shared" si="9"/>
        <v>18.88888888888755</v>
      </c>
      <c r="R43" s="45">
        <f t="shared" si="9"/>
        <v>20.666666666665378</v>
      </c>
      <c r="S43" s="45">
        <f t="shared" si="9"/>
        <v>21.777777777776109</v>
      </c>
      <c r="T43" s="46">
        <f t="shared" si="9"/>
        <v>17.777777777777274</v>
      </c>
      <c r="U43" s="46">
        <f t="shared" si="8"/>
        <v>19.555555555555877</v>
      </c>
      <c r="V43" s="46">
        <f t="shared" si="8"/>
        <v>20.666666666665378</v>
      </c>
      <c r="W43" s="47">
        <f t="shared" si="8"/>
        <v>16.666666666666568</v>
      </c>
      <c r="X43" s="47">
        <f t="shared" si="8"/>
        <v>18.444444444445146</v>
      </c>
      <c r="Y43" s="47">
        <f t="shared" si="8"/>
        <v>19.555555555555877</v>
      </c>
      <c r="Z43" s="48">
        <f t="shared" si="8"/>
        <v>15.555555555556413</v>
      </c>
      <c r="AA43" s="48">
        <f t="shared" si="8"/>
        <v>17.333333333332767</v>
      </c>
      <c r="AB43" s="48">
        <f t="shared" si="8"/>
        <v>18.444444444445146</v>
      </c>
      <c r="AC43" s="49">
        <f t="shared" si="8"/>
        <v>14.444444444443608</v>
      </c>
      <c r="AD43" s="49">
        <f t="shared" si="8"/>
        <v>16.222222222222211</v>
      </c>
      <c r="AE43" s="49">
        <f t="shared" si="8"/>
        <v>17.333333333332767</v>
      </c>
      <c r="AF43" s="50">
        <f t="shared" si="8"/>
        <v>13.333333333333954</v>
      </c>
      <c r="AG43" s="50">
        <f t="shared" si="8"/>
        <v>15.111111111110857</v>
      </c>
      <c r="AH43" s="50">
        <f t="shared" si="7"/>
        <v>16.222222222222211</v>
      </c>
      <c r="AI43" s="51">
        <f t="shared" si="7"/>
        <v>12.22222222222174</v>
      </c>
      <c r="AJ43" s="51">
        <f t="shared" si="7"/>
        <v>14.000000000000814</v>
      </c>
      <c r="AK43" s="51">
        <f t="shared" si="7"/>
        <v>15.111111111110857</v>
      </c>
      <c r="AX43" s="381"/>
    </row>
    <row r="44" spans="1:50" ht="12.95" customHeight="1">
      <c r="A44" s="27"/>
      <c r="B44" s="27"/>
      <c r="C44" s="27"/>
      <c r="D44" s="52">
        <f t="shared" si="3"/>
        <v>0.11388888888888893</v>
      </c>
      <c r="E44" s="41">
        <f t="shared" si="9"/>
        <v>31.888888888890605</v>
      </c>
      <c r="F44" s="41">
        <f t="shared" si="9"/>
        <v>33.711111111112274</v>
      </c>
      <c r="G44" s="41">
        <f t="shared" si="9"/>
        <v>34.849999999999916</v>
      </c>
      <c r="H44" s="42">
        <f t="shared" si="9"/>
        <v>29.611111111109437</v>
      </c>
      <c r="I44" s="42">
        <f t="shared" si="9"/>
        <v>31.433333333331632</v>
      </c>
      <c r="J44" s="42">
        <f t="shared" si="9"/>
        <v>32.572222222221342</v>
      </c>
      <c r="K44" s="43">
        <f t="shared" si="9"/>
        <v>27.333333333334576</v>
      </c>
      <c r="L44" s="43">
        <f t="shared" si="9"/>
        <v>29.155555555556347</v>
      </c>
      <c r="M44" s="43">
        <f t="shared" si="9"/>
        <v>30.294444444445702</v>
      </c>
      <c r="N44" s="44">
        <f t="shared" si="9"/>
        <v>20.5</v>
      </c>
      <c r="O44" s="44">
        <f t="shared" si="9"/>
        <v>22.322222222220553</v>
      </c>
      <c r="P44" s="44">
        <f t="shared" si="9"/>
        <v>23.46111111111091</v>
      </c>
      <c r="Q44" s="45">
        <f t="shared" si="9"/>
        <v>19.361111111109771</v>
      </c>
      <c r="R44" s="45">
        <f t="shared" si="9"/>
        <v>21.183333333332044</v>
      </c>
      <c r="S44" s="45">
        <f t="shared" si="9"/>
        <v>22.322222222220553</v>
      </c>
      <c r="T44" s="46">
        <f t="shared" si="9"/>
        <v>18.222222222221717</v>
      </c>
      <c r="U44" s="46">
        <f t="shared" si="8"/>
        <v>20.044444444444764</v>
      </c>
      <c r="V44" s="46">
        <f t="shared" si="8"/>
        <v>21.183333333332044</v>
      </c>
      <c r="W44" s="47">
        <f t="shared" si="8"/>
        <v>17.083333333333236</v>
      </c>
      <c r="X44" s="47">
        <f t="shared" si="8"/>
        <v>18.905555555556258</v>
      </c>
      <c r="Y44" s="47">
        <f t="shared" si="8"/>
        <v>20.044444444444764</v>
      </c>
      <c r="Z44" s="48">
        <f t="shared" si="8"/>
        <v>15.944444444445303</v>
      </c>
      <c r="AA44" s="48">
        <f t="shared" si="8"/>
        <v>17.766666666666101</v>
      </c>
      <c r="AB44" s="48">
        <f t="shared" si="8"/>
        <v>18.905555555556258</v>
      </c>
      <c r="AC44" s="49">
        <f t="shared" si="8"/>
        <v>14.805555555554719</v>
      </c>
      <c r="AD44" s="49">
        <f t="shared" si="8"/>
        <v>16.627777777777766</v>
      </c>
      <c r="AE44" s="49">
        <f t="shared" si="8"/>
        <v>17.766666666666101</v>
      </c>
      <c r="AF44" s="50">
        <f t="shared" si="8"/>
        <v>13.666666666667288</v>
      </c>
      <c r="AG44" s="50">
        <f t="shared" si="8"/>
        <v>15.488888888888635</v>
      </c>
      <c r="AH44" s="50">
        <f t="shared" si="7"/>
        <v>16.627777777777766</v>
      </c>
      <c r="AI44" s="51">
        <f t="shared" si="7"/>
        <v>12.527777777777295</v>
      </c>
      <c r="AJ44" s="51">
        <f t="shared" si="7"/>
        <v>14.350000000000813</v>
      </c>
      <c r="AK44" s="51">
        <f t="shared" si="7"/>
        <v>15.488888888888635</v>
      </c>
      <c r="AX44" s="381"/>
    </row>
    <row r="45" spans="1:50" ht="12.95" customHeight="1">
      <c r="A45" s="27"/>
      <c r="B45" s="27"/>
      <c r="C45" s="27"/>
      <c r="D45" s="52">
        <f t="shared" si="3"/>
        <v>0.11666666666666671</v>
      </c>
      <c r="E45" s="41">
        <f t="shared" si="9"/>
        <v>32.666666666668384</v>
      </c>
      <c r="F45" s="41">
        <f t="shared" si="9"/>
        <v>34.533333333334497</v>
      </c>
      <c r="G45" s="41">
        <f t="shared" si="9"/>
        <v>35.699999999999918</v>
      </c>
      <c r="H45" s="42">
        <f t="shared" si="9"/>
        <v>30.333333333331659</v>
      </c>
      <c r="I45" s="42">
        <f t="shared" si="9"/>
        <v>32.199999999998298</v>
      </c>
      <c r="J45" s="42">
        <f t="shared" si="9"/>
        <v>33.366666666665786</v>
      </c>
      <c r="K45" s="43">
        <f t="shared" si="9"/>
        <v>28.000000000001243</v>
      </c>
      <c r="L45" s="43">
        <f t="shared" si="9"/>
        <v>29.866666666667459</v>
      </c>
      <c r="M45" s="43">
        <f t="shared" si="9"/>
        <v>31.033333333334589</v>
      </c>
      <c r="N45" s="44">
        <f t="shared" si="9"/>
        <v>21</v>
      </c>
      <c r="O45" s="44">
        <f t="shared" si="9"/>
        <v>22.866666666664997</v>
      </c>
      <c r="P45" s="44">
        <f t="shared" si="9"/>
        <v>24.033333333333132</v>
      </c>
      <c r="Q45" s="45">
        <f t="shared" si="9"/>
        <v>19.833333333331993</v>
      </c>
      <c r="R45" s="45">
        <f t="shared" si="9"/>
        <v>21.69999999999871</v>
      </c>
      <c r="S45" s="45">
        <f t="shared" si="9"/>
        <v>22.866666666664997</v>
      </c>
      <c r="T45" s="46">
        <f t="shared" si="9"/>
        <v>18.66666666666616</v>
      </c>
      <c r="U45" s="46">
        <f t="shared" si="8"/>
        <v>20.533333333333651</v>
      </c>
      <c r="V45" s="46">
        <f t="shared" si="8"/>
        <v>21.69999999999871</v>
      </c>
      <c r="W45" s="47">
        <f t="shared" si="8"/>
        <v>17.499999999999904</v>
      </c>
      <c r="X45" s="47">
        <f t="shared" si="8"/>
        <v>19.366666666667371</v>
      </c>
      <c r="Y45" s="47">
        <f t="shared" si="8"/>
        <v>20.533333333333651</v>
      </c>
      <c r="Z45" s="48">
        <f t="shared" si="8"/>
        <v>16.333333333334192</v>
      </c>
      <c r="AA45" s="48">
        <f t="shared" si="8"/>
        <v>18.199999999999434</v>
      </c>
      <c r="AB45" s="48">
        <f t="shared" si="8"/>
        <v>19.366666666667371</v>
      </c>
      <c r="AC45" s="49">
        <f t="shared" si="8"/>
        <v>15.166666666665829</v>
      </c>
      <c r="AD45" s="49">
        <f t="shared" si="8"/>
        <v>17.033333333333321</v>
      </c>
      <c r="AE45" s="49">
        <f t="shared" si="8"/>
        <v>18.199999999999434</v>
      </c>
      <c r="AF45" s="50">
        <f t="shared" si="8"/>
        <v>14.000000000000622</v>
      </c>
      <c r="AG45" s="50">
        <f t="shared" si="8"/>
        <v>15.866666666666413</v>
      </c>
      <c r="AH45" s="50">
        <f t="shared" si="7"/>
        <v>17.033333333333321</v>
      </c>
      <c r="AI45" s="51">
        <f t="shared" si="7"/>
        <v>12.833333333332851</v>
      </c>
      <c r="AJ45" s="51">
        <f t="shared" si="7"/>
        <v>14.700000000000813</v>
      </c>
      <c r="AK45" s="51">
        <f t="shared" si="7"/>
        <v>15.866666666666413</v>
      </c>
      <c r="AX45" s="381"/>
    </row>
    <row r="46" spans="1:50" ht="12.95" customHeight="1">
      <c r="A46" s="27"/>
      <c r="B46" s="27"/>
      <c r="C46" s="27"/>
      <c r="D46" s="52">
        <f t="shared" si="3"/>
        <v>0.11944444444444449</v>
      </c>
      <c r="E46" s="41">
        <f t="shared" si="9"/>
        <v>33.444444444446162</v>
      </c>
      <c r="F46" s="41">
        <f t="shared" si="9"/>
        <v>35.35555555555672</v>
      </c>
      <c r="G46" s="41">
        <f t="shared" si="9"/>
        <v>36.549999999999919</v>
      </c>
      <c r="H46" s="42">
        <f t="shared" si="9"/>
        <v>31.05555555555388</v>
      </c>
      <c r="I46" s="42">
        <f t="shared" si="9"/>
        <v>32.966666666664963</v>
      </c>
      <c r="J46" s="42">
        <f t="shared" si="9"/>
        <v>34.16111111111023</v>
      </c>
      <c r="K46" s="43">
        <f t="shared" si="9"/>
        <v>28.666666666667911</v>
      </c>
      <c r="L46" s="43">
        <f t="shared" si="9"/>
        <v>30.577777777778572</v>
      </c>
      <c r="M46" s="43">
        <f t="shared" si="9"/>
        <v>31.772222222223476</v>
      </c>
      <c r="N46" s="44">
        <f t="shared" si="9"/>
        <v>21.5</v>
      </c>
      <c r="O46" s="44">
        <f t="shared" si="9"/>
        <v>23.411111111109442</v>
      </c>
      <c r="P46" s="44">
        <f t="shared" si="9"/>
        <v>24.605555555555355</v>
      </c>
      <c r="Q46" s="45">
        <f t="shared" si="9"/>
        <v>20.305555555554214</v>
      </c>
      <c r="R46" s="45">
        <f t="shared" si="9"/>
        <v>22.216666666665375</v>
      </c>
      <c r="S46" s="45">
        <f t="shared" si="9"/>
        <v>23.411111111109442</v>
      </c>
      <c r="T46" s="46">
        <f t="shared" si="9"/>
        <v>19.111111111110603</v>
      </c>
      <c r="U46" s="46">
        <f t="shared" si="8"/>
        <v>21.022222222222538</v>
      </c>
      <c r="V46" s="46">
        <f t="shared" si="8"/>
        <v>22.216666666665375</v>
      </c>
      <c r="W46" s="47">
        <f t="shared" si="8"/>
        <v>17.916666666666572</v>
      </c>
      <c r="X46" s="47">
        <f t="shared" si="8"/>
        <v>19.827777777778483</v>
      </c>
      <c r="Y46" s="47">
        <f t="shared" si="8"/>
        <v>21.022222222222538</v>
      </c>
      <c r="Z46" s="48">
        <f t="shared" si="8"/>
        <v>16.722222222223081</v>
      </c>
      <c r="AA46" s="48">
        <f t="shared" si="8"/>
        <v>18.633333333332768</v>
      </c>
      <c r="AB46" s="48">
        <f t="shared" si="8"/>
        <v>19.827777777778483</v>
      </c>
      <c r="AC46" s="49">
        <f t="shared" si="8"/>
        <v>15.52777777777694</v>
      </c>
      <c r="AD46" s="49">
        <f t="shared" si="8"/>
        <v>17.438888888888876</v>
      </c>
      <c r="AE46" s="49">
        <f t="shared" si="8"/>
        <v>18.633333333332768</v>
      </c>
      <c r="AF46" s="50">
        <f t="shared" si="8"/>
        <v>14.333333333333956</v>
      </c>
      <c r="AG46" s="50">
        <f t="shared" si="8"/>
        <v>16.244444444444191</v>
      </c>
      <c r="AH46" s="50">
        <f t="shared" si="7"/>
        <v>17.438888888888876</v>
      </c>
      <c r="AI46" s="51">
        <f t="shared" si="7"/>
        <v>13.138888888888406</v>
      </c>
      <c r="AJ46" s="51">
        <f t="shared" si="7"/>
        <v>15.050000000000813</v>
      </c>
      <c r="AK46" s="51">
        <f t="shared" si="7"/>
        <v>16.244444444444191</v>
      </c>
      <c r="AX46" s="381"/>
    </row>
    <row r="47" spans="1:50" ht="12.95" customHeight="1">
      <c r="A47" s="27"/>
      <c r="B47" s="27"/>
      <c r="C47" s="27"/>
      <c r="D47" s="52">
        <f t="shared" si="3"/>
        <v>0.12222222222222227</v>
      </c>
      <c r="E47" s="41">
        <f t="shared" si="9"/>
        <v>34.222222222223941</v>
      </c>
      <c r="F47" s="41">
        <f t="shared" si="9"/>
        <v>36.177777777778942</v>
      </c>
      <c r="G47" s="41">
        <f t="shared" si="9"/>
        <v>37.39999999999992</v>
      </c>
      <c r="H47" s="42">
        <f t="shared" si="9"/>
        <v>31.777777777776102</v>
      </c>
      <c r="I47" s="42">
        <f t="shared" si="9"/>
        <v>33.733333333331629</v>
      </c>
      <c r="J47" s="42">
        <f t="shared" si="9"/>
        <v>34.955555555554675</v>
      </c>
      <c r="K47" s="43">
        <f t="shared" si="9"/>
        <v>29.333333333334579</v>
      </c>
      <c r="L47" s="43">
        <f t="shared" si="9"/>
        <v>31.288888888889684</v>
      </c>
      <c r="M47" s="43">
        <f t="shared" si="9"/>
        <v>32.511111111112363</v>
      </c>
      <c r="N47" s="44">
        <f t="shared" si="9"/>
        <v>22</v>
      </c>
      <c r="O47" s="44">
        <f t="shared" si="9"/>
        <v>23.955555555553886</v>
      </c>
      <c r="P47" s="44">
        <f t="shared" si="9"/>
        <v>25.177777777777578</v>
      </c>
      <c r="Q47" s="45">
        <f t="shared" si="9"/>
        <v>20.777777777776436</v>
      </c>
      <c r="R47" s="45">
        <f t="shared" si="9"/>
        <v>22.733333333332041</v>
      </c>
      <c r="S47" s="45">
        <f t="shared" si="9"/>
        <v>23.955555555553886</v>
      </c>
      <c r="T47" s="46">
        <f t="shared" si="9"/>
        <v>19.555555555555046</v>
      </c>
      <c r="U47" s="46">
        <f t="shared" si="8"/>
        <v>21.511111111111425</v>
      </c>
      <c r="V47" s="46">
        <f t="shared" si="8"/>
        <v>22.733333333332041</v>
      </c>
      <c r="W47" s="47">
        <f t="shared" si="8"/>
        <v>18.33333333333324</v>
      </c>
      <c r="X47" s="47">
        <f t="shared" si="8"/>
        <v>20.288888888889595</v>
      </c>
      <c r="Y47" s="47">
        <f t="shared" si="8"/>
        <v>21.511111111111425</v>
      </c>
      <c r="Z47" s="48">
        <f t="shared" si="8"/>
        <v>17.11111111111197</v>
      </c>
      <c r="AA47" s="48">
        <f t="shared" si="8"/>
        <v>19.066666666666102</v>
      </c>
      <c r="AB47" s="48">
        <f t="shared" si="8"/>
        <v>20.288888888889595</v>
      </c>
      <c r="AC47" s="49">
        <f t="shared" si="8"/>
        <v>15.888888888888051</v>
      </c>
      <c r="AD47" s="49">
        <f t="shared" si="8"/>
        <v>17.844444444444431</v>
      </c>
      <c r="AE47" s="49">
        <f t="shared" si="8"/>
        <v>19.066666666666102</v>
      </c>
      <c r="AF47" s="50">
        <f t="shared" si="8"/>
        <v>14.66666666666729</v>
      </c>
      <c r="AG47" s="50">
        <f t="shared" si="8"/>
        <v>16.622222222221968</v>
      </c>
      <c r="AH47" s="50">
        <f t="shared" si="7"/>
        <v>17.844444444444431</v>
      </c>
      <c r="AI47" s="51">
        <f t="shared" si="7"/>
        <v>13.444444444443961</v>
      </c>
      <c r="AJ47" s="51">
        <f t="shared" si="7"/>
        <v>15.400000000000812</v>
      </c>
      <c r="AK47" s="51">
        <f t="shared" si="7"/>
        <v>16.622222222221968</v>
      </c>
      <c r="AX47" s="381"/>
    </row>
    <row r="48" spans="1:50" ht="12.95" customHeight="1">
      <c r="A48" s="27"/>
      <c r="B48" s="27"/>
      <c r="C48" s="27"/>
      <c r="D48" s="52">
        <f t="shared" si="3"/>
        <v>0.12500000000000006</v>
      </c>
      <c r="E48" s="41">
        <f t="shared" si="9"/>
        <v>35.00000000000172</v>
      </c>
      <c r="F48" s="41">
        <f t="shared" si="9"/>
        <v>37.000000000001165</v>
      </c>
      <c r="G48" s="41">
        <f t="shared" si="9"/>
        <v>38.249999999999922</v>
      </c>
      <c r="H48" s="42">
        <f t="shared" si="9"/>
        <v>32.499999999998323</v>
      </c>
      <c r="I48" s="42">
        <f t="shared" si="9"/>
        <v>34.499999999998295</v>
      </c>
      <c r="J48" s="42">
        <f t="shared" si="9"/>
        <v>35.749999999999119</v>
      </c>
      <c r="K48" s="43">
        <f t="shared" si="9"/>
        <v>30.000000000001247</v>
      </c>
      <c r="L48" s="43">
        <f t="shared" si="9"/>
        <v>32.000000000000796</v>
      </c>
      <c r="M48" s="43">
        <f t="shared" si="9"/>
        <v>33.250000000001251</v>
      </c>
      <c r="N48" s="44">
        <f t="shared" si="9"/>
        <v>22.5</v>
      </c>
      <c r="O48" s="44">
        <f t="shared" si="9"/>
        <v>24.49999999999833</v>
      </c>
      <c r="P48" s="44">
        <f t="shared" si="9"/>
        <v>25.749999999999801</v>
      </c>
      <c r="Q48" s="45">
        <f t="shared" si="9"/>
        <v>21.249999999998657</v>
      </c>
      <c r="R48" s="45">
        <f t="shared" si="9"/>
        <v>23.249999999998707</v>
      </c>
      <c r="S48" s="45">
        <f t="shared" si="9"/>
        <v>24.49999999999833</v>
      </c>
      <c r="T48" s="46">
        <f t="shared" si="9"/>
        <v>19.999999999999488</v>
      </c>
      <c r="U48" s="46">
        <f t="shared" si="8"/>
        <v>22.000000000000313</v>
      </c>
      <c r="V48" s="46">
        <f t="shared" si="8"/>
        <v>23.249999999998707</v>
      </c>
      <c r="W48" s="47">
        <f t="shared" si="8"/>
        <v>18.749999999999908</v>
      </c>
      <c r="X48" s="47">
        <f t="shared" si="8"/>
        <v>20.750000000000707</v>
      </c>
      <c r="Y48" s="47">
        <f t="shared" si="8"/>
        <v>22.000000000000313</v>
      </c>
      <c r="Z48" s="48">
        <f t="shared" si="8"/>
        <v>17.50000000000086</v>
      </c>
      <c r="AA48" s="48">
        <f t="shared" si="8"/>
        <v>19.499999999999435</v>
      </c>
      <c r="AB48" s="48">
        <f t="shared" si="8"/>
        <v>20.750000000000707</v>
      </c>
      <c r="AC48" s="49">
        <f t="shared" si="8"/>
        <v>16.249999999999162</v>
      </c>
      <c r="AD48" s="49">
        <f t="shared" si="8"/>
        <v>18.249999999999986</v>
      </c>
      <c r="AE48" s="49">
        <f t="shared" si="8"/>
        <v>19.499999999999435</v>
      </c>
      <c r="AF48" s="50">
        <f t="shared" si="8"/>
        <v>15.000000000000624</v>
      </c>
      <c r="AG48" s="50">
        <f t="shared" si="8"/>
        <v>16.999999999999744</v>
      </c>
      <c r="AH48" s="50">
        <f t="shared" si="7"/>
        <v>18.249999999999986</v>
      </c>
      <c r="AI48" s="51">
        <f t="shared" si="7"/>
        <v>13.749999999999517</v>
      </c>
      <c r="AJ48" s="51">
        <f t="shared" si="7"/>
        <v>15.750000000000812</v>
      </c>
      <c r="AK48" s="51">
        <f t="shared" si="7"/>
        <v>16.999999999999744</v>
      </c>
      <c r="AX48" s="381"/>
    </row>
    <row r="49" spans="1:50" ht="12.95" customHeight="1">
      <c r="A49" s="27"/>
      <c r="B49" s="27"/>
      <c r="C49" s="27"/>
      <c r="D49" s="52">
        <f t="shared" si="3"/>
        <v>0.12777777777777782</v>
      </c>
      <c r="E49" s="41">
        <f t="shared" si="9"/>
        <v>35.777777777779498</v>
      </c>
      <c r="F49" s="41">
        <f t="shared" si="9"/>
        <v>37.822222222223388</v>
      </c>
      <c r="G49" s="41">
        <f t="shared" si="9"/>
        <v>39.099999999999923</v>
      </c>
      <c r="H49" s="42">
        <f t="shared" si="9"/>
        <v>33.222222222220545</v>
      </c>
      <c r="I49" s="42">
        <f t="shared" si="9"/>
        <v>35.26666666666496</v>
      </c>
      <c r="J49" s="42">
        <f t="shared" si="9"/>
        <v>36.544444444443563</v>
      </c>
      <c r="K49" s="43">
        <f t="shared" si="9"/>
        <v>30.666666666667915</v>
      </c>
      <c r="L49" s="43">
        <f t="shared" si="9"/>
        <v>32.711111111111904</v>
      </c>
      <c r="M49" s="43">
        <f t="shared" si="9"/>
        <v>33.988888888890138</v>
      </c>
      <c r="N49" s="44">
        <f t="shared" si="9"/>
        <v>23</v>
      </c>
      <c r="O49" s="44">
        <f t="shared" si="9"/>
        <v>25.044444444442775</v>
      </c>
      <c r="P49" s="44">
        <f t="shared" si="9"/>
        <v>26.322222222222024</v>
      </c>
      <c r="Q49" s="45">
        <f t="shared" si="9"/>
        <v>21.722222222220879</v>
      </c>
      <c r="R49" s="45">
        <f t="shared" si="9"/>
        <v>23.766666666665373</v>
      </c>
      <c r="S49" s="45">
        <f t="shared" si="9"/>
        <v>25.044444444442775</v>
      </c>
      <c r="T49" s="46">
        <f t="shared" si="9"/>
        <v>20.444444444443931</v>
      </c>
      <c r="U49" s="46">
        <f t="shared" si="8"/>
        <v>22.4888888888892</v>
      </c>
      <c r="V49" s="46">
        <f t="shared" si="8"/>
        <v>23.766666666665373</v>
      </c>
      <c r="W49" s="47">
        <f t="shared" si="8"/>
        <v>19.166666666666575</v>
      </c>
      <c r="X49" s="47">
        <f t="shared" si="8"/>
        <v>21.211111111111819</v>
      </c>
      <c r="Y49" s="47">
        <f t="shared" si="8"/>
        <v>22.4888888888892</v>
      </c>
      <c r="Z49" s="48">
        <f t="shared" si="8"/>
        <v>17.888888888889749</v>
      </c>
      <c r="AA49" s="48">
        <f t="shared" si="8"/>
        <v>19.933333333332769</v>
      </c>
      <c r="AB49" s="48">
        <f t="shared" si="8"/>
        <v>21.211111111111819</v>
      </c>
      <c r="AC49" s="49">
        <f t="shared" si="8"/>
        <v>16.611111111110272</v>
      </c>
      <c r="AD49" s="49">
        <f t="shared" si="8"/>
        <v>18.655555555555541</v>
      </c>
      <c r="AE49" s="49">
        <f t="shared" si="8"/>
        <v>19.933333333332769</v>
      </c>
      <c r="AF49" s="50">
        <f t="shared" si="8"/>
        <v>15.333333333333957</v>
      </c>
      <c r="AG49" s="50">
        <f t="shared" si="8"/>
        <v>17.377777777777521</v>
      </c>
      <c r="AH49" s="50">
        <f t="shared" si="7"/>
        <v>18.655555555555541</v>
      </c>
      <c r="AI49" s="51">
        <f t="shared" si="7"/>
        <v>14.055555555555072</v>
      </c>
      <c r="AJ49" s="51">
        <f t="shared" si="7"/>
        <v>16.100000000000811</v>
      </c>
      <c r="AK49" s="51">
        <f t="shared" si="7"/>
        <v>17.377777777777521</v>
      </c>
      <c r="AX49" s="381"/>
    </row>
    <row r="50" spans="1:50" ht="12.95" customHeight="1">
      <c r="A50" s="27"/>
      <c r="B50" s="27"/>
      <c r="C50" s="27"/>
      <c r="D50" s="52">
        <f t="shared" si="3"/>
        <v>0.13055555555555559</v>
      </c>
      <c r="E50" s="41">
        <f t="shared" si="9"/>
        <v>36.555555555557277</v>
      </c>
      <c r="F50" s="41">
        <f t="shared" si="9"/>
        <v>38.644444444445611</v>
      </c>
      <c r="G50" s="41">
        <f t="shared" si="9"/>
        <v>39.949999999999925</v>
      </c>
      <c r="H50" s="42">
        <f t="shared" si="9"/>
        <v>33.944444444442766</v>
      </c>
      <c r="I50" s="42">
        <f t="shared" si="9"/>
        <v>36.033333333331626</v>
      </c>
      <c r="J50" s="42">
        <f t="shared" si="9"/>
        <v>37.338888888888008</v>
      </c>
      <c r="K50" s="43">
        <f t="shared" si="9"/>
        <v>31.333333333334583</v>
      </c>
      <c r="L50" s="43">
        <f t="shared" si="9"/>
        <v>33.422222222223013</v>
      </c>
      <c r="M50" s="43">
        <f t="shared" si="9"/>
        <v>34.727777777779025</v>
      </c>
      <c r="N50" s="44">
        <f t="shared" si="9"/>
        <v>23.5</v>
      </c>
      <c r="O50" s="44">
        <f t="shared" si="9"/>
        <v>25.588888888887219</v>
      </c>
      <c r="P50" s="44">
        <f t="shared" si="9"/>
        <v>26.894444444444247</v>
      </c>
      <c r="Q50" s="45">
        <f t="shared" si="9"/>
        <v>22.1944444444431</v>
      </c>
      <c r="R50" s="45">
        <f t="shared" si="9"/>
        <v>24.283333333332038</v>
      </c>
      <c r="S50" s="45">
        <f t="shared" si="9"/>
        <v>25.588888888887219</v>
      </c>
      <c r="T50" s="46">
        <f t="shared" si="9"/>
        <v>20.888888888888374</v>
      </c>
      <c r="U50" s="46">
        <f t="shared" si="8"/>
        <v>22.977777777778087</v>
      </c>
      <c r="V50" s="46">
        <f t="shared" si="8"/>
        <v>24.283333333332038</v>
      </c>
      <c r="W50" s="47">
        <f t="shared" si="8"/>
        <v>19.583333333333243</v>
      </c>
      <c r="X50" s="47">
        <f t="shared" si="8"/>
        <v>21.672222222222931</v>
      </c>
      <c r="Y50" s="47">
        <f t="shared" si="8"/>
        <v>22.977777777778087</v>
      </c>
      <c r="Z50" s="48">
        <f t="shared" si="8"/>
        <v>18.277777777778638</v>
      </c>
      <c r="AA50" s="48">
        <f t="shared" si="8"/>
        <v>20.366666666666102</v>
      </c>
      <c r="AB50" s="48">
        <f t="shared" si="8"/>
        <v>21.672222222222931</v>
      </c>
      <c r="AC50" s="49">
        <f t="shared" si="8"/>
        <v>16.972222222221383</v>
      </c>
      <c r="AD50" s="49">
        <f t="shared" si="8"/>
        <v>19.061111111111096</v>
      </c>
      <c r="AE50" s="49">
        <f t="shared" si="8"/>
        <v>20.366666666666102</v>
      </c>
      <c r="AF50" s="50">
        <f t="shared" si="8"/>
        <v>15.666666666667291</v>
      </c>
      <c r="AG50" s="50">
        <f t="shared" si="8"/>
        <v>17.755555555555297</v>
      </c>
      <c r="AH50" s="50">
        <f t="shared" si="7"/>
        <v>19.061111111111096</v>
      </c>
      <c r="AI50" s="51">
        <f t="shared" si="7"/>
        <v>14.361111111110628</v>
      </c>
      <c r="AJ50" s="51">
        <f t="shared" si="7"/>
        <v>16.450000000000813</v>
      </c>
      <c r="AK50" s="51">
        <f t="shared" si="7"/>
        <v>17.755555555555297</v>
      </c>
      <c r="AX50" s="381"/>
    </row>
    <row r="51" spans="1:50" ht="12.95" customHeight="1">
      <c r="A51" s="27"/>
      <c r="B51" s="27"/>
      <c r="C51" s="27"/>
      <c r="D51" s="52">
        <f t="shared" si="3"/>
        <v>0.13333333333333336</v>
      </c>
      <c r="E51" s="41">
        <f t="shared" si="9"/>
        <v>37.333333333335055</v>
      </c>
      <c r="F51" s="41">
        <f t="shared" si="9"/>
        <v>39.466666666667834</v>
      </c>
      <c r="G51" s="41">
        <f t="shared" si="9"/>
        <v>40.799999999999926</v>
      </c>
      <c r="H51" s="42">
        <f t="shared" si="9"/>
        <v>34.666666666664987</v>
      </c>
      <c r="I51" s="42">
        <f t="shared" si="9"/>
        <v>36.799999999998292</v>
      </c>
      <c r="J51" s="42">
        <f t="shared" si="9"/>
        <v>38.133333333332452</v>
      </c>
      <c r="K51" s="43">
        <f t="shared" si="9"/>
        <v>32.000000000001251</v>
      </c>
      <c r="L51" s="43">
        <f t="shared" si="9"/>
        <v>34.133333333334122</v>
      </c>
      <c r="M51" s="43">
        <f t="shared" si="9"/>
        <v>35.466666666667912</v>
      </c>
      <c r="N51" s="44">
        <f t="shared" si="9"/>
        <v>24</v>
      </c>
      <c r="O51" s="44">
        <f t="shared" si="9"/>
        <v>26.133333333331663</v>
      </c>
      <c r="P51" s="44">
        <f t="shared" si="9"/>
        <v>27.46666666666647</v>
      </c>
      <c r="Q51" s="45">
        <f t="shared" si="9"/>
        <v>22.666666666665321</v>
      </c>
      <c r="R51" s="45">
        <f t="shared" si="9"/>
        <v>24.799999999998704</v>
      </c>
      <c r="S51" s="45">
        <f t="shared" si="9"/>
        <v>26.133333333331663</v>
      </c>
      <c r="T51" s="46">
        <f t="shared" si="9"/>
        <v>21.333333333332817</v>
      </c>
      <c r="U51" s="46">
        <f t="shared" si="8"/>
        <v>23.466666666666974</v>
      </c>
      <c r="V51" s="46">
        <f t="shared" si="8"/>
        <v>24.799999999998704</v>
      </c>
      <c r="W51" s="47">
        <f t="shared" si="8"/>
        <v>19.999999999999911</v>
      </c>
      <c r="X51" s="47">
        <f t="shared" si="8"/>
        <v>22.133333333334043</v>
      </c>
      <c r="Y51" s="47">
        <f t="shared" si="8"/>
        <v>23.466666666666974</v>
      </c>
      <c r="Z51" s="48">
        <f t="shared" si="8"/>
        <v>18.666666666667528</v>
      </c>
      <c r="AA51" s="48">
        <f t="shared" si="8"/>
        <v>20.799999999999436</v>
      </c>
      <c r="AB51" s="48">
        <f t="shared" si="8"/>
        <v>22.133333333334043</v>
      </c>
      <c r="AC51" s="49">
        <f t="shared" si="8"/>
        <v>17.333333333332494</v>
      </c>
      <c r="AD51" s="49">
        <f t="shared" si="8"/>
        <v>19.466666666666651</v>
      </c>
      <c r="AE51" s="49">
        <f t="shared" si="8"/>
        <v>20.799999999999436</v>
      </c>
      <c r="AF51" s="50">
        <f t="shared" si="8"/>
        <v>16.000000000000625</v>
      </c>
      <c r="AG51" s="50">
        <f t="shared" si="8"/>
        <v>18.133333333333074</v>
      </c>
      <c r="AH51" s="50">
        <f t="shared" si="7"/>
        <v>19.466666666666651</v>
      </c>
      <c r="AI51" s="51">
        <f t="shared" si="7"/>
        <v>14.666666666666183</v>
      </c>
      <c r="AJ51" s="51">
        <f t="shared" si="7"/>
        <v>16.800000000000814</v>
      </c>
      <c r="AK51" s="51">
        <f t="shared" si="7"/>
        <v>18.133333333333074</v>
      </c>
      <c r="AX51" s="381"/>
    </row>
    <row r="52" spans="1:50" ht="12.95" customHeight="1">
      <c r="A52" s="27"/>
      <c r="B52" s="27"/>
      <c r="C52" s="27"/>
      <c r="D52" s="52">
        <f t="shared" si="3"/>
        <v>0.13611111111111113</v>
      </c>
      <c r="E52" s="41">
        <f t="shared" si="9"/>
        <v>38.111111111112834</v>
      </c>
      <c r="F52" s="41">
        <f t="shared" si="9"/>
        <v>40.288888888890057</v>
      </c>
      <c r="G52" s="41">
        <f t="shared" si="9"/>
        <v>41.649999999999928</v>
      </c>
      <c r="H52" s="42">
        <f t="shared" si="9"/>
        <v>35.388888888887209</v>
      </c>
      <c r="I52" s="42">
        <f t="shared" si="9"/>
        <v>37.566666666664958</v>
      </c>
      <c r="J52" s="42">
        <f t="shared" ref="J52:Y69" si="10">J53-(J$363/360)</f>
        <v>38.927777777776896</v>
      </c>
      <c r="K52" s="43">
        <f t="shared" si="10"/>
        <v>32.666666666667915</v>
      </c>
      <c r="L52" s="43">
        <f t="shared" si="10"/>
        <v>34.84444444444523</v>
      </c>
      <c r="M52" s="43">
        <f t="shared" si="10"/>
        <v>36.205555555556799</v>
      </c>
      <c r="N52" s="44">
        <f t="shared" si="10"/>
        <v>24.5</v>
      </c>
      <c r="O52" s="44">
        <f t="shared" si="10"/>
        <v>26.677777777776107</v>
      </c>
      <c r="P52" s="44">
        <f t="shared" si="10"/>
        <v>28.038888888888692</v>
      </c>
      <c r="Q52" s="45">
        <f t="shared" si="10"/>
        <v>23.138888888887543</v>
      </c>
      <c r="R52" s="45">
        <f t="shared" si="10"/>
        <v>25.31666666666537</v>
      </c>
      <c r="S52" s="45">
        <f t="shared" si="10"/>
        <v>26.677777777776107</v>
      </c>
      <c r="T52" s="46">
        <f t="shared" si="10"/>
        <v>21.77777777777726</v>
      </c>
      <c r="U52" s="46">
        <f t="shared" si="8"/>
        <v>23.955555555555861</v>
      </c>
      <c r="V52" s="46">
        <f t="shared" si="8"/>
        <v>25.31666666666537</v>
      </c>
      <c r="W52" s="47">
        <f t="shared" si="8"/>
        <v>20.416666666666579</v>
      </c>
      <c r="X52" s="47">
        <f t="shared" si="8"/>
        <v>22.594444444445156</v>
      </c>
      <c r="Y52" s="47">
        <f t="shared" si="8"/>
        <v>23.955555555555861</v>
      </c>
      <c r="Z52" s="48">
        <f t="shared" si="8"/>
        <v>19.055555555556417</v>
      </c>
      <c r="AA52" s="48">
        <f t="shared" si="8"/>
        <v>21.233333333332769</v>
      </c>
      <c r="AB52" s="48">
        <f t="shared" si="8"/>
        <v>22.594444444445156</v>
      </c>
      <c r="AC52" s="49">
        <f t="shared" si="8"/>
        <v>17.694444444443604</v>
      </c>
      <c r="AD52" s="49">
        <f t="shared" si="8"/>
        <v>19.872222222222206</v>
      </c>
      <c r="AE52" s="49">
        <f t="shared" si="8"/>
        <v>21.233333333332769</v>
      </c>
      <c r="AF52" s="50">
        <f t="shared" si="8"/>
        <v>16.333333333333957</v>
      </c>
      <c r="AG52" s="50">
        <f t="shared" si="8"/>
        <v>18.51111111111085</v>
      </c>
      <c r="AH52" s="50">
        <f t="shared" si="7"/>
        <v>19.872222222222206</v>
      </c>
      <c r="AI52" s="51">
        <f t="shared" si="7"/>
        <v>14.972222222221738</v>
      </c>
      <c r="AJ52" s="51">
        <f t="shared" si="7"/>
        <v>17.150000000000816</v>
      </c>
      <c r="AK52" s="51">
        <f t="shared" si="7"/>
        <v>18.51111111111085</v>
      </c>
      <c r="AX52" s="381"/>
    </row>
    <row r="53" spans="1:50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38.888888888890612</v>
      </c>
      <c r="F53" s="41">
        <f t="shared" si="11"/>
        <v>41.11111111111228</v>
      </c>
      <c r="G53" s="41">
        <f t="shared" si="11"/>
        <v>42.499999999999929</v>
      </c>
      <c r="H53" s="42">
        <f t="shared" si="11"/>
        <v>36.11111111110943</v>
      </c>
      <c r="I53" s="42">
        <f t="shared" si="11"/>
        <v>38.333333333331623</v>
      </c>
      <c r="J53" s="42">
        <f t="shared" si="10"/>
        <v>39.72222222222134</v>
      </c>
      <c r="K53" s="43">
        <f t="shared" si="10"/>
        <v>33.333333333334579</v>
      </c>
      <c r="L53" s="43">
        <f t="shared" si="10"/>
        <v>35.555555555556339</v>
      </c>
      <c r="M53" s="43">
        <f t="shared" si="10"/>
        <v>36.944444444445686</v>
      </c>
      <c r="N53" s="44">
        <f t="shared" si="10"/>
        <v>25</v>
      </c>
      <c r="O53" s="44">
        <f t="shared" si="10"/>
        <v>27.222222222220552</v>
      </c>
      <c r="P53" s="44">
        <f t="shared" si="10"/>
        <v>28.611111111110915</v>
      </c>
      <c r="Q53" s="45">
        <f t="shared" si="10"/>
        <v>23.611111111109764</v>
      </c>
      <c r="R53" s="45">
        <f t="shared" si="10"/>
        <v>25.833333333332035</v>
      </c>
      <c r="S53" s="45">
        <f t="shared" si="10"/>
        <v>27.222222222220552</v>
      </c>
      <c r="T53" s="46">
        <f t="shared" si="10"/>
        <v>22.222222222221703</v>
      </c>
      <c r="U53" s="46">
        <f t="shared" si="8"/>
        <v>24.444444444444748</v>
      </c>
      <c r="V53" s="46">
        <f t="shared" si="8"/>
        <v>25.833333333332035</v>
      </c>
      <c r="W53" s="47">
        <f t="shared" si="8"/>
        <v>20.833333333333247</v>
      </c>
      <c r="X53" s="47">
        <f t="shared" si="8"/>
        <v>23.055555555556268</v>
      </c>
      <c r="Y53" s="47">
        <f t="shared" si="8"/>
        <v>24.444444444444748</v>
      </c>
      <c r="Z53" s="48">
        <f t="shared" si="8"/>
        <v>19.444444444445306</v>
      </c>
      <c r="AA53" s="48">
        <f t="shared" si="8"/>
        <v>21.666666666666103</v>
      </c>
      <c r="AB53" s="48">
        <f t="shared" si="8"/>
        <v>23.055555555556268</v>
      </c>
      <c r="AC53" s="49">
        <f t="shared" si="8"/>
        <v>18.055555555554715</v>
      </c>
      <c r="AD53" s="49">
        <f t="shared" si="8"/>
        <v>20.277777777777761</v>
      </c>
      <c r="AE53" s="49">
        <f t="shared" si="8"/>
        <v>21.666666666666103</v>
      </c>
      <c r="AF53" s="50">
        <f t="shared" si="8"/>
        <v>16.66666666666729</v>
      </c>
      <c r="AG53" s="50">
        <f t="shared" si="8"/>
        <v>18.888888888888626</v>
      </c>
      <c r="AH53" s="50">
        <f t="shared" si="7"/>
        <v>20.277777777777761</v>
      </c>
      <c r="AI53" s="51">
        <f t="shared" si="7"/>
        <v>15.277777777777294</v>
      </c>
      <c r="AJ53" s="51">
        <f t="shared" si="7"/>
        <v>17.500000000000817</v>
      </c>
      <c r="AK53" s="51">
        <f t="shared" si="7"/>
        <v>18.888888888888626</v>
      </c>
      <c r="AX53" s="381"/>
    </row>
    <row r="54" spans="1:50" ht="12.95" customHeight="1">
      <c r="A54" s="27"/>
      <c r="B54" s="27"/>
      <c r="C54" s="27"/>
      <c r="D54" s="52">
        <f t="shared" si="3"/>
        <v>0.14166666666666666</v>
      </c>
      <c r="E54" s="41">
        <f t="shared" si="11"/>
        <v>39.666666666668391</v>
      </c>
      <c r="F54" s="41">
        <f t="shared" si="11"/>
        <v>41.933333333334502</v>
      </c>
      <c r="G54" s="41">
        <f t="shared" si="11"/>
        <v>43.34999999999993</v>
      </c>
      <c r="H54" s="42">
        <f t="shared" si="11"/>
        <v>36.833333333331652</v>
      </c>
      <c r="I54" s="42">
        <f t="shared" si="11"/>
        <v>39.099999999998289</v>
      </c>
      <c r="J54" s="42">
        <f t="shared" si="10"/>
        <v>40.516666666665785</v>
      </c>
      <c r="K54" s="43">
        <f t="shared" si="10"/>
        <v>34.000000000001243</v>
      </c>
      <c r="L54" s="43">
        <f t="shared" si="10"/>
        <v>36.266666666667447</v>
      </c>
      <c r="M54" s="43">
        <f t="shared" si="10"/>
        <v>37.683333333334573</v>
      </c>
      <c r="N54" s="44">
        <f t="shared" si="10"/>
        <v>25.5</v>
      </c>
      <c r="O54" s="44">
        <f t="shared" si="10"/>
        <v>27.766666666664996</v>
      </c>
      <c r="P54" s="44">
        <f t="shared" si="10"/>
        <v>29.183333333333138</v>
      </c>
      <c r="Q54" s="45">
        <f t="shared" si="10"/>
        <v>24.083333333331986</v>
      </c>
      <c r="R54" s="45">
        <f t="shared" si="10"/>
        <v>26.349999999998701</v>
      </c>
      <c r="S54" s="45">
        <f t="shared" si="10"/>
        <v>27.766666666664996</v>
      </c>
      <c r="T54" s="46">
        <f t="shared" si="10"/>
        <v>22.666666666666146</v>
      </c>
      <c r="U54" s="46">
        <f t="shared" si="8"/>
        <v>24.933333333333636</v>
      </c>
      <c r="V54" s="46">
        <f t="shared" si="8"/>
        <v>26.349999999998701</v>
      </c>
      <c r="W54" s="47">
        <f t="shared" si="8"/>
        <v>21.249999999999915</v>
      </c>
      <c r="X54" s="47">
        <f t="shared" si="8"/>
        <v>23.51666666666738</v>
      </c>
      <c r="Y54" s="47">
        <f t="shared" si="8"/>
        <v>24.933333333333636</v>
      </c>
      <c r="Z54" s="48">
        <f t="shared" si="8"/>
        <v>19.833333333334195</v>
      </c>
      <c r="AA54" s="48">
        <f t="shared" si="8"/>
        <v>22.099999999999437</v>
      </c>
      <c r="AB54" s="48">
        <f t="shared" si="8"/>
        <v>23.51666666666738</v>
      </c>
      <c r="AC54" s="49">
        <f t="shared" si="8"/>
        <v>18.416666666665826</v>
      </c>
      <c r="AD54" s="49">
        <f t="shared" si="8"/>
        <v>20.683333333333316</v>
      </c>
      <c r="AE54" s="49">
        <f t="shared" si="8"/>
        <v>22.099999999999437</v>
      </c>
      <c r="AF54" s="50">
        <f t="shared" si="8"/>
        <v>17.000000000000622</v>
      </c>
      <c r="AG54" s="50">
        <f t="shared" si="8"/>
        <v>19.266666666666403</v>
      </c>
      <c r="AH54" s="50">
        <f t="shared" si="7"/>
        <v>20.683333333333316</v>
      </c>
      <c r="AI54" s="51">
        <f t="shared" si="7"/>
        <v>15.583333333332849</v>
      </c>
      <c r="AJ54" s="51">
        <f t="shared" si="7"/>
        <v>17.850000000000819</v>
      </c>
      <c r="AK54" s="51">
        <f t="shared" si="7"/>
        <v>19.266666666666403</v>
      </c>
      <c r="AX54" s="381"/>
    </row>
    <row r="55" spans="1:50" ht="12.95" customHeight="1">
      <c r="A55" s="27"/>
      <c r="B55" s="27"/>
      <c r="C55" s="27"/>
      <c r="D55" s="52">
        <f t="shared" si="3"/>
        <v>0.14444444444444443</v>
      </c>
      <c r="E55" s="41">
        <f t="shared" si="11"/>
        <v>40.444444444446169</v>
      </c>
      <c r="F55" s="41">
        <f t="shared" si="11"/>
        <v>42.755555555556725</v>
      </c>
      <c r="G55" s="41">
        <f t="shared" si="11"/>
        <v>44.199999999999932</v>
      </c>
      <c r="H55" s="42">
        <f t="shared" si="11"/>
        <v>37.555555555553873</v>
      </c>
      <c r="I55" s="42">
        <f t="shared" si="11"/>
        <v>39.866666666664955</v>
      </c>
      <c r="J55" s="42">
        <f t="shared" si="10"/>
        <v>41.311111111110229</v>
      </c>
      <c r="K55" s="43">
        <f t="shared" si="10"/>
        <v>34.666666666667908</v>
      </c>
      <c r="L55" s="43">
        <f t="shared" si="10"/>
        <v>36.977777777778556</v>
      </c>
      <c r="M55" s="43">
        <f t="shared" si="10"/>
        <v>38.422222222223461</v>
      </c>
      <c r="N55" s="44">
        <f t="shared" si="10"/>
        <v>26</v>
      </c>
      <c r="O55" s="44">
        <f t="shared" si="10"/>
        <v>28.31111111110944</v>
      </c>
      <c r="P55" s="44">
        <f t="shared" si="10"/>
        <v>29.755555555555361</v>
      </c>
      <c r="Q55" s="45">
        <f t="shared" si="10"/>
        <v>24.555555555554207</v>
      </c>
      <c r="R55" s="45">
        <f t="shared" si="10"/>
        <v>26.866666666665367</v>
      </c>
      <c r="S55" s="45">
        <f t="shared" si="10"/>
        <v>28.31111111110944</v>
      </c>
      <c r="T55" s="46">
        <f t="shared" si="10"/>
        <v>23.111111111110588</v>
      </c>
      <c r="U55" s="46">
        <f t="shared" si="8"/>
        <v>25.422222222222523</v>
      </c>
      <c r="V55" s="46">
        <f t="shared" si="8"/>
        <v>26.866666666665367</v>
      </c>
      <c r="W55" s="47">
        <f t="shared" si="8"/>
        <v>21.666666666666583</v>
      </c>
      <c r="X55" s="47">
        <f t="shared" si="8"/>
        <v>23.977777777778492</v>
      </c>
      <c r="Y55" s="47">
        <f t="shared" si="8"/>
        <v>25.422222222222523</v>
      </c>
      <c r="Z55" s="48">
        <f t="shared" si="8"/>
        <v>20.222222222223085</v>
      </c>
      <c r="AA55" s="48">
        <f t="shared" ref="AA55:AK85" si="12">AA56-(AA$363/360)</f>
        <v>22.53333333333277</v>
      </c>
      <c r="AB55" s="48">
        <f t="shared" si="12"/>
        <v>23.977777777778492</v>
      </c>
      <c r="AC55" s="49">
        <f t="shared" si="12"/>
        <v>18.777777777776937</v>
      </c>
      <c r="AD55" s="49">
        <f t="shared" si="12"/>
        <v>21.088888888888871</v>
      </c>
      <c r="AE55" s="49">
        <f t="shared" si="12"/>
        <v>22.53333333333277</v>
      </c>
      <c r="AF55" s="50">
        <f t="shared" si="12"/>
        <v>17.333333333333954</v>
      </c>
      <c r="AG55" s="50">
        <f t="shared" si="12"/>
        <v>19.644444444444179</v>
      </c>
      <c r="AH55" s="50">
        <f t="shared" si="7"/>
        <v>21.088888888888871</v>
      </c>
      <c r="AI55" s="51">
        <f t="shared" si="7"/>
        <v>15.888888888888404</v>
      </c>
      <c r="AJ55" s="51">
        <f t="shared" si="7"/>
        <v>18.20000000000082</v>
      </c>
      <c r="AK55" s="51">
        <f t="shared" si="7"/>
        <v>19.644444444444179</v>
      </c>
      <c r="AX55" s="381"/>
    </row>
    <row r="56" spans="1:50" ht="12.95" customHeight="1">
      <c r="A56" s="27"/>
      <c r="B56" s="27"/>
      <c r="C56" s="27"/>
      <c r="D56" s="52">
        <f t="shared" si="3"/>
        <v>0.1472222222222222</v>
      </c>
      <c r="E56" s="41">
        <f t="shared" si="11"/>
        <v>41.222222222223948</v>
      </c>
      <c r="F56" s="41">
        <f t="shared" si="11"/>
        <v>43.577777777778948</v>
      </c>
      <c r="G56" s="41">
        <f t="shared" si="11"/>
        <v>45.049999999999933</v>
      </c>
      <c r="H56" s="42">
        <f t="shared" si="11"/>
        <v>38.277777777776095</v>
      </c>
      <c r="I56" s="42">
        <f t="shared" si="11"/>
        <v>40.63333333333162</v>
      </c>
      <c r="J56" s="42">
        <f t="shared" si="10"/>
        <v>42.105555555554673</v>
      </c>
      <c r="K56" s="43">
        <f t="shared" si="10"/>
        <v>35.333333333334572</v>
      </c>
      <c r="L56" s="43">
        <f t="shared" si="10"/>
        <v>37.688888888889664</v>
      </c>
      <c r="M56" s="43">
        <f t="shared" si="10"/>
        <v>39.161111111112348</v>
      </c>
      <c r="N56" s="44">
        <f t="shared" si="10"/>
        <v>26.5</v>
      </c>
      <c r="O56" s="44">
        <f t="shared" si="10"/>
        <v>28.855555555553885</v>
      </c>
      <c r="P56" s="44">
        <f t="shared" si="10"/>
        <v>30.327777777777584</v>
      </c>
      <c r="Q56" s="45">
        <f t="shared" si="10"/>
        <v>25.027777777776429</v>
      </c>
      <c r="R56" s="45">
        <f t="shared" si="10"/>
        <v>27.383333333332033</v>
      </c>
      <c r="S56" s="45">
        <f t="shared" si="10"/>
        <v>28.855555555553885</v>
      </c>
      <c r="T56" s="46">
        <f t="shared" si="10"/>
        <v>23.555555555555031</v>
      </c>
      <c r="U56" s="46">
        <f t="shared" si="10"/>
        <v>25.91111111111141</v>
      </c>
      <c r="V56" s="46">
        <f t="shared" si="10"/>
        <v>27.383333333332033</v>
      </c>
      <c r="W56" s="47">
        <f t="shared" si="10"/>
        <v>22.08333333333325</v>
      </c>
      <c r="X56" s="47">
        <f t="shared" si="10"/>
        <v>24.438888888889604</v>
      </c>
      <c r="Y56" s="47">
        <f t="shared" si="10"/>
        <v>25.91111111111141</v>
      </c>
      <c r="Z56" s="48">
        <f t="shared" ref="Z56:Z68" si="13">Z57-(Z$363/360)</f>
        <v>20.611111111111974</v>
      </c>
      <c r="AA56" s="48">
        <f t="shared" si="12"/>
        <v>22.966666666666104</v>
      </c>
      <c r="AB56" s="48">
        <f t="shared" si="12"/>
        <v>24.438888888889604</v>
      </c>
      <c r="AC56" s="49">
        <f t="shared" si="12"/>
        <v>19.138888888888047</v>
      </c>
      <c r="AD56" s="49">
        <f t="shared" si="12"/>
        <v>21.494444444444426</v>
      </c>
      <c r="AE56" s="49">
        <f t="shared" si="12"/>
        <v>22.966666666666104</v>
      </c>
      <c r="AF56" s="50">
        <f t="shared" si="12"/>
        <v>17.666666666667286</v>
      </c>
      <c r="AG56" s="50">
        <f t="shared" si="12"/>
        <v>20.022222222221956</v>
      </c>
      <c r="AH56" s="50">
        <f t="shared" si="7"/>
        <v>21.494444444444426</v>
      </c>
      <c r="AI56" s="51">
        <f t="shared" si="7"/>
        <v>16.19444444444396</v>
      </c>
      <c r="AJ56" s="51">
        <f t="shared" si="7"/>
        <v>18.550000000000821</v>
      </c>
      <c r="AK56" s="51">
        <f t="shared" si="7"/>
        <v>20.022222222221956</v>
      </c>
      <c r="AX56" s="381"/>
    </row>
    <row r="57" spans="1:50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42.000000000001727</v>
      </c>
      <c r="F57" s="41">
        <f t="shared" si="11"/>
        <v>44.400000000001171</v>
      </c>
      <c r="G57" s="41">
        <f t="shared" si="11"/>
        <v>45.899999999999935</v>
      </c>
      <c r="H57" s="42">
        <f t="shared" si="11"/>
        <v>38.999999999998316</v>
      </c>
      <c r="I57" s="42">
        <f t="shared" si="11"/>
        <v>41.399999999998286</v>
      </c>
      <c r="J57" s="42">
        <f t="shared" si="10"/>
        <v>42.899999999999118</v>
      </c>
      <c r="K57" s="43">
        <f t="shared" si="10"/>
        <v>36.000000000001236</v>
      </c>
      <c r="L57" s="43">
        <f t="shared" si="10"/>
        <v>38.400000000000773</v>
      </c>
      <c r="M57" s="43">
        <f t="shared" si="10"/>
        <v>39.900000000001235</v>
      </c>
      <c r="N57" s="44">
        <f t="shared" si="10"/>
        <v>27</v>
      </c>
      <c r="O57" s="44">
        <f t="shared" si="10"/>
        <v>29.399999999998329</v>
      </c>
      <c r="P57" s="44">
        <f t="shared" si="10"/>
        <v>30.899999999999807</v>
      </c>
      <c r="Q57" s="45">
        <f t="shared" si="10"/>
        <v>25.49999999999865</v>
      </c>
      <c r="R57" s="45">
        <f t="shared" si="10"/>
        <v>27.899999999998698</v>
      </c>
      <c r="S57" s="45">
        <f t="shared" si="10"/>
        <v>29.399999999998329</v>
      </c>
      <c r="T57" s="46">
        <f t="shared" si="10"/>
        <v>23.999999999999474</v>
      </c>
      <c r="U57" s="46">
        <f t="shared" si="10"/>
        <v>26.400000000000297</v>
      </c>
      <c r="V57" s="46">
        <f t="shared" si="10"/>
        <v>27.899999999998698</v>
      </c>
      <c r="W57" s="47">
        <f t="shared" si="10"/>
        <v>22.499999999999918</v>
      </c>
      <c r="X57" s="47">
        <f t="shared" si="10"/>
        <v>24.900000000000716</v>
      </c>
      <c r="Y57" s="47">
        <f t="shared" si="10"/>
        <v>26.400000000000297</v>
      </c>
      <c r="Z57" s="48">
        <f t="shared" si="13"/>
        <v>21.000000000000863</v>
      </c>
      <c r="AA57" s="48">
        <f t="shared" si="12"/>
        <v>23.399999999999437</v>
      </c>
      <c r="AB57" s="48">
        <f t="shared" si="12"/>
        <v>24.900000000000716</v>
      </c>
      <c r="AC57" s="49">
        <f t="shared" si="12"/>
        <v>19.499999999999158</v>
      </c>
      <c r="AD57" s="49">
        <f t="shared" si="12"/>
        <v>21.899999999999981</v>
      </c>
      <c r="AE57" s="49">
        <f t="shared" si="12"/>
        <v>23.399999999999437</v>
      </c>
      <c r="AF57" s="50">
        <f t="shared" si="12"/>
        <v>18.000000000000618</v>
      </c>
      <c r="AG57" s="50">
        <f t="shared" si="12"/>
        <v>20.399999999999732</v>
      </c>
      <c r="AH57" s="50">
        <f t="shared" si="7"/>
        <v>21.899999999999981</v>
      </c>
      <c r="AI57" s="51">
        <f t="shared" si="7"/>
        <v>16.499999999999517</v>
      </c>
      <c r="AJ57" s="51">
        <f t="shared" si="7"/>
        <v>18.900000000000823</v>
      </c>
      <c r="AK57" s="51">
        <f t="shared" si="7"/>
        <v>20.399999999999732</v>
      </c>
      <c r="AX57" s="381"/>
    </row>
    <row r="58" spans="1:50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42.777777777779505</v>
      </c>
      <c r="F58" s="41">
        <f t="shared" si="11"/>
        <v>45.222222222223394</v>
      </c>
      <c r="G58" s="41">
        <f t="shared" si="11"/>
        <v>46.749999999999936</v>
      </c>
      <c r="H58" s="42">
        <f t="shared" si="11"/>
        <v>39.722222222220537</v>
      </c>
      <c r="I58" s="42">
        <f t="shared" si="11"/>
        <v>42.166666666664952</v>
      </c>
      <c r="J58" s="42">
        <f t="shared" si="10"/>
        <v>43.694444444443562</v>
      </c>
      <c r="K58" s="43">
        <f t="shared" si="10"/>
        <v>36.666666666667901</v>
      </c>
      <c r="L58" s="43">
        <f t="shared" si="10"/>
        <v>39.111111111111882</v>
      </c>
      <c r="M58" s="43">
        <f t="shared" si="10"/>
        <v>40.638888888890122</v>
      </c>
      <c r="N58" s="44">
        <f t="shared" si="10"/>
        <v>27.5</v>
      </c>
      <c r="O58" s="44">
        <f t="shared" si="10"/>
        <v>29.944444444442773</v>
      </c>
      <c r="P58" s="44">
        <f t="shared" si="10"/>
        <v>31.47222222222203</v>
      </c>
      <c r="Q58" s="45">
        <f t="shared" si="10"/>
        <v>25.972222222220871</v>
      </c>
      <c r="R58" s="45">
        <f t="shared" si="10"/>
        <v>28.416666666665364</v>
      </c>
      <c r="S58" s="45">
        <f t="shared" si="10"/>
        <v>29.944444444442773</v>
      </c>
      <c r="T58" s="46">
        <f t="shared" si="10"/>
        <v>24.444444444443917</v>
      </c>
      <c r="U58" s="46">
        <f t="shared" si="10"/>
        <v>26.888888888889184</v>
      </c>
      <c r="V58" s="46">
        <f t="shared" si="10"/>
        <v>28.416666666665364</v>
      </c>
      <c r="W58" s="47">
        <f t="shared" si="10"/>
        <v>22.916666666666586</v>
      </c>
      <c r="X58" s="47">
        <f t="shared" si="10"/>
        <v>25.361111111111828</v>
      </c>
      <c r="Y58" s="47">
        <f t="shared" si="10"/>
        <v>26.888888888889184</v>
      </c>
      <c r="Z58" s="48">
        <f t="shared" si="13"/>
        <v>21.388888888889753</v>
      </c>
      <c r="AA58" s="48">
        <f t="shared" si="12"/>
        <v>23.833333333332771</v>
      </c>
      <c r="AB58" s="48">
        <f t="shared" si="12"/>
        <v>25.361111111111828</v>
      </c>
      <c r="AC58" s="49">
        <f t="shared" si="12"/>
        <v>19.861111111110269</v>
      </c>
      <c r="AD58" s="49">
        <f t="shared" si="12"/>
        <v>22.305555555555536</v>
      </c>
      <c r="AE58" s="49">
        <f t="shared" si="12"/>
        <v>23.833333333332771</v>
      </c>
      <c r="AF58" s="50">
        <f t="shared" si="12"/>
        <v>18.33333333333395</v>
      </c>
      <c r="AG58" s="50">
        <f t="shared" si="12"/>
        <v>20.777777777777509</v>
      </c>
      <c r="AH58" s="50">
        <f t="shared" si="7"/>
        <v>22.305555555555536</v>
      </c>
      <c r="AI58" s="51">
        <f t="shared" si="7"/>
        <v>16.805555555555074</v>
      </c>
      <c r="AJ58" s="51">
        <f t="shared" si="7"/>
        <v>19.250000000000824</v>
      </c>
      <c r="AK58" s="51">
        <f t="shared" si="7"/>
        <v>20.777777777777509</v>
      </c>
      <c r="AX58" s="381"/>
    </row>
    <row r="59" spans="1:50" ht="12.95" customHeight="1">
      <c r="A59" s="27"/>
      <c r="B59" s="27"/>
      <c r="C59" s="27"/>
      <c r="D59" s="52">
        <f t="shared" si="3"/>
        <v>0.1555555555555555</v>
      </c>
      <c r="E59" s="41">
        <f t="shared" si="11"/>
        <v>43.555555555557284</v>
      </c>
      <c r="F59" s="41">
        <f t="shared" si="11"/>
        <v>46.044444444445617</v>
      </c>
      <c r="G59" s="41">
        <f t="shared" si="11"/>
        <v>47.599999999999937</v>
      </c>
      <c r="H59" s="42">
        <f t="shared" si="11"/>
        <v>40.444444444442759</v>
      </c>
      <c r="I59" s="42">
        <f t="shared" si="11"/>
        <v>42.933333333331618</v>
      </c>
      <c r="J59" s="42">
        <f t="shared" si="10"/>
        <v>44.488888888888006</v>
      </c>
      <c r="K59" s="43">
        <f t="shared" si="10"/>
        <v>37.333333333334565</v>
      </c>
      <c r="L59" s="43">
        <f t="shared" si="10"/>
        <v>39.82222222222299</v>
      </c>
      <c r="M59" s="43">
        <f t="shared" si="10"/>
        <v>41.377777777779009</v>
      </c>
      <c r="N59" s="44">
        <f t="shared" si="10"/>
        <v>28</v>
      </c>
      <c r="O59" s="44">
        <f t="shared" si="10"/>
        <v>30.488888888887217</v>
      </c>
      <c r="P59" s="44">
        <f t="shared" si="10"/>
        <v>32.044444444444252</v>
      </c>
      <c r="Q59" s="45">
        <f t="shared" si="10"/>
        <v>26.444444444443093</v>
      </c>
      <c r="R59" s="45">
        <f t="shared" si="10"/>
        <v>28.93333333333203</v>
      </c>
      <c r="S59" s="45">
        <f t="shared" si="10"/>
        <v>30.488888888887217</v>
      </c>
      <c r="T59" s="46">
        <f t="shared" si="10"/>
        <v>24.88888888888836</v>
      </c>
      <c r="U59" s="46">
        <f t="shared" si="10"/>
        <v>27.377777777778071</v>
      </c>
      <c r="V59" s="46">
        <f t="shared" si="10"/>
        <v>28.93333333333203</v>
      </c>
      <c r="W59" s="47">
        <f t="shared" si="10"/>
        <v>23.333333333333254</v>
      </c>
      <c r="X59" s="47">
        <f t="shared" si="10"/>
        <v>25.822222222222941</v>
      </c>
      <c r="Y59" s="47">
        <f t="shared" si="10"/>
        <v>27.377777777778071</v>
      </c>
      <c r="Z59" s="48">
        <f t="shared" si="13"/>
        <v>21.777777777778642</v>
      </c>
      <c r="AA59" s="48">
        <f t="shared" si="12"/>
        <v>24.266666666666104</v>
      </c>
      <c r="AB59" s="48">
        <f t="shared" si="12"/>
        <v>25.822222222222941</v>
      </c>
      <c r="AC59" s="49">
        <f t="shared" si="12"/>
        <v>20.222222222221379</v>
      </c>
      <c r="AD59" s="49">
        <f t="shared" si="12"/>
        <v>22.711111111111091</v>
      </c>
      <c r="AE59" s="49">
        <f t="shared" si="12"/>
        <v>24.266666666666104</v>
      </c>
      <c r="AF59" s="50">
        <f t="shared" si="12"/>
        <v>18.666666666667282</v>
      </c>
      <c r="AG59" s="50">
        <f t="shared" si="12"/>
        <v>21.155555555555285</v>
      </c>
      <c r="AH59" s="50">
        <f t="shared" si="7"/>
        <v>22.711111111111091</v>
      </c>
      <c r="AI59" s="51">
        <f t="shared" si="7"/>
        <v>17.111111111110631</v>
      </c>
      <c r="AJ59" s="51">
        <f t="shared" si="7"/>
        <v>19.600000000000826</v>
      </c>
      <c r="AK59" s="51">
        <f t="shared" si="7"/>
        <v>21.155555555555285</v>
      </c>
      <c r="AX59" s="381"/>
    </row>
    <row r="60" spans="1:50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44.333333333335062</v>
      </c>
      <c r="F60" s="41">
        <f t="shared" si="11"/>
        <v>46.86666666666784</v>
      </c>
      <c r="G60" s="41">
        <f t="shared" si="11"/>
        <v>48.449999999999939</v>
      </c>
      <c r="H60" s="42">
        <f t="shared" si="11"/>
        <v>41.16666666666498</v>
      </c>
      <c r="I60" s="42">
        <f t="shared" si="11"/>
        <v>43.699999999998283</v>
      </c>
      <c r="J60" s="42">
        <f t="shared" si="10"/>
        <v>45.28333333333245</v>
      </c>
      <c r="K60" s="43">
        <f t="shared" si="10"/>
        <v>38.000000000001229</v>
      </c>
      <c r="L60" s="43">
        <f t="shared" si="10"/>
        <v>40.533333333334099</v>
      </c>
      <c r="M60" s="43">
        <f t="shared" si="10"/>
        <v>42.116666666667896</v>
      </c>
      <c r="N60" s="44">
        <f t="shared" si="10"/>
        <v>28.5</v>
      </c>
      <c r="O60" s="44">
        <f t="shared" si="10"/>
        <v>31.033333333331662</v>
      </c>
      <c r="P60" s="44">
        <f t="shared" si="10"/>
        <v>32.616666666666475</v>
      </c>
      <c r="Q60" s="45">
        <f t="shared" si="10"/>
        <v>26.916666666665314</v>
      </c>
      <c r="R60" s="45">
        <f t="shared" si="10"/>
        <v>29.449999999998695</v>
      </c>
      <c r="S60" s="45">
        <f t="shared" si="10"/>
        <v>31.033333333331662</v>
      </c>
      <c r="T60" s="46">
        <f t="shared" si="10"/>
        <v>25.333333333332803</v>
      </c>
      <c r="U60" s="46">
        <f t="shared" si="10"/>
        <v>27.866666666666958</v>
      </c>
      <c r="V60" s="46">
        <f t="shared" si="10"/>
        <v>29.449999999998695</v>
      </c>
      <c r="W60" s="47">
        <f t="shared" si="10"/>
        <v>23.749999999999922</v>
      </c>
      <c r="X60" s="47">
        <f t="shared" si="10"/>
        <v>26.283333333334053</v>
      </c>
      <c r="Y60" s="47">
        <f t="shared" si="10"/>
        <v>27.866666666666958</v>
      </c>
      <c r="Z60" s="48">
        <f t="shared" si="13"/>
        <v>22.166666666667531</v>
      </c>
      <c r="AA60" s="48">
        <f t="shared" si="12"/>
        <v>24.699999999999438</v>
      </c>
      <c r="AB60" s="48">
        <f t="shared" si="12"/>
        <v>26.283333333334053</v>
      </c>
      <c r="AC60" s="49">
        <f t="shared" si="12"/>
        <v>20.58333333333249</v>
      </c>
      <c r="AD60" s="49">
        <f t="shared" si="12"/>
        <v>23.116666666666646</v>
      </c>
      <c r="AE60" s="49">
        <f t="shared" si="12"/>
        <v>24.699999999999438</v>
      </c>
      <c r="AF60" s="50">
        <f t="shared" si="12"/>
        <v>19.000000000000615</v>
      </c>
      <c r="AG60" s="50">
        <f t="shared" si="12"/>
        <v>21.533333333333061</v>
      </c>
      <c r="AH60" s="50">
        <f t="shared" si="7"/>
        <v>23.116666666666646</v>
      </c>
      <c r="AI60" s="51">
        <f t="shared" si="7"/>
        <v>17.416666666666188</v>
      </c>
      <c r="AJ60" s="51">
        <f t="shared" si="7"/>
        <v>19.950000000000827</v>
      </c>
      <c r="AK60" s="51">
        <f t="shared" si="7"/>
        <v>21.533333333333061</v>
      </c>
      <c r="AX60" s="381"/>
    </row>
    <row r="61" spans="1:50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45.111111111112841</v>
      </c>
      <c r="F61" s="41">
        <f t="shared" si="11"/>
        <v>47.688888888890062</v>
      </c>
      <c r="G61" s="41">
        <f t="shared" si="11"/>
        <v>49.29999999999994</v>
      </c>
      <c r="H61" s="42">
        <f t="shared" si="11"/>
        <v>41.888888888887202</v>
      </c>
      <c r="I61" s="42">
        <f t="shared" si="11"/>
        <v>44.466666666664949</v>
      </c>
      <c r="J61" s="42">
        <f t="shared" si="10"/>
        <v>46.077777777776895</v>
      </c>
      <c r="K61" s="43">
        <f t="shared" si="10"/>
        <v>38.666666666667894</v>
      </c>
      <c r="L61" s="43">
        <f t="shared" si="10"/>
        <v>41.244444444445207</v>
      </c>
      <c r="M61" s="43">
        <f t="shared" si="10"/>
        <v>42.855555555556784</v>
      </c>
      <c r="N61" s="44">
        <f t="shared" si="10"/>
        <v>29</v>
      </c>
      <c r="O61" s="44">
        <f t="shared" si="10"/>
        <v>31.577777777776106</v>
      </c>
      <c r="P61" s="44">
        <f t="shared" si="10"/>
        <v>33.188888888888698</v>
      </c>
      <c r="Q61" s="45">
        <f t="shared" si="10"/>
        <v>27.388888888887536</v>
      </c>
      <c r="R61" s="45">
        <f t="shared" si="10"/>
        <v>29.966666666665361</v>
      </c>
      <c r="S61" s="45">
        <f t="shared" si="10"/>
        <v>31.577777777776106</v>
      </c>
      <c r="T61" s="46">
        <f t="shared" si="10"/>
        <v>25.777777777777246</v>
      </c>
      <c r="U61" s="46">
        <f t="shared" si="10"/>
        <v>28.355555555555846</v>
      </c>
      <c r="V61" s="46">
        <f t="shared" si="10"/>
        <v>29.966666666665361</v>
      </c>
      <c r="W61" s="47">
        <f t="shared" si="10"/>
        <v>24.16666666666659</v>
      </c>
      <c r="X61" s="47">
        <f t="shared" si="10"/>
        <v>26.744444444445165</v>
      </c>
      <c r="Y61" s="47">
        <f t="shared" si="10"/>
        <v>28.355555555555846</v>
      </c>
      <c r="Z61" s="48">
        <f t="shared" si="13"/>
        <v>22.55555555555642</v>
      </c>
      <c r="AA61" s="48">
        <f t="shared" si="12"/>
        <v>25.133333333332772</v>
      </c>
      <c r="AB61" s="48">
        <f t="shared" si="12"/>
        <v>26.744444444445165</v>
      </c>
      <c r="AC61" s="49">
        <f t="shared" si="12"/>
        <v>20.944444444443601</v>
      </c>
      <c r="AD61" s="49">
        <f t="shared" si="12"/>
        <v>23.522222222222201</v>
      </c>
      <c r="AE61" s="49">
        <f t="shared" si="12"/>
        <v>25.133333333332772</v>
      </c>
      <c r="AF61" s="50">
        <f t="shared" si="12"/>
        <v>19.333333333333947</v>
      </c>
      <c r="AG61" s="50">
        <f t="shared" si="12"/>
        <v>21.911111111110838</v>
      </c>
      <c r="AH61" s="50">
        <f t="shared" si="7"/>
        <v>23.522222222222201</v>
      </c>
      <c r="AI61" s="51">
        <f t="shared" si="7"/>
        <v>17.722222222221745</v>
      </c>
      <c r="AJ61" s="51">
        <f t="shared" si="7"/>
        <v>20.300000000000828</v>
      </c>
      <c r="AK61" s="51">
        <f t="shared" si="7"/>
        <v>21.911111111110838</v>
      </c>
      <c r="AX61" s="381"/>
    </row>
    <row r="62" spans="1:50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45.888888888890619</v>
      </c>
      <c r="F62" s="41">
        <f t="shared" si="11"/>
        <v>48.511111111112285</v>
      </c>
      <c r="G62" s="41">
        <f t="shared" si="11"/>
        <v>50.149999999999942</v>
      </c>
      <c r="H62" s="42">
        <f t="shared" si="11"/>
        <v>42.611111111109423</v>
      </c>
      <c r="I62" s="42">
        <f t="shared" si="11"/>
        <v>45.233333333331615</v>
      </c>
      <c r="J62" s="42">
        <f t="shared" si="10"/>
        <v>46.872222222221339</v>
      </c>
      <c r="K62" s="43">
        <f t="shared" si="10"/>
        <v>39.333333333334558</v>
      </c>
      <c r="L62" s="43">
        <f t="shared" si="10"/>
        <v>41.955555555556316</v>
      </c>
      <c r="M62" s="43">
        <f t="shared" si="10"/>
        <v>43.594444444445671</v>
      </c>
      <c r="N62" s="44">
        <f t="shared" si="10"/>
        <v>29.5</v>
      </c>
      <c r="O62" s="44">
        <f t="shared" si="10"/>
        <v>32.12222222222055</v>
      </c>
      <c r="P62" s="44">
        <f t="shared" si="10"/>
        <v>33.761111111110921</v>
      </c>
      <c r="Q62" s="45">
        <f t="shared" si="10"/>
        <v>27.861111111109757</v>
      </c>
      <c r="R62" s="45">
        <f t="shared" si="10"/>
        <v>30.483333333332027</v>
      </c>
      <c r="S62" s="45">
        <f t="shared" si="10"/>
        <v>32.12222222222055</v>
      </c>
      <c r="T62" s="46">
        <f t="shared" si="10"/>
        <v>26.222222222221689</v>
      </c>
      <c r="U62" s="46">
        <f t="shared" si="10"/>
        <v>28.844444444444733</v>
      </c>
      <c r="V62" s="46">
        <f t="shared" si="10"/>
        <v>30.483333333332027</v>
      </c>
      <c r="W62" s="47">
        <f t="shared" si="10"/>
        <v>24.583333333333258</v>
      </c>
      <c r="X62" s="47">
        <f t="shared" si="10"/>
        <v>27.205555555556277</v>
      </c>
      <c r="Y62" s="47">
        <f t="shared" si="10"/>
        <v>28.844444444444733</v>
      </c>
      <c r="Z62" s="48">
        <f t="shared" si="13"/>
        <v>22.94444444444531</v>
      </c>
      <c r="AA62" s="48">
        <f t="shared" si="12"/>
        <v>25.566666666666105</v>
      </c>
      <c r="AB62" s="48">
        <f t="shared" si="12"/>
        <v>27.205555555556277</v>
      </c>
      <c r="AC62" s="49">
        <f t="shared" si="12"/>
        <v>21.305555555554712</v>
      </c>
      <c r="AD62" s="49">
        <f t="shared" si="12"/>
        <v>23.927777777777756</v>
      </c>
      <c r="AE62" s="49">
        <f t="shared" si="12"/>
        <v>25.566666666666105</v>
      </c>
      <c r="AF62" s="50">
        <f t="shared" si="12"/>
        <v>19.666666666667279</v>
      </c>
      <c r="AG62" s="50">
        <f t="shared" si="12"/>
        <v>22.288888888888614</v>
      </c>
      <c r="AH62" s="50">
        <f t="shared" si="7"/>
        <v>23.927777777777756</v>
      </c>
      <c r="AI62" s="51">
        <f t="shared" si="7"/>
        <v>18.027777777777303</v>
      </c>
      <c r="AJ62" s="51">
        <f t="shared" si="7"/>
        <v>20.65000000000083</v>
      </c>
      <c r="AK62" s="51">
        <f t="shared" si="7"/>
        <v>22.288888888888614</v>
      </c>
      <c r="AX62" s="381"/>
    </row>
    <row r="63" spans="1:50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46.666666666668398</v>
      </c>
      <c r="F63" s="41">
        <f t="shared" si="11"/>
        <v>49.333333333334508</v>
      </c>
      <c r="G63" s="41">
        <f t="shared" si="11"/>
        <v>50.999999999999943</v>
      </c>
      <c r="H63" s="42">
        <f t="shared" si="11"/>
        <v>43.333333333331645</v>
      </c>
      <c r="I63" s="42">
        <f t="shared" si="11"/>
        <v>45.99999999999828</v>
      </c>
      <c r="J63" s="42">
        <f t="shared" si="10"/>
        <v>47.666666666665783</v>
      </c>
      <c r="K63" s="43">
        <f t="shared" si="10"/>
        <v>40.000000000001222</v>
      </c>
      <c r="L63" s="43">
        <f t="shared" si="10"/>
        <v>42.666666666667425</v>
      </c>
      <c r="M63" s="43">
        <f t="shared" si="10"/>
        <v>44.333333333334558</v>
      </c>
      <c r="N63" s="44">
        <f t="shared" si="10"/>
        <v>30</v>
      </c>
      <c r="O63" s="44">
        <f t="shared" si="10"/>
        <v>32.666666666664995</v>
      </c>
      <c r="P63" s="44">
        <f t="shared" si="10"/>
        <v>34.333333333333144</v>
      </c>
      <c r="Q63" s="45">
        <f t="shared" si="10"/>
        <v>28.333333333331979</v>
      </c>
      <c r="R63" s="45">
        <f t="shared" si="10"/>
        <v>30.999999999998693</v>
      </c>
      <c r="S63" s="45">
        <f t="shared" si="10"/>
        <v>32.666666666664995</v>
      </c>
      <c r="T63" s="46">
        <f t="shared" si="10"/>
        <v>26.666666666666131</v>
      </c>
      <c r="U63" s="46">
        <f t="shared" si="10"/>
        <v>29.33333333333362</v>
      </c>
      <c r="V63" s="46">
        <f t="shared" si="10"/>
        <v>30.999999999998693</v>
      </c>
      <c r="W63" s="47">
        <f t="shared" si="10"/>
        <v>24.999999999999925</v>
      </c>
      <c r="X63" s="47">
        <f t="shared" si="10"/>
        <v>27.666666666667389</v>
      </c>
      <c r="Y63" s="47">
        <f t="shared" si="10"/>
        <v>29.33333333333362</v>
      </c>
      <c r="Z63" s="48">
        <f t="shared" si="13"/>
        <v>23.333333333334199</v>
      </c>
      <c r="AA63" s="48">
        <f t="shared" si="12"/>
        <v>25.999999999999439</v>
      </c>
      <c r="AB63" s="48">
        <f t="shared" si="12"/>
        <v>27.666666666667389</v>
      </c>
      <c r="AC63" s="49">
        <f t="shared" si="12"/>
        <v>21.666666666665822</v>
      </c>
      <c r="AD63" s="49">
        <f t="shared" si="12"/>
        <v>24.333333333333311</v>
      </c>
      <c r="AE63" s="49">
        <f t="shared" si="12"/>
        <v>25.999999999999439</v>
      </c>
      <c r="AF63" s="50">
        <f t="shared" si="12"/>
        <v>20.000000000000611</v>
      </c>
      <c r="AG63" s="50">
        <f t="shared" si="12"/>
        <v>22.666666666666391</v>
      </c>
      <c r="AH63" s="50">
        <f t="shared" si="7"/>
        <v>24.333333333333311</v>
      </c>
      <c r="AI63" s="51">
        <f t="shared" si="7"/>
        <v>18.33333333333286</v>
      </c>
      <c r="AJ63" s="51">
        <f t="shared" si="7"/>
        <v>21.000000000000831</v>
      </c>
      <c r="AK63" s="51">
        <f t="shared" si="7"/>
        <v>22.666666666666391</v>
      </c>
      <c r="AX63" s="381"/>
    </row>
    <row r="64" spans="1:50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47.444444444446177</v>
      </c>
      <c r="F64" s="41">
        <f t="shared" si="11"/>
        <v>50.155555555556731</v>
      </c>
      <c r="G64" s="41">
        <f t="shared" si="11"/>
        <v>51.849999999999945</v>
      </c>
      <c r="H64" s="42">
        <f t="shared" si="11"/>
        <v>44.055555555553866</v>
      </c>
      <c r="I64" s="42">
        <f t="shared" si="11"/>
        <v>46.766666666664946</v>
      </c>
      <c r="J64" s="42">
        <f t="shared" si="10"/>
        <v>48.461111111110228</v>
      </c>
      <c r="K64" s="43">
        <f t="shared" si="10"/>
        <v>40.666666666667886</v>
      </c>
      <c r="L64" s="43">
        <f t="shared" si="10"/>
        <v>43.377777777778533</v>
      </c>
      <c r="M64" s="43">
        <f t="shared" si="10"/>
        <v>45.072222222223445</v>
      </c>
      <c r="N64" s="44">
        <f t="shared" si="10"/>
        <v>30.5</v>
      </c>
      <c r="O64" s="44">
        <f t="shared" si="10"/>
        <v>33.211111111109439</v>
      </c>
      <c r="P64" s="44">
        <f t="shared" si="10"/>
        <v>34.905555555555367</v>
      </c>
      <c r="Q64" s="45">
        <f t="shared" si="10"/>
        <v>28.8055555555542</v>
      </c>
      <c r="R64" s="45">
        <f t="shared" si="10"/>
        <v>31.516666666665358</v>
      </c>
      <c r="S64" s="45">
        <f t="shared" si="10"/>
        <v>33.211111111109439</v>
      </c>
      <c r="T64" s="46">
        <f t="shared" si="10"/>
        <v>27.111111111110574</v>
      </c>
      <c r="U64" s="46">
        <f t="shared" si="10"/>
        <v>29.822222222222507</v>
      </c>
      <c r="V64" s="46">
        <f t="shared" si="10"/>
        <v>31.516666666665358</v>
      </c>
      <c r="W64" s="47">
        <f t="shared" si="10"/>
        <v>25.416666666666593</v>
      </c>
      <c r="X64" s="47">
        <f t="shared" si="10"/>
        <v>28.127777777778501</v>
      </c>
      <c r="Y64" s="47">
        <f t="shared" si="10"/>
        <v>29.822222222222507</v>
      </c>
      <c r="Z64" s="48">
        <f t="shared" si="13"/>
        <v>23.722222222223088</v>
      </c>
      <c r="AA64" s="48">
        <f t="shared" si="12"/>
        <v>26.433333333332772</v>
      </c>
      <c r="AB64" s="48">
        <f t="shared" si="12"/>
        <v>28.127777777778501</v>
      </c>
      <c r="AC64" s="49">
        <f t="shared" si="12"/>
        <v>22.027777777776933</v>
      </c>
      <c r="AD64" s="49">
        <f t="shared" si="12"/>
        <v>24.738888888888866</v>
      </c>
      <c r="AE64" s="49">
        <f t="shared" si="12"/>
        <v>26.433333333332772</v>
      </c>
      <c r="AF64" s="50">
        <f t="shared" si="12"/>
        <v>20.333333333333943</v>
      </c>
      <c r="AG64" s="50">
        <f t="shared" si="12"/>
        <v>23.044444444444167</v>
      </c>
      <c r="AH64" s="50">
        <f t="shared" si="7"/>
        <v>24.738888888888866</v>
      </c>
      <c r="AI64" s="51">
        <f t="shared" si="7"/>
        <v>18.638888888888417</v>
      </c>
      <c r="AJ64" s="51">
        <f t="shared" si="7"/>
        <v>21.350000000000833</v>
      </c>
      <c r="AK64" s="51">
        <f t="shared" si="7"/>
        <v>23.044444444444167</v>
      </c>
      <c r="AX64" s="381"/>
    </row>
    <row r="65" spans="1:50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48.222222222223955</v>
      </c>
      <c r="F65" s="41">
        <f t="shared" si="11"/>
        <v>50.977777777778954</v>
      </c>
      <c r="G65" s="41">
        <f t="shared" si="11"/>
        <v>52.699999999999946</v>
      </c>
      <c r="H65" s="42">
        <f t="shared" si="11"/>
        <v>44.777777777776087</v>
      </c>
      <c r="I65" s="42">
        <f t="shared" si="11"/>
        <v>47.533333333331612</v>
      </c>
      <c r="J65" s="42">
        <f t="shared" si="10"/>
        <v>49.255555555554672</v>
      </c>
      <c r="K65" s="43">
        <f t="shared" si="10"/>
        <v>41.333333333334551</v>
      </c>
      <c r="L65" s="43">
        <f t="shared" si="10"/>
        <v>44.088888888889642</v>
      </c>
      <c r="M65" s="43">
        <f t="shared" si="10"/>
        <v>45.811111111112332</v>
      </c>
      <c r="N65" s="44">
        <f t="shared" si="10"/>
        <v>31</v>
      </c>
      <c r="O65" s="44">
        <f t="shared" si="10"/>
        <v>33.755555555553883</v>
      </c>
      <c r="P65" s="44">
        <f t="shared" si="10"/>
        <v>35.47777777777759</v>
      </c>
      <c r="Q65" s="45">
        <f t="shared" si="10"/>
        <v>29.277777777776421</v>
      </c>
      <c r="R65" s="45">
        <f t="shared" si="10"/>
        <v>32.033333333332024</v>
      </c>
      <c r="S65" s="45">
        <f t="shared" si="10"/>
        <v>33.755555555553883</v>
      </c>
      <c r="T65" s="46">
        <f t="shared" si="10"/>
        <v>27.555555555555017</v>
      </c>
      <c r="U65" s="46">
        <f t="shared" si="10"/>
        <v>30.311111111111394</v>
      </c>
      <c r="V65" s="46">
        <f t="shared" si="10"/>
        <v>32.033333333332024</v>
      </c>
      <c r="W65" s="47">
        <f t="shared" si="10"/>
        <v>25.833333333333261</v>
      </c>
      <c r="X65" s="47">
        <f t="shared" si="10"/>
        <v>28.588888888889613</v>
      </c>
      <c r="Y65" s="47">
        <f t="shared" si="10"/>
        <v>30.311111111111394</v>
      </c>
      <c r="Z65" s="48">
        <f t="shared" si="13"/>
        <v>24.111111111111978</v>
      </c>
      <c r="AA65" s="48">
        <f t="shared" si="12"/>
        <v>26.866666666666106</v>
      </c>
      <c r="AB65" s="48">
        <f t="shared" si="12"/>
        <v>28.588888888889613</v>
      </c>
      <c r="AC65" s="49">
        <f t="shared" si="12"/>
        <v>22.388888888888044</v>
      </c>
      <c r="AD65" s="49">
        <f t="shared" si="12"/>
        <v>25.144444444444421</v>
      </c>
      <c r="AE65" s="49">
        <f t="shared" si="12"/>
        <v>26.866666666666106</v>
      </c>
      <c r="AF65" s="50">
        <f t="shared" si="12"/>
        <v>20.666666666667275</v>
      </c>
      <c r="AG65" s="50">
        <f t="shared" si="12"/>
        <v>23.422222222221944</v>
      </c>
      <c r="AH65" s="50">
        <f t="shared" si="7"/>
        <v>25.144444444444421</v>
      </c>
      <c r="AI65" s="51">
        <f t="shared" si="7"/>
        <v>18.944444444443974</v>
      </c>
      <c r="AJ65" s="51">
        <f t="shared" si="7"/>
        <v>21.700000000000834</v>
      </c>
      <c r="AK65" s="51">
        <f t="shared" si="7"/>
        <v>23.422222222221944</v>
      </c>
      <c r="AX65" s="381"/>
    </row>
    <row r="66" spans="1:50" ht="12.95" customHeight="1">
      <c r="A66" s="27"/>
      <c r="B66" s="27"/>
      <c r="C66" s="27"/>
      <c r="D66" s="52">
        <f t="shared" si="3"/>
        <v>0.17499999999999988</v>
      </c>
      <c r="E66" s="41">
        <f t="shared" si="11"/>
        <v>49.000000000001734</v>
      </c>
      <c r="F66" s="41">
        <f t="shared" si="11"/>
        <v>51.800000000001177</v>
      </c>
      <c r="G66" s="41">
        <f t="shared" si="11"/>
        <v>53.549999999999947</v>
      </c>
      <c r="H66" s="42">
        <f t="shared" si="11"/>
        <v>45.499999999998309</v>
      </c>
      <c r="I66" s="42">
        <f t="shared" si="11"/>
        <v>48.299999999998278</v>
      </c>
      <c r="J66" s="42">
        <f t="shared" si="10"/>
        <v>50.049999999999116</v>
      </c>
      <c r="K66" s="43">
        <f t="shared" si="10"/>
        <v>42.000000000001215</v>
      </c>
      <c r="L66" s="43">
        <f t="shared" si="10"/>
        <v>44.80000000000075</v>
      </c>
      <c r="M66" s="43">
        <f t="shared" si="10"/>
        <v>46.550000000001219</v>
      </c>
      <c r="N66" s="44">
        <f t="shared" si="10"/>
        <v>31.5</v>
      </c>
      <c r="O66" s="44">
        <f t="shared" si="10"/>
        <v>34.299999999998327</v>
      </c>
      <c r="P66" s="44">
        <f t="shared" si="10"/>
        <v>36.049999999999812</v>
      </c>
      <c r="Q66" s="45">
        <f t="shared" si="10"/>
        <v>29.749999999998643</v>
      </c>
      <c r="R66" s="45">
        <f t="shared" si="10"/>
        <v>32.54999999999869</v>
      </c>
      <c r="S66" s="45">
        <f t="shared" si="10"/>
        <v>34.299999999998327</v>
      </c>
      <c r="T66" s="46">
        <f t="shared" si="10"/>
        <v>27.99999999999946</v>
      </c>
      <c r="U66" s="46">
        <f t="shared" si="10"/>
        <v>30.800000000000281</v>
      </c>
      <c r="V66" s="46">
        <f t="shared" si="10"/>
        <v>32.54999999999869</v>
      </c>
      <c r="W66" s="47">
        <f t="shared" si="10"/>
        <v>26.249999999999929</v>
      </c>
      <c r="X66" s="47">
        <f t="shared" si="10"/>
        <v>29.050000000000725</v>
      </c>
      <c r="Y66" s="47">
        <f t="shared" si="10"/>
        <v>30.800000000000281</v>
      </c>
      <c r="Z66" s="48">
        <f t="shared" si="13"/>
        <v>24.500000000000867</v>
      </c>
      <c r="AA66" s="48">
        <f t="shared" si="12"/>
        <v>27.299999999999439</v>
      </c>
      <c r="AB66" s="48">
        <f t="shared" si="12"/>
        <v>29.050000000000725</v>
      </c>
      <c r="AC66" s="49">
        <f t="shared" si="12"/>
        <v>22.749999999999154</v>
      </c>
      <c r="AD66" s="49">
        <f t="shared" si="12"/>
        <v>25.549999999999976</v>
      </c>
      <c r="AE66" s="49">
        <f t="shared" si="12"/>
        <v>27.299999999999439</v>
      </c>
      <c r="AF66" s="50">
        <f t="shared" si="12"/>
        <v>21.000000000000608</v>
      </c>
      <c r="AG66" s="50">
        <f t="shared" si="12"/>
        <v>23.79999999999972</v>
      </c>
      <c r="AH66" s="50">
        <f t="shared" si="7"/>
        <v>25.549999999999976</v>
      </c>
      <c r="AI66" s="51">
        <f t="shared" si="7"/>
        <v>19.249999999999531</v>
      </c>
      <c r="AJ66" s="51">
        <f t="shared" si="7"/>
        <v>22.050000000000836</v>
      </c>
      <c r="AK66" s="51">
        <f t="shared" si="7"/>
        <v>23.79999999999972</v>
      </c>
      <c r="AX66" s="381"/>
    </row>
    <row r="67" spans="1:50" ht="12.95" customHeight="1">
      <c r="A67" s="27"/>
      <c r="B67" s="27"/>
      <c r="C67" s="27"/>
      <c r="D67" s="52">
        <f t="shared" si="3"/>
        <v>0.17777777777777765</v>
      </c>
      <c r="E67" s="41">
        <f t="shared" si="11"/>
        <v>49.777777777779512</v>
      </c>
      <c r="F67" s="41">
        <f t="shared" si="11"/>
        <v>52.6222222222234</v>
      </c>
      <c r="G67" s="41">
        <f t="shared" si="11"/>
        <v>54.399999999999949</v>
      </c>
      <c r="H67" s="42">
        <f t="shared" si="11"/>
        <v>46.22222222222053</v>
      </c>
      <c r="I67" s="42">
        <f t="shared" si="11"/>
        <v>49.066666666664943</v>
      </c>
      <c r="J67" s="42">
        <f t="shared" si="10"/>
        <v>50.84444444444356</v>
      </c>
      <c r="K67" s="43">
        <f t="shared" si="10"/>
        <v>42.666666666667879</v>
      </c>
      <c r="L67" s="43">
        <f t="shared" si="10"/>
        <v>45.511111111111859</v>
      </c>
      <c r="M67" s="43">
        <f t="shared" si="10"/>
        <v>47.288888888890106</v>
      </c>
      <c r="N67" s="44">
        <f t="shared" si="10"/>
        <v>32</v>
      </c>
      <c r="O67" s="44">
        <f t="shared" si="10"/>
        <v>34.844444444442772</v>
      </c>
      <c r="P67" s="44">
        <f t="shared" si="10"/>
        <v>36.622222222222035</v>
      </c>
      <c r="Q67" s="45">
        <f t="shared" si="10"/>
        <v>30.222222222220864</v>
      </c>
      <c r="R67" s="45">
        <f t="shared" si="10"/>
        <v>33.066666666665355</v>
      </c>
      <c r="S67" s="45">
        <f t="shared" si="10"/>
        <v>34.844444444442772</v>
      </c>
      <c r="T67" s="46">
        <f t="shared" si="10"/>
        <v>28.444444444443903</v>
      </c>
      <c r="U67" s="46">
        <f t="shared" si="10"/>
        <v>31.288888888889169</v>
      </c>
      <c r="V67" s="46">
        <f t="shared" si="10"/>
        <v>33.066666666665355</v>
      </c>
      <c r="W67" s="47">
        <f t="shared" si="10"/>
        <v>26.666666666666597</v>
      </c>
      <c r="X67" s="47">
        <f t="shared" si="10"/>
        <v>29.511111111111838</v>
      </c>
      <c r="Y67" s="47">
        <f t="shared" si="10"/>
        <v>31.288888888889169</v>
      </c>
      <c r="Z67" s="48">
        <f t="shared" si="13"/>
        <v>24.888888888889756</v>
      </c>
      <c r="AA67" s="48">
        <f t="shared" si="12"/>
        <v>27.733333333332773</v>
      </c>
      <c r="AB67" s="48">
        <f t="shared" si="12"/>
        <v>29.511111111111838</v>
      </c>
      <c r="AC67" s="49">
        <f t="shared" si="12"/>
        <v>23.111111111110265</v>
      </c>
      <c r="AD67" s="49">
        <f t="shared" si="12"/>
        <v>25.955555555555531</v>
      </c>
      <c r="AE67" s="49">
        <f t="shared" si="12"/>
        <v>27.733333333332773</v>
      </c>
      <c r="AF67" s="50">
        <f t="shared" si="12"/>
        <v>21.33333333333394</v>
      </c>
      <c r="AG67" s="50">
        <f t="shared" si="12"/>
        <v>24.177777777777496</v>
      </c>
      <c r="AH67" s="50">
        <f t="shared" si="7"/>
        <v>25.955555555555531</v>
      </c>
      <c r="AI67" s="51">
        <f t="shared" si="7"/>
        <v>19.555555555555088</v>
      </c>
      <c r="AJ67" s="51">
        <f t="shared" si="7"/>
        <v>22.400000000000837</v>
      </c>
      <c r="AK67" s="51">
        <f t="shared" si="7"/>
        <v>24.177777777777496</v>
      </c>
      <c r="AX67" s="381"/>
    </row>
    <row r="68" spans="1:50" ht="12.95" customHeight="1">
      <c r="A68" s="27"/>
      <c r="B68" s="27"/>
      <c r="C68" s="27"/>
      <c r="D68" s="52">
        <f t="shared" si="3"/>
        <v>0.18055555555555541</v>
      </c>
      <c r="E68" s="41">
        <f t="shared" si="11"/>
        <v>50.555555555557291</v>
      </c>
      <c r="F68" s="41">
        <f t="shared" si="11"/>
        <v>53.444444444445622</v>
      </c>
      <c r="G68" s="41">
        <f t="shared" si="11"/>
        <v>55.24999999999995</v>
      </c>
      <c r="H68" s="42">
        <f t="shared" si="11"/>
        <v>46.944444444442752</v>
      </c>
      <c r="I68" s="42">
        <f t="shared" si="11"/>
        <v>49.833333333331609</v>
      </c>
      <c r="J68" s="42">
        <f t="shared" si="10"/>
        <v>51.638888888888005</v>
      </c>
      <c r="K68" s="43">
        <f t="shared" si="10"/>
        <v>43.333333333334544</v>
      </c>
      <c r="L68" s="43">
        <f t="shared" si="10"/>
        <v>46.222222222222968</v>
      </c>
      <c r="M68" s="43">
        <f t="shared" si="10"/>
        <v>48.027777777778994</v>
      </c>
      <c r="N68" s="44">
        <f t="shared" si="10"/>
        <v>32.5</v>
      </c>
      <c r="O68" s="44">
        <f t="shared" si="10"/>
        <v>35.388888888887216</v>
      </c>
      <c r="P68" s="44">
        <f t="shared" si="10"/>
        <v>37.194444444444258</v>
      </c>
      <c r="Q68" s="45">
        <f t="shared" si="10"/>
        <v>30.694444444443086</v>
      </c>
      <c r="R68" s="45">
        <f t="shared" si="10"/>
        <v>33.583333333332021</v>
      </c>
      <c r="S68" s="45">
        <f t="shared" si="10"/>
        <v>35.388888888887216</v>
      </c>
      <c r="T68" s="46">
        <f t="shared" si="10"/>
        <v>28.888888888888346</v>
      </c>
      <c r="U68" s="46">
        <f t="shared" si="10"/>
        <v>31.777777777778056</v>
      </c>
      <c r="V68" s="46">
        <f t="shared" si="10"/>
        <v>33.583333333332021</v>
      </c>
      <c r="W68" s="47">
        <f t="shared" si="10"/>
        <v>27.083333333333265</v>
      </c>
      <c r="X68" s="47">
        <f t="shared" si="10"/>
        <v>29.97222222222295</v>
      </c>
      <c r="Y68" s="47">
        <f t="shared" si="10"/>
        <v>31.777777777778056</v>
      </c>
      <c r="Z68" s="48">
        <f t="shared" si="13"/>
        <v>25.277777777778645</v>
      </c>
      <c r="AA68" s="48">
        <f t="shared" si="12"/>
        <v>28.166666666666107</v>
      </c>
      <c r="AB68" s="48">
        <f t="shared" si="12"/>
        <v>29.97222222222295</v>
      </c>
      <c r="AC68" s="49">
        <f t="shared" si="12"/>
        <v>23.472222222221376</v>
      </c>
      <c r="AD68" s="49">
        <f t="shared" si="12"/>
        <v>26.361111111111086</v>
      </c>
      <c r="AE68" s="49">
        <f t="shared" si="12"/>
        <v>28.166666666666107</v>
      </c>
      <c r="AF68" s="50">
        <f t="shared" si="12"/>
        <v>21.666666666667272</v>
      </c>
      <c r="AG68" s="50">
        <f t="shared" si="12"/>
        <v>24.555555555555273</v>
      </c>
      <c r="AH68" s="50">
        <f t="shared" si="7"/>
        <v>26.361111111111086</v>
      </c>
      <c r="AI68" s="51">
        <f t="shared" si="7"/>
        <v>19.861111111110645</v>
      </c>
      <c r="AJ68" s="51">
        <f t="shared" si="7"/>
        <v>22.750000000000838</v>
      </c>
      <c r="AK68" s="51">
        <f t="shared" si="7"/>
        <v>24.555555555555273</v>
      </c>
      <c r="AX68" s="381"/>
    </row>
    <row r="69" spans="1:50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51.333333333335069</v>
      </c>
      <c r="F69" s="41">
        <f t="shared" si="11"/>
        <v>54.266666666667845</v>
      </c>
      <c r="G69" s="41">
        <f t="shared" si="11"/>
        <v>56.099999999999952</v>
      </c>
      <c r="H69" s="42">
        <f t="shared" si="11"/>
        <v>47.666666666664973</v>
      </c>
      <c r="I69" s="42">
        <f t="shared" si="11"/>
        <v>50.599999999998275</v>
      </c>
      <c r="J69" s="42">
        <f t="shared" si="10"/>
        <v>52.433333333332449</v>
      </c>
      <c r="K69" s="43">
        <f t="shared" si="10"/>
        <v>44.000000000001208</v>
      </c>
      <c r="L69" s="43">
        <f t="shared" si="10"/>
        <v>46.933333333334076</v>
      </c>
      <c r="M69" s="43">
        <f t="shared" ref="M69:AB91" si="15">M70-(M$363/360)</f>
        <v>48.766666666667881</v>
      </c>
      <c r="N69" s="44">
        <f t="shared" si="15"/>
        <v>33</v>
      </c>
      <c r="O69" s="44">
        <f t="shared" si="15"/>
        <v>35.93333333333166</v>
      </c>
      <c r="P69" s="44">
        <f t="shared" si="15"/>
        <v>37.766666666666481</v>
      </c>
      <c r="Q69" s="45">
        <f t="shared" si="15"/>
        <v>31.166666666665307</v>
      </c>
      <c r="R69" s="45">
        <f t="shared" si="15"/>
        <v>34.099999999998687</v>
      </c>
      <c r="S69" s="45">
        <f t="shared" si="15"/>
        <v>35.93333333333166</v>
      </c>
      <c r="T69" s="46">
        <f t="shared" si="15"/>
        <v>29.333333333332789</v>
      </c>
      <c r="U69" s="46">
        <f t="shared" si="15"/>
        <v>32.266666666666943</v>
      </c>
      <c r="V69" s="46">
        <f t="shared" si="15"/>
        <v>34.099999999998687</v>
      </c>
      <c r="W69" s="47">
        <f t="shared" si="15"/>
        <v>27.499999999999932</v>
      </c>
      <c r="X69" s="47">
        <f t="shared" si="15"/>
        <v>30.433333333334062</v>
      </c>
      <c r="Y69" s="47">
        <f t="shared" si="15"/>
        <v>32.266666666666943</v>
      </c>
      <c r="Z69" s="48">
        <f t="shared" si="15"/>
        <v>25.666666666667535</v>
      </c>
      <c r="AA69" s="48">
        <f t="shared" si="12"/>
        <v>28.59999999999944</v>
      </c>
      <c r="AB69" s="48">
        <f t="shared" si="12"/>
        <v>30.433333333334062</v>
      </c>
      <c r="AC69" s="49">
        <f t="shared" si="12"/>
        <v>23.833333333332487</v>
      </c>
      <c r="AD69" s="49">
        <f t="shared" si="12"/>
        <v>26.766666666666641</v>
      </c>
      <c r="AE69" s="49">
        <f t="shared" si="12"/>
        <v>28.59999999999944</v>
      </c>
      <c r="AF69" s="50">
        <f t="shared" si="12"/>
        <v>22.000000000000604</v>
      </c>
      <c r="AG69" s="50">
        <f t="shared" si="12"/>
        <v>24.933333333333049</v>
      </c>
      <c r="AH69" s="50">
        <f t="shared" si="7"/>
        <v>26.766666666666641</v>
      </c>
      <c r="AI69" s="51">
        <f t="shared" si="7"/>
        <v>20.166666666666202</v>
      </c>
      <c r="AJ69" s="51">
        <f t="shared" si="7"/>
        <v>23.10000000000084</v>
      </c>
      <c r="AK69" s="51">
        <f t="shared" si="7"/>
        <v>24.933333333333049</v>
      </c>
      <c r="AX69" s="381"/>
    </row>
    <row r="70" spans="1:50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52.111111111112848</v>
      </c>
      <c r="F70" s="41">
        <f t="shared" si="11"/>
        <v>55.088888888890068</v>
      </c>
      <c r="G70" s="41">
        <f t="shared" si="11"/>
        <v>56.949999999999953</v>
      </c>
      <c r="H70" s="42">
        <f t="shared" si="11"/>
        <v>48.388888888887195</v>
      </c>
      <c r="I70" s="42">
        <f t="shared" si="11"/>
        <v>51.366666666664941</v>
      </c>
      <c r="J70" s="42">
        <f t="shared" si="11"/>
        <v>53.227777777776893</v>
      </c>
      <c r="K70" s="43">
        <f t="shared" si="11"/>
        <v>44.666666666667872</v>
      </c>
      <c r="L70" s="43">
        <f t="shared" si="11"/>
        <v>47.644444444445185</v>
      </c>
      <c r="M70" s="43">
        <f t="shared" si="11"/>
        <v>49.505555555556768</v>
      </c>
      <c r="N70" s="44">
        <f t="shared" si="11"/>
        <v>33.5</v>
      </c>
      <c r="O70" s="44">
        <f t="shared" si="11"/>
        <v>36.477777777776105</v>
      </c>
      <c r="P70" s="44">
        <f t="shared" si="11"/>
        <v>38.338888888888704</v>
      </c>
      <c r="Q70" s="45">
        <f t="shared" si="11"/>
        <v>31.638888888887529</v>
      </c>
      <c r="R70" s="45">
        <f t="shared" si="11"/>
        <v>34.616666666665353</v>
      </c>
      <c r="S70" s="45">
        <f t="shared" si="11"/>
        <v>36.477777777776105</v>
      </c>
      <c r="T70" s="46">
        <f t="shared" si="11"/>
        <v>29.777777777777231</v>
      </c>
      <c r="U70" s="46">
        <f t="shared" si="15"/>
        <v>32.75555555555583</v>
      </c>
      <c r="V70" s="46">
        <f t="shared" si="15"/>
        <v>34.616666666665353</v>
      </c>
      <c r="W70" s="47">
        <f t="shared" si="15"/>
        <v>27.9166666666666</v>
      </c>
      <c r="X70" s="47">
        <f t="shared" si="15"/>
        <v>30.894444444445174</v>
      </c>
      <c r="Y70" s="47">
        <f t="shared" si="15"/>
        <v>32.75555555555583</v>
      </c>
      <c r="Z70" s="48">
        <f t="shared" si="15"/>
        <v>26.055555555556424</v>
      </c>
      <c r="AA70" s="48">
        <f t="shared" si="12"/>
        <v>29.033333333332774</v>
      </c>
      <c r="AB70" s="48">
        <f t="shared" si="12"/>
        <v>30.894444444445174</v>
      </c>
      <c r="AC70" s="49">
        <f t="shared" si="12"/>
        <v>24.194444444443597</v>
      </c>
      <c r="AD70" s="49">
        <f t="shared" si="12"/>
        <v>27.172222222222196</v>
      </c>
      <c r="AE70" s="49">
        <f t="shared" si="12"/>
        <v>29.033333333332774</v>
      </c>
      <c r="AF70" s="50">
        <f t="shared" si="12"/>
        <v>22.333333333333936</v>
      </c>
      <c r="AG70" s="50">
        <f t="shared" si="12"/>
        <v>25.311111111110826</v>
      </c>
      <c r="AH70" s="50">
        <f t="shared" si="7"/>
        <v>27.172222222222196</v>
      </c>
      <c r="AI70" s="51">
        <f t="shared" si="7"/>
        <v>20.47222222222176</v>
      </c>
      <c r="AJ70" s="51">
        <f t="shared" si="7"/>
        <v>23.450000000000841</v>
      </c>
      <c r="AK70" s="51">
        <f t="shared" si="7"/>
        <v>25.311111111110826</v>
      </c>
      <c r="AX70" s="381"/>
    </row>
    <row r="71" spans="1:50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52.888888888890627</v>
      </c>
      <c r="F71" s="41">
        <f t="shared" si="11"/>
        <v>55.911111111112291</v>
      </c>
      <c r="G71" s="41">
        <f t="shared" si="11"/>
        <v>57.799999999999955</v>
      </c>
      <c r="H71" s="42">
        <f t="shared" si="11"/>
        <v>49.111111111109416</v>
      </c>
      <c r="I71" s="42">
        <f t="shared" si="11"/>
        <v>52.133333333331606</v>
      </c>
      <c r="J71" s="42">
        <f t="shared" si="11"/>
        <v>54.022222222221338</v>
      </c>
      <c r="K71" s="43">
        <f t="shared" si="11"/>
        <v>45.333333333334537</v>
      </c>
      <c r="L71" s="43">
        <f t="shared" si="11"/>
        <v>48.355555555556293</v>
      </c>
      <c r="M71" s="43">
        <f t="shared" si="11"/>
        <v>50.244444444445655</v>
      </c>
      <c r="N71" s="44">
        <f t="shared" si="11"/>
        <v>34</v>
      </c>
      <c r="O71" s="44">
        <f t="shared" si="11"/>
        <v>37.022222222220549</v>
      </c>
      <c r="P71" s="44">
        <f t="shared" si="11"/>
        <v>38.911111111110927</v>
      </c>
      <c r="Q71" s="45">
        <f t="shared" si="11"/>
        <v>32.11111111110975</v>
      </c>
      <c r="R71" s="45">
        <f t="shared" si="11"/>
        <v>35.133333333332018</v>
      </c>
      <c r="S71" s="45">
        <f t="shared" si="11"/>
        <v>37.022222222220549</v>
      </c>
      <c r="T71" s="46">
        <f t="shared" si="11"/>
        <v>30.222222222221674</v>
      </c>
      <c r="U71" s="46">
        <f t="shared" si="15"/>
        <v>33.244444444444717</v>
      </c>
      <c r="V71" s="46">
        <f t="shared" si="15"/>
        <v>35.133333333332018</v>
      </c>
      <c r="W71" s="47">
        <f t="shared" si="15"/>
        <v>28.333333333333268</v>
      </c>
      <c r="X71" s="47">
        <f t="shared" si="15"/>
        <v>31.355555555556286</v>
      </c>
      <c r="Y71" s="47">
        <f t="shared" si="15"/>
        <v>33.244444444444717</v>
      </c>
      <c r="Z71" s="48">
        <f t="shared" si="15"/>
        <v>26.444444444445313</v>
      </c>
      <c r="AA71" s="48">
        <f t="shared" si="12"/>
        <v>29.466666666666107</v>
      </c>
      <c r="AB71" s="48">
        <f t="shared" si="12"/>
        <v>31.355555555556286</v>
      </c>
      <c r="AC71" s="49">
        <f t="shared" si="12"/>
        <v>24.555555555554708</v>
      </c>
      <c r="AD71" s="49">
        <f t="shared" si="12"/>
        <v>27.577777777777751</v>
      </c>
      <c r="AE71" s="49">
        <f t="shared" si="12"/>
        <v>29.466666666666107</v>
      </c>
      <c r="AF71" s="50">
        <f t="shared" si="12"/>
        <v>22.666666666667268</v>
      </c>
      <c r="AG71" s="50">
        <f t="shared" si="12"/>
        <v>25.688888888888602</v>
      </c>
      <c r="AH71" s="50">
        <f t="shared" si="12"/>
        <v>27.577777777777751</v>
      </c>
      <c r="AI71" s="51">
        <f t="shared" si="12"/>
        <v>20.777777777777317</v>
      </c>
      <c r="AJ71" s="51">
        <f t="shared" si="12"/>
        <v>23.800000000000843</v>
      </c>
      <c r="AK71" s="51">
        <f t="shared" si="12"/>
        <v>25.688888888888602</v>
      </c>
      <c r="AX71" s="381"/>
    </row>
    <row r="72" spans="1:50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53.666666666668405</v>
      </c>
      <c r="F72" s="41">
        <f t="shared" si="11"/>
        <v>56.733333333334514</v>
      </c>
      <c r="G72" s="41">
        <f t="shared" si="11"/>
        <v>58.649999999999956</v>
      </c>
      <c r="H72" s="42">
        <f t="shared" si="11"/>
        <v>49.833333333331638</v>
      </c>
      <c r="I72" s="42">
        <f t="shared" si="11"/>
        <v>52.899999999998272</v>
      </c>
      <c r="J72" s="42">
        <f t="shared" si="11"/>
        <v>54.816666666665782</v>
      </c>
      <c r="K72" s="43">
        <f t="shared" si="11"/>
        <v>46.000000000001201</v>
      </c>
      <c r="L72" s="43">
        <f t="shared" si="11"/>
        <v>49.066666666667402</v>
      </c>
      <c r="M72" s="43">
        <f t="shared" si="11"/>
        <v>50.983333333334542</v>
      </c>
      <c r="N72" s="44">
        <f t="shared" si="11"/>
        <v>34.5</v>
      </c>
      <c r="O72" s="44">
        <f t="shared" si="11"/>
        <v>37.566666666664993</v>
      </c>
      <c r="P72" s="44">
        <f t="shared" si="11"/>
        <v>39.48333333333315</v>
      </c>
      <c r="Q72" s="45">
        <f t="shared" si="11"/>
        <v>32.583333333331971</v>
      </c>
      <c r="R72" s="45">
        <f t="shared" si="11"/>
        <v>35.649999999998684</v>
      </c>
      <c r="S72" s="45">
        <f t="shared" si="11"/>
        <v>37.566666666664993</v>
      </c>
      <c r="T72" s="46">
        <f t="shared" si="11"/>
        <v>30.666666666666117</v>
      </c>
      <c r="U72" s="46">
        <f t="shared" si="15"/>
        <v>33.733333333333604</v>
      </c>
      <c r="V72" s="46">
        <f t="shared" si="15"/>
        <v>35.649999999998684</v>
      </c>
      <c r="W72" s="47">
        <f t="shared" si="15"/>
        <v>28.749999999999936</v>
      </c>
      <c r="X72" s="47">
        <f t="shared" si="15"/>
        <v>31.816666666667398</v>
      </c>
      <c r="Y72" s="47">
        <f t="shared" si="15"/>
        <v>33.733333333333604</v>
      </c>
      <c r="Z72" s="48">
        <f t="shared" si="15"/>
        <v>26.833333333334203</v>
      </c>
      <c r="AA72" s="48">
        <f t="shared" si="12"/>
        <v>29.899999999999441</v>
      </c>
      <c r="AB72" s="48">
        <f t="shared" si="12"/>
        <v>31.816666666667398</v>
      </c>
      <c r="AC72" s="49">
        <f t="shared" si="12"/>
        <v>24.916666666665819</v>
      </c>
      <c r="AD72" s="49">
        <f t="shared" si="12"/>
        <v>27.983333333333306</v>
      </c>
      <c r="AE72" s="49">
        <f t="shared" si="12"/>
        <v>29.899999999999441</v>
      </c>
      <c r="AF72" s="50">
        <f t="shared" si="12"/>
        <v>23.0000000000006</v>
      </c>
      <c r="AG72" s="50">
        <f t="shared" si="12"/>
        <v>26.066666666666379</v>
      </c>
      <c r="AH72" s="50">
        <f t="shared" si="12"/>
        <v>27.983333333333306</v>
      </c>
      <c r="AI72" s="51">
        <f t="shared" si="12"/>
        <v>21.083333333332874</v>
      </c>
      <c r="AJ72" s="51">
        <f t="shared" si="12"/>
        <v>24.150000000000844</v>
      </c>
      <c r="AK72" s="51">
        <f t="shared" si="12"/>
        <v>26.066666666666379</v>
      </c>
      <c r="AX72" s="381"/>
    </row>
    <row r="73" spans="1:50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54.444444444446184</v>
      </c>
      <c r="F73" s="41">
        <f t="shared" si="11"/>
        <v>57.555555555556737</v>
      </c>
      <c r="G73" s="41">
        <f t="shared" si="11"/>
        <v>59.499999999999957</v>
      </c>
      <c r="H73" s="42">
        <f t="shared" si="11"/>
        <v>50.555555555553859</v>
      </c>
      <c r="I73" s="42">
        <f t="shared" si="11"/>
        <v>53.666666666664938</v>
      </c>
      <c r="J73" s="42">
        <f t="shared" si="11"/>
        <v>55.611111111110226</v>
      </c>
      <c r="K73" s="43">
        <f t="shared" si="11"/>
        <v>46.666666666667865</v>
      </c>
      <c r="L73" s="43">
        <f t="shared" si="11"/>
        <v>49.77777777777851</v>
      </c>
      <c r="M73" s="43">
        <f t="shared" si="11"/>
        <v>51.722222222223429</v>
      </c>
      <c r="N73" s="44">
        <f t="shared" si="11"/>
        <v>35</v>
      </c>
      <c r="O73" s="44">
        <f t="shared" si="11"/>
        <v>38.111111111109437</v>
      </c>
      <c r="P73" s="44">
        <f t="shared" si="11"/>
        <v>40.055555555555372</v>
      </c>
      <c r="Q73" s="45">
        <f t="shared" si="11"/>
        <v>33.055555555554193</v>
      </c>
      <c r="R73" s="45">
        <f t="shared" si="11"/>
        <v>36.16666666666535</v>
      </c>
      <c r="S73" s="45">
        <f t="shared" si="11"/>
        <v>38.111111111109437</v>
      </c>
      <c r="T73" s="46">
        <f t="shared" si="11"/>
        <v>31.11111111111056</v>
      </c>
      <c r="U73" s="46">
        <f t="shared" si="15"/>
        <v>34.222222222222491</v>
      </c>
      <c r="V73" s="46">
        <f t="shared" si="15"/>
        <v>36.16666666666535</v>
      </c>
      <c r="W73" s="47">
        <f t="shared" si="15"/>
        <v>29.166666666666604</v>
      </c>
      <c r="X73" s="47">
        <f t="shared" si="15"/>
        <v>32.27777777777851</v>
      </c>
      <c r="Y73" s="47">
        <f t="shared" si="15"/>
        <v>34.222222222222491</v>
      </c>
      <c r="Z73" s="48">
        <f t="shared" si="15"/>
        <v>27.222222222223092</v>
      </c>
      <c r="AA73" s="48">
        <f t="shared" si="12"/>
        <v>30.333333333332774</v>
      </c>
      <c r="AB73" s="48">
        <f t="shared" si="12"/>
        <v>32.27777777777851</v>
      </c>
      <c r="AC73" s="49">
        <f t="shared" si="12"/>
        <v>25.277777777776929</v>
      </c>
      <c r="AD73" s="49">
        <f t="shared" si="12"/>
        <v>28.388888888888861</v>
      </c>
      <c r="AE73" s="49">
        <f t="shared" si="12"/>
        <v>30.333333333332774</v>
      </c>
      <c r="AF73" s="50">
        <f t="shared" si="12"/>
        <v>23.333333333333933</v>
      </c>
      <c r="AG73" s="50">
        <f t="shared" si="12"/>
        <v>26.444444444444155</v>
      </c>
      <c r="AH73" s="50">
        <f t="shared" si="12"/>
        <v>28.388888888888861</v>
      </c>
      <c r="AI73" s="51">
        <f t="shared" si="12"/>
        <v>21.388888888888431</v>
      </c>
      <c r="AJ73" s="51">
        <f t="shared" si="12"/>
        <v>24.500000000000846</v>
      </c>
      <c r="AK73" s="51">
        <f t="shared" si="12"/>
        <v>26.444444444444155</v>
      </c>
      <c r="AX73" s="381"/>
    </row>
    <row r="74" spans="1:50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55.222222222223962</v>
      </c>
      <c r="F74" s="41">
        <f t="shared" si="11"/>
        <v>58.377777777778959</v>
      </c>
      <c r="G74" s="41">
        <f t="shared" si="11"/>
        <v>60.349999999999959</v>
      </c>
      <c r="H74" s="42">
        <f t="shared" si="11"/>
        <v>51.27777777777608</v>
      </c>
      <c r="I74" s="42">
        <f t="shared" si="11"/>
        <v>54.433333333331603</v>
      </c>
      <c r="J74" s="42">
        <f t="shared" si="11"/>
        <v>56.40555555555467</v>
      </c>
      <c r="K74" s="43">
        <f t="shared" si="11"/>
        <v>47.333333333334529</v>
      </c>
      <c r="L74" s="43">
        <f t="shared" si="11"/>
        <v>50.488888888889619</v>
      </c>
      <c r="M74" s="43">
        <f t="shared" si="11"/>
        <v>52.461111111112317</v>
      </c>
      <c r="N74" s="44">
        <f t="shared" si="11"/>
        <v>35.5</v>
      </c>
      <c r="O74" s="44">
        <f t="shared" si="11"/>
        <v>38.655555555553882</v>
      </c>
      <c r="P74" s="44">
        <f t="shared" si="11"/>
        <v>40.627777777777595</v>
      </c>
      <c r="Q74" s="45">
        <f t="shared" si="11"/>
        <v>33.527777777776414</v>
      </c>
      <c r="R74" s="45">
        <f t="shared" si="11"/>
        <v>36.683333333332016</v>
      </c>
      <c r="S74" s="45">
        <f t="shared" si="11"/>
        <v>38.655555555553882</v>
      </c>
      <c r="T74" s="46">
        <f t="shared" si="11"/>
        <v>31.555555555555003</v>
      </c>
      <c r="U74" s="46">
        <f t="shared" si="15"/>
        <v>34.711111111111379</v>
      </c>
      <c r="V74" s="46">
        <f t="shared" si="15"/>
        <v>36.683333333332016</v>
      </c>
      <c r="W74" s="47">
        <f t="shared" si="15"/>
        <v>29.583333333333272</v>
      </c>
      <c r="X74" s="47">
        <f t="shared" si="15"/>
        <v>32.738888888889619</v>
      </c>
      <c r="Y74" s="47">
        <f t="shared" si="15"/>
        <v>34.711111111111379</v>
      </c>
      <c r="Z74" s="48">
        <f t="shared" si="15"/>
        <v>27.611111111111981</v>
      </c>
      <c r="AA74" s="48">
        <f t="shared" si="12"/>
        <v>30.766666666666108</v>
      </c>
      <c r="AB74" s="48">
        <f t="shared" si="12"/>
        <v>32.738888888889619</v>
      </c>
      <c r="AC74" s="49">
        <f t="shared" si="12"/>
        <v>25.63888888888804</v>
      </c>
      <c r="AD74" s="49">
        <f t="shared" si="12"/>
        <v>28.794444444444416</v>
      </c>
      <c r="AE74" s="49">
        <f t="shared" si="12"/>
        <v>30.766666666666108</v>
      </c>
      <c r="AF74" s="50">
        <f t="shared" si="12"/>
        <v>23.666666666667265</v>
      </c>
      <c r="AG74" s="50">
        <f t="shared" si="12"/>
        <v>26.822222222221932</v>
      </c>
      <c r="AH74" s="50">
        <f t="shared" si="12"/>
        <v>28.794444444444416</v>
      </c>
      <c r="AI74" s="51">
        <f t="shared" si="12"/>
        <v>21.694444444443988</v>
      </c>
      <c r="AJ74" s="51">
        <f t="shared" si="12"/>
        <v>24.850000000000847</v>
      </c>
      <c r="AK74" s="51">
        <f t="shared" si="12"/>
        <v>26.822222222221932</v>
      </c>
      <c r="AX74" s="381"/>
    </row>
    <row r="75" spans="1:50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56.000000000001741</v>
      </c>
      <c r="F75" s="41">
        <f t="shared" si="11"/>
        <v>59.200000000001182</v>
      </c>
      <c r="G75" s="41">
        <f t="shared" si="11"/>
        <v>61.19999999999996</v>
      </c>
      <c r="H75" s="42">
        <f t="shared" si="11"/>
        <v>51.999999999998302</v>
      </c>
      <c r="I75" s="42">
        <f t="shared" si="11"/>
        <v>55.199999999998269</v>
      </c>
      <c r="J75" s="42">
        <f t="shared" si="11"/>
        <v>57.199999999999115</v>
      </c>
      <c r="K75" s="43">
        <f t="shared" si="11"/>
        <v>48.000000000001194</v>
      </c>
      <c r="L75" s="43">
        <f t="shared" si="11"/>
        <v>51.200000000000728</v>
      </c>
      <c r="M75" s="43">
        <f t="shared" si="11"/>
        <v>53.200000000001204</v>
      </c>
      <c r="N75" s="44">
        <f t="shared" si="11"/>
        <v>36</v>
      </c>
      <c r="O75" s="44">
        <f t="shared" si="11"/>
        <v>39.199999999998326</v>
      </c>
      <c r="P75" s="44">
        <f t="shared" si="11"/>
        <v>41.199999999999818</v>
      </c>
      <c r="Q75" s="45">
        <f t="shared" si="11"/>
        <v>33.999999999998636</v>
      </c>
      <c r="R75" s="45">
        <f t="shared" si="11"/>
        <v>37.199999999998681</v>
      </c>
      <c r="S75" s="45">
        <f t="shared" si="11"/>
        <v>39.199999999998326</v>
      </c>
      <c r="T75" s="46">
        <f t="shared" si="11"/>
        <v>31.999999999999446</v>
      </c>
      <c r="U75" s="46">
        <f t="shared" si="15"/>
        <v>35.200000000000266</v>
      </c>
      <c r="V75" s="46">
        <f t="shared" si="15"/>
        <v>37.199999999998681</v>
      </c>
      <c r="W75" s="47">
        <f t="shared" si="15"/>
        <v>29.99999999999994</v>
      </c>
      <c r="X75" s="47">
        <f t="shared" si="15"/>
        <v>33.200000000000728</v>
      </c>
      <c r="Y75" s="47">
        <f t="shared" si="15"/>
        <v>35.200000000000266</v>
      </c>
      <c r="Z75" s="48">
        <f t="shared" si="15"/>
        <v>28.00000000000087</v>
      </c>
      <c r="AA75" s="48">
        <f t="shared" si="12"/>
        <v>31.199999999999442</v>
      </c>
      <c r="AB75" s="48">
        <f t="shared" si="12"/>
        <v>33.200000000000728</v>
      </c>
      <c r="AC75" s="49">
        <f t="shared" si="12"/>
        <v>25.999999999999151</v>
      </c>
      <c r="AD75" s="49">
        <f t="shared" si="12"/>
        <v>29.199999999999971</v>
      </c>
      <c r="AE75" s="49">
        <f t="shared" si="12"/>
        <v>31.199999999999442</v>
      </c>
      <c r="AF75" s="50">
        <f t="shared" si="12"/>
        <v>24.000000000000597</v>
      </c>
      <c r="AG75" s="50">
        <f t="shared" si="12"/>
        <v>27.199999999999708</v>
      </c>
      <c r="AH75" s="50">
        <f t="shared" si="12"/>
        <v>29.199999999999971</v>
      </c>
      <c r="AI75" s="51">
        <f t="shared" si="12"/>
        <v>21.999999999999545</v>
      </c>
      <c r="AJ75" s="51">
        <f t="shared" si="12"/>
        <v>25.200000000000848</v>
      </c>
      <c r="AK75" s="51">
        <f t="shared" si="12"/>
        <v>27.199999999999708</v>
      </c>
      <c r="AX75" s="381"/>
    </row>
    <row r="76" spans="1:50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56.777777777779519</v>
      </c>
      <c r="F76" s="41">
        <f t="shared" si="11"/>
        <v>60.022222222223405</v>
      </c>
      <c r="G76" s="41">
        <f t="shared" si="11"/>
        <v>62.049999999999962</v>
      </c>
      <c r="H76" s="42">
        <f t="shared" si="11"/>
        <v>52.722222222220523</v>
      </c>
      <c r="I76" s="42">
        <f t="shared" si="11"/>
        <v>55.966666666664935</v>
      </c>
      <c r="J76" s="42">
        <f t="shared" si="11"/>
        <v>57.994444444443559</v>
      </c>
      <c r="K76" s="43">
        <f t="shared" si="11"/>
        <v>48.666666666667858</v>
      </c>
      <c r="L76" s="43">
        <f t="shared" si="11"/>
        <v>51.911111111111836</v>
      </c>
      <c r="M76" s="43">
        <f t="shared" si="11"/>
        <v>53.938888888890091</v>
      </c>
      <c r="N76" s="44">
        <f t="shared" si="11"/>
        <v>36.5</v>
      </c>
      <c r="O76" s="44">
        <f t="shared" si="11"/>
        <v>39.74444444444277</v>
      </c>
      <c r="P76" s="44">
        <f t="shared" si="11"/>
        <v>41.772222222222041</v>
      </c>
      <c r="Q76" s="45">
        <f t="shared" si="11"/>
        <v>34.472222222220857</v>
      </c>
      <c r="R76" s="45">
        <f t="shared" si="11"/>
        <v>37.716666666665347</v>
      </c>
      <c r="S76" s="45">
        <f t="shared" si="11"/>
        <v>39.74444444444277</v>
      </c>
      <c r="T76" s="46">
        <f t="shared" si="11"/>
        <v>32.444444444443889</v>
      </c>
      <c r="U76" s="46">
        <f t="shared" si="15"/>
        <v>35.688888888889153</v>
      </c>
      <c r="V76" s="46">
        <f t="shared" si="15"/>
        <v>37.716666666665347</v>
      </c>
      <c r="W76" s="47">
        <f t="shared" si="15"/>
        <v>30.416666666666607</v>
      </c>
      <c r="X76" s="47">
        <f t="shared" si="15"/>
        <v>33.661111111111836</v>
      </c>
      <c r="Y76" s="47">
        <f t="shared" si="15"/>
        <v>35.688888888889153</v>
      </c>
      <c r="Z76" s="48">
        <f t="shared" si="15"/>
        <v>28.38888888888976</v>
      </c>
      <c r="AA76" s="48">
        <f t="shared" si="12"/>
        <v>31.633333333332775</v>
      </c>
      <c r="AB76" s="48">
        <f t="shared" si="12"/>
        <v>33.661111111111836</v>
      </c>
      <c r="AC76" s="49">
        <f t="shared" si="12"/>
        <v>26.361111111110262</v>
      </c>
      <c r="AD76" s="49">
        <f t="shared" si="12"/>
        <v>29.605555555555526</v>
      </c>
      <c r="AE76" s="49">
        <f t="shared" si="12"/>
        <v>31.633333333332775</v>
      </c>
      <c r="AF76" s="50">
        <f t="shared" si="12"/>
        <v>24.333333333333929</v>
      </c>
      <c r="AG76" s="50">
        <f t="shared" si="12"/>
        <v>27.577777777777484</v>
      </c>
      <c r="AH76" s="50">
        <f t="shared" si="12"/>
        <v>29.605555555555526</v>
      </c>
      <c r="AI76" s="51">
        <f t="shared" si="12"/>
        <v>22.305555555555102</v>
      </c>
      <c r="AJ76" s="51">
        <f t="shared" si="12"/>
        <v>25.55000000000085</v>
      </c>
      <c r="AK76" s="51">
        <f t="shared" si="12"/>
        <v>27.577777777777484</v>
      </c>
      <c r="AX76" s="381"/>
    </row>
    <row r="77" spans="1:50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57.555555555557298</v>
      </c>
      <c r="F77" s="41">
        <f t="shared" si="11"/>
        <v>60.844444444445628</v>
      </c>
      <c r="G77" s="41">
        <f t="shared" si="11"/>
        <v>62.899999999999963</v>
      </c>
      <c r="H77" s="42">
        <f t="shared" si="11"/>
        <v>53.444444444442745</v>
      </c>
      <c r="I77" s="42">
        <f t="shared" si="11"/>
        <v>56.733333333331601</v>
      </c>
      <c r="J77" s="42">
        <f t="shared" si="11"/>
        <v>58.788888888888003</v>
      </c>
      <c r="K77" s="43">
        <f t="shared" si="11"/>
        <v>49.333333333334522</v>
      </c>
      <c r="L77" s="43">
        <f t="shared" si="11"/>
        <v>52.622222222222945</v>
      </c>
      <c r="M77" s="43">
        <f t="shared" si="11"/>
        <v>54.677777777778978</v>
      </c>
      <c r="N77" s="44">
        <f t="shared" si="11"/>
        <v>37</v>
      </c>
      <c r="O77" s="44">
        <f t="shared" si="11"/>
        <v>40.288888888887215</v>
      </c>
      <c r="P77" s="44">
        <f t="shared" si="11"/>
        <v>42.344444444444264</v>
      </c>
      <c r="Q77" s="45">
        <f t="shared" si="11"/>
        <v>34.944444444443079</v>
      </c>
      <c r="R77" s="45">
        <f t="shared" si="11"/>
        <v>38.233333333332013</v>
      </c>
      <c r="S77" s="45">
        <f t="shared" si="11"/>
        <v>40.288888888887215</v>
      </c>
      <c r="T77" s="46">
        <f t="shared" si="11"/>
        <v>32.888888888888332</v>
      </c>
      <c r="U77" s="46">
        <f t="shared" si="15"/>
        <v>36.17777777777804</v>
      </c>
      <c r="V77" s="46">
        <f t="shared" si="15"/>
        <v>38.233333333332013</v>
      </c>
      <c r="W77" s="47">
        <f t="shared" si="15"/>
        <v>30.833333333333275</v>
      </c>
      <c r="X77" s="47">
        <f t="shared" si="15"/>
        <v>34.122222222222945</v>
      </c>
      <c r="Y77" s="47">
        <f t="shared" si="15"/>
        <v>36.17777777777804</v>
      </c>
      <c r="Z77" s="48">
        <f t="shared" si="15"/>
        <v>28.777777777778649</v>
      </c>
      <c r="AA77" s="48">
        <f t="shared" si="12"/>
        <v>32.066666666666109</v>
      </c>
      <c r="AB77" s="48">
        <f t="shared" si="12"/>
        <v>34.122222222222945</v>
      </c>
      <c r="AC77" s="49">
        <f t="shared" si="12"/>
        <v>26.722222222221372</v>
      </c>
      <c r="AD77" s="49">
        <f t="shared" si="12"/>
        <v>30.011111111111081</v>
      </c>
      <c r="AE77" s="49">
        <f t="shared" si="12"/>
        <v>32.066666666666109</v>
      </c>
      <c r="AF77" s="50">
        <f t="shared" si="12"/>
        <v>24.666666666667261</v>
      </c>
      <c r="AG77" s="50">
        <f t="shared" si="12"/>
        <v>27.955555555555261</v>
      </c>
      <c r="AH77" s="50">
        <f t="shared" si="12"/>
        <v>30.011111111111081</v>
      </c>
      <c r="AI77" s="51">
        <f t="shared" si="12"/>
        <v>22.61111111111066</v>
      </c>
      <c r="AJ77" s="51">
        <f t="shared" si="12"/>
        <v>25.900000000000851</v>
      </c>
      <c r="AK77" s="51">
        <f t="shared" si="12"/>
        <v>27.955555555555261</v>
      </c>
      <c r="AX77" s="381"/>
    </row>
    <row r="78" spans="1:50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58.333333333335077</v>
      </c>
      <c r="F78" s="41">
        <f t="shared" si="11"/>
        <v>61.666666666667851</v>
      </c>
      <c r="G78" s="41">
        <f t="shared" si="11"/>
        <v>63.749999999999964</v>
      </c>
      <c r="H78" s="42">
        <f t="shared" si="11"/>
        <v>54.166666666664966</v>
      </c>
      <c r="I78" s="42">
        <f t="shared" si="11"/>
        <v>57.499999999998266</v>
      </c>
      <c r="J78" s="42">
        <f t="shared" si="11"/>
        <v>59.583333333332448</v>
      </c>
      <c r="K78" s="43">
        <f t="shared" si="11"/>
        <v>50.000000000001187</v>
      </c>
      <c r="L78" s="43">
        <f t="shared" si="11"/>
        <v>53.333333333334053</v>
      </c>
      <c r="M78" s="43">
        <f t="shared" si="11"/>
        <v>55.416666666667865</v>
      </c>
      <c r="N78" s="44">
        <f t="shared" si="11"/>
        <v>37.5</v>
      </c>
      <c r="O78" s="44">
        <f t="shared" si="11"/>
        <v>40.833333333331659</v>
      </c>
      <c r="P78" s="44">
        <f t="shared" si="11"/>
        <v>42.916666666666487</v>
      </c>
      <c r="Q78" s="45">
        <f t="shared" si="11"/>
        <v>35.4166666666653</v>
      </c>
      <c r="R78" s="45">
        <f t="shared" si="11"/>
        <v>38.749999999998678</v>
      </c>
      <c r="S78" s="45">
        <f t="shared" si="11"/>
        <v>40.833333333331659</v>
      </c>
      <c r="T78" s="46">
        <f t="shared" si="11"/>
        <v>33.333333333332774</v>
      </c>
      <c r="U78" s="46">
        <f t="shared" si="15"/>
        <v>36.666666666666927</v>
      </c>
      <c r="V78" s="46">
        <f t="shared" si="15"/>
        <v>38.749999999998678</v>
      </c>
      <c r="W78" s="47">
        <f t="shared" si="15"/>
        <v>31.249999999999943</v>
      </c>
      <c r="X78" s="47">
        <f t="shared" si="15"/>
        <v>34.583333333334053</v>
      </c>
      <c r="Y78" s="47">
        <f t="shared" si="15"/>
        <v>36.666666666666927</v>
      </c>
      <c r="Z78" s="48">
        <f t="shared" si="15"/>
        <v>29.166666666667538</v>
      </c>
      <c r="AA78" s="48">
        <f t="shared" si="15"/>
        <v>32.499999999999439</v>
      </c>
      <c r="AB78" s="48">
        <f t="shared" si="15"/>
        <v>34.583333333334053</v>
      </c>
      <c r="AC78" s="49">
        <f t="shared" si="12"/>
        <v>27.083333333332483</v>
      </c>
      <c r="AD78" s="49">
        <f t="shared" si="12"/>
        <v>30.416666666666636</v>
      </c>
      <c r="AE78" s="49">
        <f t="shared" si="12"/>
        <v>32.499999999999439</v>
      </c>
      <c r="AF78" s="50">
        <f t="shared" si="12"/>
        <v>25.000000000000593</v>
      </c>
      <c r="AG78" s="50">
        <f t="shared" si="12"/>
        <v>28.333333333333037</v>
      </c>
      <c r="AH78" s="50">
        <f t="shared" si="12"/>
        <v>30.416666666666636</v>
      </c>
      <c r="AI78" s="51">
        <f t="shared" si="12"/>
        <v>22.916666666666217</v>
      </c>
      <c r="AJ78" s="51">
        <f t="shared" si="12"/>
        <v>26.250000000000853</v>
      </c>
      <c r="AK78" s="51">
        <f t="shared" si="12"/>
        <v>28.333333333333037</v>
      </c>
      <c r="AX78" s="381"/>
    </row>
    <row r="79" spans="1:50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59.111111111112855</v>
      </c>
      <c r="F79" s="41">
        <f t="shared" si="11"/>
        <v>62.488888888890074</v>
      </c>
      <c r="G79" s="41">
        <f t="shared" si="11"/>
        <v>64.599999999999966</v>
      </c>
      <c r="H79" s="42">
        <f t="shared" si="11"/>
        <v>54.888888888887188</v>
      </c>
      <c r="I79" s="42">
        <f t="shared" si="11"/>
        <v>58.266666666664932</v>
      </c>
      <c r="J79" s="42">
        <f t="shared" si="11"/>
        <v>60.377777777776892</v>
      </c>
      <c r="K79" s="43">
        <f t="shared" si="11"/>
        <v>50.666666666667851</v>
      </c>
      <c r="L79" s="43">
        <f t="shared" si="11"/>
        <v>54.044444444445162</v>
      </c>
      <c r="M79" s="43">
        <f t="shared" si="11"/>
        <v>56.155555555556752</v>
      </c>
      <c r="N79" s="44">
        <f t="shared" si="11"/>
        <v>38</v>
      </c>
      <c r="O79" s="44">
        <f t="shared" si="11"/>
        <v>41.377777777776103</v>
      </c>
      <c r="P79" s="44">
        <f t="shared" si="11"/>
        <v>43.48888888888871</v>
      </c>
      <c r="Q79" s="45">
        <f t="shared" si="11"/>
        <v>35.888888888887521</v>
      </c>
      <c r="R79" s="45">
        <f t="shared" si="11"/>
        <v>39.266666666665344</v>
      </c>
      <c r="S79" s="45">
        <f t="shared" si="11"/>
        <v>41.377777777776103</v>
      </c>
      <c r="T79" s="46">
        <f t="shared" si="11"/>
        <v>33.777777777777217</v>
      </c>
      <c r="U79" s="46">
        <f t="shared" si="15"/>
        <v>37.155555555555814</v>
      </c>
      <c r="V79" s="46">
        <f t="shared" si="15"/>
        <v>39.266666666665344</v>
      </c>
      <c r="W79" s="47">
        <f t="shared" si="15"/>
        <v>31.666666666666611</v>
      </c>
      <c r="X79" s="47">
        <f t="shared" si="15"/>
        <v>35.044444444445162</v>
      </c>
      <c r="Y79" s="47">
        <f t="shared" si="15"/>
        <v>37.155555555555814</v>
      </c>
      <c r="Z79" s="48">
        <f t="shared" si="15"/>
        <v>29.555555555556428</v>
      </c>
      <c r="AA79" s="48">
        <f t="shared" si="15"/>
        <v>32.933333333332769</v>
      </c>
      <c r="AB79" s="48">
        <f t="shared" si="15"/>
        <v>35.044444444445162</v>
      </c>
      <c r="AC79" s="49">
        <f t="shared" si="12"/>
        <v>27.444444444443594</v>
      </c>
      <c r="AD79" s="49">
        <f t="shared" si="12"/>
        <v>30.822222222222191</v>
      </c>
      <c r="AE79" s="49">
        <f t="shared" si="12"/>
        <v>32.933333333332769</v>
      </c>
      <c r="AF79" s="50">
        <f t="shared" si="12"/>
        <v>25.333333333333925</v>
      </c>
      <c r="AG79" s="50">
        <f t="shared" si="12"/>
        <v>28.711111111110814</v>
      </c>
      <c r="AH79" s="50">
        <f t="shared" si="12"/>
        <v>30.822222222222191</v>
      </c>
      <c r="AI79" s="51">
        <f t="shared" si="12"/>
        <v>23.222222222221774</v>
      </c>
      <c r="AJ79" s="51">
        <f t="shared" si="12"/>
        <v>26.600000000000854</v>
      </c>
      <c r="AK79" s="51">
        <f t="shared" si="12"/>
        <v>28.711111111110814</v>
      </c>
      <c r="AX79" s="381"/>
    </row>
    <row r="80" spans="1:50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59.888888888890634</v>
      </c>
      <c r="F80" s="41">
        <f t="shared" si="11"/>
        <v>63.311111111112297</v>
      </c>
      <c r="G80" s="41">
        <f t="shared" si="11"/>
        <v>65.44999999999996</v>
      </c>
      <c r="H80" s="42">
        <f t="shared" si="11"/>
        <v>55.611111111109409</v>
      </c>
      <c r="I80" s="42">
        <f t="shared" si="11"/>
        <v>59.033333333331598</v>
      </c>
      <c r="J80" s="42">
        <f t="shared" si="11"/>
        <v>61.172222222221336</v>
      </c>
      <c r="K80" s="43">
        <f t="shared" si="11"/>
        <v>51.333333333334515</v>
      </c>
      <c r="L80" s="43">
        <f t="shared" si="11"/>
        <v>54.755555555556271</v>
      </c>
      <c r="M80" s="43">
        <f t="shared" si="11"/>
        <v>56.894444444445639</v>
      </c>
      <c r="N80" s="44">
        <f t="shared" si="11"/>
        <v>38.5</v>
      </c>
      <c r="O80" s="44">
        <f t="shared" ref="O80:T80" si="16">O81-(O$363/360)</f>
        <v>41.922222222220547</v>
      </c>
      <c r="P80" s="44">
        <f t="shared" si="16"/>
        <v>44.061111111110932</v>
      </c>
      <c r="Q80" s="45">
        <f t="shared" si="16"/>
        <v>36.361111111109743</v>
      </c>
      <c r="R80" s="45">
        <f t="shared" si="16"/>
        <v>39.78333333333201</v>
      </c>
      <c r="S80" s="45">
        <f t="shared" si="16"/>
        <v>41.922222222220547</v>
      </c>
      <c r="T80" s="46">
        <f t="shared" si="16"/>
        <v>34.22222222222166</v>
      </c>
      <c r="U80" s="46">
        <f t="shared" si="15"/>
        <v>37.644444444444702</v>
      </c>
      <c r="V80" s="46">
        <f t="shared" si="15"/>
        <v>39.78333333333201</v>
      </c>
      <c r="W80" s="47">
        <f t="shared" si="15"/>
        <v>32.083333333333279</v>
      </c>
      <c r="X80" s="47">
        <f t="shared" si="15"/>
        <v>35.505555555556271</v>
      </c>
      <c r="Y80" s="47">
        <f t="shared" si="15"/>
        <v>37.644444444444702</v>
      </c>
      <c r="Z80" s="48">
        <f t="shared" si="15"/>
        <v>29.944444444445317</v>
      </c>
      <c r="AA80" s="48">
        <f t="shared" si="15"/>
        <v>33.366666666666099</v>
      </c>
      <c r="AB80" s="48">
        <f t="shared" si="15"/>
        <v>35.505555555556271</v>
      </c>
      <c r="AC80" s="49">
        <f t="shared" si="12"/>
        <v>27.805555555554704</v>
      </c>
      <c r="AD80" s="49">
        <f t="shared" si="12"/>
        <v>31.227777777777746</v>
      </c>
      <c r="AE80" s="49">
        <f t="shared" si="12"/>
        <v>33.366666666666099</v>
      </c>
      <c r="AF80" s="50">
        <f t="shared" si="12"/>
        <v>25.666666666667258</v>
      </c>
      <c r="AG80" s="50">
        <f t="shared" si="12"/>
        <v>29.08888888888859</v>
      </c>
      <c r="AH80" s="50">
        <f t="shared" si="12"/>
        <v>31.227777777777746</v>
      </c>
      <c r="AI80" s="51">
        <f t="shared" si="12"/>
        <v>23.527777777777331</v>
      </c>
      <c r="AJ80" s="51">
        <f t="shared" si="12"/>
        <v>26.950000000000855</v>
      </c>
      <c r="AK80" s="51">
        <f t="shared" si="12"/>
        <v>29.08888888888859</v>
      </c>
      <c r="AX80" s="381"/>
    </row>
    <row r="81" spans="1:50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60.666666666668412</v>
      </c>
      <c r="F81" s="41">
        <f t="shared" si="17"/>
        <v>64.133333333334519</v>
      </c>
      <c r="G81" s="41">
        <f t="shared" si="17"/>
        <v>66.299999999999955</v>
      </c>
      <c r="H81" s="42">
        <f t="shared" si="17"/>
        <v>56.33333333333163</v>
      </c>
      <c r="I81" s="42">
        <f t="shared" si="17"/>
        <v>59.799999999998263</v>
      </c>
      <c r="J81" s="42">
        <f t="shared" si="17"/>
        <v>61.96666666666578</v>
      </c>
      <c r="K81" s="43">
        <f t="shared" si="17"/>
        <v>52.00000000000118</v>
      </c>
      <c r="L81" s="43">
        <f t="shared" si="17"/>
        <v>55.466666666667379</v>
      </c>
      <c r="M81" s="43">
        <f t="shared" si="17"/>
        <v>57.633333333334527</v>
      </c>
      <c r="N81" s="44">
        <f t="shared" si="17"/>
        <v>39</v>
      </c>
      <c r="O81" s="44">
        <f t="shared" si="17"/>
        <v>42.466666666664992</v>
      </c>
      <c r="P81" s="44">
        <f t="shared" si="17"/>
        <v>44.633333333333155</v>
      </c>
      <c r="Q81" s="45">
        <f t="shared" si="17"/>
        <v>36.833333333331964</v>
      </c>
      <c r="R81" s="45">
        <f t="shared" si="17"/>
        <v>40.299999999998676</v>
      </c>
      <c r="S81" s="45">
        <f t="shared" si="17"/>
        <v>42.466666666664992</v>
      </c>
      <c r="T81" s="46">
        <f t="shared" si="17"/>
        <v>34.666666666666103</v>
      </c>
      <c r="U81" s="46">
        <f t="shared" si="15"/>
        <v>38.133333333333589</v>
      </c>
      <c r="V81" s="46">
        <f t="shared" si="15"/>
        <v>40.299999999998676</v>
      </c>
      <c r="W81" s="47">
        <f t="shared" si="15"/>
        <v>32.499999999999943</v>
      </c>
      <c r="X81" s="47">
        <f t="shared" si="15"/>
        <v>35.966666666667379</v>
      </c>
      <c r="Y81" s="47">
        <f t="shared" si="15"/>
        <v>38.133333333333589</v>
      </c>
      <c r="Z81" s="48">
        <f t="shared" si="15"/>
        <v>30.333333333334206</v>
      </c>
      <c r="AA81" s="48">
        <f t="shared" si="15"/>
        <v>33.799999999999429</v>
      </c>
      <c r="AB81" s="48">
        <f t="shared" si="15"/>
        <v>35.966666666667379</v>
      </c>
      <c r="AC81" s="49">
        <f t="shared" si="12"/>
        <v>28.166666666665815</v>
      </c>
      <c r="AD81" s="49">
        <f t="shared" si="12"/>
        <v>31.633333333333301</v>
      </c>
      <c r="AE81" s="49">
        <f t="shared" si="12"/>
        <v>33.799999999999429</v>
      </c>
      <c r="AF81" s="50">
        <f t="shared" si="12"/>
        <v>26.00000000000059</v>
      </c>
      <c r="AG81" s="50">
        <f t="shared" si="12"/>
        <v>29.466666666666367</v>
      </c>
      <c r="AH81" s="50">
        <f t="shared" si="12"/>
        <v>31.633333333333301</v>
      </c>
      <c r="AI81" s="51">
        <f t="shared" si="12"/>
        <v>23.833333333332888</v>
      </c>
      <c r="AJ81" s="51">
        <f t="shared" si="12"/>
        <v>27.300000000000857</v>
      </c>
      <c r="AK81" s="51">
        <f t="shared" si="12"/>
        <v>29.466666666666367</v>
      </c>
      <c r="AX81" s="381"/>
    </row>
    <row r="82" spans="1:50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61.444444444446191</v>
      </c>
      <c r="F82" s="41">
        <f t="shared" si="17"/>
        <v>64.955555555556742</v>
      </c>
      <c r="G82" s="41">
        <f t="shared" si="17"/>
        <v>67.149999999999949</v>
      </c>
      <c r="H82" s="42">
        <f t="shared" si="17"/>
        <v>57.055555555553852</v>
      </c>
      <c r="I82" s="42">
        <f t="shared" si="17"/>
        <v>60.566666666664929</v>
      </c>
      <c r="J82" s="42">
        <f t="shared" si="17"/>
        <v>62.761111111110225</v>
      </c>
      <c r="K82" s="43">
        <f t="shared" si="17"/>
        <v>52.666666666667844</v>
      </c>
      <c r="L82" s="43">
        <f t="shared" si="17"/>
        <v>56.177777777778488</v>
      </c>
      <c r="M82" s="43">
        <f t="shared" si="17"/>
        <v>58.372222222223414</v>
      </c>
      <c r="N82" s="44">
        <f t="shared" si="17"/>
        <v>39.5</v>
      </c>
      <c r="O82" s="44">
        <f t="shared" si="17"/>
        <v>43.011111111109436</v>
      </c>
      <c r="P82" s="44">
        <f t="shared" si="17"/>
        <v>45.205555555555378</v>
      </c>
      <c r="Q82" s="45">
        <f t="shared" si="17"/>
        <v>37.305555555554186</v>
      </c>
      <c r="R82" s="45">
        <f t="shared" si="17"/>
        <v>40.816666666665341</v>
      </c>
      <c r="S82" s="45">
        <f t="shared" si="17"/>
        <v>43.011111111109436</v>
      </c>
      <c r="T82" s="46">
        <f t="shared" si="17"/>
        <v>35.111111111110546</v>
      </c>
      <c r="U82" s="46">
        <f t="shared" si="15"/>
        <v>38.622222222222476</v>
      </c>
      <c r="V82" s="46">
        <f t="shared" si="15"/>
        <v>40.816666666665341</v>
      </c>
      <c r="W82" s="47">
        <f t="shared" si="15"/>
        <v>32.916666666666607</v>
      </c>
      <c r="X82" s="47">
        <f t="shared" si="15"/>
        <v>36.427777777778488</v>
      </c>
      <c r="Y82" s="47">
        <f t="shared" si="15"/>
        <v>38.622222222222476</v>
      </c>
      <c r="Z82" s="48">
        <f t="shared" si="15"/>
        <v>30.722222222223095</v>
      </c>
      <c r="AA82" s="48">
        <f t="shared" si="15"/>
        <v>34.233333333332759</v>
      </c>
      <c r="AB82" s="48">
        <f t="shared" si="15"/>
        <v>36.427777777778488</v>
      </c>
      <c r="AC82" s="49">
        <f t="shared" si="12"/>
        <v>28.527777777776926</v>
      </c>
      <c r="AD82" s="49">
        <f t="shared" si="12"/>
        <v>32.038888888888856</v>
      </c>
      <c r="AE82" s="49">
        <f t="shared" si="12"/>
        <v>34.233333333332759</v>
      </c>
      <c r="AF82" s="50">
        <f t="shared" si="12"/>
        <v>26.333333333333922</v>
      </c>
      <c r="AG82" s="50">
        <f t="shared" si="12"/>
        <v>29.844444444444143</v>
      </c>
      <c r="AH82" s="50">
        <f t="shared" si="12"/>
        <v>32.038888888888856</v>
      </c>
      <c r="AI82" s="51">
        <f t="shared" si="12"/>
        <v>24.138888888888445</v>
      </c>
      <c r="AJ82" s="51">
        <f t="shared" si="12"/>
        <v>27.650000000000858</v>
      </c>
      <c r="AK82" s="51">
        <f t="shared" si="12"/>
        <v>29.844444444444143</v>
      </c>
      <c r="AX82" s="381"/>
    </row>
    <row r="83" spans="1:50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62.222222222223969</v>
      </c>
      <c r="F83" s="41">
        <f t="shared" si="17"/>
        <v>65.777777777778965</v>
      </c>
      <c r="G83" s="41">
        <f t="shared" si="17"/>
        <v>67.999999999999943</v>
      </c>
      <c r="H83" s="42">
        <f t="shared" si="17"/>
        <v>57.777777777776073</v>
      </c>
      <c r="I83" s="42">
        <f t="shared" si="17"/>
        <v>61.333333333331595</v>
      </c>
      <c r="J83" s="42">
        <f t="shared" si="17"/>
        <v>63.555555555554669</v>
      </c>
      <c r="K83" s="43">
        <f t="shared" si="17"/>
        <v>53.333333333334508</v>
      </c>
      <c r="L83" s="43">
        <f t="shared" si="17"/>
        <v>56.888888888889596</v>
      </c>
      <c r="M83" s="43">
        <f t="shared" si="17"/>
        <v>59.111111111112301</v>
      </c>
      <c r="N83" s="44">
        <f t="shared" si="17"/>
        <v>40</v>
      </c>
      <c r="O83" s="44">
        <f t="shared" si="17"/>
        <v>43.55555555555388</v>
      </c>
      <c r="P83" s="44">
        <f t="shared" si="17"/>
        <v>45.777777777777601</v>
      </c>
      <c r="Q83" s="45">
        <f t="shared" si="17"/>
        <v>37.777777777776407</v>
      </c>
      <c r="R83" s="45">
        <f t="shared" si="17"/>
        <v>41.333333333332007</v>
      </c>
      <c r="S83" s="45">
        <f t="shared" si="17"/>
        <v>43.55555555555388</v>
      </c>
      <c r="T83" s="46">
        <f t="shared" si="17"/>
        <v>35.555555555554989</v>
      </c>
      <c r="U83" s="46">
        <f t="shared" si="15"/>
        <v>39.111111111111363</v>
      </c>
      <c r="V83" s="46">
        <f t="shared" si="15"/>
        <v>41.333333333332007</v>
      </c>
      <c r="W83" s="47">
        <f t="shared" si="15"/>
        <v>33.333333333333272</v>
      </c>
      <c r="X83" s="47">
        <f t="shared" si="15"/>
        <v>36.888888888889596</v>
      </c>
      <c r="Y83" s="47">
        <f t="shared" si="15"/>
        <v>39.111111111111363</v>
      </c>
      <c r="Z83" s="48">
        <f t="shared" si="15"/>
        <v>31.111111111111985</v>
      </c>
      <c r="AA83" s="48">
        <f t="shared" si="15"/>
        <v>34.666666666666089</v>
      </c>
      <c r="AB83" s="48">
        <f t="shared" si="15"/>
        <v>36.888888888889596</v>
      </c>
      <c r="AC83" s="49">
        <f t="shared" si="12"/>
        <v>28.888888888888037</v>
      </c>
      <c r="AD83" s="49">
        <f t="shared" si="12"/>
        <v>32.444444444444414</v>
      </c>
      <c r="AE83" s="49">
        <f t="shared" si="12"/>
        <v>34.666666666666089</v>
      </c>
      <c r="AF83" s="50">
        <f t="shared" si="12"/>
        <v>26.666666666667254</v>
      </c>
      <c r="AG83" s="50">
        <f t="shared" si="12"/>
        <v>30.222222222221919</v>
      </c>
      <c r="AH83" s="50">
        <f t="shared" si="12"/>
        <v>32.444444444444414</v>
      </c>
      <c r="AI83" s="51">
        <f t="shared" si="12"/>
        <v>24.444444444444002</v>
      </c>
      <c r="AJ83" s="51">
        <f t="shared" si="12"/>
        <v>28.00000000000086</v>
      </c>
      <c r="AK83" s="51">
        <f t="shared" si="12"/>
        <v>30.222222222221919</v>
      </c>
      <c r="AX83" s="381"/>
    </row>
    <row r="84" spans="1:50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63.000000000001748</v>
      </c>
      <c r="F84" s="41">
        <f t="shared" si="17"/>
        <v>66.600000000001188</v>
      </c>
      <c r="G84" s="41">
        <f t="shared" si="17"/>
        <v>68.849999999999937</v>
      </c>
      <c r="H84" s="42">
        <f t="shared" si="17"/>
        <v>58.499999999998295</v>
      </c>
      <c r="I84" s="42">
        <f t="shared" si="17"/>
        <v>62.099999999998261</v>
      </c>
      <c r="J84" s="42">
        <f t="shared" si="17"/>
        <v>64.349999999999113</v>
      </c>
      <c r="K84" s="43">
        <f t="shared" si="17"/>
        <v>54.000000000001172</v>
      </c>
      <c r="L84" s="43">
        <f t="shared" si="17"/>
        <v>57.600000000000705</v>
      </c>
      <c r="M84" s="43">
        <f t="shared" si="17"/>
        <v>59.850000000001188</v>
      </c>
      <c r="N84" s="44">
        <f t="shared" si="17"/>
        <v>40.5</v>
      </c>
      <c r="O84" s="44">
        <f t="shared" si="17"/>
        <v>44.099999999998325</v>
      </c>
      <c r="P84" s="44">
        <f t="shared" si="17"/>
        <v>46.349999999999824</v>
      </c>
      <c r="Q84" s="45">
        <f t="shared" si="17"/>
        <v>38.249999999998629</v>
      </c>
      <c r="R84" s="45">
        <f t="shared" si="17"/>
        <v>41.849999999998673</v>
      </c>
      <c r="S84" s="45">
        <f t="shared" si="17"/>
        <v>44.099999999998325</v>
      </c>
      <c r="T84" s="46">
        <f t="shared" si="17"/>
        <v>35.999999999999432</v>
      </c>
      <c r="U84" s="46">
        <f t="shared" si="15"/>
        <v>39.60000000000025</v>
      </c>
      <c r="V84" s="46">
        <f t="shared" si="15"/>
        <v>41.849999999998673</v>
      </c>
      <c r="W84" s="47">
        <f t="shared" si="15"/>
        <v>33.749999999999936</v>
      </c>
      <c r="X84" s="47">
        <f t="shared" si="15"/>
        <v>37.350000000000705</v>
      </c>
      <c r="Y84" s="47">
        <f t="shared" si="15"/>
        <v>39.60000000000025</v>
      </c>
      <c r="Z84" s="48">
        <f t="shared" si="15"/>
        <v>31.500000000000874</v>
      </c>
      <c r="AA84" s="48">
        <f t="shared" si="15"/>
        <v>35.099999999999419</v>
      </c>
      <c r="AB84" s="48">
        <f t="shared" si="15"/>
        <v>37.350000000000705</v>
      </c>
      <c r="AC84" s="49">
        <f t="shared" si="12"/>
        <v>29.249999999999147</v>
      </c>
      <c r="AD84" s="49">
        <f t="shared" si="12"/>
        <v>32.849999999999973</v>
      </c>
      <c r="AE84" s="49">
        <f t="shared" si="12"/>
        <v>35.099999999999419</v>
      </c>
      <c r="AF84" s="50">
        <f t="shared" si="12"/>
        <v>27.000000000000586</v>
      </c>
      <c r="AG84" s="50">
        <f t="shared" si="12"/>
        <v>30.599999999999696</v>
      </c>
      <c r="AH84" s="50">
        <f t="shared" si="12"/>
        <v>32.849999999999973</v>
      </c>
      <c r="AI84" s="51">
        <f t="shared" si="12"/>
        <v>24.749999999999559</v>
      </c>
      <c r="AJ84" s="51">
        <f t="shared" si="12"/>
        <v>28.350000000000861</v>
      </c>
      <c r="AK84" s="51">
        <f t="shared" si="12"/>
        <v>30.599999999999696</v>
      </c>
      <c r="AX84" s="381"/>
    </row>
    <row r="85" spans="1:50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63.777777777779527</v>
      </c>
      <c r="F85" s="41">
        <f t="shared" si="17"/>
        <v>67.422222222223411</v>
      </c>
      <c r="G85" s="41">
        <f t="shared" si="17"/>
        <v>69.699999999999932</v>
      </c>
      <c r="H85" s="42">
        <f t="shared" si="17"/>
        <v>59.222222222220516</v>
      </c>
      <c r="I85" s="42">
        <f t="shared" si="17"/>
        <v>62.866666666664926</v>
      </c>
      <c r="J85" s="42">
        <f t="shared" si="17"/>
        <v>65.144444444443565</v>
      </c>
      <c r="K85" s="43">
        <f t="shared" si="17"/>
        <v>54.666666666667837</v>
      </c>
      <c r="L85" s="43">
        <f t="shared" si="17"/>
        <v>58.311111111111813</v>
      </c>
      <c r="M85" s="43">
        <f t="shared" si="17"/>
        <v>60.588888888890075</v>
      </c>
      <c r="N85" s="44">
        <f t="shared" si="17"/>
        <v>41</v>
      </c>
      <c r="O85" s="44">
        <f t="shared" si="17"/>
        <v>44.644444444442769</v>
      </c>
      <c r="P85" s="44">
        <f t="shared" si="17"/>
        <v>46.922222222222047</v>
      </c>
      <c r="Q85" s="45">
        <f t="shared" si="17"/>
        <v>38.72222222222085</v>
      </c>
      <c r="R85" s="45">
        <f t="shared" si="17"/>
        <v>42.366666666665338</v>
      </c>
      <c r="S85" s="45">
        <f t="shared" si="17"/>
        <v>44.644444444442769</v>
      </c>
      <c r="T85" s="46">
        <f t="shared" si="17"/>
        <v>36.444444444443874</v>
      </c>
      <c r="U85" s="46">
        <f t="shared" si="15"/>
        <v>40.088888888889137</v>
      </c>
      <c r="V85" s="46">
        <f t="shared" si="15"/>
        <v>42.366666666665338</v>
      </c>
      <c r="W85" s="47">
        <f t="shared" si="15"/>
        <v>34.1666666666666</v>
      </c>
      <c r="X85" s="47">
        <f t="shared" si="15"/>
        <v>37.811111111111813</v>
      </c>
      <c r="Y85" s="47">
        <f t="shared" si="15"/>
        <v>40.088888888889137</v>
      </c>
      <c r="Z85" s="48">
        <f t="shared" si="15"/>
        <v>31.888888888889763</v>
      </c>
      <c r="AA85" s="48">
        <f t="shared" si="15"/>
        <v>35.533333333332749</v>
      </c>
      <c r="AB85" s="48">
        <f t="shared" si="15"/>
        <v>37.811111111111813</v>
      </c>
      <c r="AC85" s="49">
        <f t="shared" si="12"/>
        <v>29.611111111110258</v>
      </c>
      <c r="AD85" s="49">
        <f t="shared" si="12"/>
        <v>33.255555555555532</v>
      </c>
      <c r="AE85" s="49">
        <f t="shared" si="12"/>
        <v>35.533333333332749</v>
      </c>
      <c r="AF85" s="50">
        <f t="shared" ref="AF85:AK85" si="18">AF86-(AF$363/360)</f>
        <v>27.333333333333918</v>
      </c>
      <c r="AG85" s="50">
        <f t="shared" si="18"/>
        <v>30.977777777777472</v>
      </c>
      <c r="AH85" s="50">
        <f t="shared" si="18"/>
        <v>33.255555555555532</v>
      </c>
      <c r="AI85" s="51">
        <f t="shared" si="18"/>
        <v>25.055555555555117</v>
      </c>
      <c r="AJ85" s="51">
        <f t="shared" si="18"/>
        <v>28.700000000000863</v>
      </c>
      <c r="AK85" s="51">
        <f t="shared" si="18"/>
        <v>30.977777777777472</v>
      </c>
      <c r="AX85" s="381"/>
    </row>
    <row r="86" spans="1:50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64.555555555557305</v>
      </c>
      <c r="F86" s="41">
        <f t="shared" si="17"/>
        <v>68.244444444445634</v>
      </c>
      <c r="G86" s="41">
        <f t="shared" si="17"/>
        <v>70.549999999999926</v>
      </c>
      <c r="H86" s="42">
        <f t="shared" si="17"/>
        <v>59.944444444442738</v>
      </c>
      <c r="I86" s="42">
        <f t="shared" si="17"/>
        <v>63.633333333331592</v>
      </c>
      <c r="J86" s="42">
        <f t="shared" si="17"/>
        <v>65.938888888888016</v>
      </c>
      <c r="K86" s="43">
        <f t="shared" si="17"/>
        <v>55.333333333334501</v>
      </c>
      <c r="L86" s="43">
        <f t="shared" si="17"/>
        <v>59.022222222222922</v>
      </c>
      <c r="M86" s="43">
        <f t="shared" si="17"/>
        <v>61.327777777778962</v>
      </c>
      <c r="N86" s="44">
        <f t="shared" si="17"/>
        <v>41.5</v>
      </c>
      <c r="O86" s="44">
        <f t="shared" si="17"/>
        <v>45.188888888887213</v>
      </c>
      <c r="P86" s="44">
        <f t="shared" si="17"/>
        <v>47.494444444444269</v>
      </c>
      <c r="Q86" s="45">
        <f t="shared" si="17"/>
        <v>39.194444444443072</v>
      </c>
      <c r="R86" s="45">
        <f t="shared" si="17"/>
        <v>42.883333333332004</v>
      </c>
      <c r="S86" s="45">
        <f t="shared" si="17"/>
        <v>45.188888888887213</v>
      </c>
      <c r="T86" s="46">
        <f t="shared" si="17"/>
        <v>36.888888888888317</v>
      </c>
      <c r="U86" s="46">
        <f t="shared" si="15"/>
        <v>40.577777777778024</v>
      </c>
      <c r="V86" s="46">
        <f t="shared" si="15"/>
        <v>42.883333333332004</v>
      </c>
      <c r="W86" s="47">
        <f t="shared" si="15"/>
        <v>34.583333333333265</v>
      </c>
      <c r="X86" s="47">
        <f t="shared" si="15"/>
        <v>38.272222222222922</v>
      </c>
      <c r="Y86" s="47">
        <f t="shared" si="15"/>
        <v>40.577777777778024</v>
      </c>
      <c r="Z86" s="48">
        <f t="shared" si="15"/>
        <v>32.277777777778653</v>
      </c>
      <c r="AA86" s="48">
        <f t="shared" si="15"/>
        <v>35.966666666666079</v>
      </c>
      <c r="AB86" s="48">
        <f t="shared" si="15"/>
        <v>38.272222222222922</v>
      </c>
      <c r="AC86" s="49">
        <f t="shared" ref="AC86:AK117" si="19">AC87-(AC$363/360)</f>
        <v>29.972222222221369</v>
      </c>
      <c r="AD86" s="49">
        <f t="shared" si="19"/>
        <v>33.66111111111109</v>
      </c>
      <c r="AE86" s="49">
        <f t="shared" si="19"/>
        <v>35.966666666666079</v>
      </c>
      <c r="AF86" s="50">
        <f t="shared" si="19"/>
        <v>27.66666666666725</v>
      </c>
      <c r="AG86" s="50">
        <f t="shared" si="19"/>
        <v>31.355555555555249</v>
      </c>
      <c r="AH86" s="50">
        <f t="shared" si="19"/>
        <v>33.66111111111109</v>
      </c>
      <c r="AI86" s="51">
        <f t="shared" si="19"/>
        <v>25.361111111110674</v>
      </c>
      <c r="AJ86" s="51">
        <f t="shared" si="19"/>
        <v>29.050000000000864</v>
      </c>
      <c r="AK86" s="51">
        <f t="shared" si="19"/>
        <v>31.355555555555249</v>
      </c>
      <c r="AX86" s="381"/>
    </row>
    <row r="87" spans="1:50" ht="12.95" customHeight="1">
      <c r="A87" s="27"/>
      <c r="B87" s="27"/>
      <c r="C87" s="27"/>
      <c r="D87" s="52">
        <f t="shared" si="14"/>
        <v>0.233333333333333</v>
      </c>
      <c r="E87" s="41">
        <f t="shared" si="17"/>
        <v>65.333333333335077</v>
      </c>
      <c r="F87" s="41">
        <f t="shared" si="17"/>
        <v>69.066666666667857</v>
      </c>
      <c r="G87" s="41">
        <f t="shared" si="17"/>
        <v>71.39999999999992</v>
      </c>
      <c r="H87" s="42">
        <f t="shared" si="17"/>
        <v>60.666666666664959</v>
      </c>
      <c r="I87" s="42">
        <f t="shared" si="17"/>
        <v>64.399999999998258</v>
      </c>
      <c r="J87" s="42">
        <f t="shared" si="17"/>
        <v>66.733333333332467</v>
      </c>
      <c r="K87" s="43">
        <f t="shared" si="17"/>
        <v>56.000000000001165</v>
      </c>
      <c r="L87" s="43">
        <f t="shared" si="17"/>
        <v>59.733333333334031</v>
      </c>
      <c r="M87" s="43">
        <f t="shared" si="17"/>
        <v>62.066666666667849</v>
      </c>
      <c r="N87" s="44">
        <f t="shared" si="17"/>
        <v>42</v>
      </c>
      <c r="O87" s="44">
        <f t="shared" si="17"/>
        <v>45.733333333331657</v>
      </c>
      <c r="P87" s="44">
        <f t="shared" si="17"/>
        <v>48.066666666666492</v>
      </c>
      <c r="Q87" s="45">
        <f t="shared" si="17"/>
        <v>39.666666666665293</v>
      </c>
      <c r="R87" s="45">
        <f t="shared" si="17"/>
        <v>43.39999999999867</v>
      </c>
      <c r="S87" s="45">
        <f t="shared" si="17"/>
        <v>45.733333333331657</v>
      </c>
      <c r="T87" s="46">
        <f t="shared" si="17"/>
        <v>37.33333333333276</v>
      </c>
      <c r="U87" s="46">
        <f t="shared" si="15"/>
        <v>41.066666666666912</v>
      </c>
      <c r="V87" s="46">
        <f t="shared" si="15"/>
        <v>43.39999999999867</v>
      </c>
      <c r="W87" s="47">
        <f t="shared" si="15"/>
        <v>34.999999999999929</v>
      </c>
      <c r="X87" s="47">
        <f t="shared" si="15"/>
        <v>38.733333333334031</v>
      </c>
      <c r="Y87" s="47">
        <f t="shared" si="15"/>
        <v>41.066666666666912</v>
      </c>
      <c r="Z87" s="48">
        <f t="shared" si="15"/>
        <v>32.666666666667538</v>
      </c>
      <c r="AA87" s="48">
        <f t="shared" si="15"/>
        <v>36.399999999999409</v>
      </c>
      <c r="AB87" s="48">
        <f t="shared" si="15"/>
        <v>38.733333333334031</v>
      </c>
      <c r="AC87" s="49">
        <f t="shared" si="19"/>
        <v>30.333333333332479</v>
      </c>
      <c r="AD87" s="49">
        <f t="shared" si="19"/>
        <v>34.066666666666649</v>
      </c>
      <c r="AE87" s="49">
        <f t="shared" si="19"/>
        <v>36.399999999999409</v>
      </c>
      <c r="AF87" s="50">
        <f t="shared" si="19"/>
        <v>28.000000000000583</v>
      </c>
      <c r="AG87" s="50">
        <f t="shared" si="19"/>
        <v>31.733333333333025</v>
      </c>
      <c r="AH87" s="50">
        <f t="shared" si="19"/>
        <v>34.066666666666649</v>
      </c>
      <c r="AI87" s="51">
        <f t="shared" si="19"/>
        <v>25.666666666666231</v>
      </c>
      <c r="AJ87" s="51">
        <f t="shared" si="19"/>
        <v>29.400000000000865</v>
      </c>
      <c r="AK87" s="51">
        <f t="shared" si="19"/>
        <v>31.733333333333025</v>
      </c>
      <c r="AX87" s="381"/>
    </row>
    <row r="88" spans="1:50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66.111111111112848</v>
      </c>
      <c r="F88" s="41">
        <f t="shared" si="17"/>
        <v>69.888888888890079</v>
      </c>
      <c r="G88" s="41">
        <f t="shared" si="17"/>
        <v>72.249999999999915</v>
      </c>
      <c r="H88" s="42">
        <f t="shared" si="17"/>
        <v>61.38888888888718</v>
      </c>
      <c r="I88" s="42">
        <f t="shared" si="17"/>
        <v>65.166666666664923</v>
      </c>
      <c r="J88" s="42">
        <f t="shared" si="17"/>
        <v>67.527777777776919</v>
      </c>
      <c r="K88" s="43">
        <f t="shared" si="17"/>
        <v>56.66666666666783</v>
      </c>
      <c r="L88" s="43">
        <f t="shared" si="17"/>
        <v>60.444444444445139</v>
      </c>
      <c r="M88" s="43">
        <f t="shared" si="17"/>
        <v>62.805555555556737</v>
      </c>
      <c r="N88" s="44">
        <f t="shared" si="17"/>
        <v>42.5</v>
      </c>
      <c r="O88" s="44">
        <f t="shared" si="17"/>
        <v>46.277777777776102</v>
      </c>
      <c r="P88" s="44">
        <f t="shared" si="17"/>
        <v>48.638888888888715</v>
      </c>
      <c r="Q88" s="45">
        <f t="shared" si="17"/>
        <v>40.138888888887514</v>
      </c>
      <c r="R88" s="45">
        <f t="shared" si="17"/>
        <v>43.916666666665336</v>
      </c>
      <c r="S88" s="45">
        <f t="shared" si="17"/>
        <v>46.277777777776102</v>
      </c>
      <c r="T88" s="46">
        <f t="shared" si="17"/>
        <v>37.777777777777203</v>
      </c>
      <c r="U88" s="46">
        <f t="shared" si="15"/>
        <v>41.555555555555799</v>
      </c>
      <c r="V88" s="46">
        <f t="shared" si="15"/>
        <v>43.916666666665336</v>
      </c>
      <c r="W88" s="47">
        <f t="shared" si="15"/>
        <v>35.416666666666593</v>
      </c>
      <c r="X88" s="47">
        <f t="shared" si="15"/>
        <v>39.194444444445139</v>
      </c>
      <c r="Y88" s="47">
        <f t="shared" si="15"/>
        <v>41.555555555555799</v>
      </c>
      <c r="Z88" s="48">
        <f t="shared" si="15"/>
        <v>33.055555555556424</v>
      </c>
      <c r="AA88" s="48">
        <f t="shared" si="15"/>
        <v>36.833333333332739</v>
      </c>
      <c r="AB88" s="48">
        <f t="shared" si="15"/>
        <v>39.194444444445139</v>
      </c>
      <c r="AC88" s="49">
        <f t="shared" si="19"/>
        <v>30.69444444444359</v>
      </c>
      <c r="AD88" s="49">
        <f t="shared" si="19"/>
        <v>34.472222222222207</v>
      </c>
      <c r="AE88" s="49">
        <f t="shared" si="19"/>
        <v>36.833333333332739</v>
      </c>
      <c r="AF88" s="50">
        <f t="shared" si="19"/>
        <v>28.333333333333915</v>
      </c>
      <c r="AG88" s="50">
        <f t="shared" si="19"/>
        <v>32.111111111110802</v>
      </c>
      <c r="AH88" s="50">
        <f t="shared" si="19"/>
        <v>34.472222222222207</v>
      </c>
      <c r="AI88" s="51">
        <f t="shared" si="19"/>
        <v>25.972222222221788</v>
      </c>
      <c r="AJ88" s="51">
        <f t="shared" si="19"/>
        <v>29.750000000000867</v>
      </c>
      <c r="AK88" s="51">
        <f t="shared" si="19"/>
        <v>32.111111111110802</v>
      </c>
      <c r="AX88" s="381"/>
    </row>
    <row r="89" spans="1:50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66.888888888890619</v>
      </c>
      <c r="F89" s="41">
        <f t="shared" si="17"/>
        <v>70.711111111112302</v>
      </c>
      <c r="G89" s="41">
        <f t="shared" si="17"/>
        <v>73.099999999999909</v>
      </c>
      <c r="H89" s="42">
        <f t="shared" si="17"/>
        <v>62.111111111109402</v>
      </c>
      <c r="I89" s="42">
        <f t="shared" si="17"/>
        <v>65.933333333331589</v>
      </c>
      <c r="J89" s="42">
        <f t="shared" si="17"/>
        <v>68.32222222222137</v>
      </c>
      <c r="K89" s="43">
        <f t="shared" si="17"/>
        <v>57.333333333334494</v>
      </c>
      <c r="L89" s="43">
        <f t="shared" si="17"/>
        <v>61.155555555556248</v>
      </c>
      <c r="M89" s="43">
        <f t="shared" si="17"/>
        <v>63.544444444445624</v>
      </c>
      <c r="N89" s="44">
        <f t="shared" si="17"/>
        <v>43</v>
      </c>
      <c r="O89" s="44">
        <f t="shared" si="17"/>
        <v>46.822222222220546</v>
      </c>
      <c r="P89" s="44">
        <f t="shared" si="17"/>
        <v>49.211111111110938</v>
      </c>
      <c r="Q89" s="45">
        <f t="shared" si="17"/>
        <v>40.611111111109736</v>
      </c>
      <c r="R89" s="45">
        <f t="shared" si="17"/>
        <v>44.433333333332001</v>
      </c>
      <c r="S89" s="45">
        <f t="shared" si="17"/>
        <v>46.822222222220546</v>
      </c>
      <c r="T89" s="46">
        <f t="shared" si="17"/>
        <v>38.222222222221646</v>
      </c>
      <c r="U89" s="46">
        <f t="shared" si="15"/>
        <v>42.044444444444686</v>
      </c>
      <c r="V89" s="46">
        <f t="shared" si="15"/>
        <v>44.433333333332001</v>
      </c>
      <c r="W89" s="47">
        <f t="shared" si="15"/>
        <v>35.833333333333258</v>
      </c>
      <c r="X89" s="47">
        <f t="shared" si="15"/>
        <v>39.655555555556248</v>
      </c>
      <c r="Y89" s="47">
        <f t="shared" si="15"/>
        <v>42.044444444444686</v>
      </c>
      <c r="Z89" s="48">
        <f t="shared" si="15"/>
        <v>33.44444444444531</v>
      </c>
      <c r="AA89" s="48">
        <f t="shared" si="15"/>
        <v>37.266666666666069</v>
      </c>
      <c r="AB89" s="48">
        <f t="shared" si="15"/>
        <v>39.655555555556248</v>
      </c>
      <c r="AC89" s="49">
        <f t="shared" si="19"/>
        <v>31.055555555554701</v>
      </c>
      <c r="AD89" s="49">
        <f t="shared" si="19"/>
        <v>34.877777777777766</v>
      </c>
      <c r="AE89" s="49">
        <f t="shared" si="19"/>
        <v>37.266666666666069</v>
      </c>
      <c r="AF89" s="50">
        <f t="shared" si="19"/>
        <v>28.666666666667247</v>
      </c>
      <c r="AG89" s="50">
        <f t="shared" si="19"/>
        <v>32.488888888888582</v>
      </c>
      <c r="AH89" s="50">
        <f t="shared" si="19"/>
        <v>34.877777777777766</v>
      </c>
      <c r="AI89" s="51">
        <f t="shared" si="19"/>
        <v>26.277777777777345</v>
      </c>
      <c r="AJ89" s="51">
        <f t="shared" si="19"/>
        <v>30.100000000000868</v>
      </c>
      <c r="AK89" s="51">
        <f t="shared" si="19"/>
        <v>32.488888888888582</v>
      </c>
      <c r="AX89" s="381"/>
    </row>
    <row r="90" spans="1:50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67.666666666668391</v>
      </c>
      <c r="F90" s="41">
        <f t="shared" si="17"/>
        <v>71.533333333334525</v>
      </c>
      <c r="G90" s="41">
        <f t="shared" si="17"/>
        <v>73.949999999999903</v>
      </c>
      <c r="H90" s="42">
        <f t="shared" si="17"/>
        <v>62.833333333331623</v>
      </c>
      <c r="I90" s="42">
        <f t="shared" si="17"/>
        <v>66.699999999998255</v>
      </c>
      <c r="J90" s="42">
        <f t="shared" si="17"/>
        <v>69.116666666665822</v>
      </c>
      <c r="K90" s="43">
        <f t="shared" si="17"/>
        <v>58.000000000001158</v>
      </c>
      <c r="L90" s="43">
        <f t="shared" si="17"/>
        <v>61.866666666667356</v>
      </c>
      <c r="M90" s="43">
        <f t="shared" si="17"/>
        <v>64.283333333334511</v>
      </c>
      <c r="N90" s="44">
        <f t="shared" si="17"/>
        <v>43.5</v>
      </c>
      <c r="O90" s="44">
        <f t="shared" si="17"/>
        <v>47.36666666666499</v>
      </c>
      <c r="P90" s="44">
        <f t="shared" si="17"/>
        <v>49.783333333333161</v>
      </c>
      <c r="Q90" s="45">
        <f t="shared" si="17"/>
        <v>41.083333333331957</v>
      </c>
      <c r="R90" s="45">
        <f t="shared" si="17"/>
        <v>44.949999999998667</v>
      </c>
      <c r="S90" s="45">
        <f t="shared" si="17"/>
        <v>47.36666666666499</v>
      </c>
      <c r="T90" s="46">
        <f t="shared" si="17"/>
        <v>38.666666666666089</v>
      </c>
      <c r="U90" s="46">
        <f t="shared" si="15"/>
        <v>42.533333333333573</v>
      </c>
      <c r="V90" s="46">
        <f t="shared" si="15"/>
        <v>44.949999999998667</v>
      </c>
      <c r="W90" s="47">
        <f t="shared" si="15"/>
        <v>36.249999999999922</v>
      </c>
      <c r="X90" s="47">
        <f t="shared" si="15"/>
        <v>40.116666666667356</v>
      </c>
      <c r="Y90" s="47">
        <f t="shared" si="15"/>
        <v>42.533333333333573</v>
      </c>
      <c r="Z90" s="48">
        <f t="shared" si="15"/>
        <v>33.833333333334195</v>
      </c>
      <c r="AA90" s="48">
        <f t="shared" si="15"/>
        <v>37.699999999999399</v>
      </c>
      <c r="AB90" s="48">
        <f t="shared" si="15"/>
        <v>40.116666666667356</v>
      </c>
      <c r="AC90" s="49">
        <f t="shared" si="19"/>
        <v>31.416666666665812</v>
      </c>
      <c r="AD90" s="49">
        <f t="shared" si="19"/>
        <v>35.283333333333324</v>
      </c>
      <c r="AE90" s="49">
        <f t="shared" si="19"/>
        <v>37.699999999999399</v>
      </c>
      <c r="AF90" s="50">
        <f t="shared" si="19"/>
        <v>29.000000000000579</v>
      </c>
      <c r="AG90" s="50">
        <f t="shared" si="19"/>
        <v>32.866666666666362</v>
      </c>
      <c r="AH90" s="50">
        <f t="shared" si="19"/>
        <v>35.283333333333324</v>
      </c>
      <c r="AI90" s="51">
        <f t="shared" si="19"/>
        <v>26.583333333332902</v>
      </c>
      <c r="AJ90" s="51">
        <f t="shared" si="19"/>
        <v>30.45000000000087</v>
      </c>
      <c r="AK90" s="51">
        <f t="shared" si="19"/>
        <v>32.866666666666362</v>
      </c>
      <c r="AX90" s="381"/>
    </row>
    <row r="91" spans="1:50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68.444444444446162</v>
      </c>
      <c r="F91" s="41">
        <f t="shared" si="17"/>
        <v>72.355555555556748</v>
      </c>
      <c r="G91" s="41">
        <f t="shared" si="17"/>
        <v>74.799999999999898</v>
      </c>
      <c r="H91" s="42">
        <f t="shared" si="17"/>
        <v>63.555555555553845</v>
      </c>
      <c r="I91" s="42">
        <f t="shared" si="17"/>
        <v>67.466666666664921</v>
      </c>
      <c r="J91" s="42">
        <f t="shared" si="17"/>
        <v>69.911111111110273</v>
      </c>
      <c r="K91" s="43">
        <f t="shared" si="17"/>
        <v>58.666666666667822</v>
      </c>
      <c r="L91" s="43">
        <f t="shared" si="17"/>
        <v>62.577777777778465</v>
      </c>
      <c r="M91" s="43">
        <f t="shared" si="17"/>
        <v>65.022222222223405</v>
      </c>
      <c r="N91" s="44">
        <f t="shared" si="17"/>
        <v>44</v>
      </c>
      <c r="O91" s="44">
        <f t="shared" si="17"/>
        <v>47.911111111109435</v>
      </c>
      <c r="P91" s="44">
        <f t="shared" si="17"/>
        <v>50.355555555555384</v>
      </c>
      <c r="Q91" s="45">
        <f t="shared" si="17"/>
        <v>41.555555555554179</v>
      </c>
      <c r="R91" s="45">
        <f t="shared" si="17"/>
        <v>45.466666666665333</v>
      </c>
      <c r="S91" s="45">
        <f t="shared" si="17"/>
        <v>47.911111111109435</v>
      </c>
      <c r="T91" s="46">
        <f t="shared" si="17"/>
        <v>39.111111111110532</v>
      </c>
      <c r="U91" s="46">
        <f t="shared" si="15"/>
        <v>43.02222222222246</v>
      </c>
      <c r="V91" s="46">
        <f t="shared" si="15"/>
        <v>45.466666666665333</v>
      </c>
      <c r="W91" s="47">
        <f t="shared" si="15"/>
        <v>36.666666666666586</v>
      </c>
      <c r="X91" s="47">
        <f t="shared" si="15"/>
        <v>40.577777777778465</v>
      </c>
      <c r="Y91" s="47">
        <f t="shared" si="15"/>
        <v>43.02222222222246</v>
      </c>
      <c r="Z91" s="48">
        <f t="shared" si="15"/>
        <v>34.222222222223081</v>
      </c>
      <c r="AA91" s="48">
        <f t="shared" si="15"/>
        <v>38.133333333332729</v>
      </c>
      <c r="AB91" s="48">
        <f t="shared" si="15"/>
        <v>40.577777777778465</v>
      </c>
      <c r="AC91" s="49">
        <f t="shared" si="19"/>
        <v>31.777777777776922</v>
      </c>
      <c r="AD91" s="49">
        <f t="shared" si="19"/>
        <v>35.688888888888883</v>
      </c>
      <c r="AE91" s="49">
        <f t="shared" si="19"/>
        <v>38.133333333332729</v>
      </c>
      <c r="AF91" s="50">
        <f t="shared" si="19"/>
        <v>29.333333333333911</v>
      </c>
      <c r="AG91" s="50">
        <f t="shared" si="19"/>
        <v>33.244444444444142</v>
      </c>
      <c r="AH91" s="50">
        <f t="shared" si="19"/>
        <v>35.688888888888883</v>
      </c>
      <c r="AI91" s="51">
        <f t="shared" si="19"/>
        <v>26.888888888888459</v>
      </c>
      <c r="AJ91" s="51">
        <f t="shared" si="19"/>
        <v>30.800000000000871</v>
      </c>
      <c r="AK91" s="51">
        <f t="shared" si="19"/>
        <v>33.244444444444142</v>
      </c>
      <c r="AX91" s="381"/>
    </row>
    <row r="92" spans="1:50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69.222222222223934</v>
      </c>
      <c r="F92" s="41">
        <f t="shared" si="17"/>
        <v>73.177777777778971</v>
      </c>
      <c r="G92" s="41">
        <f t="shared" si="17"/>
        <v>75.649999999999892</v>
      </c>
      <c r="H92" s="42">
        <f t="shared" si="17"/>
        <v>64.277777777776066</v>
      </c>
      <c r="I92" s="42">
        <f t="shared" si="17"/>
        <v>68.233333333331586</v>
      </c>
      <c r="J92" s="42">
        <f t="shared" si="17"/>
        <v>70.705555555554724</v>
      </c>
      <c r="K92" s="43">
        <f t="shared" si="17"/>
        <v>59.333333333334487</v>
      </c>
      <c r="L92" s="43">
        <f t="shared" si="17"/>
        <v>63.288888888889574</v>
      </c>
      <c r="M92" s="43">
        <f t="shared" si="17"/>
        <v>65.761111111112299</v>
      </c>
      <c r="N92" s="44">
        <f t="shared" si="17"/>
        <v>44.5</v>
      </c>
      <c r="O92" s="44">
        <f t="shared" si="17"/>
        <v>48.455555555553879</v>
      </c>
      <c r="P92" s="44">
        <f t="shared" si="17"/>
        <v>50.927777777777607</v>
      </c>
      <c r="Q92" s="45">
        <f t="shared" si="17"/>
        <v>42.0277777777764</v>
      </c>
      <c r="R92" s="45">
        <f t="shared" si="17"/>
        <v>45.983333333331998</v>
      </c>
      <c r="S92" s="45">
        <f t="shared" si="17"/>
        <v>48.455555555553879</v>
      </c>
      <c r="T92" s="46">
        <f t="shared" si="17"/>
        <v>39.555555555554974</v>
      </c>
      <c r="U92" s="46">
        <f t="shared" ref="U92:AJ106" si="20">U93-(U$363/360)</f>
        <v>43.511111111111347</v>
      </c>
      <c r="V92" s="46">
        <f t="shared" si="20"/>
        <v>45.983333333331998</v>
      </c>
      <c r="W92" s="47">
        <f t="shared" si="20"/>
        <v>37.08333333333325</v>
      </c>
      <c r="X92" s="47">
        <f t="shared" si="20"/>
        <v>41.038888888889574</v>
      </c>
      <c r="Y92" s="47">
        <f t="shared" si="20"/>
        <v>43.511111111111347</v>
      </c>
      <c r="Z92" s="48">
        <f t="shared" si="20"/>
        <v>34.611111111111967</v>
      </c>
      <c r="AA92" s="48">
        <f t="shared" si="20"/>
        <v>38.566666666666059</v>
      </c>
      <c r="AB92" s="48">
        <f t="shared" si="20"/>
        <v>41.038888888889574</v>
      </c>
      <c r="AC92" s="49">
        <f t="shared" si="20"/>
        <v>32.138888888888033</v>
      </c>
      <c r="AD92" s="49">
        <f t="shared" si="20"/>
        <v>36.094444444444441</v>
      </c>
      <c r="AE92" s="49">
        <f t="shared" si="20"/>
        <v>38.566666666666059</v>
      </c>
      <c r="AF92" s="50">
        <f t="shared" si="20"/>
        <v>29.666666666667243</v>
      </c>
      <c r="AG92" s="50">
        <f t="shared" si="20"/>
        <v>33.622222222221922</v>
      </c>
      <c r="AH92" s="50">
        <f t="shared" si="19"/>
        <v>36.094444444444441</v>
      </c>
      <c r="AI92" s="51">
        <f t="shared" si="19"/>
        <v>27.194444444444017</v>
      </c>
      <c r="AJ92" s="51">
        <f t="shared" si="19"/>
        <v>31.150000000000873</v>
      </c>
      <c r="AK92" s="51">
        <f t="shared" si="19"/>
        <v>33.622222222221922</v>
      </c>
      <c r="AX92" s="381"/>
    </row>
    <row r="93" spans="1:50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70.000000000001705</v>
      </c>
      <c r="F93" s="41">
        <f t="shared" si="17"/>
        <v>74.000000000001194</v>
      </c>
      <c r="G93" s="41">
        <f t="shared" si="17"/>
        <v>76.499999999999886</v>
      </c>
      <c r="H93" s="42">
        <f t="shared" si="17"/>
        <v>64.999999999998295</v>
      </c>
      <c r="I93" s="42">
        <f t="shared" si="17"/>
        <v>68.999999999998252</v>
      </c>
      <c r="J93" s="42">
        <f t="shared" si="17"/>
        <v>71.499999999999176</v>
      </c>
      <c r="K93" s="43">
        <f t="shared" si="17"/>
        <v>60.000000000001151</v>
      </c>
      <c r="L93" s="43">
        <f t="shared" si="17"/>
        <v>64.000000000000682</v>
      </c>
      <c r="M93" s="43">
        <f t="shared" si="17"/>
        <v>66.500000000001194</v>
      </c>
      <c r="N93" s="44">
        <f t="shared" si="17"/>
        <v>45</v>
      </c>
      <c r="O93" s="44">
        <f t="shared" si="17"/>
        <v>48.999999999998323</v>
      </c>
      <c r="P93" s="44">
        <f t="shared" si="17"/>
        <v>51.499999999999829</v>
      </c>
      <c r="Q93" s="45">
        <f t="shared" si="17"/>
        <v>42.499999999998622</v>
      </c>
      <c r="R93" s="45">
        <f t="shared" si="17"/>
        <v>46.499999999998664</v>
      </c>
      <c r="S93" s="45">
        <f t="shared" si="17"/>
        <v>48.999999999998323</v>
      </c>
      <c r="T93" s="46">
        <f t="shared" si="17"/>
        <v>39.999999999999417</v>
      </c>
      <c r="U93" s="46">
        <f t="shared" si="20"/>
        <v>44.000000000000234</v>
      </c>
      <c r="V93" s="46">
        <f t="shared" si="20"/>
        <v>46.499999999998664</v>
      </c>
      <c r="W93" s="47">
        <f t="shared" si="20"/>
        <v>37.499999999999915</v>
      </c>
      <c r="X93" s="47">
        <f t="shared" si="20"/>
        <v>41.500000000000682</v>
      </c>
      <c r="Y93" s="47">
        <f t="shared" si="20"/>
        <v>44.000000000000234</v>
      </c>
      <c r="Z93" s="48">
        <f t="shared" si="20"/>
        <v>35.000000000000853</v>
      </c>
      <c r="AA93" s="48">
        <f t="shared" si="20"/>
        <v>38.999999999999389</v>
      </c>
      <c r="AB93" s="48">
        <f t="shared" si="20"/>
        <v>41.500000000000682</v>
      </c>
      <c r="AC93" s="49">
        <f t="shared" si="20"/>
        <v>32.499999999999147</v>
      </c>
      <c r="AD93" s="49">
        <f t="shared" si="20"/>
        <v>36.5</v>
      </c>
      <c r="AE93" s="49">
        <f t="shared" si="20"/>
        <v>38.999999999999389</v>
      </c>
      <c r="AF93" s="50">
        <f t="shared" si="20"/>
        <v>30.000000000000576</v>
      </c>
      <c r="AG93" s="50">
        <f t="shared" si="20"/>
        <v>33.999999999999702</v>
      </c>
      <c r="AH93" s="50">
        <f t="shared" si="19"/>
        <v>36.5</v>
      </c>
      <c r="AI93" s="51">
        <f t="shared" si="19"/>
        <v>27.499999999999574</v>
      </c>
      <c r="AJ93" s="51">
        <f t="shared" si="19"/>
        <v>31.500000000000874</v>
      </c>
      <c r="AK93" s="51">
        <f t="shared" si="19"/>
        <v>33.999999999999702</v>
      </c>
      <c r="AX93" s="381"/>
    </row>
    <row r="94" spans="1:50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70.777777777779477</v>
      </c>
      <c r="F94" s="41">
        <f t="shared" si="17"/>
        <v>74.822222222223417</v>
      </c>
      <c r="G94" s="41">
        <f t="shared" si="17"/>
        <v>77.349999999999881</v>
      </c>
      <c r="H94" s="42">
        <f t="shared" si="17"/>
        <v>65.722222222220523</v>
      </c>
      <c r="I94" s="42">
        <f t="shared" si="17"/>
        <v>69.766666666664918</v>
      </c>
      <c r="J94" s="42">
        <f t="shared" si="17"/>
        <v>72.294444444443627</v>
      </c>
      <c r="K94" s="43">
        <f t="shared" si="17"/>
        <v>60.666666666667815</v>
      </c>
      <c r="L94" s="43">
        <f t="shared" si="17"/>
        <v>64.711111111111791</v>
      </c>
      <c r="M94" s="43">
        <f t="shared" si="17"/>
        <v>67.238888888890088</v>
      </c>
      <c r="N94" s="44">
        <f t="shared" si="17"/>
        <v>45.5</v>
      </c>
      <c r="O94" s="44">
        <f t="shared" si="17"/>
        <v>49.544444444442767</v>
      </c>
      <c r="P94" s="44">
        <f t="shared" si="17"/>
        <v>52.072222222222052</v>
      </c>
      <c r="Q94" s="45">
        <f t="shared" si="17"/>
        <v>42.972222222220843</v>
      </c>
      <c r="R94" s="45">
        <f t="shared" si="17"/>
        <v>47.01666666666533</v>
      </c>
      <c r="S94" s="45">
        <f t="shared" si="17"/>
        <v>49.544444444442767</v>
      </c>
      <c r="T94" s="46">
        <f t="shared" si="17"/>
        <v>40.44444444444386</v>
      </c>
      <c r="U94" s="46">
        <f t="shared" si="20"/>
        <v>44.488888888889122</v>
      </c>
      <c r="V94" s="46">
        <f t="shared" si="20"/>
        <v>47.01666666666533</v>
      </c>
      <c r="W94" s="47">
        <f t="shared" si="20"/>
        <v>37.916666666666579</v>
      </c>
      <c r="X94" s="47">
        <f t="shared" si="20"/>
        <v>41.961111111111791</v>
      </c>
      <c r="Y94" s="47">
        <f t="shared" si="20"/>
        <v>44.488888888889122</v>
      </c>
      <c r="Z94" s="48">
        <f t="shared" si="20"/>
        <v>35.388888888889738</v>
      </c>
      <c r="AA94" s="48">
        <f t="shared" si="20"/>
        <v>39.433333333332719</v>
      </c>
      <c r="AB94" s="48">
        <f t="shared" si="20"/>
        <v>41.961111111111791</v>
      </c>
      <c r="AC94" s="49">
        <f t="shared" si="20"/>
        <v>32.861111111110262</v>
      </c>
      <c r="AD94" s="49">
        <f t="shared" si="20"/>
        <v>36.905555555555559</v>
      </c>
      <c r="AE94" s="49">
        <f t="shared" si="20"/>
        <v>39.433333333332719</v>
      </c>
      <c r="AF94" s="50">
        <f t="shared" si="20"/>
        <v>30.333333333333908</v>
      </c>
      <c r="AG94" s="50">
        <f t="shared" si="20"/>
        <v>34.377777777777482</v>
      </c>
      <c r="AH94" s="50">
        <f t="shared" si="19"/>
        <v>36.905555555555559</v>
      </c>
      <c r="AI94" s="51">
        <f t="shared" si="19"/>
        <v>27.805555555555131</v>
      </c>
      <c r="AJ94" s="51">
        <f t="shared" si="19"/>
        <v>31.850000000000875</v>
      </c>
      <c r="AK94" s="51">
        <f t="shared" si="19"/>
        <v>34.377777777777482</v>
      </c>
      <c r="AX94" s="381"/>
    </row>
    <row r="95" spans="1:50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71.555555555557248</v>
      </c>
      <c r="F95" s="41">
        <f t="shared" si="17"/>
        <v>75.644444444445639</v>
      </c>
      <c r="G95" s="41">
        <f t="shared" si="17"/>
        <v>78.199999999999875</v>
      </c>
      <c r="H95" s="42">
        <f t="shared" si="17"/>
        <v>66.444444444442752</v>
      </c>
      <c r="I95" s="42">
        <f t="shared" si="17"/>
        <v>70.533333333331584</v>
      </c>
      <c r="J95" s="42">
        <f t="shared" si="17"/>
        <v>73.088888888888079</v>
      </c>
      <c r="K95" s="43">
        <f t="shared" si="17"/>
        <v>61.33333333333448</v>
      </c>
      <c r="L95" s="43">
        <f t="shared" si="17"/>
        <v>65.422222222222899</v>
      </c>
      <c r="M95" s="43">
        <f t="shared" si="17"/>
        <v>67.977777777778982</v>
      </c>
      <c r="N95" s="44">
        <f t="shared" si="17"/>
        <v>46</v>
      </c>
      <c r="O95" s="44">
        <f t="shared" si="17"/>
        <v>50.088888888887212</v>
      </c>
      <c r="P95" s="44">
        <f t="shared" si="17"/>
        <v>52.644444444444275</v>
      </c>
      <c r="Q95" s="45">
        <f t="shared" si="17"/>
        <v>43.444444444443064</v>
      </c>
      <c r="R95" s="45">
        <f t="shared" si="17"/>
        <v>47.533333333331996</v>
      </c>
      <c r="S95" s="45">
        <f t="shared" si="17"/>
        <v>50.088888888887212</v>
      </c>
      <c r="T95" s="46">
        <f t="shared" si="17"/>
        <v>40.888888888888303</v>
      </c>
      <c r="U95" s="46">
        <f t="shared" si="20"/>
        <v>44.977777777778009</v>
      </c>
      <c r="V95" s="46">
        <f t="shared" si="20"/>
        <v>47.533333333331996</v>
      </c>
      <c r="W95" s="47">
        <f t="shared" si="20"/>
        <v>38.333333333333243</v>
      </c>
      <c r="X95" s="47">
        <f t="shared" si="20"/>
        <v>42.422222222222899</v>
      </c>
      <c r="Y95" s="47">
        <f t="shared" si="20"/>
        <v>44.977777777778009</v>
      </c>
      <c r="Z95" s="48">
        <f t="shared" si="20"/>
        <v>35.777777777778624</v>
      </c>
      <c r="AA95" s="48">
        <f t="shared" si="20"/>
        <v>39.866666666666049</v>
      </c>
      <c r="AB95" s="48">
        <f t="shared" si="20"/>
        <v>42.422222222222899</v>
      </c>
      <c r="AC95" s="49">
        <f t="shared" si="20"/>
        <v>33.222222222221376</v>
      </c>
      <c r="AD95" s="49">
        <f t="shared" si="20"/>
        <v>37.311111111111117</v>
      </c>
      <c r="AE95" s="49">
        <f t="shared" si="20"/>
        <v>39.866666666666049</v>
      </c>
      <c r="AF95" s="50">
        <f t="shared" si="20"/>
        <v>30.66666666666724</v>
      </c>
      <c r="AG95" s="50">
        <f t="shared" si="20"/>
        <v>34.755555555555262</v>
      </c>
      <c r="AH95" s="50">
        <f t="shared" si="19"/>
        <v>37.311111111111117</v>
      </c>
      <c r="AI95" s="51">
        <f t="shared" si="19"/>
        <v>28.111111111110688</v>
      </c>
      <c r="AJ95" s="51">
        <f t="shared" si="19"/>
        <v>32.200000000000877</v>
      </c>
      <c r="AK95" s="51">
        <f t="shared" si="19"/>
        <v>34.755555555555262</v>
      </c>
      <c r="AX95" s="381"/>
    </row>
    <row r="96" spans="1:50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72.33333333333502</v>
      </c>
      <c r="F96" s="41">
        <f t="shared" si="17"/>
        <v>76.466666666667862</v>
      </c>
      <c r="G96" s="41">
        <f t="shared" si="17"/>
        <v>79.049999999999869</v>
      </c>
      <c r="H96" s="42">
        <f t="shared" si="17"/>
        <v>67.16666666666498</v>
      </c>
      <c r="I96" s="42">
        <f t="shared" si="17"/>
        <v>71.299999999998249</v>
      </c>
      <c r="J96" s="42">
        <f t="shared" si="17"/>
        <v>73.88333333333253</v>
      </c>
      <c r="K96" s="43">
        <f t="shared" si="17"/>
        <v>62.000000000001144</v>
      </c>
      <c r="L96" s="43">
        <f t="shared" si="17"/>
        <v>66.133333333334008</v>
      </c>
      <c r="M96" s="43">
        <f t="shared" si="17"/>
        <v>68.716666666667876</v>
      </c>
      <c r="N96" s="44">
        <f t="shared" si="17"/>
        <v>46.5</v>
      </c>
      <c r="O96" s="44">
        <f t="shared" si="17"/>
        <v>50.633333333331656</v>
      </c>
      <c r="P96" s="44">
        <f t="shared" si="17"/>
        <v>53.216666666666498</v>
      </c>
      <c r="Q96" s="45">
        <f t="shared" si="17"/>
        <v>43.916666666665286</v>
      </c>
      <c r="R96" s="45">
        <f t="shared" si="17"/>
        <v>48.049999999998661</v>
      </c>
      <c r="S96" s="45">
        <f t="shared" si="17"/>
        <v>50.633333333331656</v>
      </c>
      <c r="T96" s="46">
        <f t="shared" ref="T96:AD111" si="21">T97-(T$363/360)</f>
        <v>41.333333333332746</v>
      </c>
      <c r="U96" s="46">
        <f t="shared" si="21"/>
        <v>45.466666666666896</v>
      </c>
      <c r="V96" s="46">
        <f t="shared" si="20"/>
        <v>48.049999999998661</v>
      </c>
      <c r="W96" s="47">
        <f t="shared" si="20"/>
        <v>38.749999999999908</v>
      </c>
      <c r="X96" s="47">
        <f t="shared" si="20"/>
        <v>42.883333333334008</v>
      </c>
      <c r="Y96" s="47">
        <f t="shared" si="20"/>
        <v>45.466666666666896</v>
      </c>
      <c r="Z96" s="48">
        <f t="shared" si="20"/>
        <v>36.16666666666751</v>
      </c>
      <c r="AA96" s="48">
        <f t="shared" si="20"/>
        <v>40.299999999999379</v>
      </c>
      <c r="AB96" s="48">
        <f t="shared" si="20"/>
        <v>42.883333333334008</v>
      </c>
      <c r="AC96" s="49">
        <f t="shared" si="20"/>
        <v>33.58333333333249</v>
      </c>
      <c r="AD96" s="49">
        <f t="shared" si="20"/>
        <v>37.716666666666676</v>
      </c>
      <c r="AE96" s="49">
        <f t="shared" si="20"/>
        <v>40.299999999999379</v>
      </c>
      <c r="AF96" s="50">
        <f t="shared" si="20"/>
        <v>31.000000000000572</v>
      </c>
      <c r="AG96" s="50">
        <f t="shared" si="20"/>
        <v>35.133333333333042</v>
      </c>
      <c r="AH96" s="50">
        <f t="shared" si="19"/>
        <v>37.716666666666676</v>
      </c>
      <c r="AI96" s="51">
        <f t="shared" si="19"/>
        <v>28.416666666666245</v>
      </c>
      <c r="AJ96" s="51">
        <f t="shared" si="19"/>
        <v>32.550000000000878</v>
      </c>
      <c r="AK96" s="51">
        <f t="shared" si="19"/>
        <v>35.133333333333042</v>
      </c>
      <c r="AX96" s="381"/>
    </row>
    <row r="97" spans="1:50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73.111111111112791</v>
      </c>
      <c r="F97" s="41">
        <f t="shared" si="22"/>
        <v>77.288888888890085</v>
      </c>
      <c r="G97" s="41">
        <f t="shared" si="22"/>
        <v>79.899999999999864</v>
      </c>
      <c r="H97" s="42">
        <f t="shared" si="22"/>
        <v>67.888888888887209</v>
      </c>
      <c r="I97" s="42">
        <f t="shared" si="22"/>
        <v>72.066666666664915</v>
      </c>
      <c r="J97" s="42">
        <f t="shared" si="22"/>
        <v>74.677777777776981</v>
      </c>
      <c r="K97" s="43">
        <f t="shared" si="22"/>
        <v>62.666666666667808</v>
      </c>
      <c r="L97" s="43">
        <f t="shared" si="22"/>
        <v>66.844444444445116</v>
      </c>
      <c r="M97" s="43">
        <f t="shared" si="22"/>
        <v>69.455555555556771</v>
      </c>
      <c r="N97" s="44">
        <f t="shared" si="22"/>
        <v>47</v>
      </c>
      <c r="O97" s="44">
        <f t="shared" si="22"/>
        <v>51.1777777777761</v>
      </c>
      <c r="P97" s="44">
        <f t="shared" si="22"/>
        <v>53.788888888888721</v>
      </c>
      <c r="Q97" s="45">
        <f t="shared" si="22"/>
        <v>44.388888888887507</v>
      </c>
      <c r="R97" s="45">
        <f t="shared" si="22"/>
        <v>48.566666666665327</v>
      </c>
      <c r="S97" s="45">
        <f t="shared" si="22"/>
        <v>51.1777777777761</v>
      </c>
      <c r="T97" s="46">
        <f t="shared" si="22"/>
        <v>41.777777777777189</v>
      </c>
      <c r="U97" s="46">
        <f t="shared" si="21"/>
        <v>45.955555555555783</v>
      </c>
      <c r="V97" s="46">
        <f t="shared" si="20"/>
        <v>48.566666666665327</v>
      </c>
      <c r="W97" s="47">
        <f t="shared" si="20"/>
        <v>39.166666666666572</v>
      </c>
      <c r="X97" s="47">
        <f t="shared" si="20"/>
        <v>43.344444444445116</v>
      </c>
      <c r="Y97" s="47">
        <f t="shared" si="20"/>
        <v>45.955555555555783</v>
      </c>
      <c r="Z97" s="48">
        <f t="shared" si="20"/>
        <v>36.555555555556396</v>
      </c>
      <c r="AA97" s="48">
        <f t="shared" si="20"/>
        <v>40.733333333332709</v>
      </c>
      <c r="AB97" s="48">
        <f t="shared" si="20"/>
        <v>43.344444444445116</v>
      </c>
      <c r="AC97" s="49">
        <f t="shared" si="20"/>
        <v>33.944444444443604</v>
      </c>
      <c r="AD97" s="49">
        <f t="shared" si="20"/>
        <v>38.122222222222234</v>
      </c>
      <c r="AE97" s="49">
        <f t="shared" si="20"/>
        <v>40.733333333332709</v>
      </c>
      <c r="AF97" s="50">
        <f t="shared" si="20"/>
        <v>31.333333333333904</v>
      </c>
      <c r="AG97" s="50">
        <f t="shared" si="20"/>
        <v>35.511111111110822</v>
      </c>
      <c r="AH97" s="50">
        <f t="shared" si="19"/>
        <v>38.122222222222234</v>
      </c>
      <c r="AI97" s="51">
        <f t="shared" si="19"/>
        <v>28.722222222221802</v>
      </c>
      <c r="AJ97" s="51">
        <f t="shared" si="19"/>
        <v>32.90000000000088</v>
      </c>
      <c r="AK97" s="51">
        <f t="shared" si="19"/>
        <v>35.511111111110822</v>
      </c>
      <c r="AX97" s="381"/>
    </row>
    <row r="98" spans="1:50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73.888888888890563</v>
      </c>
      <c r="F98" s="41">
        <f t="shared" si="22"/>
        <v>78.111111111112308</v>
      </c>
      <c r="G98" s="41">
        <f t="shared" si="22"/>
        <v>80.749999999999858</v>
      </c>
      <c r="H98" s="42">
        <f t="shared" si="22"/>
        <v>68.611111111109437</v>
      </c>
      <c r="I98" s="42">
        <f t="shared" si="22"/>
        <v>72.833333333331581</v>
      </c>
      <c r="J98" s="42">
        <f t="shared" si="22"/>
        <v>75.472222222221433</v>
      </c>
      <c r="K98" s="43">
        <f t="shared" si="22"/>
        <v>63.333333333334473</v>
      </c>
      <c r="L98" s="43">
        <f t="shared" si="22"/>
        <v>67.555555555556225</v>
      </c>
      <c r="M98" s="43">
        <f t="shared" si="22"/>
        <v>70.194444444445665</v>
      </c>
      <c r="N98" s="44">
        <f t="shared" si="22"/>
        <v>47.5</v>
      </c>
      <c r="O98" s="44">
        <f t="shared" si="22"/>
        <v>51.722222222220545</v>
      </c>
      <c r="P98" s="44">
        <f t="shared" si="22"/>
        <v>54.361111111110944</v>
      </c>
      <c r="Q98" s="45">
        <f t="shared" si="22"/>
        <v>44.861111111109729</v>
      </c>
      <c r="R98" s="45">
        <f t="shared" si="22"/>
        <v>49.083333333331993</v>
      </c>
      <c r="S98" s="45">
        <f t="shared" si="22"/>
        <v>51.722222222220545</v>
      </c>
      <c r="T98" s="46">
        <f t="shared" si="22"/>
        <v>42.222222222221632</v>
      </c>
      <c r="U98" s="46">
        <f t="shared" si="21"/>
        <v>46.44444444444467</v>
      </c>
      <c r="V98" s="46">
        <f t="shared" si="20"/>
        <v>49.083333333331993</v>
      </c>
      <c r="W98" s="47">
        <f t="shared" si="20"/>
        <v>39.583333333333236</v>
      </c>
      <c r="X98" s="47">
        <f t="shared" si="20"/>
        <v>43.805555555556225</v>
      </c>
      <c r="Y98" s="47">
        <f t="shared" si="20"/>
        <v>46.44444444444467</v>
      </c>
      <c r="Z98" s="48">
        <f t="shared" si="20"/>
        <v>36.944444444445281</v>
      </c>
      <c r="AA98" s="48">
        <f t="shared" si="20"/>
        <v>41.166666666666039</v>
      </c>
      <c r="AB98" s="48">
        <f t="shared" si="20"/>
        <v>43.805555555556225</v>
      </c>
      <c r="AC98" s="49">
        <f t="shared" si="20"/>
        <v>34.305555555554719</v>
      </c>
      <c r="AD98" s="49">
        <f t="shared" si="20"/>
        <v>38.527777777777793</v>
      </c>
      <c r="AE98" s="49">
        <f t="shared" si="20"/>
        <v>41.166666666666039</v>
      </c>
      <c r="AF98" s="50">
        <f t="shared" si="20"/>
        <v>31.666666666667236</v>
      </c>
      <c r="AG98" s="50">
        <f t="shared" si="20"/>
        <v>35.888888888888602</v>
      </c>
      <c r="AH98" s="50">
        <f t="shared" si="19"/>
        <v>38.527777777777793</v>
      </c>
      <c r="AI98" s="51">
        <f t="shared" si="19"/>
        <v>29.027777777777359</v>
      </c>
      <c r="AJ98" s="51">
        <f t="shared" si="19"/>
        <v>33.250000000000881</v>
      </c>
      <c r="AK98" s="51">
        <f t="shared" si="19"/>
        <v>35.888888888888602</v>
      </c>
      <c r="AX98" s="381"/>
    </row>
    <row r="99" spans="1:50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74.666666666668334</v>
      </c>
      <c r="F99" s="41">
        <f t="shared" si="22"/>
        <v>78.933333333334531</v>
      </c>
      <c r="G99" s="41">
        <f t="shared" si="22"/>
        <v>81.599999999999852</v>
      </c>
      <c r="H99" s="42">
        <f t="shared" si="22"/>
        <v>69.333333333331666</v>
      </c>
      <c r="I99" s="42">
        <f t="shared" si="22"/>
        <v>73.599999999998246</v>
      </c>
      <c r="J99" s="42">
        <f t="shared" si="22"/>
        <v>76.266666666665884</v>
      </c>
      <c r="K99" s="43">
        <f t="shared" si="22"/>
        <v>64.000000000001137</v>
      </c>
      <c r="L99" s="43">
        <f t="shared" si="22"/>
        <v>68.266666666667334</v>
      </c>
      <c r="M99" s="43">
        <f t="shared" si="22"/>
        <v>70.933333333334559</v>
      </c>
      <c r="N99" s="44">
        <f t="shared" si="22"/>
        <v>48</v>
      </c>
      <c r="O99" s="44">
        <f t="shared" si="22"/>
        <v>52.266666666664989</v>
      </c>
      <c r="P99" s="44">
        <f t="shared" si="22"/>
        <v>54.933333333333167</v>
      </c>
      <c r="Q99" s="45">
        <f t="shared" si="22"/>
        <v>45.33333333333195</v>
      </c>
      <c r="R99" s="45">
        <f t="shared" si="22"/>
        <v>49.599999999998658</v>
      </c>
      <c r="S99" s="45">
        <f t="shared" si="22"/>
        <v>52.266666666664989</v>
      </c>
      <c r="T99" s="46">
        <f t="shared" si="22"/>
        <v>42.666666666666075</v>
      </c>
      <c r="U99" s="46">
        <f t="shared" si="21"/>
        <v>46.933333333333557</v>
      </c>
      <c r="V99" s="46">
        <f t="shared" si="20"/>
        <v>49.599999999998658</v>
      </c>
      <c r="W99" s="47">
        <f t="shared" si="20"/>
        <v>39.999999999999901</v>
      </c>
      <c r="X99" s="47">
        <f t="shared" si="20"/>
        <v>44.266666666667334</v>
      </c>
      <c r="Y99" s="47">
        <f t="shared" si="20"/>
        <v>46.933333333333557</v>
      </c>
      <c r="Z99" s="48">
        <f t="shared" si="20"/>
        <v>37.333333333334167</v>
      </c>
      <c r="AA99" s="48">
        <f t="shared" si="20"/>
        <v>41.599999999999369</v>
      </c>
      <c r="AB99" s="48">
        <f t="shared" si="20"/>
        <v>44.266666666667334</v>
      </c>
      <c r="AC99" s="49">
        <f t="shared" si="20"/>
        <v>34.666666666665833</v>
      </c>
      <c r="AD99" s="49">
        <f t="shared" si="20"/>
        <v>38.933333333333351</v>
      </c>
      <c r="AE99" s="49">
        <f t="shared" si="20"/>
        <v>41.599999999999369</v>
      </c>
      <c r="AF99" s="50">
        <f t="shared" si="20"/>
        <v>32.000000000000568</v>
      </c>
      <c r="AG99" s="50">
        <f t="shared" si="20"/>
        <v>36.266666666666382</v>
      </c>
      <c r="AH99" s="50">
        <f t="shared" si="19"/>
        <v>38.933333333333351</v>
      </c>
      <c r="AI99" s="51">
        <f t="shared" si="19"/>
        <v>29.333333333332916</v>
      </c>
      <c r="AJ99" s="51">
        <f t="shared" si="19"/>
        <v>33.600000000000882</v>
      </c>
      <c r="AK99" s="51">
        <f t="shared" si="19"/>
        <v>36.266666666666382</v>
      </c>
      <c r="AX99" s="381"/>
    </row>
    <row r="100" spans="1:50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75.444444444446106</v>
      </c>
      <c r="F100" s="41">
        <f t="shared" si="22"/>
        <v>79.755555555556754</v>
      </c>
      <c r="G100" s="41">
        <f t="shared" si="22"/>
        <v>82.449999999999847</v>
      </c>
      <c r="H100" s="42">
        <f t="shared" si="22"/>
        <v>70.055555555553894</v>
      </c>
      <c r="I100" s="42">
        <f t="shared" si="22"/>
        <v>74.366666666664912</v>
      </c>
      <c r="J100" s="42">
        <f t="shared" si="22"/>
        <v>77.061111111110336</v>
      </c>
      <c r="K100" s="43">
        <f t="shared" si="22"/>
        <v>64.666666666667808</v>
      </c>
      <c r="L100" s="43">
        <f t="shared" si="22"/>
        <v>68.977777777778442</v>
      </c>
      <c r="M100" s="43">
        <f t="shared" si="22"/>
        <v>71.672222222223454</v>
      </c>
      <c r="N100" s="44">
        <f t="shared" si="22"/>
        <v>48.5</v>
      </c>
      <c r="O100" s="44">
        <f t="shared" si="22"/>
        <v>52.811111111109433</v>
      </c>
      <c r="P100" s="44">
        <f t="shared" si="22"/>
        <v>55.505555555555389</v>
      </c>
      <c r="Q100" s="45">
        <f t="shared" si="22"/>
        <v>45.805555555554172</v>
      </c>
      <c r="R100" s="45">
        <f t="shared" si="22"/>
        <v>50.116666666665324</v>
      </c>
      <c r="S100" s="45">
        <f t="shared" si="22"/>
        <v>52.811111111109433</v>
      </c>
      <c r="T100" s="46">
        <f t="shared" si="22"/>
        <v>43.111111111110517</v>
      </c>
      <c r="U100" s="46">
        <f t="shared" si="21"/>
        <v>47.422222222222445</v>
      </c>
      <c r="V100" s="46">
        <f t="shared" si="20"/>
        <v>50.116666666665324</v>
      </c>
      <c r="W100" s="47">
        <f t="shared" si="20"/>
        <v>40.416666666666565</v>
      </c>
      <c r="X100" s="47">
        <f t="shared" si="20"/>
        <v>44.727777777778442</v>
      </c>
      <c r="Y100" s="47">
        <f t="shared" si="20"/>
        <v>47.422222222222445</v>
      </c>
      <c r="Z100" s="48">
        <f t="shared" si="20"/>
        <v>37.722222222223053</v>
      </c>
      <c r="AA100" s="48">
        <f t="shared" si="20"/>
        <v>42.033333333332699</v>
      </c>
      <c r="AB100" s="48">
        <f t="shared" si="20"/>
        <v>44.727777777778442</v>
      </c>
      <c r="AC100" s="49">
        <f t="shared" si="20"/>
        <v>35.027777777776947</v>
      </c>
      <c r="AD100" s="49">
        <f t="shared" si="20"/>
        <v>39.33888888888891</v>
      </c>
      <c r="AE100" s="49">
        <f t="shared" si="20"/>
        <v>42.033333333332699</v>
      </c>
      <c r="AF100" s="50">
        <f t="shared" si="20"/>
        <v>32.333333333333904</v>
      </c>
      <c r="AG100" s="50">
        <f t="shared" si="20"/>
        <v>36.644444444444161</v>
      </c>
      <c r="AH100" s="50">
        <f t="shared" si="19"/>
        <v>39.33888888888891</v>
      </c>
      <c r="AI100" s="51">
        <f t="shared" si="19"/>
        <v>29.638888888888474</v>
      </c>
      <c r="AJ100" s="51">
        <f t="shared" si="19"/>
        <v>33.950000000000884</v>
      </c>
      <c r="AK100" s="51">
        <f t="shared" si="19"/>
        <v>36.644444444444161</v>
      </c>
      <c r="AX100" s="381"/>
    </row>
    <row r="101" spans="1:50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76.222222222223877</v>
      </c>
      <c r="F101" s="41">
        <f t="shared" si="22"/>
        <v>80.577777777778977</v>
      </c>
      <c r="G101" s="41">
        <f t="shared" si="22"/>
        <v>83.299999999999841</v>
      </c>
      <c r="H101" s="42">
        <f t="shared" si="22"/>
        <v>70.777777777776123</v>
      </c>
      <c r="I101" s="42">
        <f t="shared" si="22"/>
        <v>75.133333333331578</v>
      </c>
      <c r="J101" s="42">
        <f t="shared" si="22"/>
        <v>77.855555555554787</v>
      </c>
      <c r="K101" s="43">
        <f t="shared" si="22"/>
        <v>65.33333333333448</v>
      </c>
      <c r="L101" s="43">
        <f t="shared" si="22"/>
        <v>69.688888888889551</v>
      </c>
      <c r="M101" s="43">
        <f t="shared" si="22"/>
        <v>72.411111111112348</v>
      </c>
      <c r="N101" s="44">
        <f t="shared" si="22"/>
        <v>49</v>
      </c>
      <c r="O101" s="44">
        <f t="shared" si="22"/>
        <v>53.355555555553877</v>
      </c>
      <c r="P101" s="44">
        <f t="shared" si="22"/>
        <v>56.077777777777612</v>
      </c>
      <c r="Q101" s="45">
        <f t="shared" si="22"/>
        <v>46.277777777776393</v>
      </c>
      <c r="R101" s="45">
        <f t="shared" si="22"/>
        <v>50.63333333333199</v>
      </c>
      <c r="S101" s="45">
        <f t="shared" si="22"/>
        <v>53.355555555553877</v>
      </c>
      <c r="T101" s="46">
        <f t="shared" si="22"/>
        <v>43.55555555555496</v>
      </c>
      <c r="U101" s="46">
        <f t="shared" si="21"/>
        <v>47.911111111111332</v>
      </c>
      <c r="V101" s="46">
        <f t="shared" si="20"/>
        <v>50.63333333333199</v>
      </c>
      <c r="W101" s="47">
        <f t="shared" si="20"/>
        <v>40.833333333333229</v>
      </c>
      <c r="X101" s="47">
        <f t="shared" si="20"/>
        <v>45.188888888889551</v>
      </c>
      <c r="Y101" s="47">
        <f t="shared" si="20"/>
        <v>47.911111111111332</v>
      </c>
      <c r="Z101" s="48">
        <f t="shared" si="20"/>
        <v>38.111111111111938</v>
      </c>
      <c r="AA101" s="48">
        <f t="shared" si="20"/>
        <v>42.466666666666029</v>
      </c>
      <c r="AB101" s="48">
        <f t="shared" si="20"/>
        <v>45.188888888889551</v>
      </c>
      <c r="AC101" s="49">
        <f t="shared" si="20"/>
        <v>35.388888888888062</v>
      </c>
      <c r="AD101" s="49">
        <f t="shared" si="20"/>
        <v>39.744444444444468</v>
      </c>
      <c r="AE101" s="49">
        <f t="shared" si="20"/>
        <v>42.466666666666029</v>
      </c>
      <c r="AF101" s="50">
        <f t="shared" si="20"/>
        <v>32.66666666666724</v>
      </c>
      <c r="AG101" s="50">
        <f t="shared" si="20"/>
        <v>37.022222222221941</v>
      </c>
      <c r="AH101" s="50">
        <f t="shared" si="19"/>
        <v>39.744444444444468</v>
      </c>
      <c r="AI101" s="51">
        <f t="shared" si="19"/>
        <v>29.944444444444031</v>
      </c>
      <c r="AJ101" s="51">
        <f t="shared" si="19"/>
        <v>34.300000000000885</v>
      </c>
      <c r="AK101" s="51">
        <f t="shared" si="19"/>
        <v>37.022222222221941</v>
      </c>
      <c r="AX101" s="381"/>
    </row>
    <row r="102" spans="1:50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77.000000000001648</v>
      </c>
      <c r="F102" s="41">
        <f t="shared" si="22"/>
        <v>81.400000000001199</v>
      </c>
      <c r="G102" s="41">
        <f t="shared" si="22"/>
        <v>84.149999999999835</v>
      </c>
      <c r="H102" s="42">
        <f t="shared" si="22"/>
        <v>71.499999999998352</v>
      </c>
      <c r="I102" s="42">
        <f t="shared" si="22"/>
        <v>75.899999999998244</v>
      </c>
      <c r="J102" s="42">
        <f t="shared" si="22"/>
        <v>78.649999999999238</v>
      </c>
      <c r="K102" s="43">
        <f t="shared" si="22"/>
        <v>66.000000000001151</v>
      </c>
      <c r="L102" s="43">
        <f t="shared" si="22"/>
        <v>70.400000000000659</v>
      </c>
      <c r="M102" s="43">
        <f t="shared" si="22"/>
        <v>73.150000000001242</v>
      </c>
      <c r="N102" s="44">
        <f t="shared" si="22"/>
        <v>49.5</v>
      </c>
      <c r="O102" s="44">
        <f t="shared" si="22"/>
        <v>53.899999999998322</v>
      </c>
      <c r="P102" s="44">
        <f t="shared" si="22"/>
        <v>56.649999999999835</v>
      </c>
      <c r="Q102" s="45">
        <f t="shared" si="22"/>
        <v>46.749999999998614</v>
      </c>
      <c r="R102" s="45">
        <f t="shared" si="22"/>
        <v>51.149999999998656</v>
      </c>
      <c r="S102" s="45">
        <f t="shared" si="22"/>
        <v>53.899999999998322</v>
      </c>
      <c r="T102" s="46">
        <f t="shared" si="22"/>
        <v>43.999999999999403</v>
      </c>
      <c r="U102" s="46">
        <f t="shared" si="21"/>
        <v>48.400000000000219</v>
      </c>
      <c r="V102" s="46">
        <f t="shared" si="20"/>
        <v>51.149999999998656</v>
      </c>
      <c r="W102" s="47">
        <f t="shared" si="20"/>
        <v>41.249999999999893</v>
      </c>
      <c r="X102" s="47">
        <f t="shared" si="20"/>
        <v>45.650000000000659</v>
      </c>
      <c r="Y102" s="47">
        <f t="shared" si="20"/>
        <v>48.400000000000219</v>
      </c>
      <c r="Z102" s="48">
        <f t="shared" si="20"/>
        <v>38.500000000000824</v>
      </c>
      <c r="AA102" s="48">
        <f t="shared" si="20"/>
        <v>42.899999999999359</v>
      </c>
      <c r="AB102" s="48">
        <f t="shared" si="20"/>
        <v>45.650000000000659</v>
      </c>
      <c r="AC102" s="49">
        <f t="shared" si="20"/>
        <v>35.749999999999176</v>
      </c>
      <c r="AD102" s="49">
        <f t="shared" si="20"/>
        <v>40.150000000000027</v>
      </c>
      <c r="AE102" s="49">
        <f t="shared" si="20"/>
        <v>42.899999999999359</v>
      </c>
      <c r="AF102" s="50">
        <f t="shared" si="20"/>
        <v>33.000000000000576</v>
      </c>
      <c r="AG102" s="50">
        <f t="shared" si="20"/>
        <v>37.399999999999721</v>
      </c>
      <c r="AH102" s="50">
        <f t="shared" si="19"/>
        <v>40.150000000000027</v>
      </c>
      <c r="AI102" s="51">
        <f t="shared" si="19"/>
        <v>30.249999999999588</v>
      </c>
      <c r="AJ102" s="51">
        <f t="shared" si="19"/>
        <v>34.650000000000887</v>
      </c>
      <c r="AK102" s="51">
        <f t="shared" si="19"/>
        <v>37.399999999999721</v>
      </c>
      <c r="AX102" s="381"/>
    </row>
    <row r="103" spans="1:50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77.77777777777942</v>
      </c>
      <c r="F103" s="41">
        <f t="shared" si="22"/>
        <v>82.222222222223422</v>
      </c>
      <c r="G103" s="41">
        <f t="shared" si="22"/>
        <v>84.999999999999829</v>
      </c>
      <c r="H103" s="42">
        <f t="shared" si="22"/>
        <v>72.22222222222058</v>
      </c>
      <c r="I103" s="42">
        <f t="shared" si="22"/>
        <v>76.666666666664909</v>
      </c>
      <c r="J103" s="42">
        <f t="shared" si="22"/>
        <v>79.44444444444369</v>
      </c>
      <c r="K103" s="43">
        <f t="shared" si="22"/>
        <v>66.666666666667822</v>
      </c>
      <c r="L103" s="43">
        <f t="shared" si="22"/>
        <v>71.111111111111768</v>
      </c>
      <c r="M103" s="43">
        <f t="shared" si="22"/>
        <v>73.888888888890136</v>
      </c>
      <c r="N103" s="44">
        <f t="shared" si="22"/>
        <v>50</v>
      </c>
      <c r="O103" s="44">
        <f t="shared" si="22"/>
        <v>54.444444444442766</v>
      </c>
      <c r="P103" s="44">
        <f t="shared" si="22"/>
        <v>57.222222222222058</v>
      </c>
      <c r="Q103" s="45">
        <f t="shared" si="22"/>
        <v>47.222222222220836</v>
      </c>
      <c r="R103" s="45">
        <f t="shared" si="22"/>
        <v>51.666666666665321</v>
      </c>
      <c r="S103" s="45">
        <f t="shared" si="22"/>
        <v>54.444444444442766</v>
      </c>
      <c r="T103" s="46">
        <f t="shared" si="22"/>
        <v>44.444444444443846</v>
      </c>
      <c r="U103" s="46">
        <f t="shared" si="21"/>
        <v>48.888888888889106</v>
      </c>
      <c r="V103" s="46">
        <f t="shared" si="20"/>
        <v>51.666666666665321</v>
      </c>
      <c r="W103" s="47">
        <f t="shared" si="20"/>
        <v>41.666666666666558</v>
      </c>
      <c r="X103" s="47">
        <f t="shared" si="20"/>
        <v>46.111111111111768</v>
      </c>
      <c r="Y103" s="47">
        <f t="shared" si="20"/>
        <v>48.888888888889106</v>
      </c>
      <c r="Z103" s="48">
        <f t="shared" si="20"/>
        <v>38.88888888888971</v>
      </c>
      <c r="AA103" s="48">
        <f t="shared" si="20"/>
        <v>43.333333333332689</v>
      </c>
      <c r="AB103" s="48">
        <f t="shared" si="20"/>
        <v>46.111111111111768</v>
      </c>
      <c r="AC103" s="49">
        <f t="shared" si="20"/>
        <v>36.11111111111029</v>
      </c>
      <c r="AD103" s="49">
        <f t="shared" si="20"/>
        <v>40.555555555555586</v>
      </c>
      <c r="AE103" s="49">
        <f t="shared" si="20"/>
        <v>43.333333333332689</v>
      </c>
      <c r="AF103" s="50">
        <f t="shared" si="20"/>
        <v>33.333333333333911</v>
      </c>
      <c r="AG103" s="50">
        <f t="shared" si="20"/>
        <v>37.777777777777501</v>
      </c>
      <c r="AH103" s="50">
        <f t="shared" si="19"/>
        <v>40.555555555555586</v>
      </c>
      <c r="AI103" s="51">
        <f t="shared" si="19"/>
        <v>30.555555555555145</v>
      </c>
      <c r="AJ103" s="51">
        <f t="shared" si="19"/>
        <v>35.000000000000888</v>
      </c>
      <c r="AK103" s="51">
        <f t="shared" si="19"/>
        <v>37.777777777777501</v>
      </c>
      <c r="AX103" s="381"/>
    </row>
    <row r="104" spans="1:50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78.555555555557191</v>
      </c>
      <c r="F104" s="41">
        <f t="shared" si="22"/>
        <v>83.044444444445645</v>
      </c>
      <c r="G104" s="41">
        <f t="shared" si="22"/>
        <v>85.849999999999824</v>
      </c>
      <c r="H104" s="42">
        <f t="shared" si="22"/>
        <v>72.944444444442809</v>
      </c>
      <c r="I104" s="42">
        <f t="shared" si="22"/>
        <v>77.433333333331575</v>
      </c>
      <c r="J104" s="42">
        <f t="shared" si="22"/>
        <v>80.238888888888141</v>
      </c>
      <c r="K104" s="43">
        <f t="shared" si="22"/>
        <v>67.333333333334494</v>
      </c>
      <c r="L104" s="43">
        <f t="shared" si="22"/>
        <v>71.822222222222877</v>
      </c>
      <c r="M104" s="43">
        <f t="shared" si="22"/>
        <v>74.627777777779031</v>
      </c>
      <c r="N104" s="44">
        <f t="shared" si="22"/>
        <v>50.5</v>
      </c>
      <c r="O104" s="44">
        <f t="shared" si="22"/>
        <v>54.98888888888721</v>
      </c>
      <c r="P104" s="44">
        <f t="shared" si="22"/>
        <v>57.794444444444281</v>
      </c>
      <c r="Q104" s="45">
        <f t="shared" si="22"/>
        <v>47.694444444443057</v>
      </c>
      <c r="R104" s="45">
        <f t="shared" si="22"/>
        <v>52.183333333331987</v>
      </c>
      <c r="S104" s="45">
        <f t="shared" si="22"/>
        <v>54.98888888888721</v>
      </c>
      <c r="T104" s="46">
        <f t="shared" si="22"/>
        <v>44.888888888888289</v>
      </c>
      <c r="U104" s="46">
        <f t="shared" si="21"/>
        <v>49.377777777777993</v>
      </c>
      <c r="V104" s="46">
        <f t="shared" si="20"/>
        <v>52.183333333331987</v>
      </c>
      <c r="W104" s="47">
        <f t="shared" si="20"/>
        <v>42.083333333333222</v>
      </c>
      <c r="X104" s="47">
        <f t="shared" si="20"/>
        <v>46.572222222222877</v>
      </c>
      <c r="Y104" s="47">
        <f t="shared" si="20"/>
        <v>49.377777777777993</v>
      </c>
      <c r="Z104" s="48">
        <f t="shared" si="20"/>
        <v>39.277777777778596</v>
      </c>
      <c r="AA104" s="48">
        <f t="shared" si="20"/>
        <v>43.766666666666019</v>
      </c>
      <c r="AB104" s="48">
        <f t="shared" si="20"/>
        <v>46.572222222222877</v>
      </c>
      <c r="AC104" s="49">
        <f t="shared" si="20"/>
        <v>36.472222222221404</v>
      </c>
      <c r="AD104" s="49">
        <f t="shared" si="20"/>
        <v>40.961111111111144</v>
      </c>
      <c r="AE104" s="49">
        <f t="shared" si="20"/>
        <v>43.766666666666019</v>
      </c>
      <c r="AF104" s="50">
        <f t="shared" si="20"/>
        <v>33.666666666667247</v>
      </c>
      <c r="AG104" s="50">
        <f t="shared" si="20"/>
        <v>38.155555555555281</v>
      </c>
      <c r="AH104" s="50">
        <f t="shared" si="20"/>
        <v>40.961111111111144</v>
      </c>
      <c r="AI104" s="51">
        <f t="shared" si="20"/>
        <v>30.861111111110702</v>
      </c>
      <c r="AJ104" s="51">
        <f t="shared" si="20"/>
        <v>35.35000000000089</v>
      </c>
      <c r="AK104" s="51">
        <f t="shared" si="19"/>
        <v>38.155555555555281</v>
      </c>
      <c r="AX104" s="381"/>
    </row>
    <row r="105" spans="1:50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79.333333333334963</v>
      </c>
      <c r="F105" s="41">
        <f t="shared" si="22"/>
        <v>83.866666666667868</v>
      </c>
      <c r="G105" s="41">
        <f t="shared" si="22"/>
        <v>86.699999999999818</v>
      </c>
      <c r="H105" s="42">
        <f t="shared" si="22"/>
        <v>73.666666666665037</v>
      </c>
      <c r="I105" s="42">
        <f t="shared" si="22"/>
        <v>78.199999999998241</v>
      </c>
      <c r="J105" s="42">
        <f t="shared" si="22"/>
        <v>81.033333333332592</v>
      </c>
      <c r="K105" s="43">
        <f t="shared" si="22"/>
        <v>68.000000000001165</v>
      </c>
      <c r="L105" s="43">
        <f t="shared" si="22"/>
        <v>72.533333333333985</v>
      </c>
      <c r="M105" s="43">
        <f t="shared" si="22"/>
        <v>75.366666666667925</v>
      </c>
      <c r="N105" s="44">
        <f t="shared" si="22"/>
        <v>51</v>
      </c>
      <c r="O105" s="44">
        <f t="shared" si="22"/>
        <v>55.533333333331655</v>
      </c>
      <c r="P105" s="44">
        <f t="shared" si="22"/>
        <v>58.366666666666504</v>
      </c>
      <c r="Q105" s="45">
        <f t="shared" si="22"/>
        <v>48.166666666665279</v>
      </c>
      <c r="R105" s="45">
        <f t="shared" si="22"/>
        <v>52.699999999998653</v>
      </c>
      <c r="S105" s="45">
        <f t="shared" si="22"/>
        <v>55.533333333331655</v>
      </c>
      <c r="T105" s="46">
        <f t="shared" si="22"/>
        <v>45.333333333332732</v>
      </c>
      <c r="U105" s="46">
        <f t="shared" si="21"/>
        <v>49.86666666666688</v>
      </c>
      <c r="V105" s="46">
        <f t="shared" si="20"/>
        <v>52.699999999998653</v>
      </c>
      <c r="W105" s="47">
        <f t="shared" si="20"/>
        <v>42.499999999999886</v>
      </c>
      <c r="X105" s="47">
        <f t="shared" si="20"/>
        <v>47.033333333333985</v>
      </c>
      <c r="Y105" s="47">
        <f t="shared" si="20"/>
        <v>49.86666666666688</v>
      </c>
      <c r="Z105" s="48">
        <f t="shared" si="20"/>
        <v>39.666666666667481</v>
      </c>
      <c r="AA105" s="48">
        <f t="shared" si="20"/>
        <v>44.199999999999349</v>
      </c>
      <c r="AB105" s="48">
        <f t="shared" si="20"/>
        <v>47.033333333333985</v>
      </c>
      <c r="AC105" s="49">
        <f t="shared" si="20"/>
        <v>36.833333333332519</v>
      </c>
      <c r="AD105" s="49">
        <f t="shared" si="20"/>
        <v>41.366666666666703</v>
      </c>
      <c r="AE105" s="49">
        <f t="shared" si="20"/>
        <v>44.199999999999349</v>
      </c>
      <c r="AF105" s="50">
        <f t="shared" si="20"/>
        <v>34.000000000000583</v>
      </c>
      <c r="AG105" s="50">
        <f t="shared" si="20"/>
        <v>38.533333333333061</v>
      </c>
      <c r="AH105" s="50">
        <f t="shared" si="20"/>
        <v>41.366666666666703</v>
      </c>
      <c r="AI105" s="51">
        <f t="shared" si="20"/>
        <v>31.166666666666259</v>
      </c>
      <c r="AJ105" s="51">
        <f t="shared" si="20"/>
        <v>35.700000000000891</v>
      </c>
      <c r="AK105" s="51">
        <f t="shared" si="19"/>
        <v>38.533333333333061</v>
      </c>
      <c r="AX105" s="381"/>
    </row>
    <row r="106" spans="1:50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80.111111111112734</v>
      </c>
      <c r="F106" s="41">
        <f t="shared" si="22"/>
        <v>84.688888888890091</v>
      </c>
      <c r="G106" s="41">
        <f t="shared" si="22"/>
        <v>87.549999999999812</v>
      </c>
      <c r="H106" s="42">
        <f t="shared" si="22"/>
        <v>74.388888888887266</v>
      </c>
      <c r="I106" s="42">
        <f t="shared" si="22"/>
        <v>78.966666666664906</v>
      </c>
      <c r="J106" s="42">
        <f t="shared" si="22"/>
        <v>81.827777777777044</v>
      </c>
      <c r="K106" s="43">
        <f t="shared" si="22"/>
        <v>68.666666666667837</v>
      </c>
      <c r="L106" s="43">
        <f t="shared" si="22"/>
        <v>73.244444444445094</v>
      </c>
      <c r="M106" s="43">
        <f t="shared" si="22"/>
        <v>76.105555555556819</v>
      </c>
      <c r="N106" s="44">
        <f t="shared" si="22"/>
        <v>51.5</v>
      </c>
      <c r="O106" s="44">
        <f t="shared" si="22"/>
        <v>56.077777777776099</v>
      </c>
      <c r="P106" s="44">
        <f t="shared" si="22"/>
        <v>58.938888888888727</v>
      </c>
      <c r="Q106" s="45">
        <f t="shared" si="22"/>
        <v>48.6388888888875</v>
      </c>
      <c r="R106" s="45">
        <f t="shared" si="22"/>
        <v>53.216666666665319</v>
      </c>
      <c r="S106" s="45">
        <f t="shared" si="22"/>
        <v>56.077777777776099</v>
      </c>
      <c r="T106" s="46">
        <f t="shared" si="22"/>
        <v>45.777777777777175</v>
      </c>
      <c r="U106" s="46">
        <f t="shared" si="21"/>
        <v>50.355555555555767</v>
      </c>
      <c r="V106" s="46">
        <f t="shared" si="20"/>
        <v>53.216666666665319</v>
      </c>
      <c r="W106" s="47">
        <f t="shared" si="20"/>
        <v>42.916666666666551</v>
      </c>
      <c r="X106" s="47">
        <f t="shared" si="20"/>
        <v>47.494444444445094</v>
      </c>
      <c r="Y106" s="47">
        <f t="shared" si="20"/>
        <v>50.355555555555767</v>
      </c>
      <c r="Z106" s="48">
        <f t="shared" si="20"/>
        <v>40.055555555556367</v>
      </c>
      <c r="AA106" s="48">
        <f t="shared" si="20"/>
        <v>44.633333333332679</v>
      </c>
      <c r="AB106" s="48">
        <f t="shared" si="20"/>
        <v>47.494444444445094</v>
      </c>
      <c r="AC106" s="49">
        <f t="shared" si="20"/>
        <v>37.194444444443633</v>
      </c>
      <c r="AD106" s="49">
        <f t="shared" si="20"/>
        <v>41.772222222222261</v>
      </c>
      <c r="AE106" s="49">
        <f t="shared" si="20"/>
        <v>44.633333333332679</v>
      </c>
      <c r="AF106" s="50">
        <f t="shared" si="20"/>
        <v>34.333333333333918</v>
      </c>
      <c r="AG106" s="50">
        <f t="shared" si="20"/>
        <v>38.911111111110841</v>
      </c>
      <c r="AH106" s="50">
        <f t="shared" si="20"/>
        <v>41.772222222222261</v>
      </c>
      <c r="AI106" s="51">
        <f t="shared" si="20"/>
        <v>31.472222222221816</v>
      </c>
      <c r="AJ106" s="51">
        <f t="shared" si="20"/>
        <v>36.050000000000892</v>
      </c>
      <c r="AK106" s="51">
        <f t="shared" si="19"/>
        <v>38.911111111110841</v>
      </c>
      <c r="AX106" s="381"/>
    </row>
    <row r="107" spans="1:50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80.888888888890506</v>
      </c>
      <c r="F107" s="41">
        <f t="shared" si="22"/>
        <v>85.511111111112314</v>
      </c>
      <c r="G107" s="41">
        <f t="shared" si="22"/>
        <v>88.399999999999807</v>
      </c>
      <c r="H107" s="42">
        <f t="shared" si="22"/>
        <v>75.111111111109494</v>
      </c>
      <c r="I107" s="42">
        <f t="shared" si="22"/>
        <v>79.733333333331572</v>
      </c>
      <c r="J107" s="42">
        <f t="shared" si="22"/>
        <v>82.622222222221495</v>
      </c>
      <c r="K107" s="43">
        <f t="shared" si="22"/>
        <v>69.333333333334508</v>
      </c>
      <c r="L107" s="43">
        <f t="shared" si="22"/>
        <v>73.955555555556202</v>
      </c>
      <c r="M107" s="43">
        <f t="shared" si="22"/>
        <v>76.844444444445713</v>
      </c>
      <c r="N107" s="44">
        <f t="shared" si="22"/>
        <v>52</v>
      </c>
      <c r="O107" s="44">
        <f t="shared" si="22"/>
        <v>56.622222222220543</v>
      </c>
      <c r="P107" s="44">
        <f t="shared" si="22"/>
        <v>59.511111111110949</v>
      </c>
      <c r="Q107" s="45">
        <f t="shared" si="22"/>
        <v>49.111111111109722</v>
      </c>
      <c r="R107" s="45">
        <f t="shared" si="22"/>
        <v>53.733333333331984</v>
      </c>
      <c r="S107" s="45">
        <f t="shared" si="22"/>
        <v>56.622222222220543</v>
      </c>
      <c r="T107" s="46">
        <f t="shared" si="22"/>
        <v>46.222222222221617</v>
      </c>
      <c r="U107" s="46">
        <f t="shared" si="21"/>
        <v>50.844444444444655</v>
      </c>
      <c r="V107" s="46">
        <f t="shared" si="21"/>
        <v>53.733333333331984</v>
      </c>
      <c r="W107" s="47">
        <f t="shared" si="21"/>
        <v>43.333333333333215</v>
      </c>
      <c r="X107" s="47">
        <f t="shared" si="21"/>
        <v>47.955555555556202</v>
      </c>
      <c r="Y107" s="47">
        <f t="shared" si="21"/>
        <v>50.844444444444655</v>
      </c>
      <c r="Z107" s="48">
        <f t="shared" si="21"/>
        <v>40.444444444445253</v>
      </c>
      <c r="AA107" s="48">
        <f t="shared" si="21"/>
        <v>45.066666666666009</v>
      </c>
      <c r="AB107" s="48">
        <f t="shared" si="21"/>
        <v>47.955555555556202</v>
      </c>
      <c r="AC107" s="49">
        <f t="shared" si="21"/>
        <v>37.555555555554747</v>
      </c>
      <c r="AD107" s="49">
        <f t="shared" si="21"/>
        <v>42.17777777777782</v>
      </c>
      <c r="AE107" s="49">
        <f t="shared" si="19"/>
        <v>45.066666666666009</v>
      </c>
      <c r="AF107" s="50">
        <f t="shared" si="19"/>
        <v>34.666666666667254</v>
      </c>
      <c r="AG107" s="50">
        <f t="shared" si="19"/>
        <v>39.288888888888621</v>
      </c>
      <c r="AH107" s="50">
        <f t="shared" si="19"/>
        <v>42.17777777777782</v>
      </c>
      <c r="AI107" s="51">
        <f t="shared" si="19"/>
        <v>31.777777777777374</v>
      </c>
      <c r="AJ107" s="51">
        <f t="shared" si="19"/>
        <v>36.400000000000894</v>
      </c>
      <c r="AK107" s="51">
        <f t="shared" si="19"/>
        <v>39.288888888888621</v>
      </c>
      <c r="AX107" s="381"/>
    </row>
    <row r="108" spans="1:50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81.666666666668277</v>
      </c>
      <c r="F108" s="41">
        <f t="shared" si="22"/>
        <v>86.333333333334537</v>
      </c>
      <c r="G108" s="41">
        <f t="shared" si="22"/>
        <v>89.249999999999801</v>
      </c>
      <c r="H108" s="42">
        <f t="shared" si="22"/>
        <v>75.833333333331723</v>
      </c>
      <c r="I108" s="42">
        <f t="shared" si="22"/>
        <v>80.499999999998238</v>
      </c>
      <c r="J108" s="42">
        <f t="shared" si="22"/>
        <v>83.416666666665947</v>
      </c>
      <c r="K108" s="43">
        <f t="shared" si="22"/>
        <v>70.00000000000118</v>
      </c>
      <c r="L108" s="43">
        <f t="shared" si="22"/>
        <v>74.666666666667311</v>
      </c>
      <c r="M108" s="43">
        <f t="shared" si="22"/>
        <v>77.583333333334608</v>
      </c>
      <c r="N108" s="44">
        <f t="shared" si="22"/>
        <v>52.5</v>
      </c>
      <c r="O108" s="44">
        <f t="shared" si="22"/>
        <v>57.166666666664987</v>
      </c>
      <c r="P108" s="44">
        <f t="shared" si="22"/>
        <v>60.083333333333172</v>
      </c>
      <c r="Q108" s="45">
        <f t="shared" si="22"/>
        <v>49.583333333331943</v>
      </c>
      <c r="R108" s="45">
        <f t="shared" si="22"/>
        <v>54.24999999999865</v>
      </c>
      <c r="S108" s="45">
        <f t="shared" si="22"/>
        <v>57.166666666664987</v>
      </c>
      <c r="T108" s="46">
        <f t="shared" si="22"/>
        <v>46.66666666666606</v>
      </c>
      <c r="U108" s="46">
        <f t="shared" si="21"/>
        <v>51.333333333333542</v>
      </c>
      <c r="V108" s="46">
        <f t="shared" si="21"/>
        <v>54.24999999999865</v>
      </c>
      <c r="W108" s="47">
        <f t="shared" si="21"/>
        <v>43.749999999999879</v>
      </c>
      <c r="X108" s="47">
        <f t="shared" si="21"/>
        <v>48.416666666667311</v>
      </c>
      <c r="Y108" s="47">
        <f t="shared" si="21"/>
        <v>51.333333333333542</v>
      </c>
      <c r="Z108" s="48">
        <f t="shared" si="21"/>
        <v>40.833333333334139</v>
      </c>
      <c r="AA108" s="48">
        <f t="shared" si="21"/>
        <v>45.499999999999339</v>
      </c>
      <c r="AB108" s="48">
        <f t="shared" si="21"/>
        <v>48.416666666667311</v>
      </c>
      <c r="AC108" s="49">
        <f t="shared" si="21"/>
        <v>37.916666666665861</v>
      </c>
      <c r="AD108" s="49">
        <f t="shared" si="21"/>
        <v>42.583333333333378</v>
      </c>
      <c r="AE108" s="49">
        <f t="shared" si="19"/>
        <v>45.499999999999339</v>
      </c>
      <c r="AF108" s="50">
        <f t="shared" si="19"/>
        <v>35.00000000000059</v>
      </c>
      <c r="AG108" s="50">
        <f t="shared" si="19"/>
        <v>39.666666666666401</v>
      </c>
      <c r="AH108" s="50">
        <f t="shared" si="19"/>
        <v>42.583333333333378</v>
      </c>
      <c r="AI108" s="51">
        <f t="shared" si="19"/>
        <v>32.083333333332931</v>
      </c>
      <c r="AJ108" s="51">
        <f t="shared" si="19"/>
        <v>36.750000000000895</v>
      </c>
      <c r="AK108" s="51">
        <f t="shared" si="19"/>
        <v>39.666666666666401</v>
      </c>
      <c r="AX108" s="381"/>
    </row>
    <row r="109" spans="1:50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82.444444444446049</v>
      </c>
      <c r="F109" s="41">
        <f t="shared" si="22"/>
        <v>87.155555555556759</v>
      </c>
      <c r="G109" s="41">
        <f t="shared" si="22"/>
        <v>90.099999999999795</v>
      </c>
      <c r="H109" s="42">
        <f t="shared" si="22"/>
        <v>76.555555555553951</v>
      </c>
      <c r="I109" s="42">
        <f t="shared" si="22"/>
        <v>81.266666666664904</v>
      </c>
      <c r="J109" s="42">
        <f t="shared" si="22"/>
        <v>84.211111111110398</v>
      </c>
      <c r="K109" s="43">
        <f t="shared" si="22"/>
        <v>70.666666666667851</v>
      </c>
      <c r="L109" s="43">
        <f t="shared" si="22"/>
        <v>75.377777777778419</v>
      </c>
      <c r="M109" s="43">
        <f t="shared" si="22"/>
        <v>78.322222222223502</v>
      </c>
      <c r="N109" s="44">
        <f t="shared" si="22"/>
        <v>53</v>
      </c>
      <c r="O109" s="44">
        <f t="shared" si="22"/>
        <v>57.711111111109432</v>
      </c>
      <c r="P109" s="44">
        <f t="shared" si="22"/>
        <v>60.655555555555395</v>
      </c>
      <c r="Q109" s="45">
        <f t="shared" si="22"/>
        <v>50.055555555554164</v>
      </c>
      <c r="R109" s="45">
        <f t="shared" si="22"/>
        <v>54.766666666665316</v>
      </c>
      <c r="S109" s="45">
        <f t="shared" si="22"/>
        <v>57.711111111109432</v>
      </c>
      <c r="T109" s="46">
        <f t="shared" si="22"/>
        <v>47.111111111110503</v>
      </c>
      <c r="U109" s="46">
        <f t="shared" si="21"/>
        <v>51.822222222222429</v>
      </c>
      <c r="V109" s="46">
        <f t="shared" si="21"/>
        <v>54.766666666665316</v>
      </c>
      <c r="W109" s="47">
        <f t="shared" si="21"/>
        <v>44.166666666666544</v>
      </c>
      <c r="X109" s="47">
        <f t="shared" si="21"/>
        <v>48.877777777778419</v>
      </c>
      <c r="Y109" s="47">
        <f t="shared" si="21"/>
        <v>51.822222222222429</v>
      </c>
      <c r="Z109" s="48">
        <f t="shared" si="21"/>
        <v>41.222222222223024</v>
      </c>
      <c r="AA109" s="48">
        <f t="shared" si="21"/>
        <v>45.933333333332669</v>
      </c>
      <c r="AB109" s="48">
        <f t="shared" si="21"/>
        <v>48.877777777778419</v>
      </c>
      <c r="AC109" s="49">
        <f t="shared" si="21"/>
        <v>38.277777777776976</v>
      </c>
      <c r="AD109" s="49">
        <f t="shared" si="21"/>
        <v>42.988888888888937</v>
      </c>
      <c r="AE109" s="49">
        <f t="shared" si="19"/>
        <v>45.933333333332669</v>
      </c>
      <c r="AF109" s="50">
        <f t="shared" si="19"/>
        <v>35.333333333333925</v>
      </c>
      <c r="AG109" s="50">
        <f t="shared" si="19"/>
        <v>40.044444444444181</v>
      </c>
      <c r="AH109" s="50">
        <f t="shared" si="19"/>
        <v>42.988888888888937</v>
      </c>
      <c r="AI109" s="51">
        <f t="shared" si="19"/>
        <v>32.388888888888488</v>
      </c>
      <c r="AJ109" s="51">
        <f t="shared" si="19"/>
        <v>37.100000000000897</v>
      </c>
      <c r="AK109" s="51">
        <f t="shared" si="19"/>
        <v>40.044444444444181</v>
      </c>
      <c r="AX109" s="381"/>
    </row>
    <row r="110" spans="1:50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83.22222222222382</v>
      </c>
      <c r="F110" s="41">
        <f t="shared" si="22"/>
        <v>87.977777777778982</v>
      </c>
      <c r="G110" s="41">
        <f t="shared" si="22"/>
        <v>90.94999999999979</v>
      </c>
      <c r="H110" s="42">
        <f t="shared" si="22"/>
        <v>77.27777777777618</v>
      </c>
      <c r="I110" s="42">
        <f t="shared" si="22"/>
        <v>82.033333333331569</v>
      </c>
      <c r="J110" s="42">
        <f t="shared" si="22"/>
        <v>85.005555555554849</v>
      </c>
      <c r="K110" s="43">
        <f t="shared" si="22"/>
        <v>71.333333333334522</v>
      </c>
      <c r="L110" s="43">
        <f t="shared" si="22"/>
        <v>76.088888888889528</v>
      </c>
      <c r="M110" s="43">
        <f t="shared" si="22"/>
        <v>79.061111111112396</v>
      </c>
      <c r="N110" s="44">
        <f t="shared" si="22"/>
        <v>53.5</v>
      </c>
      <c r="O110" s="44">
        <f t="shared" si="22"/>
        <v>58.255555555553876</v>
      </c>
      <c r="P110" s="44">
        <f t="shared" si="22"/>
        <v>61.227777777777618</v>
      </c>
      <c r="Q110" s="45">
        <f t="shared" si="22"/>
        <v>50.527777777776386</v>
      </c>
      <c r="R110" s="45">
        <f t="shared" si="22"/>
        <v>55.283333333331981</v>
      </c>
      <c r="S110" s="45">
        <f t="shared" si="22"/>
        <v>58.255555555553876</v>
      </c>
      <c r="T110" s="46">
        <f t="shared" si="22"/>
        <v>47.555555555554946</v>
      </c>
      <c r="U110" s="46">
        <f t="shared" si="21"/>
        <v>52.311111111111316</v>
      </c>
      <c r="V110" s="46">
        <f t="shared" si="21"/>
        <v>55.283333333331981</v>
      </c>
      <c r="W110" s="47">
        <f t="shared" si="21"/>
        <v>44.583333333333208</v>
      </c>
      <c r="X110" s="47">
        <f t="shared" si="21"/>
        <v>49.338888888889528</v>
      </c>
      <c r="Y110" s="47">
        <f t="shared" si="21"/>
        <v>52.311111111111316</v>
      </c>
      <c r="Z110" s="48">
        <f t="shared" si="21"/>
        <v>41.61111111111191</v>
      </c>
      <c r="AA110" s="48">
        <f t="shared" si="21"/>
        <v>46.366666666665999</v>
      </c>
      <c r="AB110" s="48">
        <f t="shared" si="21"/>
        <v>49.338888888889528</v>
      </c>
      <c r="AC110" s="49">
        <f t="shared" si="21"/>
        <v>38.63888888888809</v>
      </c>
      <c r="AD110" s="49">
        <f t="shared" si="21"/>
        <v>43.394444444444495</v>
      </c>
      <c r="AE110" s="49">
        <f t="shared" si="19"/>
        <v>46.366666666665999</v>
      </c>
      <c r="AF110" s="50">
        <f t="shared" si="19"/>
        <v>35.666666666667261</v>
      </c>
      <c r="AG110" s="50">
        <f t="shared" si="19"/>
        <v>40.422222222221961</v>
      </c>
      <c r="AH110" s="50">
        <f t="shared" si="19"/>
        <v>43.394444444444495</v>
      </c>
      <c r="AI110" s="51">
        <f t="shared" si="19"/>
        <v>32.694444444444045</v>
      </c>
      <c r="AJ110" s="51">
        <f t="shared" si="19"/>
        <v>37.450000000000898</v>
      </c>
      <c r="AK110" s="51">
        <f t="shared" si="19"/>
        <v>40.422222222221961</v>
      </c>
      <c r="AX110" s="381"/>
    </row>
    <row r="111" spans="1:50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84.000000000001592</v>
      </c>
      <c r="F111" s="41">
        <f t="shared" si="22"/>
        <v>88.800000000001205</v>
      </c>
      <c r="G111" s="41">
        <f t="shared" si="22"/>
        <v>91.799999999999784</v>
      </c>
      <c r="H111" s="42">
        <f t="shared" si="22"/>
        <v>77.999999999998408</v>
      </c>
      <c r="I111" s="42">
        <f t="shared" si="22"/>
        <v>82.799999999998235</v>
      </c>
      <c r="J111" s="42">
        <f t="shared" si="22"/>
        <v>85.799999999999301</v>
      </c>
      <c r="K111" s="43">
        <f t="shared" si="22"/>
        <v>72.000000000001194</v>
      </c>
      <c r="L111" s="43">
        <f t="shared" si="22"/>
        <v>76.800000000000637</v>
      </c>
      <c r="M111" s="43">
        <f t="shared" si="22"/>
        <v>79.80000000000129</v>
      </c>
      <c r="N111" s="44">
        <f t="shared" si="22"/>
        <v>54</v>
      </c>
      <c r="O111" s="44">
        <f t="shared" si="22"/>
        <v>58.79999999999832</v>
      </c>
      <c r="P111" s="44">
        <f t="shared" si="22"/>
        <v>61.799999999999841</v>
      </c>
      <c r="Q111" s="45">
        <f t="shared" si="22"/>
        <v>50.999999999998607</v>
      </c>
      <c r="R111" s="45">
        <f t="shared" si="22"/>
        <v>55.799999999998647</v>
      </c>
      <c r="S111" s="45">
        <f t="shared" si="22"/>
        <v>58.79999999999832</v>
      </c>
      <c r="T111" s="46">
        <f t="shared" si="22"/>
        <v>47.999999999999389</v>
      </c>
      <c r="U111" s="46">
        <f t="shared" si="21"/>
        <v>52.800000000000203</v>
      </c>
      <c r="V111" s="46">
        <f t="shared" si="21"/>
        <v>55.799999999998647</v>
      </c>
      <c r="W111" s="47">
        <f t="shared" si="21"/>
        <v>44.999999999999872</v>
      </c>
      <c r="X111" s="47">
        <f t="shared" si="21"/>
        <v>49.800000000000637</v>
      </c>
      <c r="Y111" s="47">
        <f t="shared" si="21"/>
        <v>52.800000000000203</v>
      </c>
      <c r="Z111" s="48">
        <f t="shared" si="21"/>
        <v>42.000000000000796</v>
      </c>
      <c r="AA111" s="48">
        <f t="shared" si="21"/>
        <v>46.799999999999329</v>
      </c>
      <c r="AB111" s="48">
        <f t="shared" si="21"/>
        <v>49.800000000000637</v>
      </c>
      <c r="AC111" s="49">
        <f t="shared" si="21"/>
        <v>38.999999999999204</v>
      </c>
      <c r="AD111" s="49">
        <f t="shared" si="21"/>
        <v>43.800000000000054</v>
      </c>
      <c r="AE111" s="49">
        <f t="shared" si="19"/>
        <v>46.799999999999329</v>
      </c>
      <c r="AF111" s="50">
        <f t="shared" si="19"/>
        <v>36.000000000000597</v>
      </c>
      <c r="AG111" s="50">
        <f t="shared" si="19"/>
        <v>40.799999999999741</v>
      </c>
      <c r="AH111" s="50">
        <f t="shared" si="19"/>
        <v>43.800000000000054</v>
      </c>
      <c r="AI111" s="51">
        <f t="shared" si="19"/>
        <v>32.999999999999602</v>
      </c>
      <c r="AJ111" s="51">
        <f t="shared" si="19"/>
        <v>37.8000000000009</v>
      </c>
      <c r="AK111" s="51">
        <f t="shared" si="19"/>
        <v>40.799999999999741</v>
      </c>
      <c r="AX111" s="381"/>
    </row>
    <row r="112" spans="1:50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84.777777777779363</v>
      </c>
      <c r="F112" s="41">
        <f t="shared" si="22"/>
        <v>89.622222222223428</v>
      </c>
      <c r="G112" s="41">
        <f t="shared" si="22"/>
        <v>92.649999999999778</v>
      </c>
      <c r="H112" s="42">
        <f t="shared" si="22"/>
        <v>78.722222222220637</v>
      </c>
      <c r="I112" s="42">
        <f t="shared" si="22"/>
        <v>83.566666666664901</v>
      </c>
      <c r="J112" s="42">
        <f t="shared" si="22"/>
        <v>86.594444444443752</v>
      </c>
      <c r="K112" s="43">
        <f t="shared" si="22"/>
        <v>72.666666666667865</v>
      </c>
      <c r="L112" s="43">
        <f t="shared" si="22"/>
        <v>77.511111111111745</v>
      </c>
      <c r="M112" s="43">
        <f t="shared" si="22"/>
        <v>80.538888888890185</v>
      </c>
      <c r="N112" s="44">
        <f t="shared" si="22"/>
        <v>54.5</v>
      </c>
      <c r="O112" s="44">
        <f t="shared" si="22"/>
        <v>59.344444444442765</v>
      </c>
      <c r="P112" s="44">
        <f t="shared" si="22"/>
        <v>62.372222222222064</v>
      </c>
      <c r="Q112" s="45">
        <f t="shared" si="22"/>
        <v>51.472222222220829</v>
      </c>
      <c r="R112" s="45">
        <f t="shared" si="22"/>
        <v>56.316666666665313</v>
      </c>
      <c r="S112" s="45">
        <f t="shared" si="22"/>
        <v>59.344444444442765</v>
      </c>
      <c r="T112" s="46">
        <f t="shared" ref="T112:AI130" si="23">T113-(T$363/360)</f>
        <v>48.444444444443832</v>
      </c>
      <c r="U112" s="46">
        <f t="shared" si="23"/>
        <v>53.28888888888909</v>
      </c>
      <c r="V112" s="46">
        <f t="shared" si="23"/>
        <v>56.316666666665313</v>
      </c>
      <c r="W112" s="47">
        <f t="shared" si="23"/>
        <v>45.416666666666536</v>
      </c>
      <c r="X112" s="47">
        <f t="shared" si="23"/>
        <v>50.261111111111745</v>
      </c>
      <c r="Y112" s="47">
        <f t="shared" si="23"/>
        <v>53.28888888888909</v>
      </c>
      <c r="Z112" s="48">
        <f t="shared" si="23"/>
        <v>42.388888888889682</v>
      </c>
      <c r="AA112" s="48">
        <f t="shared" si="23"/>
        <v>47.233333333332659</v>
      </c>
      <c r="AB112" s="48">
        <f t="shared" si="23"/>
        <v>50.261111111111745</v>
      </c>
      <c r="AC112" s="49">
        <f t="shared" si="23"/>
        <v>39.361111111110318</v>
      </c>
      <c r="AD112" s="49">
        <f t="shared" si="23"/>
        <v>44.205555555555613</v>
      </c>
      <c r="AE112" s="49">
        <f t="shared" si="19"/>
        <v>47.233333333332659</v>
      </c>
      <c r="AF112" s="50">
        <f t="shared" si="19"/>
        <v>36.333333333333933</v>
      </c>
      <c r="AG112" s="50">
        <f t="shared" si="19"/>
        <v>41.177777777777521</v>
      </c>
      <c r="AH112" s="50">
        <f t="shared" si="19"/>
        <v>44.205555555555613</v>
      </c>
      <c r="AI112" s="51">
        <f t="shared" si="19"/>
        <v>33.305555555555159</v>
      </c>
      <c r="AJ112" s="51">
        <f t="shared" si="19"/>
        <v>38.150000000000901</v>
      </c>
      <c r="AK112" s="51">
        <f t="shared" si="19"/>
        <v>41.177777777777521</v>
      </c>
      <c r="AX112" s="381"/>
    </row>
    <row r="113" spans="1:50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85.555555555557135</v>
      </c>
      <c r="F113" s="41">
        <f t="shared" si="24"/>
        <v>90.444444444445651</v>
      </c>
      <c r="G113" s="41">
        <f t="shared" si="24"/>
        <v>93.499999999999773</v>
      </c>
      <c r="H113" s="42">
        <f t="shared" si="24"/>
        <v>79.444444444442865</v>
      </c>
      <c r="I113" s="42">
        <f t="shared" si="24"/>
        <v>84.333333333331566</v>
      </c>
      <c r="J113" s="42">
        <f t="shared" si="24"/>
        <v>87.388888888888204</v>
      </c>
      <c r="K113" s="43">
        <f t="shared" si="24"/>
        <v>73.333333333334537</v>
      </c>
      <c r="L113" s="43">
        <f t="shared" si="24"/>
        <v>78.222222222222854</v>
      </c>
      <c r="M113" s="43">
        <f t="shared" si="24"/>
        <v>81.277777777779079</v>
      </c>
      <c r="N113" s="44">
        <f t="shared" si="24"/>
        <v>55</v>
      </c>
      <c r="O113" s="44">
        <f t="shared" si="24"/>
        <v>59.888888888887209</v>
      </c>
      <c r="P113" s="44">
        <f t="shared" si="24"/>
        <v>62.944444444444287</v>
      </c>
      <c r="Q113" s="45">
        <f t="shared" si="24"/>
        <v>51.94444444444305</v>
      </c>
      <c r="R113" s="45">
        <f t="shared" si="24"/>
        <v>56.833333333331979</v>
      </c>
      <c r="S113" s="45">
        <f t="shared" si="24"/>
        <v>59.888888888887209</v>
      </c>
      <c r="T113" s="46">
        <f t="shared" si="24"/>
        <v>48.888888888888275</v>
      </c>
      <c r="U113" s="46">
        <f t="shared" si="23"/>
        <v>53.777777777777978</v>
      </c>
      <c r="V113" s="46">
        <f t="shared" si="23"/>
        <v>56.833333333331979</v>
      </c>
      <c r="W113" s="47">
        <f t="shared" si="23"/>
        <v>45.833333333333201</v>
      </c>
      <c r="X113" s="47">
        <f t="shared" si="23"/>
        <v>50.722222222222854</v>
      </c>
      <c r="Y113" s="47">
        <f t="shared" si="23"/>
        <v>53.777777777777978</v>
      </c>
      <c r="Z113" s="48">
        <f t="shared" si="23"/>
        <v>42.777777777778567</v>
      </c>
      <c r="AA113" s="48">
        <f t="shared" si="23"/>
        <v>47.666666666665989</v>
      </c>
      <c r="AB113" s="48">
        <f t="shared" si="23"/>
        <v>50.722222222222854</v>
      </c>
      <c r="AC113" s="49">
        <f t="shared" si="23"/>
        <v>39.722222222221433</v>
      </c>
      <c r="AD113" s="49">
        <f t="shared" si="23"/>
        <v>44.611111111111171</v>
      </c>
      <c r="AE113" s="49">
        <f t="shared" si="19"/>
        <v>47.666666666665989</v>
      </c>
      <c r="AF113" s="50">
        <f t="shared" si="19"/>
        <v>36.666666666667268</v>
      </c>
      <c r="AG113" s="50">
        <f t="shared" si="19"/>
        <v>41.555555555555301</v>
      </c>
      <c r="AH113" s="50">
        <f t="shared" si="19"/>
        <v>44.611111111111171</v>
      </c>
      <c r="AI113" s="51">
        <f t="shared" si="19"/>
        <v>33.611111111110716</v>
      </c>
      <c r="AJ113" s="51">
        <f t="shared" si="19"/>
        <v>38.500000000000902</v>
      </c>
      <c r="AK113" s="51">
        <f t="shared" si="19"/>
        <v>41.555555555555301</v>
      </c>
      <c r="AX113" s="381"/>
    </row>
    <row r="114" spans="1:50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86.333333333334906</v>
      </c>
      <c r="F114" s="41">
        <f t="shared" si="24"/>
        <v>91.266666666667874</v>
      </c>
      <c r="G114" s="41">
        <f t="shared" si="24"/>
        <v>94.349999999999767</v>
      </c>
      <c r="H114" s="42">
        <f t="shared" si="24"/>
        <v>80.166666666665094</v>
      </c>
      <c r="I114" s="42">
        <f t="shared" si="24"/>
        <v>85.099999999998232</v>
      </c>
      <c r="J114" s="42">
        <f t="shared" si="24"/>
        <v>88.183333333332655</v>
      </c>
      <c r="K114" s="43">
        <f t="shared" si="24"/>
        <v>74.000000000001208</v>
      </c>
      <c r="L114" s="43">
        <f t="shared" si="24"/>
        <v>78.933333333333962</v>
      </c>
      <c r="M114" s="43">
        <f t="shared" si="24"/>
        <v>82.016666666667973</v>
      </c>
      <c r="N114" s="44">
        <f t="shared" si="24"/>
        <v>55.5</v>
      </c>
      <c r="O114" s="44">
        <f t="shared" si="24"/>
        <v>60.433333333331653</v>
      </c>
      <c r="P114" s="44">
        <f t="shared" si="24"/>
        <v>63.516666666666509</v>
      </c>
      <c r="Q114" s="45">
        <f t="shared" si="24"/>
        <v>52.416666666665272</v>
      </c>
      <c r="R114" s="45">
        <f t="shared" si="24"/>
        <v>57.349999999998644</v>
      </c>
      <c r="S114" s="45">
        <f t="shared" si="24"/>
        <v>60.433333333331653</v>
      </c>
      <c r="T114" s="46">
        <f t="shared" si="24"/>
        <v>49.333333333332718</v>
      </c>
      <c r="U114" s="46">
        <f t="shared" si="23"/>
        <v>54.266666666666865</v>
      </c>
      <c r="V114" s="46">
        <f t="shared" si="23"/>
        <v>57.349999999998644</v>
      </c>
      <c r="W114" s="47">
        <f t="shared" si="23"/>
        <v>46.249999999999865</v>
      </c>
      <c r="X114" s="47">
        <f t="shared" si="23"/>
        <v>51.183333333333962</v>
      </c>
      <c r="Y114" s="47">
        <f t="shared" si="23"/>
        <v>54.266666666666865</v>
      </c>
      <c r="Z114" s="48">
        <f t="shared" si="23"/>
        <v>43.166666666667453</v>
      </c>
      <c r="AA114" s="48">
        <f t="shared" si="23"/>
        <v>48.099999999999319</v>
      </c>
      <c r="AB114" s="48">
        <f t="shared" si="23"/>
        <v>51.183333333333962</v>
      </c>
      <c r="AC114" s="49">
        <f t="shared" si="23"/>
        <v>40.083333333332547</v>
      </c>
      <c r="AD114" s="49">
        <f t="shared" si="23"/>
        <v>45.01666666666673</v>
      </c>
      <c r="AE114" s="49">
        <f t="shared" si="19"/>
        <v>48.099999999999319</v>
      </c>
      <c r="AF114" s="50">
        <f t="shared" si="19"/>
        <v>37.000000000000604</v>
      </c>
      <c r="AG114" s="50">
        <f t="shared" si="19"/>
        <v>41.933333333333081</v>
      </c>
      <c r="AH114" s="50">
        <f t="shared" si="19"/>
        <v>45.01666666666673</v>
      </c>
      <c r="AI114" s="51">
        <f t="shared" si="19"/>
        <v>33.916666666666273</v>
      </c>
      <c r="AJ114" s="51">
        <f t="shared" si="19"/>
        <v>38.850000000000904</v>
      </c>
      <c r="AK114" s="51">
        <f t="shared" si="19"/>
        <v>41.933333333333081</v>
      </c>
      <c r="AX114" s="381"/>
    </row>
    <row r="115" spans="1:50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87.111111111112677</v>
      </c>
      <c r="F115" s="41">
        <f t="shared" si="24"/>
        <v>92.088888888890096</v>
      </c>
      <c r="G115" s="41">
        <f t="shared" si="24"/>
        <v>95.199999999999761</v>
      </c>
      <c r="H115" s="42">
        <f t="shared" si="24"/>
        <v>80.888888888887323</v>
      </c>
      <c r="I115" s="42">
        <f t="shared" si="24"/>
        <v>85.866666666664898</v>
      </c>
      <c r="J115" s="42">
        <f t="shared" si="24"/>
        <v>88.977777777777106</v>
      </c>
      <c r="K115" s="43">
        <f t="shared" si="24"/>
        <v>74.666666666667879</v>
      </c>
      <c r="L115" s="43">
        <f t="shared" si="24"/>
        <v>79.644444444445071</v>
      </c>
      <c r="M115" s="43">
        <f t="shared" si="24"/>
        <v>82.755555555556867</v>
      </c>
      <c r="N115" s="44">
        <f t="shared" si="24"/>
        <v>56</v>
      </c>
      <c r="O115" s="44">
        <f t="shared" si="24"/>
        <v>60.977777777776097</v>
      </c>
      <c r="P115" s="44">
        <f t="shared" si="24"/>
        <v>64.088888888888732</v>
      </c>
      <c r="Q115" s="45">
        <f t="shared" si="24"/>
        <v>52.888888888887493</v>
      </c>
      <c r="R115" s="45">
        <f t="shared" si="24"/>
        <v>57.86666666666531</v>
      </c>
      <c r="S115" s="45">
        <f t="shared" si="24"/>
        <v>60.977777777776097</v>
      </c>
      <c r="T115" s="46">
        <f t="shared" si="24"/>
        <v>49.77777777777716</v>
      </c>
      <c r="U115" s="46">
        <f t="shared" si="23"/>
        <v>54.755555555555752</v>
      </c>
      <c r="V115" s="46">
        <f t="shared" si="23"/>
        <v>57.86666666666531</v>
      </c>
      <c r="W115" s="47">
        <f t="shared" si="23"/>
        <v>46.666666666666529</v>
      </c>
      <c r="X115" s="47">
        <f t="shared" si="23"/>
        <v>51.644444444445071</v>
      </c>
      <c r="Y115" s="47">
        <f t="shared" si="23"/>
        <v>54.755555555555752</v>
      </c>
      <c r="Z115" s="48">
        <f t="shared" si="23"/>
        <v>43.555555555556339</v>
      </c>
      <c r="AA115" s="48">
        <f t="shared" si="23"/>
        <v>48.533333333332649</v>
      </c>
      <c r="AB115" s="48">
        <f t="shared" si="23"/>
        <v>51.644444444445071</v>
      </c>
      <c r="AC115" s="49">
        <f t="shared" si="23"/>
        <v>40.444444444443661</v>
      </c>
      <c r="AD115" s="49">
        <f t="shared" si="23"/>
        <v>45.422222222222288</v>
      </c>
      <c r="AE115" s="49">
        <f t="shared" si="19"/>
        <v>48.533333333332649</v>
      </c>
      <c r="AF115" s="50">
        <f t="shared" si="19"/>
        <v>37.33333333333394</v>
      </c>
      <c r="AG115" s="50">
        <f t="shared" si="19"/>
        <v>42.311111111110861</v>
      </c>
      <c r="AH115" s="50">
        <f t="shared" si="19"/>
        <v>45.422222222222288</v>
      </c>
      <c r="AI115" s="51">
        <f t="shared" si="19"/>
        <v>34.222222222221831</v>
      </c>
      <c r="AJ115" s="51">
        <f t="shared" si="19"/>
        <v>39.200000000000905</v>
      </c>
      <c r="AK115" s="51">
        <f t="shared" si="19"/>
        <v>42.311111111110861</v>
      </c>
      <c r="AX115" s="381"/>
    </row>
    <row r="116" spans="1:50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87.888888888890449</v>
      </c>
      <c r="F116" s="41">
        <f t="shared" si="24"/>
        <v>92.911111111112319</v>
      </c>
      <c r="G116" s="41">
        <f t="shared" si="24"/>
        <v>96.049999999999756</v>
      </c>
      <c r="H116" s="42">
        <f t="shared" si="24"/>
        <v>81.611111111109551</v>
      </c>
      <c r="I116" s="42">
        <f t="shared" si="24"/>
        <v>86.633333333331564</v>
      </c>
      <c r="J116" s="42">
        <f t="shared" si="24"/>
        <v>89.772222222221558</v>
      </c>
      <c r="K116" s="43">
        <f t="shared" si="24"/>
        <v>75.333333333334551</v>
      </c>
      <c r="L116" s="43">
        <f t="shared" si="24"/>
        <v>80.35555555555618</v>
      </c>
      <c r="M116" s="43">
        <f t="shared" si="24"/>
        <v>83.494444444445762</v>
      </c>
      <c r="N116" s="44">
        <f t="shared" si="24"/>
        <v>56.5</v>
      </c>
      <c r="O116" s="44">
        <f t="shared" si="24"/>
        <v>61.522222222220542</v>
      </c>
      <c r="P116" s="44">
        <f t="shared" si="24"/>
        <v>64.661111111110955</v>
      </c>
      <c r="Q116" s="45">
        <f t="shared" si="24"/>
        <v>53.361111111109714</v>
      </c>
      <c r="R116" s="45">
        <f t="shared" si="24"/>
        <v>58.383333333331976</v>
      </c>
      <c r="S116" s="45">
        <f t="shared" si="24"/>
        <v>61.522222222220542</v>
      </c>
      <c r="T116" s="46">
        <f t="shared" si="24"/>
        <v>50.222222222221603</v>
      </c>
      <c r="U116" s="46">
        <f t="shared" si="23"/>
        <v>55.244444444444639</v>
      </c>
      <c r="V116" s="46">
        <f t="shared" si="23"/>
        <v>58.383333333331976</v>
      </c>
      <c r="W116" s="47">
        <f t="shared" si="23"/>
        <v>47.083333333333194</v>
      </c>
      <c r="X116" s="47">
        <f t="shared" si="23"/>
        <v>52.10555555555618</v>
      </c>
      <c r="Y116" s="47">
        <f t="shared" si="23"/>
        <v>55.244444444444639</v>
      </c>
      <c r="Z116" s="48">
        <f t="shared" si="23"/>
        <v>43.944444444445224</v>
      </c>
      <c r="AA116" s="48">
        <f t="shared" si="23"/>
        <v>48.966666666665979</v>
      </c>
      <c r="AB116" s="48">
        <f t="shared" si="23"/>
        <v>52.10555555555618</v>
      </c>
      <c r="AC116" s="49">
        <f t="shared" si="23"/>
        <v>40.805555555554776</v>
      </c>
      <c r="AD116" s="49">
        <f t="shared" si="23"/>
        <v>45.827777777777847</v>
      </c>
      <c r="AE116" s="49">
        <f t="shared" si="19"/>
        <v>48.966666666665979</v>
      </c>
      <c r="AF116" s="50">
        <f t="shared" si="19"/>
        <v>37.666666666667275</v>
      </c>
      <c r="AG116" s="50">
        <f t="shared" si="19"/>
        <v>42.688888888888641</v>
      </c>
      <c r="AH116" s="50">
        <f t="shared" si="19"/>
        <v>45.827777777777847</v>
      </c>
      <c r="AI116" s="51">
        <f t="shared" si="19"/>
        <v>34.527777777777388</v>
      </c>
      <c r="AJ116" s="51">
        <f t="shared" si="19"/>
        <v>39.550000000000907</v>
      </c>
      <c r="AK116" s="51">
        <f t="shared" si="19"/>
        <v>42.688888888888641</v>
      </c>
      <c r="AX116" s="381"/>
    </row>
    <row r="117" spans="1:50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88.66666666666822</v>
      </c>
      <c r="F117" s="41">
        <f t="shared" si="24"/>
        <v>93.733333333334542</v>
      </c>
      <c r="G117" s="41">
        <f t="shared" si="24"/>
        <v>96.89999999999975</v>
      </c>
      <c r="H117" s="42">
        <f t="shared" si="24"/>
        <v>82.33333333333178</v>
      </c>
      <c r="I117" s="42">
        <f t="shared" si="24"/>
        <v>87.399999999998229</v>
      </c>
      <c r="J117" s="42">
        <f t="shared" si="24"/>
        <v>90.566666666666009</v>
      </c>
      <c r="K117" s="43">
        <f t="shared" si="24"/>
        <v>76.000000000001222</v>
      </c>
      <c r="L117" s="43">
        <f t="shared" si="24"/>
        <v>81.066666666667288</v>
      </c>
      <c r="M117" s="43">
        <f t="shared" si="24"/>
        <v>84.233333333334656</v>
      </c>
      <c r="N117" s="44">
        <f t="shared" si="24"/>
        <v>57</v>
      </c>
      <c r="O117" s="44">
        <f t="shared" si="24"/>
        <v>62.066666666664986</v>
      </c>
      <c r="P117" s="44">
        <f t="shared" si="24"/>
        <v>65.233333333333178</v>
      </c>
      <c r="Q117" s="45">
        <f t="shared" si="24"/>
        <v>53.833333333331936</v>
      </c>
      <c r="R117" s="45">
        <f t="shared" si="24"/>
        <v>58.899999999998641</v>
      </c>
      <c r="S117" s="45">
        <f t="shared" si="24"/>
        <v>62.066666666664986</v>
      </c>
      <c r="T117" s="46">
        <f t="shared" si="24"/>
        <v>50.666666666666046</v>
      </c>
      <c r="U117" s="46">
        <f t="shared" si="23"/>
        <v>55.733333333333526</v>
      </c>
      <c r="V117" s="46">
        <f t="shared" si="23"/>
        <v>58.899999999998641</v>
      </c>
      <c r="W117" s="47">
        <f t="shared" si="23"/>
        <v>47.499999999999858</v>
      </c>
      <c r="X117" s="47">
        <f t="shared" si="23"/>
        <v>52.566666666667288</v>
      </c>
      <c r="Y117" s="47">
        <f t="shared" si="23"/>
        <v>55.733333333333526</v>
      </c>
      <c r="Z117" s="48">
        <f t="shared" si="23"/>
        <v>44.33333333333411</v>
      </c>
      <c r="AA117" s="48">
        <f t="shared" si="23"/>
        <v>49.399999999999309</v>
      </c>
      <c r="AB117" s="48">
        <f t="shared" si="23"/>
        <v>52.566666666667288</v>
      </c>
      <c r="AC117" s="49">
        <f t="shared" si="23"/>
        <v>41.16666666666589</v>
      </c>
      <c r="AD117" s="49">
        <f t="shared" si="23"/>
        <v>46.233333333333405</v>
      </c>
      <c r="AE117" s="49">
        <f t="shared" si="23"/>
        <v>49.399999999999309</v>
      </c>
      <c r="AF117" s="50">
        <f t="shared" si="23"/>
        <v>38.000000000000611</v>
      </c>
      <c r="AG117" s="50">
        <f t="shared" si="23"/>
        <v>43.066666666666421</v>
      </c>
      <c r="AH117" s="50">
        <f t="shared" si="23"/>
        <v>46.233333333333405</v>
      </c>
      <c r="AI117" s="51">
        <f t="shared" si="23"/>
        <v>34.833333333332945</v>
      </c>
      <c r="AJ117" s="51">
        <f t="shared" si="19"/>
        <v>39.900000000000908</v>
      </c>
      <c r="AK117" s="51">
        <f t="shared" si="19"/>
        <v>43.066666666666421</v>
      </c>
      <c r="AX117" s="381"/>
    </row>
    <row r="118" spans="1:50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89.444444444445992</v>
      </c>
      <c r="F118" s="41">
        <f t="shared" si="24"/>
        <v>94.555555555556765</v>
      </c>
      <c r="G118" s="41">
        <f t="shared" si="24"/>
        <v>97.749999999999744</v>
      </c>
      <c r="H118" s="42">
        <f t="shared" si="24"/>
        <v>83.055555555554008</v>
      </c>
      <c r="I118" s="42">
        <f t="shared" si="24"/>
        <v>88.166666666664895</v>
      </c>
      <c r="J118" s="42">
        <f t="shared" si="24"/>
        <v>91.361111111110461</v>
      </c>
      <c r="K118" s="43">
        <f t="shared" si="24"/>
        <v>76.666666666667894</v>
      </c>
      <c r="L118" s="43">
        <f t="shared" si="24"/>
        <v>81.777777777778397</v>
      </c>
      <c r="M118" s="43">
        <f t="shared" si="24"/>
        <v>84.97222222222355</v>
      </c>
      <c r="N118" s="44">
        <f t="shared" si="24"/>
        <v>57.5</v>
      </c>
      <c r="O118" s="44">
        <f t="shared" si="24"/>
        <v>62.61111111110943</v>
      </c>
      <c r="P118" s="44">
        <f t="shared" si="24"/>
        <v>65.805555555555401</v>
      </c>
      <c r="Q118" s="45">
        <f t="shared" si="24"/>
        <v>54.305555555554157</v>
      </c>
      <c r="R118" s="45">
        <f t="shared" si="24"/>
        <v>59.416666666665307</v>
      </c>
      <c r="S118" s="45">
        <f t="shared" si="24"/>
        <v>62.61111111110943</v>
      </c>
      <c r="T118" s="46">
        <f t="shared" si="24"/>
        <v>51.111111111110489</v>
      </c>
      <c r="U118" s="46">
        <f t="shared" si="23"/>
        <v>56.222222222222413</v>
      </c>
      <c r="V118" s="46">
        <f t="shared" si="23"/>
        <v>59.416666666665307</v>
      </c>
      <c r="W118" s="47">
        <f t="shared" si="23"/>
        <v>47.916666666666522</v>
      </c>
      <c r="X118" s="47">
        <f t="shared" si="23"/>
        <v>53.027777777778397</v>
      </c>
      <c r="Y118" s="47">
        <f t="shared" si="23"/>
        <v>56.222222222222413</v>
      </c>
      <c r="Z118" s="48">
        <f t="shared" si="23"/>
        <v>44.722222222222996</v>
      </c>
      <c r="AA118" s="48">
        <f t="shared" si="23"/>
        <v>49.833333333332639</v>
      </c>
      <c r="AB118" s="48">
        <f t="shared" si="23"/>
        <v>53.027777777778397</v>
      </c>
      <c r="AC118" s="49">
        <f t="shared" si="23"/>
        <v>41.527777777777004</v>
      </c>
      <c r="AD118" s="49">
        <f t="shared" si="23"/>
        <v>46.638888888888964</v>
      </c>
      <c r="AE118" s="49">
        <f t="shared" si="23"/>
        <v>49.833333333332639</v>
      </c>
      <c r="AF118" s="50">
        <f t="shared" si="23"/>
        <v>38.333333333333947</v>
      </c>
      <c r="AG118" s="50">
        <f t="shared" si="23"/>
        <v>43.444444444444201</v>
      </c>
      <c r="AH118" s="50">
        <f t="shared" si="23"/>
        <v>46.638888888888964</v>
      </c>
      <c r="AI118" s="51">
        <f t="shared" si="23"/>
        <v>35.138888888888502</v>
      </c>
      <c r="AJ118" s="51">
        <f t="shared" ref="AJ118:AK145" si="25">AJ119-(AJ$363/360)</f>
        <v>40.250000000000909</v>
      </c>
      <c r="AK118" s="51">
        <f t="shared" si="25"/>
        <v>43.444444444444201</v>
      </c>
      <c r="AX118" s="381"/>
    </row>
    <row r="119" spans="1:50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90.222222222223763</v>
      </c>
      <c r="F119" s="41">
        <f t="shared" si="24"/>
        <v>95.377777777778988</v>
      </c>
      <c r="G119" s="41">
        <f t="shared" si="24"/>
        <v>98.599999999999739</v>
      </c>
      <c r="H119" s="42">
        <f t="shared" si="24"/>
        <v>83.777777777776237</v>
      </c>
      <c r="I119" s="42">
        <f t="shared" si="24"/>
        <v>88.933333333331561</v>
      </c>
      <c r="J119" s="42">
        <f t="shared" si="24"/>
        <v>92.155555555554912</v>
      </c>
      <c r="K119" s="43">
        <f t="shared" si="24"/>
        <v>77.333333333334565</v>
      </c>
      <c r="L119" s="43">
        <f t="shared" si="24"/>
        <v>82.488888888889505</v>
      </c>
      <c r="M119" s="43">
        <f t="shared" si="24"/>
        <v>85.711111111112444</v>
      </c>
      <c r="N119" s="44">
        <f t="shared" si="24"/>
        <v>58</v>
      </c>
      <c r="O119" s="44">
        <f t="shared" si="24"/>
        <v>63.155555555553875</v>
      </c>
      <c r="P119" s="44">
        <f t="shared" si="24"/>
        <v>66.377777777777624</v>
      </c>
      <c r="Q119" s="45">
        <f t="shared" si="24"/>
        <v>54.777777777776379</v>
      </c>
      <c r="R119" s="45">
        <f t="shared" si="24"/>
        <v>59.933333333331973</v>
      </c>
      <c r="S119" s="45">
        <f t="shared" si="24"/>
        <v>63.155555555553875</v>
      </c>
      <c r="T119" s="46">
        <f t="shared" si="24"/>
        <v>51.555555555554932</v>
      </c>
      <c r="U119" s="46">
        <f t="shared" si="23"/>
        <v>56.7111111111113</v>
      </c>
      <c r="V119" s="46">
        <f t="shared" si="23"/>
        <v>59.933333333331973</v>
      </c>
      <c r="W119" s="47">
        <f t="shared" si="23"/>
        <v>48.333333333333186</v>
      </c>
      <c r="X119" s="47">
        <f t="shared" si="23"/>
        <v>53.488888888889505</v>
      </c>
      <c r="Y119" s="47">
        <f t="shared" si="23"/>
        <v>56.7111111111113</v>
      </c>
      <c r="Z119" s="48">
        <f t="shared" si="23"/>
        <v>45.111111111111882</v>
      </c>
      <c r="AA119" s="48">
        <f t="shared" si="23"/>
        <v>50.266666666665969</v>
      </c>
      <c r="AB119" s="48">
        <f t="shared" si="23"/>
        <v>53.488888888889505</v>
      </c>
      <c r="AC119" s="49">
        <f t="shared" si="23"/>
        <v>41.888888888888118</v>
      </c>
      <c r="AD119" s="49">
        <f t="shared" si="23"/>
        <v>47.044444444444522</v>
      </c>
      <c r="AE119" s="49">
        <f t="shared" si="23"/>
        <v>50.266666666665969</v>
      </c>
      <c r="AF119" s="50">
        <f t="shared" si="23"/>
        <v>38.666666666667282</v>
      </c>
      <c r="AG119" s="50">
        <f t="shared" si="23"/>
        <v>43.822222222221981</v>
      </c>
      <c r="AH119" s="50">
        <f t="shared" si="23"/>
        <v>47.044444444444522</v>
      </c>
      <c r="AI119" s="51">
        <f t="shared" si="23"/>
        <v>35.444444444444059</v>
      </c>
      <c r="AJ119" s="51">
        <f t="shared" si="25"/>
        <v>40.600000000000911</v>
      </c>
      <c r="AK119" s="51">
        <f t="shared" si="25"/>
        <v>43.822222222221981</v>
      </c>
      <c r="AX119" s="381"/>
    </row>
    <row r="120" spans="1:50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91.000000000001535</v>
      </c>
      <c r="F120" s="41">
        <f t="shared" si="24"/>
        <v>96.200000000001211</v>
      </c>
      <c r="G120" s="41">
        <f t="shared" si="24"/>
        <v>99.449999999999733</v>
      </c>
      <c r="H120" s="42">
        <f t="shared" si="24"/>
        <v>84.499999999998465</v>
      </c>
      <c r="I120" s="42">
        <f t="shared" si="24"/>
        <v>89.699999999998226</v>
      </c>
      <c r="J120" s="42">
        <f t="shared" si="24"/>
        <v>92.949999999999363</v>
      </c>
      <c r="K120" s="43">
        <f t="shared" si="24"/>
        <v>78.000000000001236</v>
      </c>
      <c r="L120" s="43">
        <f t="shared" si="24"/>
        <v>83.200000000000614</v>
      </c>
      <c r="M120" s="43">
        <f t="shared" si="24"/>
        <v>86.450000000001339</v>
      </c>
      <c r="N120" s="44">
        <f t="shared" si="24"/>
        <v>58.5</v>
      </c>
      <c r="O120" s="44">
        <f t="shared" si="24"/>
        <v>63.699999999998319</v>
      </c>
      <c r="P120" s="44">
        <f t="shared" si="24"/>
        <v>66.949999999999847</v>
      </c>
      <c r="Q120" s="45">
        <f t="shared" si="24"/>
        <v>55.2499999999986</v>
      </c>
      <c r="R120" s="45">
        <f t="shared" si="24"/>
        <v>60.449999999998639</v>
      </c>
      <c r="S120" s="45">
        <f t="shared" si="24"/>
        <v>63.699999999998319</v>
      </c>
      <c r="T120" s="46">
        <f t="shared" si="24"/>
        <v>51.999999999999375</v>
      </c>
      <c r="U120" s="46">
        <f t="shared" si="23"/>
        <v>57.200000000000188</v>
      </c>
      <c r="V120" s="46">
        <f t="shared" si="23"/>
        <v>60.449999999998639</v>
      </c>
      <c r="W120" s="47">
        <f t="shared" si="23"/>
        <v>48.749999999999851</v>
      </c>
      <c r="X120" s="47">
        <f t="shared" si="23"/>
        <v>53.950000000000614</v>
      </c>
      <c r="Y120" s="47">
        <f t="shared" si="23"/>
        <v>57.200000000000188</v>
      </c>
      <c r="Z120" s="48">
        <f t="shared" si="23"/>
        <v>45.500000000000767</v>
      </c>
      <c r="AA120" s="48">
        <f t="shared" si="23"/>
        <v>50.699999999999299</v>
      </c>
      <c r="AB120" s="48">
        <f t="shared" si="23"/>
        <v>53.950000000000614</v>
      </c>
      <c r="AC120" s="49">
        <f t="shared" si="23"/>
        <v>42.249999999999233</v>
      </c>
      <c r="AD120" s="49">
        <f t="shared" si="23"/>
        <v>47.450000000000081</v>
      </c>
      <c r="AE120" s="49">
        <f t="shared" si="23"/>
        <v>50.699999999999299</v>
      </c>
      <c r="AF120" s="50">
        <f t="shared" si="23"/>
        <v>39.000000000000618</v>
      </c>
      <c r="AG120" s="50">
        <f t="shared" si="23"/>
        <v>44.199999999999761</v>
      </c>
      <c r="AH120" s="50">
        <f t="shared" si="23"/>
        <v>47.450000000000081</v>
      </c>
      <c r="AI120" s="51">
        <f t="shared" si="23"/>
        <v>35.749999999999616</v>
      </c>
      <c r="AJ120" s="51">
        <f t="shared" si="25"/>
        <v>40.950000000000912</v>
      </c>
      <c r="AK120" s="51">
        <f t="shared" si="25"/>
        <v>44.199999999999761</v>
      </c>
      <c r="AX120" s="381"/>
    </row>
    <row r="121" spans="1:50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91.777777777779306</v>
      </c>
      <c r="F121" s="41">
        <f t="shared" si="24"/>
        <v>97.022222222223434</v>
      </c>
      <c r="G121" s="41">
        <f t="shared" si="24"/>
        <v>100.29999999999973</v>
      </c>
      <c r="H121" s="42">
        <f t="shared" si="24"/>
        <v>85.222222222220694</v>
      </c>
      <c r="I121" s="42">
        <f t="shared" si="24"/>
        <v>90.466666666664892</v>
      </c>
      <c r="J121" s="42">
        <f t="shared" si="24"/>
        <v>93.744444444443815</v>
      </c>
      <c r="K121" s="43">
        <f t="shared" si="24"/>
        <v>78.666666666667908</v>
      </c>
      <c r="L121" s="43">
        <f t="shared" si="24"/>
        <v>83.911111111111722</v>
      </c>
      <c r="M121" s="43">
        <f t="shared" si="24"/>
        <v>87.188888888890233</v>
      </c>
      <c r="N121" s="44">
        <f t="shared" si="24"/>
        <v>59</v>
      </c>
      <c r="O121" s="44">
        <f t="shared" si="24"/>
        <v>64.244444444442763</v>
      </c>
      <c r="P121" s="44">
        <f t="shared" si="24"/>
        <v>67.522222222222069</v>
      </c>
      <c r="Q121" s="45">
        <f t="shared" si="24"/>
        <v>55.722222222220822</v>
      </c>
      <c r="R121" s="45">
        <f t="shared" si="24"/>
        <v>60.966666666665304</v>
      </c>
      <c r="S121" s="45">
        <f t="shared" si="24"/>
        <v>64.244444444442763</v>
      </c>
      <c r="T121" s="46">
        <f t="shared" si="24"/>
        <v>52.444444444443818</v>
      </c>
      <c r="U121" s="46">
        <f t="shared" si="23"/>
        <v>57.688888888889075</v>
      </c>
      <c r="V121" s="46">
        <f t="shared" si="23"/>
        <v>60.966666666665304</v>
      </c>
      <c r="W121" s="47">
        <f t="shared" si="23"/>
        <v>49.166666666666515</v>
      </c>
      <c r="X121" s="47">
        <f t="shared" si="23"/>
        <v>54.411111111111722</v>
      </c>
      <c r="Y121" s="47">
        <f t="shared" si="23"/>
        <v>57.688888888889075</v>
      </c>
      <c r="Z121" s="48">
        <f t="shared" si="23"/>
        <v>45.888888888889653</v>
      </c>
      <c r="AA121" s="48">
        <f t="shared" si="23"/>
        <v>51.133333333332629</v>
      </c>
      <c r="AB121" s="48">
        <f t="shared" si="23"/>
        <v>54.411111111111722</v>
      </c>
      <c r="AC121" s="49">
        <f t="shared" si="23"/>
        <v>42.611111111110347</v>
      </c>
      <c r="AD121" s="49">
        <f t="shared" si="23"/>
        <v>47.85555555555564</v>
      </c>
      <c r="AE121" s="49">
        <f t="shared" si="23"/>
        <v>51.133333333332629</v>
      </c>
      <c r="AF121" s="50">
        <f t="shared" si="23"/>
        <v>39.333333333333954</v>
      </c>
      <c r="AG121" s="50">
        <f t="shared" si="23"/>
        <v>44.577777777777541</v>
      </c>
      <c r="AH121" s="50">
        <f t="shared" si="23"/>
        <v>47.85555555555564</v>
      </c>
      <c r="AI121" s="51">
        <f t="shared" si="23"/>
        <v>36.055555555555173</v>
      </c>
      <c r="AJ121" s="51">
        <f t="shared" si="25"/>
        <v>41.300000000000914</v>
      </c>
      <c r="AK121" s="51">
        <f t="shared" si="25"/>
        <v>44.577777777777541</v>
      </c>
      <c r="AX121" s="381"/>
    </row>
    <row r="122" spans="1:50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92.555555555557078</v>
      </c>
      <c r="F122" s="41">
        <f t="shared" si="24"/>
        <v>97.844444444445656</v>
      </c>
      <c r="G122" s="41">
        <f t="shared" si="24"/>
        <v>101.14999999999972</v>
      </c>
      <c r="H122" s="42">
        <f t="shared" si="24"/>
        <v>85.944444444442922</v>
      </c>
      <c r="I122" s="42">
        <f t="shared" si="24"/>
        <v>91.233333333331558</v>
      </c>
      <c r="J122" s="42">
        <f t="shared" si="24"/>
        <v>94.538888888888266</v>
      </c>
      <c r="K122" s="43">
        <f t="shared" si="24"/>
        <v>79.333333333334579</v>
      </c>
      <c r="L122" s="43">
        <f t="shared" si="24"/>
        <v>84.622222222222831</v>
      </c>
      <c r="M122" s="43">
        <f t="shared" si="24"/>
        <v>87.927777777779127</v>
      </c>
      <c r="N122" s="44">
        <f t="shared" si="24"/>
        <v>59.5</v>
      </c>
      <c r="O122" s="44">
        <f t="shared" si="24"/>
        <v>64.788888888887215</v>
      </c>
      <c r="P122" s="44">
        <f t="shared" si="24"/>
        <v>68.094444444444292</v>
      </c>
      <c r="Q122" s="45">
        <f t="shared" si="24"/>
        <v>56.194444444443043</v>
      </c>
      <c r="R122" s="45">
        <f t="shared" si="24"/>
        <v>61.48333333333197</v>
      </c>
      <c r="S122" s="45">
        <f t="shared" si="24"/>
        <v>64.788888888887215</v>
      </c>
      <c r="T122" s="46">
        <f t="shared" si="24"/>
        <v>52.88888888888826</v>
      </c>
      <c r="U122" s="46">
        <f t="shared" si="23"/>
        <v>58.177777777777962</v>
      </c>
      <c r="V122" s="46">
        <f t="shared" si="23"/>
        <v>61.48333333333197</v>
      </c>
      <c r="W122" s="47">
        <f t="shared" si="23"/>
        <v>49.583333333333179</v>
      </c>
      <c r="X122" s="47">
        <f t="shared" si="23"/>
        <v>54.872222222222831</v>
      </c>
      <c r="Y122" s="47">
        <f t="shared" si="23"/>
        <v>58.177777777777962</v>
      </c>
      <c r="Z122" s="48">
        <f t="shared" si="23"/>
        <v>46.277777777778539</v>
      </c>
      <c r="AA122" s="48">
        <f t="shared" si="23"/>
        <v>51.566666666665959</v>
      </c>
      <c r="AB122" s="48">
        <f t="shared" si="23"/>
        <v>54.872222222222831</v>
      </c>
      <c r="AC122" s="49">
        <f t="shared" si="23"/>
        <v>42.972222222221461</v>
      </c>
      <c r="AD122" s="49">
        <f t="shared" si="23"/>
        <v>48.261111111111198</v>
      </c>
      <c r="AE122" s="49">
        <f t="shared" si="23"/>
        <v>51.566666666665959</v>
      </c>
      <c r="AF122" s="50">
        <f t="shared" si="23"/>
        <v>39.66666666666729</v>
      </c>
      <c r="AG122" s="50">
        <f t="shared" si="23"/>
        <v>44.955555555555321</v>
      </c>
      <c r="AH122" s="50">
        <f t="shared" si="23"/>
        <v>48.261111111111198</v>
      </c>
      <c r="AI122" s="51">
        <f t="shared" si="23"/>
        <v>36.361111111110731</v>
      </c>
      <c r="AJ122" s="51">
        <f t="shared" si="25"/>
        <v>41.650000000000915</v>
      </c>
      <c r="AK122" s="51">
        <f t="shared" si="25"/>
        <v>44.955555555555321</v>
      </c>
      <c r="AX122" s="381"/>
    </row>
    <row r="123" spans="1:50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93.333333333334849</v>
      </c>
      <c r="F123" s="41">
        <f t="shared" si="24"/>
        <v>98.666666666667879</v>
      </c>
      <c r="G123" s="41">
        <f t="shared" si="24"/>
        <v>101.99999999999972</v>
      </c>
      <c r="H123" s="42">
        <f t="shared" si="24"/>
        <v>86.666666666665151</v>
      </c>
      <c r="I123" s="42">
        <f t="shared" si="24"/>
        <v>91.999999999998224</v>
      </c>
      <c r="J123" s="42">
        <f t="shared" si="24"/>
        <v>95.333333333332718</v>
      </c>
      <c r="K123" s="43">
        <f t="shared" si="24"/>
        <v>80.000000000001251</v>
      </c>
      <c r="L123" s="43">
        <f t="shared" si="24"/>
        <v>85.33333333333394</v>
      </c>
      <c r="M123" s="43">
        <f t="shared" si="24"/>
        <v>88.666666666668021</v>
      </c>
      <c r="N123" s="44">
        <f t="shared" si="24"/>
        <v>60</v>
      </c>
      <c r="O123" s="44">
        <f t="shared" si="24"/>
        <v>65.333333333331666</v>
      </c>
      <c r="P123" s="44">
        <f t="shared" si="24"/>
        <v>68.666666666666515</v>
      </c>
      <c r="Q123" s="45">
        <f t="shared" si="24"/>
        <v>56.666666666665265</v>
      </c>
      <c r="R123" s="45">
        <f t="shared" si="24"/>
        <v>61.999999999998636</v>
      </c>
      <c r="S123" s="45">
        <f t="shared" si="24"/>
        <v>65.333333333331666</v>
      </c>
      <c r="T123" s="46">
        <f t="shared" si="24"/>
        <v>53.333333333332703</v>
      </c>
      <c r="U123" s="46">
        <f t="shared" si="23"/>
        <v>58.666666666666849</v>
      </c>
      <c r="V123" s="46">
        <f t="shared" si="23"/>
        <v>61.999999999998636</v>
      </c>
      <c r="W123" s="47">
        <f t="shared" si="23"/>
        <v>49.999999999999844</v>
      </c>
      <c r="X123" s="47">
        <f t="shared" si="23"/>
        <v>55.33333333333394</v>
      </c>
      <c r="Y123" s="47">
        <f t="shared" si="23"/>
        <v>58.666666666666849</v>
      </c>
      <c r="Z123" s="48">
        <f t="shared" si="23"/>
        <v>46.666666666667425</v>
      </c>
      <c r="AA123" s="48">
        <f t="shared" si="23"/>
        <v>51.999999999999289</v>
      </c>
      <c r="AB123" s="48">
        <f t="shared" si="23"/>
        <v>55.33333333333394</v>
      </c>
      <c r="AC123" s="49">
        <f t="shared" si="23"/>
        <v>43.333333333332575</v>
      </c>
      <c r="AD123" s="49">
        <f t="shared" si="23"/>
        <v>48.666666666666757</v>
      </c>
      <c r="AE123" s="49">
        <f t="shared" si="23"/>
        <v>51.999999999999289</v>
      </c>
      <c r="AF123" s="50">
        <f t="shared" si="23"/>
        <v>40.000000000000625</v>
      </c>
      <c r="AG123" s="50">
        <f t="shared" si="23"/>
        <v>45.333333333333101</v>
      </c>
      <c r="AH123" s="50">
        <f t="shared" si="23"/>
        <v>48.666666666666757</v>
      </c>
      <c r="AI123" s="51">
        <f t="shared" si="23"/>
        <v>36.666666666666288</v>
      </c>
      <c r="AJ123" s="51">
        <f t="shared" si="25"/>
        <v>42.000000000000917</v>
      </c>
      <c r="AK123" s="51">
        <f t="shared" si="25"/>
        <v>45.333333333333101</v>
      </c>
      <c r="AX123" s="381"/>
    </row>
    <row r="124" spans="1:50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94.111111111112621</v>
      </c>
      <c r="F124" s="41">
        <f t="shared" si="24"/>
        <v>99.488888888890102</v>
      </c>
      <c r="G124" s="41">
        <f t="shared" si="24"/>
        <v>102.84999999999971</v>
      </c>
      <c r="H124" s="42">
        <f t="shared" si="24"/>
        <v>87.388888888887379</v>
      </c>
      <c r="I124" s="42">
        <f t="shared" si="24"/>
        <v>92.766666666664889</v>
      </c>
      <c r="J124" s="42">
        <f t="shared" si="24"/>
        <v>96.127777777777169</v>
      </c>
      <c r="K124" s="43">
        <f t="shared" si="24"/>
        <v>80.666666666667922</v>
      </c>
      <c r="L124" s="43">
        <f t="shared" si="24"/>
        <v>86.044444444445048</v>
      </c>
      <c r="M124" s="43">
        <f t="shared" si="24"/>
        <v>89.405555555556916</v>
      </c>
      <c r="N124" s="44">
        <f t="shared" si="24"/>
        <v>60.5</v>
      </c>
      <c r="O124" s="44">
        <f t="shared" si="24"/>
        <v>65.877777777776117</v>
      </c>
      <c r="P124" s="44">
        <f t="shared" si="24"/>
        <v>69.238888888888738</v>
      </c>
      <c r="Q124" s="45">
        <f t="shared" si="24"/>
        <v>57.138888888887486</v>
      </c>
      <c r="R124" s="45">
        <f t="shared" si="24"/>
        <v>62.516666666665301</v>
      </c>
      <c r="S124" s="45">
        <f t="shared" si="24"/>
        <v>65.877777777776117</v>
      </c>
      <c r="T124" s="46">
        <f t="shared" si="24"/>
        <v>53.777777777777146</v>
      </c>
      <c r="U124" s="46">
        <f t="shared" si="23"/>
        <v>59.155555555555736</v>
      </c>
      <c r="V124" s="46">
        <f t="shared" si="23"/>
        <v>62.516666666665301</v>
      </c>
      <c r="W124" s="47">
        <f t="shared" si="23"/>
        <v>50.416666666666508</v>
      </c>
      <c r="X124" s="47">
        <f t="shared" si="23"/>
        <v>55.794444444445048</v>
      </c>
      <c r="Y124" s="47">
        <f t="shared" si="23"/>
        <v>59.155555555555736</v>
      </c>
      <c r="Z124" s="48">
        <f t="shared" si="23"/>
        <v>47.05555555555631</v>
      </c>
      <c r="AA124" s="48">
        <f t="shared" si="23"/>
        <v>52.433333333332619</v>
      </c>
      <c r="AB124" s="48">
        <f t="shared" si="23"/>
        <v>55.794444444445048</v>
      </c>
      <c r="AC124" s="49">
        <f t="shared" si="23"/>
        <v>43.69444444444369</v>
      </c>
      <c r="AD124" s="49">
        <f t="shared" si="23"/>
        <v>49.072222222222315</v>
      </c>
      <c r="AE124" s="49">
        <f t="shared" si="23"/>
        <v>52.433333333332619</v>
      </c>
      <c r="AF124" s="50">
        <f t="shared" si="23"/>
        <v>40.333333333333961</v>
      </c>
      <c r="AG124" s="50">
        <f t="shared" si="23"/>
        <v>45.711111111110881</v>
      </c>
      <c r="AH124" s="50">
        <f t="shared" si="23"/>
        <v>49.072222222222315</v>
      </c>
      <c r="AI124" s="51">
        <f t="shared" si="23"/>
        <v>36.972222222221845</v>
      </c>
      <c r="AJ124" s="51">
        <f t="shared" si="25"/>
        <v>42.350000000000918</v>
      </c>
      <c r="AK124" s="51">
        <f t="shared" si="25"/>
        <v>45.711111111110881</v>
      </c>
      <c r="AX124" s="381"/>
    </row>
    <row r="125" spans="1:50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94.888888888890392</v>
      </c>
      <c r="F125" s="41">
        <f t="shared" si="24"/>
        <v>100.31111111111233</v>
      </c>
      <c r="G125" s="41">
        <f t="shared" si="24"/>
        <v>103.6999999999997</v>
      </c>
      <c r="H125" s="42">
        <f t="shared" si="24"/>
        <v>88.111111111109608</v>
      </c>
      <c r="I125" s="42">
        <f t="shared" si="24"/>
        <v>93.533333333331555</v>
      </c>
      <c r="J125" s="42">
        <f t="shared" si="24"/>
        <v>96.92222222222162</v>
      </c>
      <c r="K125" s="43">
        <f t="shared" si="24"/>
        <v>81.333333333334593</v>
      </c>
      <c r="L125" s="43">
        <f t="shared" si="24"/>
        <v>86.755555555556157</v>
      </c>
      <c r="M125" s="43">
        <f t="shared" si="24"/>
        <v>90.14444444444581</v>
      </c>
      <c r="N125" s="44">
        <f t="shared" si="24"/>
        <v>61</v>
      </c>
      <c r="O125" s="44">
        <f t="shared" si="24"/>
        <v>66.422222222220569</v>
      </c>
      <c r="P125" s="44">
        <f t="shared" si="24"/>
        <v>69.811111111110961</v>
      </c>
      <c r="Q125" s="45">
        <f t="shared" si="24"/>
        <v>57.611111111109707</v>
      </c>
      <c r="R125" s="45">
        <f t="shared" si="24"/>
        <v>63.033333333331967</v>
      </c>
      <c r="S125" s="45">
        <f t="shared" si="24"/>
        <v>66.422222222220569</v>
      </c>
      <c r="T125" s="46">
        <f t="shared" si="24"/>
        <v>54.222222222221589</v>
      </c>
      <c r="U125" s="46">
        <f t="shared" si="23"/>
        <v>59.644444444444623</v>
      </c>
      <c r="V125" s="46">
        <f t="shared" si="23"/>
        <v>63.033333333331967</v>
      </c>
      <c r="W125" s="47">
        <f t="shared" si="23"/>
        <v>50.833333333333172</v>
      </c>
      <c r="X125" s="47">
        <f t="shared" si="23"/>
        <v>56.255555555556157</v>
      </c>
      <c r="Y125" s="47">
        <f t="shared" si="23"/>
        <v>59.644444444444623</v>
      </c>
      <c r="Z125" s="48">
        <f t="shared" si="23"/>
        <v>47.444444444445196</v>
      </c>
      <c r="AA125" s="48">
        <f t="shared" si="23"/>
        <v>52.866666666665949</v>
      </c>
      <c r="AB125" s="48">
        <f t="shared" si="23"/>
        <v>56.255555555556157</v>
      </c>
      <c r="AC125" s="49">
        <f t="shared" si="23"/>
        <v>44.055555555554804</v>
      </c>
      <c r="AD125" s="49">
        <f t="shared" si="23"/>
        <v>49.477777777777874</v>
      </c>
      <c r="AE125" s="49">
        <f t="shared" si="23"/>
        <v>52.866666666665949</v>
      </c>
      <c r="AF125" s="50">
        <f t="shared" si="23"/>
        <v>40.666666666667297</v>
      </c>
      <c r="AG125" s="50">
        <f t="shared" si="23"/>
        <v>46.088888888888661</v>
      </c>
      <c r="AH125" s="50">
        <f t="shared" si="23"/>
        <v>49.477777777777874</v>
      </c>
      <c r="AI125" s="51">
        <f t="shared" si="23"/>
        <v>37.277777777777402</v>
      </c>
      <c r="AJ125" s="51">
        <f t="shared" si="25"/>
        <v>42.700000000000919</v>
      </c>
      <c r="AK125" s="51">
        <f t="shared" si="25"/>
        <v>46.088888888888661</v>
      </c>
      <c r="AX125" s="381"/>
    </row>
    <row r="126" spans="1:50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95.666666666668164</v>
      </c>
      <c r="F126" s="41">
        <f t="shared" si="24"/>
        <v>101.13333333333455</v>
      </c>
      <c r="G126" s="41">
        <f t="shared" si="24"/>
        <v>104.5499999999997</v>
      </c>
      <c r="H126" s="42">
        <f t="shared" si="24"/>
        <v>88.833333333331836</v>
      </c>
      <c r="I126" s="42">
        <f t="shared" si="24"/>
        <v>94.299999999998221</v>
      </c>
      <c r="J126" s="42">
        <f t="shared" si="24"/>
        <v>97.716666666666072</v>
      </c>
      <c r="K126" s="43">
        <f t="shared" si="24"/>
        <v>82.000000000001265</v>
      </c>
      <c r="L126" s="43">
        <f t="shared" si="24"/>
        <v>87.466666666667265</v>
      </c>
      <c r="M126" s="43">
        <f t="shared" si="24"/>
        <v>90.883333333334704</v>
      </c>
      <c r="N126" s="44">
        <f t="shared" si="24"/>
        <v>61.5</v>
      </c>
      <c r="O126" s="44">
        <f t="shared" si="24"/>
        <v>66.96666666666502</v>
      </c>
      <c r="P126" s="44">
        <f t="shared" si="24"/>
        <v>70.383333333333184</v>
      </c>
      <c r="Q126" s="45">
        <f t="shared" si="24"/>
        <v>58.083333333331929</v>
      </c>
      <c r="R126" s="45">
        <f t="shared" si="24"/>
        <v>63.549999999998633</v>
      </c>
      <c r="S126" s="45">
        <f t="shared" si="24"/>
        <v>66.96666666666502</v>
      </c>
      <c r="T126" s="46">
        <f t="shared" si="24"/>
        <v>54.666666666666032</v>
      </c>
      <c r="U126" s="46">
        <f t="shared" si="23"/>
        <v>60.13333333333351</v>
      </c>
      <c r="V126" s="46">
        <f t="shared" si="23"/>
        <v>63.549999999998633</v>
      </c>
      <c r="W126" s="47">
        <f t="shared" si="23"/>
        <v>51.249999999999837</v>
      </c>
      <c r="X126" s="47">
        <f t="shared" si="23"/>
        <v>56.716666666667265</v>
      </c>
      <c r="Y126" s="47">
        <f t="shared" si="23"/>
        <v>60.13333333333351</v>
      </c>
      <c r="Z126" s="48">
        <f t="shared" si="23"/>
        <v>47.833333333334082</v>
      </c>
      <c r="AA126" s="48">
        <f t="shared" si="23"/>
        <v>53.29999999999928</v>
      </c>
      <c r="AB126" s="48">
        <f t="shared" si="23"/>
        <v>56.716666666667265</v>
      </c>
      <c r="AC126" s="49">
        <f t="shared" si="23"/>
        <v>44.416666666665918</v>
      </c>
      <c r="AD126" s="49">
        <f t="shared" si="23"/>
        <v>49.883333333333432</v>
      </c>
      <c r="AE126" s="49">
        <f t="shared" si="23"/>
        <v>53.29999999999928</v>
      </c>
      <c r="AF126" s="50">
        <f t="shared" si="23"/>
        <v>41.000000000000632</v>
      </c>
      <c r="AG126" s="50">
        <f t="shared" si="23"/>
        <v>46.466666666666441</v>
      </c>
      <c r="AH126" s="50">
        <f t="shared" si="23"/>
        <v>49.883333333333432</v>
      </c>
      <c r="AI126" s="51">
        <f t="shared" si="23"/>
        <v>37.583333333332959</v>
      </c>
      <c r="AJ126" s="51">
        <f t="shared" si="25"/>
        <v>43.050000000000921</v>
      </c>
      <c r="AK126" s="51">
        <f t="shared" si="25"/>
        <v>46.466666666666441</v>
      </c>
      <c r="AX126" s="381"/>
    </row>
    <row r="127" spans="1:50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96.444444444445935</v>
      </c>
      <c r="F127" s="41">
        <f t="shared" si="24"/>
        <v>101.95555555555677</v>
      </c>
      <c r="G127" s="41">
        <f t="shared" si="24"/>
        <v>105.39999999999969</v>
      </c>
      <c r="H127" s="42">
        <f t="shared" si="24"/>
        <v>89.555555555554065</v>
      </c>
      <c r="I127" s="42">
        <f t="shared" si="24"/>
        <v>95.066666666664887</v>
      </c>
      <c r="J127" s="42">
        <f t="shared" si="24"/>
        <v>98.511111111110523</v>
      </c>
      <c r="K127" s="43">
        <f t="shared" si="24"/>
        <v>82.666666666667936</v>
      </c>
      <c r="L127" s="43">
        <f t="shared" si="24"/>
        <v>88.177777777778374</v>
      </c>
      <c r="M127" s="43">
        <f t="shared" si="24"/>
        <v>91.622222222223598</v>
      </c>
      <c r="N127" s="44">
        <f t="shared" si="24"/>
        <v>62</v>
      </c>
      <c r="O127" s="44">
        <f t="shared" si="24"/>
        <v>67.511111111109471</v>
      </c>
      <c r="P127" s="44">
        <f t="shared" si="24"/>
        <v>70.955555555555406</v>
      </c>
      <c r="Q127" s="45">
        <f t="shared" si="24"/>
        <v>58.55555555555415</v>
      </c>
      <c r="R127" s="45">
        <f t="shared" si="24"/>
        <v>64.066666666665299</v>
      </c>
      <c r="S127" s="45">
        <f t="shared" si="24"/>
        <v>67.511111111109471</v>
      </c>
      <c r="T127" s="46">
        <f t="shared" si="24"/>
        <v>55.111111111110475</v>
      </c>
      <c r="U127" s="46">
        <f t="shared" si="23"/>
        <v>60.622222222222398</v>
      </c>
      <c r="V127" s="46">
        <f t="shared" si="23"/>
        <v>64.066666666665299</v>
      </c>
      <c r="W127" s="47">
        <f t="shared" si="23"/>
        <v>51.666666666666501</v>
      </c>
      <c r="X127" s="47">
        <f t="shared" si="23"/>
        <v>57.177777777778374</v>
      </c>
      <c r="Y127" s="47">
        <f t="shared" si="23"/>
        <v>60.622222222222398</v>
      </c>
      <c r="Z127" s="48">
        <f t="shared" si="23"/>
        <v>48.222222222222968</v>
      </c>
      <c r="AA127" s="48">
        <f t="shared" si="23"/>
        <v>53.73333333333261</v>
      </c>
      <c r="AB127" s="48">
        <f t="shared" si="23"/>
        <v>57.177777777778374</v>
      </c>
      <c r="AC127" s="49">
        <f t="shared" si="23"/>
        <v>44.777777777777032</v>
      </c>
      <c r="AD127" s="49">
        <f t="shared" si="23"/>
        <v>50.288888888888991</v>
      </c>
      <c r="AE127" s="49">
        <f t="shared" si="23"/>
        <v>53.73333333333261</v>
      </c>
      <c r="AF127" s="50">
        <f t="shared" si="23"/>
        <v>41.333333333333968</v>
      </c>
      <c r="AG127" s="50">
        <f t="shared" si="23"/>
        <v>46.844444444444221</v>
      </c>
      <c r="AH127" s="50">
        <f t="shared" si="23"/>
        <v>50.288888888888991</v>
      </c>
      <c r="AI127" s="51">
        <f t="shared" si="23"/>
        <v>37.888888888888516</v>
      </c>
      <c r="AJ127" s="51">
        <f t="shared" si="25"/>
        <v>43.400000000000922</v>
      </c>
      <c r="AK127" s="51">
        <f t="shared" si="25"/>
        <v>46.844444444444221</v>
      </c>
      <c r="AX127" s="381"/>
    </row>
    <row r="128" spans="1:50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97.222222222223706</v>
      </c>
      <c r="F128" s="41">
        <f t="shared" si="24"/>
        <v>102.77777777777899</v>
      </c>
      <c r="G128" s="41">
        <f t="shared" si="24"/>
        <v>106.24999999999969</v>
      </c>
      <c r="H128" s="42">
        <f t="shared" si="24"/>
        <v>90.277777777776294</v>
      </c>
      <c r="I128" s="42">
        <f t="shared" si="24"/>
        <v>95.833333333331552</v>
      </c>
      <c r="J128" s="42">
        <f t="shared" si="24"/>
        <v>99.305555555554974</v>
      </c>
      <c r="K128" s="43">
        <f t="shared" si="24"/>
        <v>83.333333333334608</v>
      </c>
      <c r="L128" s="43">
        <f t="shared" si="24"/>
        <v>88.888888888889483</v>
      </c>
      <c r="M128" s="43">
        <f t="shared" si="24"/>
        <v>92.361111111112493</v>
      </c>
      <c r="N128" s="44">
        <f t="shared" si="24"/>
        <v>62.5</v>
      </c>
      <c r="O128" s="44">
        <f t="shared" si="24"/>
        <v>68.055555555553923</v>
      </c>
      <c r="P128" s="44">
        <f t="shared" si="24"/>
        <v>71.527777777777629</v>
      </c>
      <c r="Q128" s="45">
        <f t="shared" si="24"/>
        <v>59.027777777776372</v>
      </c>
      <c r="R128" s="45">
        <f t="shared" si="24"/>
        <v>64.583333333331964</v>
      </c>
      <c r="S128" s="45">
        <f t="shared" si="24"/>
        <v>68.055555555553923</v>
      </c>
      <c r="T128" s="46">
        <f t="shared" ref="T128" si="26">T129-(T$363/360)</f>
        <v>55.555555555554918</v>
      </c>
      <c r="U128" s="46">
        <f t="shared" si="23"/>
        <v>61.111111111111285</v>
      </c>
      <c r="V128" s="46">
        <f t="shared" si="23"/>
        <v>64.583333333331964</v>
      </c>
      <c r="W128" s="47">
        <f t="shared" si="23"/>
        <v>52.083333333333165</v>
      </c>
      <c r="X128" s="47">
        <f t="shared" si="23"/>
        <v>57.638888888889483</v>
      </c>
      <c r="Y128" s="47">
        <f t="shared" si="23"/>
        <v>61.111111111111285</v>
      </c>
      <c r="Z128" s="48">
        <f t="shared" si="23"/>
        <v>48.611111111111853</v>
      </c>
      <c r="AA128" s="48">
        <f t="shared" si="23"/>
        <v>54.16666666666594</v>
      </c>
      <c r="AB128" s="48">
        <f t="shared" si="23"/>
        <v>57.638888888889483</v>
      </c>
      <c r="AC128" s="49">
        <f t="shared" si="23"/>
        <v>45.138888888888147</v>
      </c>
      <c r="AD128" s="49">
        <f t="shared" si="23"/>
        <v>50.694444444444549</v>
      </c>
      <c r="AE128" s="49">
        <f t="shared" si="23"/>
        <v>54.16666666666594</v>
      </c>
      <c r="AF128" s="50">
        <f t="shared" si="23"/>
        <v>41.666666666667304</v>
      </c>
      <c r="AG128" s="50">
        <f t="shared" si="23"/>
        <v>47.222222222222001</v>
      </c>
      <c r="AH128" s="50">
        <f t="shared" si="23"/>
        <v>50.694444444444549</v>
      </c>
      <c r="AI128" s="51">
        <f t="shared" si="23"/>
        <v>38.194444444444073</v>
      </c>
      <c r="AJ128" s="51">
        <f t="shared" si="25"/>
        <v>43.750000000000924</v>
      </c>
      <c r="AK128" s="51">
        <f t="shared" si="25"/>
        <v>47.222222222222001</v>
      </c>
      <c r="AX128" s="381"/>
    </row>
    <row r="129" spans="1:50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98.000000000001478</v>
      </c>
      <c r="F129" s="41">
        <f t="shared" si="27"/>
        <v>103.60000000000122</v>
      </c>
      <c r="G129" s="41">
        <f t="shared" si="27"/>
        <v>107.09999999999968</v>
      </c>
      <c r="H129" s="42">
        <f t="shared" si="27"/>
        <v>90.999999999998522</v>
      </c>
      <c r="I129" s="42">
        <f t="shared" si="27"/>
        <v>96.599999999998218</v>
      </c>
      <c r="J129" s="42">
        <f t="shared" si="27"/>
        <v>100.09999999999943</v>
      </c>
      <c r="K129" s="43">
        <f t="shared" si="27"/>
        <v>84.000000000001279</v>
      </c>
      <c r="L129" s="43">
        <f t="shared" si="27"/>
        <v>89.600000000000591</v>
      </c>
      <c r="M129" s="43">
        <f t="shared" si="27"/>
        <v>93.100000000001387</v>
      </c>
      <c r="N129" s="44">
        <f t="shared" si="27"/>
        <v>63</v>
      </c>
      <c r="O129" s="44">
        <f t="shared" si="27"/>
        <v>68.599999999998374</v>
      </c>
      <c r="P129" s="44">
        <f t="shared" si="27"/>
        <v>72.099999999999852</v>
      </c>
      <c r="Q129" s="45">
        <f t="shared" si="27"/>
        <v>59.499999999998593</v>
      </c>
      <c r="R129" s="45">
        <f t="shared" si="27"/>
        <v>65.09999999999863</v>
      </c>
      <c r="S129" s="45">
        <f t="shared" si="27"/>
        <v>68.599999999998374</v>
      </c>
      <c r="T129" s="46">
        <f t="shared" si="27"/>
        <v>55.999999999999361</v>
      </c>
      <c r="U129" s="46">
        <f t="shared" si="23"/>
        <v>61.600000000000172</v>
      </c>
      <c r="V129" s="46">
        <f t="shared" si="23"/>
        <v>65.09999999999863</v>
      </c>
      <c r="W129" s="47">
        <f t="shared" si="23"/>
        <v>52.499999999999829</v>
      </c>
      <c r="X129" s="47">
        <f t="shared" si="23"/>
        <v>58.100000000000591</v>
      </c>
      <c r="Y129" s="47">
        <f t="shared" si="23"/>
        <v>61.600000000000172</v>
      </c>
      <c r="Z129" s="48">
        <f t="shared" si="23"/>
        <v>49.000000000000739</v>
      </c>
      <c r="AA129" s="48">
        <f t="shared" si="23"/>
        <v>54.59999999999927</v>
      </c>
      <c r="AB129" s="48">
        <f t="shared" si="23"/>
        <v>58.100000000000591</v>
      </c>
      <c r="AC129" s="49">
        <f t="shared" si="23"/>
        <v>45.499999999999261</v>
      </c>
      <c r="AD129" s="49">
        <f t="shared" si="23"/>
        <v>51.100000000000108</v>
      </c>
      <c r="AE129" s="49">
        <f t="shared" si="23"/>
        <v>54.59999999999927</v>
      </c>
      <c r="AF129" s="50">
        <f t="shared" si="23"/>
        <v>42.000000000000639</v>
      </c>
      <c r="AG129" s="50">
        <f t="shared" si="23"/>
        <v>47.599999999999781</v>
      </c>
      <c r="AH129" s="50">
        <f t="shared" si="23"/>
        <v>51.100000000000108</v>
      </c>
      <c r="AI129" s="51">
        <f t="shared" si="23"/>
        <v>38.499999999999631</v>
      </c>
      <c r="AJ129" s="51">
        <f t="shared" si="25"/>
        <v>44.100000000000925</v>
      </c>
      <c r="AK129" s="51">
        <f t="shared" si="25"/>
        <v>47.599999999999781</v>
      </c>
      <c r="AX129" s="381"/>
    </row>
    <row r="130" spans="1:50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98.777777777779249</v>
      </c>
      <c r="F130" s="41">
        <f t="shared" si="27"/>
        <v>104.42222222222344</v>
      </c>
      <c r="G130" s="41">
        <f t="shared" si="27"/>
        <v>107.94999999999968</v>
      </c>
      <c r="H130" s="42">
        <f t="shared" si="27"/>
        <v>91.722222222220751</v>
      </c>
      <c r="I130" s="42">
        <f t="shared" si="27"/>
        <v>97.366666666664884</v>
      </c>
      <c r="J130" s="42">
        <f t="shared" si="27"/>
        <v>100.89444444444388</v>
      </c>
      <c r="K130" s="43">
        <f t="shared" si="27"/>
        <v>84.66666666666795</v>
      </c>
      <c r="L130" s="43">
        <f t="shared" si="27"/>
        <v>90.3111111111117</v>
      </c>
      <c r="M130" s="43">
        <f t="shared" si="27"/>
        <v>93.838888888890281</v>
      </c>
      <c r="N130" s="44">
        <f t="shared" si="27"/>
        <v>63.5</v>
      </c>
      <c r="O130" s="44">
        <f t="shared" si="27"/>
        <v>69.144444444442826</v>
      </c>
      <c r="P130" s="44">
        <f t="shared" si="27"/>
        <v>72.672222222222075</v>
      </c>
      <c r="Q130" s="45">
        <f t="shared" si="27"/>
        <v>59.972222222220815</v>
      </c>
      <c r="R130" s="45">
        <f t="shared" si="27"/>
        <v>65.616666666665296</v>
      </c>
      <c r="S130" s="45">
        <f t="shared" si="27"/>
        <v>69.144444444442826</v>
      </c>
      <c r="T130" s="46">
        <f t="shared" si="27"/>
        <v>56.444444444443803</v>
      </c>
      <c r="U130" s="46">
        <f t="shared" si="23"/>
        <v>62.088888888889059</v>
      </c>
      <c r="V130" s="46">
        <f t="shared" si="23"/>
        <v>65.616666666665296</v>
      </c>
      <c r="W130" s="47">
        <f t="shared" si="23"/>
        <v>52.916666666666494</v>
      </c>
      <c r="X130" s="47">
        <f t="shared" si="23"/>
        <v>58.5611111111117</v>
      </c>
      <c r="Y130" s="47">
        <f t="shared" si="23"/>
        <v>62.088888888889059</v>
      </c>
      <c r="Z130" s="48">
        <f t="shared" si="23"/>
        <v>49.388888888889625</v>
      </c>
      <c r="AA130" s="48">
        <f t="shared" si="23"/>
        <v>55.0333333333326</v>
      </c>
      <c r="AB130" s="48">
        <f t="shared" si="23"/>
        <v>58.5611111111117</v>
      </c>
      <c r="AC130" s="49">
        <f t="shared" si="23"/>
        <v>45.861111111110375</v>
      </c>
      <c r="AD130" s="49">
        <f t="shared" ref="AD130:AI130" si="28">AD131-(AD$363/360)</f>
        <v>51.505555555555667</v>
      </c>
      <c r="AE130" s="49">
        <f t="shared" si="28"/>
        <v>55.0333333333326</v>
      </c>
      <c r="AF130" s="50">
        <f t="shared" si="28"/>
        <v>42.333333333333975</v>
      </c>
      <c r="AG130" s="50">
        <f t="shared" si="28"/>
        <v>47.977777777777561</v>
      </c>
      <c r="AH130" s="50">
        <f t="shared" si="28"/>
        <v>51.505555555555667</v>
      </c>
      <c r="AI130" s="51">
        <f t="shared" si="28"/>
        <v>38.805555555555188</v>
      </c>
      <c r="AJ130" s="51">
        <f t="shared" si="25"/>
        <v>44.450000000000927</v>
      </c>
      <c r="AK130" s="51">
        <f t="shared" si="25"/>
        <v>47.977777777777561</v>
      </c>
      <c r="AX130" s="381"/>
    </row>
    <row r="131" spans="1:50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99.555555555557021</v>
      </c>
      <c r="F131" s="41">
        <f t="shared" si="27"/>
        <v>105.24444444444566</v>
      </c>
      <c r="G131" s="41">
        <f t="shared" si="27"/>
        <v>108.79999999999967</v>
      </c>
      <c r="H131" s="42">
        <f t="shared" si="27"/>
        <v>92.444444444442979</v>
      </c>
      <c r="I131" s="42">
        <f t="shared" si="27"/>
        <v>98.133333333331549</v>
      </c>
      <c r="J131" s="42">
        <f t="shared" si="27"/>
        <v>101.68888888888833</v>
      </c>
      <c r="K131" s="43">
        <f t="shared" si="27"/>
        <v>85.333333333334622</v>
      </c>
      <c r="L131" s="43">
        <f t="shared" si="27"/>
        <v>91.022222222222808</v>
      </c>
      <c r="M131" s="43">
        <f t="shared" si="27"/>
        <v>94.577777777779175</v>
      </c>
      <c r="N131" s="44">
        <f t="shared" si="27"/>
        <v>64</v>
      </c>
      <c r="O131" s="44">
        <f t="shared" si="27"/>
        <v>69.688888888887277</v>
      </c>
      <c r="P131" s="44">
        <f t="shared" si="27"/>
        <v>73.244444444444298</v>
      </c>
      <c r="Q131" s="45">
        <f t="shared" si="27"/>
        <v>60.444444444443036</v>
      </c>
      <c r="R131" s="45">
        <f t="shared" si="27"/>
        <v>66.133333333331962</v>
      </c>
      <c r="S131" s="45">
        <f t="shared" si="27"/>
        <v>69.688888888887277</v>
      </c>
      <c r="T131" s="46">
        <f t="shared" si="27"/>
        <v>56.888888888888246</v>
      </c>
      <c r="U131" s="46">
        <f t="shared" ref="U131:AJ146" si="29">U132-(U$363/360)</f>
        <v>62.577777777777946</v>
      </c>
      <c r="V131" s="46">
        <f t="shared" si="29"/>
        <v>66.133333333331962</v>
      </c>
      <c r="W131" s="47">
        <f t="shared" si="29"/>
        <v>53.333333333333158</v>
      </c>
      <c r="X131" s="47">
        <f t="shared" si="29"/>
        <v>59.022222222222808</v>
      </c>
      <c r="Y131" s="47">
        <f t="shared" si="29"/>
        <v>62.577777777777946</v>
      </c>
      <c r="Z131" s="48">
        <f t="shared" si="29"/>
        <v>49.77777777777851</v>
      </c>
      <c r="AA131" s="48">
        <f t="shared" si="29"/>
        <v>55.46666666666593</v>
      </c>
      <c r="AB131" s="48">
        <f t="shared" si="29"/>
        <v>59.022222222222808</v>
      </c>
      <c r="AC131" s="49">
        <f t="shared" si="29"/>
        <v>46.22222222222149</v>
      </c>
      <c r="AD131" s="49">
        <f t="shared" si="29"/>
        <v>51.911111111111225</v>
      </c>
      <c r="AE131" s="49">
        <f t="shared" si="29"/>
        <v>55.46666666666593</v>
      </c>
      <c r="AF131" s="50">
        <f t="shared" si="29"/>
        <v>42.666666666667311</v>
      </c>
      <c r="AG131" s="50">
        <f t="shared" si="29"/>
        <v>48.355555555555341</v>
      </c>
      <c r="AH131" s="50">
        <f t="shared" si="29"/>
        <v>51.911111111111225</v>
      </c>
      <c r="AI131" s="51">
        <f t="shared" si="29"/>
        <v>39.111111111110745</v>
      </c>
      <c r="AJ131" s="51">
        <f t="shared" si="29"/>
        <v>44.800000000000928</v>
      </c>
      <c r="AK131" s="51">
        <f t="shared" si="25"/>
        <v>48.355555555555341</v>
      </c>
      <c r="AX131" s="381"/>
    </row>
    <row r="132" spans="1:50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100.33333333333479</v>
      </c>
      <c r="F132" s="41">
        <f t="shared" si="27"/>
        <v>106.06666666666789</v>
      </c>
      <c r="G132" s="41">
        <f t="shared" si="27"/>
        <v>109.64999999999966</v>
      </c>
      <c r="H132" s="42">
        <f t="shared" si="27"/>
        <v>93.166666666665208</v>
      </c>
      <c r="I132" s="42">
        <f t="shared" si="27"/>
        <v>98.899999999998215</v>
      </c>
      <c r="J132" s="42">
        <f t="shared" si="27"/>
        <v>102.48333333333278</v>
      </c>
      <c r="K132" s="43">
        <f t="shared" si="27"/>
        <v>86.000000000001293</v>
      </c>
      <c r="L132" s="43">
        <f t="shared" si="27"/>
        <v>91.733333333333917</v>
      </c>
      <c r="M132" s="43">
        <f t="shared" si="27"/>
        <v>95.31666666666807</v>
      </c>
      <c r="N132" s="44">
        <f t="shared" si="27"/>
        <v>64.5</v>
      </c>
      <c r="O132" s="44">
        <f t="shared" si="27"/>
        <v>70.233333333331728</v>
      </c>
      <c r="P132" s="44">
        <f t="shared" si="27"/>
        <v>73.816666666666521</v>
      </c>
      <c r="Q132" s="45">
        <f t="shared" si="27"/>
        <v>60.916666666665257</v>
      </c>
      <c r="R132" s="45">
        <f t="shared" si="27"/>
        <v>66.649999999998627</v>
      </c>
      <c r="S132" s="45">
        <f t="shared" si="27"/>
        <v>70.233333333331728</v>
      </c>
      <c r="T132" s="46">
        <f t="shared" si="27"/>
        <v>57.333333333332689</v>
      </c>
      <c r="U132" s="46">
        <f t="shared" si="29"/>
        <v>63.066666666666833</v>
      </c>
      <c r="V132" s="46">
        <f t="shared" si="29"/>
        <v>66.649999999998627</v>
      </c>
      <c r="W132" s="47">
        <f t="shared" si="29"/>
        <v>53.749999999999822</v>
      </c>
      <c r="X132" s="47">
        <f t="shared" si="29"/>
        <v>59.483333333333917</v>
      </c>
      <c r="Y132" s="47">
        <f t="shared" si="29"/>
        <v>63.066666666666833</v>
      </c>
      <c r="Z132" s="48">
        <f t="shared" si="29"/>
        <v>50.166666666667396</v>
      </c>
      <c r="AA132" s="48">
        <f t="shared" si="29"/>
        <v>55.89999999999926</v>
      </c>
      <c r="AB132" s="48">
        <f t="shared" si="29"/>
        <v>59.483333333333917</v>
      </c>
      <c r="AC132" s="49">
        <f t="shared" si="29"/>
        <v>46.583333333332604</v>
      </c>
      <c r="AD132" s="49">
        <f t="shared" si="29"/>
        <v>52.316666666666784</v>
      </c>
      <c r="AE132" s="49">
        <f t="shared" si="29"/>
        <v>55.89999999999926</v>
      </c>
      <c r="AF132" s="50">
        <f t="shared" si="29"/>
        <v>43.000000000000647</v>
      </c>
      <c r="AG132" s="50">
        <f t="shared" si="29"/>
        <v>48.733333333333121</v>
      </c>
      <c r="AH132" s="50">
        <f t="shared" si="29"/>
        <v>52.316666666666784</v>
      </c>
      <c r="AI132" s="51">
        <f t="shared" si="29"/>
        <v>39.416666666666302</v>
      </c>
      <c r="AJ132" s="51">
        <f t="shared" si="29"/>
        <v>45.150000000000929</v>
      </c>
      <c r="AK132" s="51">
        <f t="shared" si="25"/>
        <v>48.733333333333121</v>
      </c>
      <c r="AX132" s="381"/>
    </row>
    <row r="133" spans="1:50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101.11111111111256</v>
      </c>
      <c r="F133" s="41">
        <f t="shared" si="27"/>
        <v>106.88888888889011</v>
      </c>
      <c r="G133" s="41">
        <f t="shared" si="27"/>
        <v>110.49999999999966</v>
      </c>
      <c r="H133" s="42">
        <f t="shared" si="27"/>
        <v>93.888888888887436</v>
      </c>
      <c r="I133" s="42">
        <f t="shared" si="27"/>
        <v>99.666666666664881</v>
      </c>
      <c r="J133" s="42">
        <f t="shared" si="27"/>
        <v>103.27777777777723</v>
      </c>
      <c r="K133" s="43">
        <f t="shared" si="27"/>
        <v>86.666666666667965</v>
      </c>
      <c r="L133" s="43">
        <f t="shared" si="27"/>
        <v>92.444444444445026</v>
      </c>
      <c r="M133" s="43">
        <f t="shared" si="27"/>
        <v>96.055555555556964</v>
      </c>
      <c r="N133" s="44">
        <f t="shared" si="27"/>
        <v>65</v>
      </c>
      <c r="O133" s="44">
        <f t="shared" si="27"/>
        <v>70.77777777777618</v>
      </c>
      <c r="P133" s="44">
        <f t="shared" si="27"/>
        <v>74.388888888888744</v>
      </c>
      <c r="Q133" s="45">
        <f t="shared" si="27"/>
        <v>61.388888888887479</v>
      </c>
      <c r="R133" s="45">
        <f t="shared" si="27"/>
        <v>67.166666666665293</v>
      </c>
      <c r="S133" s="45">
        <f t="shared" si="27"/>
        <v>70.77777777777618</v>
      </c>
      <c r="T133" s="46">
        <f t="shared" si="27"/>
        <v>57.777777777777132</v>
      </c>
      <c r="U133" s="46">
        <f t="shared" si="29"/>
        <v>63.555555555555721</v>
      </c>
      <c r="V133" s="46">
        <f t="shared" si="29"/>
        <v>67.166666666665293</v>
      </c>
      <c r="W133" s="47">
        <f t="shared" si="29"/>
        <v>54.166666666666487</v>
      </c>
      <c r="X133" s="47">
        <f t="shared" si="29"/>
        <v>59.944444444445026</v>
      </c>
      <c r="Y133" s="47">
        <f t="shared" si="29"/>
        <v>63.555555555555721</v>
      </c>
      <c r="Z133" s="48">
        <f t="shared" si="29"/>
        <v>50.555555555556282</v>
      </c>
      <c r="AA133" s="48">
        <f t="shared" si="29"/>
        <v>56.33333333333259</v>
      </c>
      <c r="AB133" s="48">
        <f t="shared" si="29"/>
        <v>59.944444444445026</v>
      </c>
      <c r="AC133" s="49">
        <f t="shared" si="29"/>
        <v>46.944444444443718</v>
      </c>
      <c r="AD133" s="49">
        <f t="shared" si="29"/>
        <v>52.722222222222342</v>
      </c>
      <c r="AE133" s="49">
        <f t="shared" si="29"/>
        <v>56.33333333333259</v>
      </c>
      <c r="AF133" s="50">
        <f t="shared" si="29"/>
        <v>43.333333333333982</v>
      </c>
      <c r="AG133" s="50">
        <f t="shared" si="29"/>
        <v>49.111111111110901</v>
      </c>
      <c r="AH133" s="50">
        <f t="shared" si="29"/>
        <v>52.722222222222342</v>
      </c>
      <c r="AI133" s="51">
        <f t="shared" si="29"/>
        <v>39.722222222221859</v>
      </c>
      <c r="AJ133" s="51">
        <f t="shared" si="29"/>
        <v>45.500000000000931</v>
      </c>
      <c r="AK133" s="51">
        <f t="shared" si="25"/>
        <v>49.111111111110901</v>
      </c>
      <c r="AX133" s="381"/>
    </row>
    <row r="134" spans="1:50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101.88888888889034</v>
      </c>
      <c r="F134" s="41">
        <f t="shared" si="27"/>
        <v>107.71111111111233</v>
      </c>
      <c r="G134" s="41">
        <f t="shared" si="27"/>
        <v>111.34999999999965</v>
      </c>
      <c r="H134" s="42">
        <f t="shared" si="27"/>
        <v>94.611111111109665</v>
      </c>
      <c r="I134" s="42">
        <f t="shared" si="27"/>
        <v>100.43333333333155</v>
      </c>
      <c r="J134" s="42">
        <f t="shared" si="27"/>
        <v>104.07222222222168</v>
      </c>
      <c r="K134" s="43">
        <f t="shared" si="27"/>
        <v>87.333333333334636</v>
      </c>
      <c r="L134" s="43">
        <f t="shared" si="27"/>
        <v>93.155555555556134</v>
      </c>
      <c r="M134" s="43">
        <f t="shared" si="27"/>
        <v>96.794444444445858</v>
      </c>
      <c r="N134" s="44">
        <f t="shared" si="27"/>
        <v>65.5</v>
      </c>
      <c r="O134" s="44">
        <f t="shared" si="27"/>
        <v>71.322222222220631</v>
      </c>
      <c r="P134" s="44">
        <f t="shared" si="27"/>
        <v>74.961111111110966</v>
      </c>
      <c r="Q134" s="45">
        <f t="shared" si="27"/>
        <v>61.8611111111097</v>
      </c>
      <c r="R134" s="45">
        <f t="shared" si="27"/>
        <v>67.683333333331959</v>
      </c>
      <c r="S134" s="45">
        <f t="shared" si="27"/>
        <v>71.322222222220631</v>
      </c>
      <c r="T134" s="46">
        <f t="shared" si="27"/>
        <v>58.222222222221575</v>
      </c>
      <c r="U134" s="46">
        <f t="shared" si="29"/>
        <v>64.044444444444608</v>
      </c>
      <c r="V134" s="46">
        <f t="shared" si="29"/>
        <v>67.683333333331959</v>
      </c>
      <c r="W134" s="47">
        <f t="shared" si="29"/>
        <v>54.583333333333151</v>
      </c>
      <c r="X134" s="47">
        <f t="shared" si="29"/>
        <v>60.405555555556134</v>
      </c>
      <c r="Y134" s="47">
        <f t="shared" si="29"/>
        <v>64.044444444444608</v>
      </c>
      <c r="Z134" s="48">
        <f t="shared" si="29"/>
        <v>50.944444444445168</v>
      </c>
      <c r="AA134" s="48">
        <f t="shared" si="29"/>
        <v>56.76666666666592</v>
      </c>
      <c r="AB134" s="48">
        <f t="shared" si="29"/>
        <v>60.405555555556134</v>
      </c>
      <c r="AC134" s="49">
        <f t="shared" si="29"/>
        <v>47.305555555554832</v>
      </c>
      <c r="AD134" s="49">
        <f t="shared" si="29"/>
        <v>53.127777777777901</v>
      </c>
      <c r="AE134" s="49">
        <f t="shared" si="29"/>
        <v>56.76666666666592</v>
      </c>
      <c r="AF134" s="50">
        <f t="shared" si="29"/>
        <v>43.666666666667318</v>
      </c>
      <c r="AG134" s="50">
        <f t="shared" si="29"/>
        <v>49.488888888888681</v>
      </c>
      <c r="AH134" s="50">
        <f t="shared" si="29"/>
        <v>53.127777777777901</v>
      </c>
      <c r="AI134" s="51">
        <f t="shared" si="29"/>
        <v>40.027777777777416</v>
      </c>
      <c r="AJ134" s="51">
        <f t="shared" si="29"/>
        <v>45.850000000000932</v>
      </c>
      <c r="AK134" s="51">
        <f t="shared" si="25"/>
        <v>49.488888888888681</v>
      </c>
      <c r="AX134" s="381"/>
    </row>
    <row r="135" spans="1:50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102.66666666666811</v>
      </c>
      <c r="F135" s="41">
        <f t="shared" si="27"/>
        <v>108.53333333333455</v>
      </c>
      <c r="G135" s="41">
        <f t="shared" si="27"/>
        <v>112.19999999999965</v>
      </c>
      <c r="H135" s="42">
        <f t="shared" si="27"/>
        <v>95.333333333331893</v>
      </c>
      <c r="I135" s="42">
        <f t="shared" si="27"/>
        <v>101.19999999999821</v>
      </c>
      <c r="J135" s="42">
        <f t="shared" si="27"/>
        <v>104.86666666666613</v>
      </c>
      <c r="K135" s="43">
        <f t="shared" si="27"/>
        <v>88.000000000001307</v>
      </c>
      <c r="L135" s="43">
        <f t="shared" si="27"/>
        <v>93.866666666667243</v>
      </c>
      <c r="M135" s="43">
        <f t="shared" si="27"/>
        <v>97.533333333334753</v>
      </c>
      <c r="N135" s="44">
        <f t="shared" si="27"/>
        <v>66</v>
      </c>
      <c r="O135" s="44">
        <f t="shared" si="27"/>
        <v>71.866666666665083</v>
      </c>
      <c r="P135" s="44">
        <f t="shared" si="27"/>
        <v>75.533333333333189</v>
      </c>
      <c r="Q135" s="45">
        <f t="shared" si="27"/>
        <v>62.333333333331922</v>
      </c>
      <c r="R135" s="45">
        <f t="shared" si="27"/>
        <v>68.199999999998624</v>
      </c>
      <c r="S135" s="45">
        <f t="shared" si="27"/>
        <v>71.866666666665083</v>
      </c>
      <c r="T135" s="46">
        <f t="shared" si="27"/>
        <v>58.666666666666018</v>
      </c>
      <c r="U135" s="46">
        <f t="shared" si="29"/>
        <v>64.533333333333502</v>
      </c>
      <c r="V135" s="46">
        <f t="shared" si="29"/>
        <v>68.199999999998624</v>
      </c>
      <c r="W135" s="47">
        <f t="shared" si="29"/>
        <v>54.999999999999815</v>
      </c>
      <c r="X135" s="47">
        <f t="shared" si="29"/>
        <v>60.866666666667243</v>
      </c>
      <c r="Y135" s="47">
        <f t="shared" si="29"/>
        <v>64.533333333333502</v>
      </c>
      <c r="Z135" s="48">
        <f t="shared" si="29"/>
        <v>51.333333333334053</v>
      </c>
      <c r="AA135" s="48">
        <f t="shared" si="29"/>
        <v>57.19999999999925</v>
      </c>
      <c r="AB135" s="48">
        <f t="shared" si="29"/>
        <v>60.866666666667243</v>
      </c>
      <c r="AC135" s="49">
        <f t="shared" si="29"/>
        <v>47.666666666665947</v>
      </c>
      <c r="AD135" s="49">
        <f t="shared" si="29"/>
        <v>53.533333333333459</v>
      </c>
      <c r="AE135" s="49">
        <f t="shared" si="29"/>
        <v>57.19999999999925</v>
      </c>
      <c r="AF135" s="50">
        <f t="shared" si="29"/>
        <v>44.000000000000654</v>
      </c>
      <c r="AG135" s="50">
        <f t="shared" si="29"/>
        <v>49.866666666666461</v>
      </c>
      <c r="AH135" s="50">
        <f t="shared" si="29"/>
        <v>53.533333333333459</v>
      </c>
      <c r="AI135" s="51">
        <f t="shared" si="29"/>
        <v>40.333333333332973</v>
      </c>
      <c r="AJ135" s="51">
        <f t="shared" si="29"/>
        <v>46.200000000000934</v>
      </c>
      <c r="AK135" s="51">
        <f t="shared" si="25"/>
        <v>49.866666666666461</v>
      </c>
      <c r="AX135" s="381"/>
    </row>
    <row r="136" spans="1:50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103.44444444444588</v>
      </c>
      <c r="F136" s="41">
        <f t="shared" si="27"/>
        <v>109.35555555555678</v>
      </c>
      <c r="G136" s="41">
        <f t="shared" si="27"/>
        <v>113.04999999999964</v>
      </c>
      <c r="H136" s="42">
        <f t="shared" si="27"/>
        <v>96.055555555554122</v>
      </c>
      <c r="I136" s="42">
        <f t="shared" si="27"/>
        <v>101.96666666666488</v>
      </c>
      <c r="J136" s="42">
        <f t="shared" si="27"/>
        <v>105.66111111111059</v>
      </c>
      <c r="K136" s="43">
        <f t="shared" si="27"/>
        <v>88.666666666667979</v>
      </c>
      <c r="L136" s="43">
        <f t="shared" si="27"/>
        <v>94.577777777778351</v>
      </c>
      <c r="M136" s="43">
        <f t="shared" si="27"/>
        <v>98.272222222223647</v>
      </c>
      <c r="N136" s="44">
        <f t="shared" si="27"/>
        <v>66.5</v>
      </c>
      <c r="O136" s="44">
        <f t="shared" si="27"/>
        <v>72.411111111109534</v>
      </c>
      <c r="P136" s="44">
        <f t="shared" si="27"/>
        <v>76.105555555555412</v>
      </c>
      <c r="Q136" s="45">
        <f t="shared" si="27"/>
        <v>62.805555555554143</v>
      </c>
      <c r="R136" s="45">
        <f t="shared" si="27"/>
        <v>68.71666666666529</v>
      </c>
      <c r="S136" s="45">
        <f t="shared" si="27"/>
        <v>72.411111111109534</v>
      </c>
      <c r="T136" s="46">
        <f t="shared" si="27"/>
        <v>59.111111111110461</v>
      </c>
      <c r="U136" s="46">
        <f t="shared" si="29"/>
        <v>65.022222222222396</v>
      </c>
      <c r="V136" s="46">
        <f t="shared" si="29"/>
        <v>68.71666666666529</v>
      </c>
      <c r="W136" s="47">
        <f t="shared" si="29"/>
        <v>55.41666666666648</v>
      </c>
      <c r="X136" s="47">
        <f t="shared" si="29"/>
        <v>61.327777777778351</v>
      </c>
      <c r="Y136" s="47">
        <f t="shared" si="29"/>
        <v>65.022222222222396</v>
      </c>
      <c r="Z136" s="48">
        <f t="shared" si="29"/>
        <v>51.722222222222939</v>
      </c>
      <c r="AA136" s="48">
        <f t="shared" si="29"/>
        <v>57.63333333333258</v>
      </c>
      <c r="AB136" s="48">
        <f t="shared" si="29"/>
        <v>61.327777777778351</v>
      </c>
      <c r="AC136" s="49">
        <f t="shared" si="29"/>
        <v>48.027777777777061</v>
      </c>
      <c r="AD136" s="49">
        <f t="shared" si="29"/>
        <v>53.938888888889018</v>
      </c>
      <c r="AE136" s="49">
        <f t="shared" si="29"/>
        <v>57.63333333333258</v>
      </c>
      <c r="AF136" s="50">
        <f t="shared" si="29"/>
        <v>44.333333333333989</v>
      </c>
      <c r="AG136" s="50">
        <f t="shared" si="29"/>
        <v>50.244444444444241</v>
      </c>
      <c r="AH136" s="50">
        <f t="shared" si="29"/>
        <v>53.938888888889018</v>
      </c>
      <c r="AI136" s="51">
        <f t="shared" si="29"/>
        <v>40.63888888888853</v>
      </c>
      <c r="AJ136" s="51">
        <f t="shared" si="29"/>
        <v>46.550000000000935</v>
      </c>
      <c r="AK136" s="51">
        <f t="shared" si="25"/>
        <v>50.244444444444241</v>
      </c>
      <c r="AX136" s="381"/>
    </row>
    <row r="137" spans="1:50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104.22222222222365</v>
      </c>
      <c r="F137" s="41">
        <f t="shared" si="27"/>
        <v>110.177777777779</v>
      </c>
      <c r="G137" s="41">
        <f t="shared" si="27"/>
        <v>113.89999999999964</v>
      </c>
      <c r="H137" s="42">
        <f t="shared" si="27"/>
        <v>96.77777777777635</v>
      </c>
      <c r="I137" s="42">
        <f t="shared" si="27"/>
        <v>102.73333333333154</v>
      </c>
      <c r="J137" s="42">
        <f t="shared" si="27"/>
        <v>106.45555555555504</v>
      </c>
      <c r="K137" s="43">
        <f t="shared" si="27"/>
        <v>89.33333333333465</v>
      </c>
      <c r="L137" s="43">
        <f t="shared" si="27"/>
        <v>95.28888888888946</v>
      </c>
      <c r="M137" s="43">
        <f t="shared" si="27"/>
        <v>99.011111111112541</v>
      </c>
      <c r="N137" s="44">
        <f t="shared" si="27"/>
        <v>67</v>
      </c>
      <c r="O137" s="44">
        <f t="shared" si="27"/>
        <v>72.955555555553985</v>
      </c>
      <c r="P137" s="44">
        <f t="shared" si="27"/>
        <v>76.677777777777635</v>
      </c>
      <c r="Q137" s="45">
        <f t="shared" si="27"/>
        <v>63.277777777776365</v>
      </c>
      <c r="R137" s="45">
        <f t="shared" si="27"/>
        <v>69.233333333331956</v>
      </c>
      <c r="S137" s="45">
        <f t="shared" si="27"/>
        <v>72.955555555553985</v>
      </c>
      <c r="T137" s="46">
        <f t="shared" si="27"/>
        <v>59.555555555554903</v>
      </c>
      <c r="U137" s="46">
        <f t="shared" si="29"/>
        <v>65.51111111111129</v>
      </c>
      <c r="V137" s="46">
        <f t="shared" si="29"/>
        <v>69.233333333331956</v>
      </c>
      <c r="W137" s="47">
        <f t="shared" si="29"/>
        <v>55.833333333333144</v>
      </c>
      <c r="X137" s="47">
        <f t="shared" si="29"/>
        <v>61.78888888888946</v>
      </c>
      <c r="Y137" s="47">
        <f t="shared" si="29"/>
        <v>65.51111111111129</v>
      </c>
      <c r="Z137" s="48">
        <f t="shared" si="29"/>
        <v>52.111111111111825</v>
      </c>
      <c r="AA137" s="48">
        <f t="shared" si="29"/>
        <v>58.06666666666591</v>
      </c>
      <c r="AB137" s="48">
        <f t="shared" si="29"/>
        <v>61.78888888888946</v>
      </c>
      <c r="AC137" s="49">
        <f t="shared" si="29"/>
        <v>48.388888888888175</v>
      </c>
      <c r="AD137" s="49">
        <f t="shared" si="29"/>
        <v>54.344444444444576</v>
      </c>
      <c r="AE137" s="49">
        <f t="shared" si="29"/>
        <v>58.06666666666591</v>
      </c>
      <c r="AF137" s="50">
        <f t="shared" si="29"/>
        <v>44.666666666667325</v>
      </c>
      <c r="AG137" s="50">
        <f t="shared" si="29"/>
        <v>50.622222222222021</v>
      </c>
      <c r="AH137" s="50">
        <f t="shared" si="29"/>
        <v>54.344444444444576</v>
      </c>
      <c r="AI137" s="51">
        <f t="shared" si="29"/>
        <v>40.944444444444088</v>
      </c>
      <c r="AJ137" s="51">
        <f t="shared" si="29"/>
        <v>46.900000000000936</v>
      </c>
      <c r="AK137" s="51">
        <f t="shared" si="25"/>
        <v>50.622222222222021</v>
      </c>
      <c r="AX137" s="381"/>
    </row>
    <row r="138" spans="1:50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105.00000000000142</v>
      </c>
      <c r="F138" s="41">
        <f t="shared" si="27"/>
        <v>111.00000000000122</v>
      </c>
      <c r="G138" s="41">
        <f t="shared" si="27"/>
        <v>114.74999999999963</v>
      </c>
      <c r="H138" s="42">
        <f t="shared" si="27"/>
        <v>97.499999999998579</v>
      </c>
      <c r="I138" s="42">
        <f t="shared" si="27"/>
        <v>103.49999999999821</v>
      </c>
      <c r="J138" s="42">
        <f t="shared" si="27"/>
        <v>107.24999999999949</v>
      </c>
      <c r="K138" s="43">
        <f t="shared" si="27"/>
        <v>90.000000000001322</v>
      </c>
      <c r="L138" s="43">
        <f t="shared" si="27"/>
        <v>96.000000000000568</v>
      </c>
      <c r="M138" s="43">
        <f t="shared" si="27"/>
        <v>99.750000000001435</v>
      </c>
      <c r="N138" s="44">
        <f t="shared" si="27"/>
        <v>67.5</v>
      </c>
      <c r="O138" s="44">
        <f t="shared" si="27"/>
        <v>73.499999999998437</v>
      </c>
      <c r="P138" s="44">
        <f t="shared" si="27"/>
        <v>77.249999999999858</v>
      </c>
      <c r="Q138" s="45">
        <f t="shared" si="27"/>
        <v>63.749999999998586</v>
      </c>
      <c r="R138" s="45">
        <f t="shared" si="27"/>
        <v>69.749999999998622</v>
      </c>
      <c r="S138" s="45">
        <f t="shared" si="27"/>
        <v>73.499999999998437</v>
      </c>
      <c r="T138" s="46">
        <f t="shared" si="27"/>
        <v>59.999999999999346</v>
      </c>
      <c r="U138" s="46">
        <f t="shared" si="29"/>
        <v>66.000000000000185</v>
      </c>
      <c r="V138" s="46">
        <f t="shared" si="29"/>
        <v>69.749999999998622</v>
      </c>
      <c r="W138" s="47">
        <f t="shared" si="29"/>
        <v>56.249999999999808</v>
      </c>
      <c r="X138" s="47">
        <f t="shared" si="29"/>
        <v>62.250000000000568</v>
      </c>
      <c r="Y138" s="47">
        <f t="shared" si="29"/>
        <v>66.000000000000185</v>
      </c>
      <c r="Z138" s="48">
        <f t="shared" si="29"/>
        <v>52.500000000000711</v>
      </c>
      <c r="AA138" s="48">
        <f t="shared" si="29"/>
        <v>58.49999999999924</v>
      </c>
      <c r="AB138" s="48">
        <f t="shared" si="29"/>
        <v>62.250000000000568</v>
      </c>
      <c r="AC138" s="49">
        <f t="shared" si="29"/>
        <v>48.749999999999289</v>
      </c>
      <c r="AD138" s="49">
        <f t="shared" si="29"/>
        <v>54.750000000000135</v>
      </c>
      <c r="AE138" s="49">
        <f t="shared" si="29"/>
        <v>58.49999999999924</v>
      </c>
      <c r="AF138" s="50">
        <f t="shared" si="29"/>
        <v>45.000000000000661</v>
      </c>
      <c r="AG138" s="50">
        <f t="shared" si="29"/>
        <v>50.999999999999801</v>
      </c>
      <c r="AH138" s="50">
        <f t="shared" si="29"/>
        <v>54.750000000000135</v>
      </c>
      <c r="AI138" s="51">
        <f t="shared" si="29"/>
        <v>41.249999999999645</v>
      </c>
      <c r="AJ138" s="51">
        <f t="shared" si="29"/>
        <v>47.250000000000938</v>
      </c>
      <c r="AK138" s="51">
        <f t="shared" si="25"/>
        <v>50.999999999999801</v>
      </c>
      <c r="AX138" s="381"/>
    </row>
    <row r="139" spans="1:50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105.77777777777919</v>
      </c>
      <c r="F139" s="41">
        <f t="shared" si="27"/>
        <v>111.82222222222344</v>
      </c>
      <c r="G139" s="41">
        <f t="shared" si="27"/>
        <v>115.59999999999962</v>
      </c>
      <c r="H139" s="42">
        <f t="shared" si="27"/>
        <v>98.222222222220807</v>
      </c>
      <c r="I139" s="42">
        <f t="shared" si="27"/>
        <v>104.26666666666488</v>
      </c>
      <c r="J139" s="42">
        <f t="shared" si="27"/>
        <v>108.04444444444394</v>
      </c>
      <c r="K139" s="43">
        <f t="shared" si="27"/>
        <v>90.666666666667993</v>
      </c>
      <c r="L139" s="43">
        <f t="shared" si="27"/>
        <v>96.711111111111677</v>
      </c>
      <c r="M139" s="43">
        <f t="shared" si="27"/>
        <v>100.48888888889033</v>
      </c>
      <c r="N139" s="44">
        <f t="shared" si="27"/>
        <v>68</v>
      </c>
      <c r="O139" s="44">
        <f t="shared" si="27"/>
        <v>74.044444444442888</v>
      </c>
      <c r="P139" s="44">
        <f t="shared" si="27"/>
        <v>77.822222222222081</v>
      </c>
      <c r="Q139" s="45">
        <f t="shared" si="27"/>
        <v>64.222222222220807</v>
      </c>
      <c r="R139" s="45">
        <f t="shared" si="27"/>
        <v>70.266666666665287</v>
      </c>
      <c r="S139" s="45">
        <f t="shared" si="27"/>
        <v>74.044444444442888</v>
      </c>
      <c r="T139" s="46">
        <f t="shared" si="27"/>
        <v>60.444444444443789</v>
      </c>
      <c r="U139" s="46">
        <f t="shared" si="29"/>
        <v>66.488888888889079</v>
      </c>
      <c r="V139" s="46">
        <f t="shared" si="29"/>
        <v>70.266666666665287</v>
      </c>
      <c r="W139" s="47">
        <f t="shared" si="29"/>
        <v>56.666666666666472</v>
      </c>
      <c r="X139" s="47">
        <f t="shared" si="29"/>
        <v>62.711111111111677</v>
      </c>
      <c r="Y139" s="47">
        <f t="shared" si="29"/>
        <v>66.488888888889079</v>
      </c>
      <c r="Z139" s="48">
        <f t="shared" si="29"/>
        <v>52.888888888889596</v>
      </c>
      <c r="AA139" s="48">
        <f t="shared" si="29"/>
        <v>58.93333333333257</v>
      </c>
      <c r="AB139" s="48">
        <f t="shared" si="29"/>
        <v>62.711111111111677</v>
      </c>
      <c r="AC139" s="49">
        <f t="shared" si="29"/>
        <v>49.111111111110404</v>
      </c>
      <c r="AD139" s="49">
        <f t="shared" si="29"/>
        <v>55.155555555555694</v>
      </c>
      <c r="AE139" s="49">
        <f t="shared" si="29"/>
        <v>58.93333333333257</v>
      </c>
      <c r="AF139" s="50">
        <f t="shared" si="29"/>
        <v>45.333333333333997</v>
      </c>
      <c r="AG139" s="50">
        <f t="shared" si="29"/>
        <v>51.377777777777581</v>
      </c>
      <c r="AH139" s="50">
        <f t="shared" si="29"/>
        <v>55.155555555555694</v>
      </c>
      <c r="AI139" s="51">
        <f t="shared" si="29"/>
        <v>41.555555555555202</v>
      </c>
      <c r="AJ139" s="51">
        <f t="shared" si="29"/>
        <v>47.600000000000939</v>
      </c>
      <c r="AK139" s="51">
        <f t="shared" si="25"/>
        <v>51.377777777777581</v>
      </c>
      <c r="AX139" s="381"/>
    </row>
    <row r="140" spans="1:50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106.55555555555696</v>
      </c>
      <c r="F140" s="41">
        <f t="shared" si="27"/>
        <v>112.64444444444567</v>
      </c>
      <c r="G140" s="41">
        <f t="shared" si="27"/>
        <v>116.44999999999962</v>
      </c>
      <c r="H140" s="42">
        <f t="shared" si="27"/>
        <v>98.944444444443036</v>
      </c>
      <c r="I140" s="42">
        <f t="shared" si="27"/>
        <v>105.03333333333154</v>
      </c>
      <c r="J140" s="42">
        <f t="shared" si="27"/>
        <v>108.83888888888839</v>
      </c>
      <c r="K140" s="43">
        <f t="shared" si="27"/>
        <v>91.333333333334664</v>
      </c>
      <c r="L140" s="43">
        <f t="shared" si="27"/>
        <v>97.422222222222786</v>
      </c>
      <c r="M140" s="43">
        <f t="shared" si="27"/>
        <v>101.22777777777922</v>
      </c>
      <c r="N140" s="44">
        <f t="shared" si="27"/>
        <v>68.5</v>
      </c>
      <c r="O140" s="44">
        <f t="shared" si="27"/>
        <v>74.58888888888734</v>
      </c>
      <c r="P140" s="44">
        <f t="shared" si="27"/>
        <v>78.394444444444304</v>
      </c>
      <c r="Q140" s="45">
        <f t="shared" si="27"/>
        <v>64.694444444443036</v>
      </c>
      <c r="R140" s="45">
        <f t="shared" si="27"/>
        <v>70.783333333331953</v>
      </c>
      <c r="S140" s="45">
        <f t="shared" si="27"/>
        <v>74.58888888888734</v>
      </c>
      <c r="T140" s="46">
        <f t="shared" si="27"/>
        <v>60.888888888888232</v>
      </c>
      <c r="U140" s="46">
        <f t="shared" si="29"/>
        <v>66.977777777777973</v>
      </c>
      <c r="V140" s="46">
        <f t="shared" si="29"/>
        <v>70.783333333331953</v>
      </c>
      <c r="W140" s="47">
        <f t="shared" si="29"/>
        <v>57.083333333333137</v>
      </c>
      <c r="X140" s="47">
        <f t="shared" si="29"/>
        <v>63.172222222222786</v>
      </c>
      <c r="Y140" s="47">
        <f t="shared" si="29"/>
        <v>66.977777777777973</v>
      </c>
      <c r="Z140" s="48">
        <f t="shared" si="29"/>
        <v>53.277777777778482</v>
      </c>
      <c r="AA140" s="48">
        <f t="shared" si="29"/>
        <v>59.3666666666659</v>
      </c>
      <c r="AB140" s="48">
        <f t="shared" si="29"/>
        <v>63.172222222222786</v>
      </c>
      <c r="AC140" s="49">
        <f t="shared" si="29"/>
        <v>49.472222222221518</v>
      </c>
      <c r="AD140" s="49">
        <f t="shared" si="29"/>
        <v>55.561111111111252</v>
      </c>
      <c r="AE140" s="49">
        <f t="shared" si="29"/>
        <v>59.3666666666659</v>
      </c>
      <c r="AF140" s="50">
        <f t="shared" si="29"/>
        <v>45.666666666667332</v>
      </c>
      <c r="AG140" s="50">
        <f t="shared" si="29"/>
        <v>51.755555555555361</v>
      </c>
      <c r="AH140" s="50">
        <f t="shared" si="29"/>
        <v>55.561111111111252</v>
      </c>
      <c r="AI140" s="51">
        <f t="shared" si="29"/>
        <v>41.861111111110759</v>
      </c>
      <c r="AJ140" s="51">
        <f t="shared" si="29"/>
        <v>47.950000000000941</v>
      </c>
      <c r="AK140" s="51">
        <f t="shared" si="25"/>
        <v>51.755555555555361</v>
      </c>
      <c r="AX140" s="381"/>
    </row>
    <row r="141" spans="1:50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107.33333333333474</v>
      </c>
      <c r="F141" s="41">
        <f t="shared" si="27"/>
        <v>113.46666666666789</v>
      </c>
      <c r="G141" s="41">
        <f t="shared" si="27"/>
        <v>117.29999999999961</v>
      </c>
      <c r="H141" s="42">
        <f t="shared" si="27"/>
        <v>99.666666666665265</v>
      </c>
      <c r="I141" s="42">
        <f t="shared" si="27"/>
        <v>105.79999999999821</v>
      </c>
      <c r="J141" s="42">
        <f t="shared" si="27"/>
        <v>109.63333333333284</v>
      </c>
      <c r="K141" s="43">
        <f t="shared" si="27"/>
        <v>92.000000000001336</v>
      </c>
      <c r="L141" s="43">
        <f t="shared" si="27"/>
        <v>98.133333333333894</v>
      </c>
      <c r="M141" s="43">
        <f t="shared" si="27"/>
        <v>101.96666666666812</v>
      </c>
      <c r="N141" s="44">
        <f t="shared" si="27"/>
        <v>69</v>
      </c>
      <c r="O141" s="44">
        <f t="shared" si="27"/>
        <v>75.133333333331791</v>
      </c>
      <c r="P141" s="44">
        <f t="shared" si="27"/>
        <v>78.966666666666526</v>
      </c>
      <c r="Q141" s="45">
        <f t="shared" si="27"/>
        <v>65.166666666665265</v>
      </c>
      <c r="R141" s="45">
        <f t="shared" si="27"/>
        <v>71.299999999998619</v>
      </c>
      <c r="S141" s="45">
        <f t="shared" si="27"/>
        <v>75.133333333331791</v>
      </c>
      <c r="T141" s="46">
        <f t="shared" si="27"/>
        <v>61.333333333332675</v>
      </c>
      <c r="U141" s="46">
        <f t="shared" si="29"/>
        <v>67.466666666666868</v>
      </c>
      <c r="V141" s="46">
        <f t="shared" si="29"/>
        <v>71.299999999998619</v>
      </c>
      <c r="W141" s="47">
        <f t="shared" si="29"/>
        <v>57.499999999999801</v>
      </c>
      <c r="X141" s="47">
        <f t="shared" si="29"/>
        <v>63.633333333333894</v>
      </c>
      <c r="Y141" s="47">
        <f t="shared" si="29"/>
        <v>67.466666666666868</v>
      </c>
      <c r="Z141" s="48">
        <f t="shared" si="29"/>
        <v>53.666666666667368</v>
      </c>
      <c r="AA141" s="48">
        <f t="shared" si="29"/>
        <v>59.79999999999923</v>
      </c>
      <c r="AB141" s="48">
        <f t="shared" si="29"/>
        <v>63.633333333333894</v>
      </c>
      <c r="AC141" s="49">
        <f t="shared" si="29"/>
        <v>49.833333333332632</v>
      </c>
      <c r="AD141" s="49">
        <f t="shared" si="29"/>
        <v>55.966666666666811</v>
      </c>
      <c r="AE141" s="49">
        <f t="shared" si="29"/>
        <v>59.79999999999923</v>
      </c>
      <c r="AF141" s="50">
        <f t="shared" si="29"/>
        <v>46.000000000000668</v>
      </c>
      <c r="AG141" s="50">
        <f t="shared" si="29"/>
        <v>52.133333333333141</v>
      </c>
      <c r="AH141" s="50">
        <f t="shared" si="29"/>
        <v>55.966666666666811</v>
      </c>
      <c r="AI141" s="51">
        <f t="shared" si="29"/>
        <v>42.166666666666316</v>
      </c>
      <c r="AJ141" s="51">
        <f t="shared" si="29"/>
        <v>48.300000000000942</v>
      </c>
      <c r="AK141" s="51">
        <f t="shared" si="25"/>
        <v>52.133333333333141</v>
      </c>
      <c r="AX141" s="381"/>
    </row>
    <row r="142" spans="1:50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108.11111111111251</v>
      </c>
      <c r="F142" s="41">
        <f t="shared" si="27"/>
        <v>114.28888888889011</v>
      </c>
      <c r="G142" s="41">
        <f t="shared" si="27"/>
        <v>118.14999999999961</v>
      </c>
      <c r="H142" s="42">
        <f t="shared" si="27"/>
        <v>100.38888888888749</v>
      </c>
      <c r="I142" s="42">
        <f t="shared" si="27"/>
        <v>106.56666666666487</v>
      </c>
      <c r="J142" s="42">
        <f t="shared" si="27"/>
        <v>110.42777777777729</v>
      </c>
      <c r="K142" s="43">
        <f t="shared" si="27"/>
        <v>92.666666666668007</v>
      </c>
      <c r="L142" s="43">
        <f t="shared" si="27"/>
        <v>98.844444444445003</v>
      </c>
      <c r="M142" s="43">
        <f t="shared" si="27"/>
        <v>102.70555555555701</v>
      </c>
      <c r="N142" s="44">
        <f t="shared" si="27"/>
        <v>69.5</v>
      </c>
      <c r="O142" s="44">
        <f t="shared" si="27"/>
        <v>75.677777777776242</v>
      </c>
      <c r="P142" s="44">
        <f t="shared" si="27"/>
        <v>79.538888888888749</v>
      </c>
      <c r="Q142" s="45">
        <f t="shared" si="27"/>
        <v>65.638888888887493</v>
      </c>
      <c r="R142" s="45">
        <f t="shared" si="27"/>
        <v>71.816666666665284</v>
      </c>
      <c r="S142" s="45">
        <f t="shared" si="27"/>
        <v>75.677777777776242</v>
      </c>
      <c r="T142" s="46">
        <f t="shared" si="27"/>
        <v>61.777777777777118</v>
      </c>
      <c r="U142" s="46">
        <f t="shared" si="29"/>
        <v>67.955555555555762</v>
      </c>
      <c r="V142" s="46">
        <f t="shared" si="29"/>
        <v>71.816666666665284</v>
      </c>
      <c r="W142" s="47">
        <f t="shared" si="29"/>
        <v>57.916666666666465</v>
      </c>
      <c r="X142" s="47">
        <f t="shared" si="29"/>
        <v>64.094444444445003</v>
      </c>
      <c r="Y142" s="47">
        <f t="shared" si="29"/>
        <v>67.955555555555762</v>
      </c>
      <c r="Z142" s="48">
        <f t="shared" si="29"/>
        <v>54.055555555556253</v>
      </c>
      <c r="AA142" s="48">
        <f t="shared" si="29"/>
        <v>60.23333333333256</v>
      </c>
      <c r="AB142" s="48">
        <f t="shared" si="29"/>
        <v>64.094444444445003</v>
      </c>
      <c r="AC142" s="49">
        <f t="shared" si="29"/>
        <v>50.194444444443747</v>
      </c>
      <c r="AD142" s="49">
        <f t="shared" si="29"/>
        <v>56.372222222222369</v>
      </c>
      <c r="AE142" s="49">
        <f t="shared" si="29"/>
        <v>60.23333333333256</v>
      </c>
      <c r="AF142" s="50">
        <f t="shared" si="29"/>
        <v>46.333333333334004</v>
      </c>
      <c r="AG142" s="50">
        <f t="shared" si="29"/>
        <v>52.511111111110921</v>
      </c>
      <c r="AH142" s="50">
        <f t="shared" si="29"/>
        <v>56.372222222222369</v>
      </c>
      <c r="AI142" s="51">
        <f t="shared" si="29"/>
        <v>42.472222222221873</v>
      </c>
      <c r="AJ142" s="51">
        <f t="shared" si="29"/>
        <v>48.650000000000944</v>
      </c>
      <c r="AK142" s="51">
        <f t="shared" si="25"/>
        <v>52.511111111110921</v>
      </c>
      <c r="AX142" s="381"/>
    </row>
    <row r="143" spans="1:50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108.88888888889028</v>
      </c>
      <c r="F143" s="41">
        <f t="shared" si="27"/>
        <v>115.11111111111234</v>
      </c>
      <c r="G143" s="41">
        <f t="shared" si="27"/>
        <v>118.9999999999996</v>
      </c>
      <c r="H143" s="42">
        <f t="shared" si="27"/>
        <v>101.11111111110972</v>
      </c>
      <c r="I143" s="42">
        <f t="shared" si="27"/>
        <v>107.33333333333154</v>
      </c>
      <c r="J143" s="42">
        <f t="shared" si="27"/>
        <v>111.22222222222175</v>
      </c>
      <c r="K143" s="43">
        <f t="shared" si="27"/>
        <v>93.333333333334679</v>
      </c>
      <c r="L143" s="43">
        <f t="shared" si="27"/>
        <v>99.555555555556111</v>
      </c>
      <c r="M143" s="43">
        <f t="shared" si="27"/>
        <v>103.44444444444591</v>
      </c>
      <c r="N143" s="44">
        <f t="shared" si="27"/>
        <v>70</v>
      </c>
      <c r="O143" s="44">
        <f t="shared" si="27"/>
        <v>76.222222222220694</v>
      </c>
      <c r="P143" s="44">
        <f t="shared" si="27"/>
        <v>80.111111111110972</v>
      </c>
      <c r="Q143" s="45">
        <f t="shared" si="27"/>
        <v>66.111111111109722</v>
      </c>
      <c r="R143" s="45">
        <f t="shared" si="27"/>
        <v>72.33333333333195</v>
      </c>
      <c r="S143" s="45">
        <f t="shared" si="27"/>
        <v>76.222222222220694</v>
      </c>
      <c r="T143" s="46">
        <f t="shared" si="27"/>
        <v>62.222222222221561</v>
      </c>
      <c r="U143" s="46">
        <f t="shared" si="29"/>
        <v>68.444444444444656</v>
      </c>
      <c r="V143" s="46">
        <f t="shared" si="29"/>
        <v>72.33333333333195</v>
      </c>
      <c r="W143" s="47">
        <f t="shared" si="29"/>
        <v>58.33333333333313</v>
      </c>
      <c r="X143" s="47">
        <f t="shared" si="29"/>
        <v>64.555555555556111</v>
      </c>
      <c r="Y143" s="47">
        <f t="shared" si="29"/>
        <v>68.444444444444656</v>
      </c>
      <c r="Z143" s="48">
        <f t="shared" si="29"/>
        <v>54.444444444445139</v>
      </c>
      <c r="AA143" s="48">
        <f t="shared" si="29"/>
        <v>60.66666666666589</v>
      </c>
      <c r="AB143" s="48">
        <f t="shared" si="29"/>
        <v>64.555555555556111</v>
      </c>
      <c r="AC143" s="49">
        <f t="shared" si="29"/>
        <v>50.555555555554861</v>
      </c>
      <c r="AD143" s="49">
        <f t="shared" si="29"/>
        <v>56.777777777777928</v>
      </c>
      <c r="AE143" s="49">
        <f t="shared" si="29"/>
        <v>60.66666666666589</v>
      </c>
      <c r="AF143" s="50">
        <f t="shared" si="29"/>
        <v>46.666666666667339</v>
      </c>
      <c r="AG143" s="50">
        <f t="shared" si="29"/>
        <v>52.888888888888701</v>
      </c>
      <c r="AH143" s="50">
        <f t="shared" si="29"/>
        <v>56.777777777777928</v>
      </c>
      <c r="AI143" s="51">
        <f t="shared" si="29"/>
        <v>42.77777777777743</v>
      </c>
      <c r="AJ143" s="51">
        <f t="shared" si="29"/>
        <v>49.000000000000945</v>
      </c>
      <c r="AK143" s="51">
        <f t="shared" si="25"/>
        <v>52.888888888888701</v>
      </c>
      <c r="AX143" s="381"/>
    </row>
    <row r="144" spans="1:50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109.66666666666805</v>
      </c>
      <c r="F144" s="41">
        <f t="shared" si="27"/>
        <v>115.93333333333456</v>
      </c>
      <c r="G144" s="41">
        <f t="shared" si="27"/>
        <v>119.8499999999996</v>
      </c>
      <c r="H144" s="42">
        <f t="shared" si="27"/>
        <v>101.83333333333195</v>
      </c>
      <c r="I144" s="42">
        <f t="shared" si="27"/>
        <v>108.0999999999982</v>
      </c>
      <c r="J144" s="42">
        <f t="shared" si="27"/>
        <v>112.0166666666662</v>
      </c>
      <c r="K144" s="43">
        <f t="shared" si="27"/>
        <v>94.00000000000135</v>
      </c>
      <c r="L144" s="43">
        <f t="shared" si="27"/>
        <v>100.26666666666722</v>
      </c>
      <c r="M144" s="43">
        <f t="shared" si="27"/>
        <v>104.1833333333348</v>
      </c>
      <c r="N144" s="44">
        <f t="shared" si="27"/>
        <v>70.5</v>
      </c>
      <c r="O144" s="44">
        <f t="shared" si="27"/>
        <v>76.766666666665145</v>
      </c>
      <c r="P144" s="44">
        <f t="shared" si="27"/>
        <v>80.683333333333195</v>
      </c>
      <c r="Q144" s="45">
        <f t="shared" si="27"/>
        <v>66.58333333333195</v>
      </c>
      <c r="R144" s="45">
        <f t="shared" si="27"/>
        <v>72.849999999998616</v>
      </c>
      <c r="S144" s="45">
        <f t="shared" si="27"/>
        <v>76.766666666665145</v>
      </c>
      <c r="T144" s="46">
        <f t="shared" ref="T144:AI162" si="31">T145-(T$363/360)</f>
        <v>62.666666666666003</v>
      </c>
      <c r="U144" s="46">
        <f t="shared" si="29"/>
        <v>68.93333333333355</v>
      </c>
      <c r="V144" s="46">
        <f t="shared" si="29"/>
        <v>72.849999999998616</v>
      </c>
      <c r="W144" s="47">
        <f t="shared" si="29"/>
        <v>58.749999999999794</v>
      </c>
      <c r="X144" s="47">
        <f t="shared" si="29"/>
        <v>65.01666666666722</v>
      </c>
      <c r="Y144" s="47">
        <f t="shared" si="29"/>
        <v>68.93333333333355</v>
      </c>
      <c r="Z144" s="48">
        <f t="shared" si="29"/>
        <v>54.833333333334025</v>
      </c>
      <c r="AA144" s="48">
        <f t="shared" si="29"/>
        <v>61.09999999999922</v>
      </c>
      <c r="AB144" s="48">
        <f t="shared" si="29"/>
        <v>65.01666666666722</v>
      </c>
      <c r="AC144" s="49">
        <f t="shared" si="29"/>
        <v>50.916666666665975</v>
      </c>
      <c r="AD144" s="49">
        <f t="shared" si="29"/>
        <v>57.183333333333486</v>
      </c>
      <c r="AE144" s="49">
        <f t="shared" si="29"/>
        <v>61.09999999999922</v>
      </c>
      <c r="AF144" s="50">
        <f t="shared" si="29"/>
        <v>47.000000000000675</v>
      </c>
      <c r="AG144" s="50">
        <f t="shared" si="29"/>
        <v>53.266666666666481</v>
      </c>
      <c r="AH144" s="50">
        <f t="shared" si="29"/>
        <v>57.183333333333486</v>
      </c>
      <c r="AI144" s="51">
        <f t="shared" si="29"/>
        <v>43.083333333332988</v>
      </c>
      <c r="AJ144" s="51">
        <f t="shared" si="29"/>
        <v>49.350000000000946</v>
      </c>
      <c r="AK144" s="51">
        <f t="shared" si="25"/>
        <v>53.266666666666481</v>
      </c>
      <c r="AX144" s="381"/>
    </row>
    <row r="145" spans="1:50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110.44444444444582</v>
      </c>
      <c r="F145" s="41">
        <f t="shared" si="32"/>
        <v>116.75555555555678</v>
      </c>
      <c r="G145" s="41">
        <f t="shared" si="32"/>
        <v>120.69999999999959</v>
      </c>
      <c r="H145" s="42">
        <f t="shared" si="32"/>
        <v>102.55555555555418</v>
      </c>
      <c r="I145" s="42">
        <f t="shared" si="32"/>
        <v>108.86666666666487</v>
      </c>
      <c r="J145" s="42">
        <f t="shared" si="32"/>
        <v>112.81111111111065</v>
      </c>
      <c r="K145" s="43">
        <f t="shared" si="32"/>
        <v>94.666666666668021</v>
      </c>
      <c r="L145" s="43">
        <f t="shared" si="32"/>
        <v>100.97777777777833</v>
      </c>
      <c r="M145" s="43">
        <f t="shared" si="32"/>
        <v>104.9222222222237</v>
      </c>
      <c r="N145" s="44">
        <f t="shared" si="32"/>
        <v>71</v>
      </c>
      <c r="O145" s="44">
        <f t="shared" si="32"/>
        <v>77.311111111109597</v>
      </c>
      <c r="P145" s="44">
        <f t="shared" si="32"/>
        <v>81.255555555555418</v>
      </c>
      <c r="Q145" s="45">
        <f t="shared" si="32"/>
        <v>67.055555555554179</v>
      </c>
      <c r="R145" s="45">
        <f t="shared" si="32"/>
        <v>73.366666666665282</v>
      </c>
      <c r="S145" s="45">
        <f t="shared" si="32"/>
        <v>77.311111111109597</v>
      </c>
      <c r="T145" s="46">
        <f t="shared" si="31"/>
        <v>63.111111111110446</v>
      </c>
      <c r="U145" s="46">
        <f t="shared" si="29"/>
        <v>69.422222222222445</v>
      </c>
      <c r="V145" s="46">
        <f t="shared" si="29"/>
        <v>73.366666666665282</v>
      </c>
      <c r="W145" s="47">
        <f t="shared" si="29"/>
        <v>59.166666666666458</v>
      </c>
      <c r="X145" s="47">
        <f t="shared" si="29"/>
        <v>65.477777777778329</v>
      </c>
      <c r="Y145" s="47">
        <f t="shared" si="29"/>
        <v>69.422222222222445</v>
      </c>
      <c r="Z145" s="48">
        <f t="shared" si="29"/>
        <v>55.222222222222911</v>
      </c>
      <c r="AA145" s="48">
        <f t="shared" si="29"/>
        <v>61.53333333333255</v>
      </c>
      <c r="AB145" s="48">
        <f t="shared" si="29"/>
        <v>65.477777777778329</v>
      </c>
      <c r="AC145" s="49">
        <f t="shared" si="29"/>
        <v>51.277777777777089</v>
      </c>
      <c r="AD145" s="49">
        <f t="shared" si="29"/>
        <v>57.588888888889045</v>
      </c>
      <c r="AE145" s="49">
        <f t="shared" si="29"/>
        <v>61.53333333333255</v>
      </c>
      <c r="AF145" s="50">
        <f t="shared" si="29"/>
        <v>47.333333333334011</v>
      </c>
      <c r="AG145" s="50">
        <f t="shared" si="29"/>
        <v>53.644444444444261</v>
      </c>
      <c r="AH145" s="50">
        <f t="shared" si="29"/>
        <v>57.588888888889045</v>
      </c>
      <c r="AI145" s="51">
        <f t="shared" si="29"/>
        <v>43.388888888888545</v>
      </c>
      <c r="AJ145" s="51">
        <f t="shared" si="29"/>
        <v>49.700000000000948</v>
      </c>
      <c r="AK145" s="51">
        <f t="shared" si="25"/>
        <v>53.644444444444261</v>
      </c>
      <c r="AX145" s="381"/>
    </row>
    <row r="146" spans="1:50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111.22222222222359</v>
      </c>
      <c r="F146" s="41">
        <f t="shared" si="32"/>
        <v>117.577777777779</v>
      </c>
      <c r="G146" s="41">
        <f t="shared" si="32"/>
        <v>121.54999999999959</v>
      </c>
      <c r="H146" s="42">
        <f t="shared" si="32"/>
        <v>103.27777777777641</v>
      </c>
      <c r="I146" s="42">
        <f t="shared" si="32"/>
        <v>109.63333333333154</v>
      </c>
      <c r="J146" s="42">
        <f t="shared" si="32"/>
        <v>113.6055555555551</v>
      </c>
      <c r="K146" s="43">
        <f t="shared" si="32"/>
        <v>95.333333333334693</v>
      </c>
      <c r="L146" s="43">
        <f t="shared" si="32"/>
        <v>101.68888888888944</v>
      </c>
      <c r="M146" s="43">
        <f t="shared" si="32"/>
        <v>105.66111111111259</v>
      </c>
      <c r="N146" s="44">
        <f t="shared" si="32"/>
        <v>71.5</v>
      </c>
      <c r="O146" s="44">
        <f t="shared" si="32"/>
        <v>77.855555555554048</v>
      </c>
      <c r="P146" s="44">
        <f t="shared" si="32"/>
        <v>81.827777777777641</v>
      </c>
      <c r="Q146" s="45">
        <f t="shared" si="32"/>
        <v>67.527777777776407</v>
      </c>
      <c r="R146" s="45">
        <f t="shared" si="32"/>
        <v>73.883333333331947</v>
      </c>
      <c r="S146" s="45">
        <f t="shared" si="32"/>
        <v>77.855555555554048</v>
      </c>
      <c r="T146" s="46">
        <f t="shared" si="31"/>
        <v>63.555555555554889</v>
      </c>
      <c r="U146" s="46">
        <f t="shared" si="29"/>
        <v>69.911111111111339</v>
      </c>
      <c r="V146" s="46">
        <f t="shared" si="29"/>
        <v>73.883333333331947</v>
      </c>
      <c r="W146" s="47">
        <f t="shared" si="29"/>
        <v>59.583333333333123</v>
      </c>
      <c r="X146" s="47">
        <f t="shared" si="29"/>
        <v>65.938888888889437</v>
      </c>
      <c r="Y146" s="47">
        <f t="shared" si="29"/>
        <v>69.911111111111339</v>
      </c>
      <c r="Z146" s="48">
        <f t="shared" si="29"/>
        <v>55.611111111111796</v>
      </c>
      <c r="AA146" s="48">
        <f t="shared" si="29"/>
        <v>61.96666666666588</v>
      </c>
      <c r="AB146" s="48">
        <f t="shared" si="29"/>
        <v>65.938888888889437</v>
      </c>
      <c r="AC146" s="49">
        <f t="shared" si="29"/>
        <v>51.638888888888204</v>
      </c>
      <c r="AD146" s="49">
        <f t="shared" si="29"/>
        <v>57.994444444444603</v>
      </c>
      <c r="AE146" s="49">
        <f t="shared" si="29"/>
        <v>61.96666666666588</v>
      </c>
      <c r="AF146" s="50">
        <f t="shared" si="29"/>
        <v>47.666666666667346</v>
      </c>
      <c r="AG146" s="50">
        <f t="shared" si="29"/>
        <v>54.022222222222041</v>
      </c>
      <c r="AH146" s="50">
        <f t="shared" si="29"/>
        <v>57.994444444444603</v>
      </c>
      <c r="AI146" s="51">
        <f t="shared" si="29"/>
        <v>43.694444444444102</v>
      </c>
      <c r="AJ146" s="51">
        <f t="shared" ref="AJ146:AK161" si="33">AJ147-(AJ$363/360)</f>
        <v>50.050000000000949</v>
      </c>
      <c r="AK146" s="51">
        <f t="shared" si="33"/>
        <v>54.022222222222041</v>
      </c>
      <c r="AX146" s="381"/>
    </row>
    <row r="147" spans="1:50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112.00000000000136</v>
      </c>
      <c r="F147" s="41">
        <f t="shared" si="32"/>
        <v>118.40000000000123</v>
      </c>
      <c r="G147" s="41">
        <f t="shared" si="32"/>
        <v>122.39999999999958</v>
      </c>
      <c r="H147" s="42">
        <f t="shared" si="32"/>
        <v>103.99999999999864</v>
      </c>
      <c r="I147" s="42">
        <f t="shared" si="32"/>
        <v>110.3999999999982</v>
      </c>
      <c r="J147" s="42">
        <f t="shared" si="32"/>
        <v>114.39999999999955</v>
      </c>
      <c r="K147" s="43">
        <f t="shared" si="32"/>
        <v>96.000000000001364</v>
      </c>
      <c r="L147" s="43">
        <f t="shared" si="32"/>
        <v>102.40000000000055</v>
      </c>
      <c r="M147" s="43">
        <f t="shared" si="32"/>
        <v>106.40000000000148</v>
      </c>
      <c r="N147" s="44">
        <f t="shared" si="32"/>
        <v>72</v>
      </c>
      <c r="O147" s="44">
        <f t="shared" si="32"/>
        <v>78.399999999998499</v>
      </c>
      <c r="P147" s="44">
        <f t="shared" si="32"/>
        <v>82.399999999999864</v>
      </c>
      <c r="Q147" s="45">
        <f t="shared" si="32"/>
        <v>67.999999999998636</v>
      </c>
      <c r="R147" s="45">
        <f t="shared" si="32"/>
        <v>74.399999999998613</v>
      </c>
      <c r="S147" s="45">
        <f t="shared" si="32"/>
        <v>78.399999999998499</v>
      </c>
      <c r="T147" s="46">
        <f t="shared" si="31"/>
        <v>63.999999999999332</v>
      </c>
      <c r="U147" s="46">
        <f t="shared" si="31"/>
        <v>70.400000000000233</v>
      </c>
      <c r="V147" s="46">
        <f t="shared" si="31"/>
        <v>74.399999999998613</v>
      </c>
      <c r="W147" s="47">
        <f t="shared" si="31"/>
        <v>59.999999999999787</v>
      </c>
      <c r="X147" s="47">
        <f t="shared" si="31"/>
        <v>66.400000000000546</v>
      </c>
      <c r="Y147" s="47">
        <f t="shared" si="31"/>
        <v>70.400000000000233</v>
      </c>
      <c r="Z147" s="48">
        <f t="shared" si="31"/>
        <v>56.000000000000682</v>
      </c>
      <c r="AA147" s="48">
        <f t="shared" si="31"/>
        <v>62.39999999999921</v>
      </c>
      <c r="AB147" s="48">
        <f t="shared" si="31"/>
        <v>66.400000000000546</v>
      </c>
      <c r="AC147" s="49">
        <f t="shared" si="31"/>
        <v>51.999999999999318</v>
      </c>
      <c r="AD147" s="49">
        <f t="shared" si="31"/>
        <v>58.400000000000162</v>
      </c>
      <c r="AE147" s="49">
        <f t="shared" si="31"/>
        <v>62.39999999999921</v>
      </c>
      <c r="AF147" s="50">
        <f t="shared" si="31"/>
        <v>48.000000000000682</v>
      </c>
      <c r="AG147" s="50">
        <f t="shared" si="31"/>
        <v>54.399999999999821</v>
      </c>
      <c r="AH147" s="50">
        <f t="shared" si="31"/>
        <v>58.400000000000162</v>
      </c>
      <c r="AI147" s="51">
        <f t="shared" si="31"/>
        <v>43.999999999999659</v>
      </c>
      <c r="AJ147" s="51">
        <f t="shared" si="33"/>
        <v>50.400000000000951</v>
      </c>
      <c r="AK147" s="51">
        <f t="shared" si="33"/>
        <v>54.399999999999821</v>
      </c>
      <c r="AX147" s="381"/>
    </row>
    <row r="148" spans="1:50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112.77777777777914</v>
      </c>
      <c r="F148" s="41">
        <f t="shared" si="32"/>
        <v>119.22222222222345</v>
      </c>
      <c r="G148" s="41">
        <f t="shared" si="32"/>
        <v>123.24999999999957</v>
      </c>
      <c r="H148" s="42">
        <f t="shared" si="32"/>
        <v>104.72222222222086</v>
      </c>
      <c r="I148" s="42">
        <f t="shared" si="32"/>
        <v>111.16666666666487</v>
      </c>
      <c r="J148" s="42">
        <f t="shared" si="32"/>
        <v>115.194444444444</v>
      </c>
      <c r="K148" s="43">
        <f t="shared" si="32"/>
        <v>96.666666666668036</v>
      </c>
      <c r="L148" s="43">
        <f t="shared" si="32"/>
        <v>103.11111111111165</v>
      </c>
      <c r="M148" s="43">
        <f t="shared" si="32"/>
        <v>107.13888888889038</v>
      </c>
      <c r="N148" s="44">
        <f t="shared" si="32"/>
        <v>72.5</v>
      </c>
      <c r="O148" s="44">
        <f t="shared" si="32"/>
        <v>78.944444444442951</v>
      </c>
      <c r="P148" s="44">
        <f t="shared" si="32"/>
        <v>82.972222222222086</v>
      </c>
      <c r="Q148" s="45">
        <f t="shared" si="32"/>
        <v>68.472222222220864</v>
      </c>
      <c r="R148" s="45">
        <f t="shared" si="32"/>
        <v>74.916666666665279</v>
      </c>
      <c r="S148" s="45">
        <f t="shared" si="32"/>
        <v>78.944444444442951</v>
      </c>
      <c r="T148" s="46">
        <f t="shared" si="31"/>
        <v>64.444444444443775</v>
      </c>
      <c r="U148" s="46">
        <f t="shared" si="31"/>
        <v>70.888888888889127</v>
      </c>
      <c r="V148" s="46">
        <f t="shared" si="31"/>
        <v>74.916666666665279</v>
      </c>
      <c r="W148" s="47">
        <f t="shared" si="31"/>
        <v>60.416666666666451</v>
      </c>
      <c r="X148" s="47">
        <f t="shared" si="31"/>
        <v>66.861111111111654</v>
      </c>
      <c r="Y148" s="47">
        <f t="shared" si="31"/>
        <v>70.888888888889127</v>
      </c>
      <c r="Z148" s="48">
        <f t="shared" si="31"/>
        <v>56.388888888889568</v>
      </c>
      <c r="AA148" s="48">
        <f t="shared" si="31"/>
        <v>62.83333333333254</v>
      </c>
      <c r="AB148" s="48">
        <f t="shared" si="31"/>
        <v>66.861111111111654</v>
      </c>
      <c r="AC148" s="49">
        <f t="shared" si="31"/>
        <v>52.361111111110432</v>
      </c>
      <c r="AD148" s="49">
        <f t="shared" si="31"/>
        <v>58.805555555555721</v>
      </c>
      <c r="AE148" s="49">
        <f t="shared" si="31"/>
        <v>62.83333333333254</v>
      </c>
      <c r="AF148" s="50">
        <f t="shared" si="31"/>
        <v>48.333333333334018</v>
      </c>
      <c r="AG148" s="50">
        <f t="shared" si="31"/>
        <v>54.777777777777601</v>
      </c>
      <c r="AH148" s="50">
        <f t="shared" si="31"/>
        <v>58.805555555555721</v>
      </c>
      <c r="AI148" s="51">
        <f t="shared" si="31"/>
        <v>44.305555555555216</v>
      </c>
      <c r="AJ148" s="51">
        <f t="shared" si="33"/>
        <v>50.750000000000952</v>
      </c>
      <c r="AK148" s="51">
        <f t="shared" si="33"/>
        <v>54.777777777777601</v>
      </c>
      <c r="AX148" s="381"/>
    </row>
    <row r="149" spans="1:50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113.55555555555691</v>
      </c>
      <c r="F149" s="41">
        <f t="shared" si="32"/>
        <v>120.04444444444567</v>
      </c>
      <c r="G149" s="41">
        <f t="shared" si="32"/>
        <v>124.09999999999957</v>
      </c>
      <c r="H149" s="42">
        <f t="shared" si="32"/>
        <v>105.44444444444309</v>
      </c>
      <c r="I149" s="42">
        <f t="shared" si="32"/>
        <v>111.93333333333153</v>
      </c>
      <c r="J149" s="42">
        <f t="shared" si="32"/>
        <v>115.98888888888845</v>
      </c>
      <c r="K149" s="43">
        <f t="shared" si="32"/>
        <v>97.333333333334707</v>
      </c>
      <c r="L149" s="43">
        <f t="shared" si="32"/>
        <v>103.82222222222276</v>
      </c>
      <c r="M149" s="43">
        <f t="shared" si="32"/>
        <v>107.87777777777927</v>
      </c>
      <c r="N149" s="44">
        <f t="shared" si="32"/>
        <v>73</v>
      </c>
      <c r="O149" s="44">
        <f t="shared" si="32"/>
        <v>79.488888888887402</v>
      </c>
      <c r="P149" s="44">
        <f t="shared" si="32"/>
        <v>83.544444444444309</v>
      </c>
      <c r="Q149" s="45">
        <f t="shared" si="32"/>
        <v>68.944444444443093</v>
      </c>
      <c r="R149" s="45">
        <f t="shared" si="32"/>
        <v>75.433333333331944</v>
      </c>
      <c r="S149" s="45">
        <f t="shared" si="32"/>
        <v>79.488888888887402</v>
      </c>
      <c r="T149" s="46">
        <f t="shared" si="31"/>
        <v>64.888888888888218</v>
      </c>
      <c r="U149" s="46">
        <f t="shared" si="31"/>
        <v>71.377777777778022</v>
      </c>
      <c r="V149" s="46">
        <f t="shared" si="31"/>
        <v>75.433333333331944</v>
      </c>
      <c r="W149" s="47">
        <f t="shared" si="31"/>
        <v>60.833333333333115</v>
      </c>
      <c r="X149" s="47">
        <f t="shared" si="31"/>
        <v>67.322222222222763</v>
      </c>
      <c r="Y149" s="47">
        <f t="shared" si="31"/>
        <v>71.377777777778022</v>
      </c>
      <c r="Z149" s="48">
        <f t="shared" si="31"/>
        <v>56.777777777778454</v>
      </c>
      <c r="AA149" s="48">
        <f t="shared" si="31"/>
        <v>63.26666666666587</v>
      </c>
      <c r="AB149" s="48">
        <f t="shared" si="31"/>
        <v>67.322222222222763</v>
      </c>
      <c r="AC149" s="49">
        <f t="shared" si="31"/>
        <v>52.722222222221546</v>
      </c>
      <c r="AD149" s="49">
        <f t="shared" si="31"/>
        <v>59.211111111111279</v>
      </c>
      <c r="AE149" s="49">
        <f t="shared" si="31"/>
        <v>63.26666666666587</v>
      </c>
      <c r="AF149" s="50">
        <f t="shared" si="31"/>
        <v>48.666666666667354</v>
      </c>
      <c r="AG149" s="50">
        <f t="shared" si="31"/>
        <v>55.155555555555381</v>
      </c>
      <c r="AH149" s="50">
        <f t="shared" si="31"/>
        <v>59.211111111111279</v>
      </c>
      <c r="AI149" s="51">
        <f t="shared" si="31"/>
        <v>44.611111111110773</v>
      </c>
      <c r="AJ149" s="51">
        <f t="shared" si="33"/>
        <v>51.100000000000954</v>
      </c>
      <c r="AK149" s="51">
        <f t="shared" si="33"/>
        <v>55.155555555555381</v>
      </c>
      <c r="AX149" s="381"/>
    </row>
    <row r="150" spans="1:50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114.33333333333468</v>
      </c>
      <c r="F150" s="41">
        <f t="shared" si="32"/>
        <v>120.8666666666679</v>
      </c>
      <c r="G150" s="41">
        <f t="shared" si="32"/>
        <v>124.94999999999956</v>
      </c>
      <c r="H150" s="42">
        <f t="shared" si="32"/>
        <v>106.16666666666532</v>
      </c>
      <c r="I150" s="42">
        <f t="shared" si="32"/>
        <v>112.6999999999982</v>
      </c>
      <c r="J150" s="42">
        <f t="shared" si="32"/>
        <v>116.78333333333291</v>
      </c>
      <c r="K150" s="43">
        <f t="shared" si="32"/>
        <v>98.000000000001378</v>
      </c>
      <c r="L150" s="43">
        <f t="shared" si="32"/>
        <v>104.53333333333387</v>
      </c>
      <c r="M150" s="43">
        <f t="shared" si="32"/>
        <v>108.61666666666817</v>
      </c>
      <c r="N150" s="44">
        <f t="shared" si="32"/>
        <v>73.5</v>
      </c>
      <c r="O150" s="44">
        <f t="shared" si="32"/>
        <v>80.033333333331854</v>
      </c>
      <c r="P150" s="44">
        <f t="shared" si="32"/>
        <v>84.116666666666532</v>
      </c>
      <c r="Q150" s="45">
        <f t="shared" si="32"/>
        <v>69.416666666665321</v>
      </c>
      <c r="R150" s="45">
        <f t="shared" si="32"/>
        <v>75.94999999999861</v>
      </c>
      <c r="S150" s="45">
        <f t="shared" si="32"/>
        <v>80.033333333331854</v>
      </c>
      <c r="T150" s="46">
        <f t="shared" si="31"/>
        <v>65.333333333332661</v>
      </c>
      <c r="U150" s="46">
        <f t="shared" si="31"/>
        <v>71.866666666666916</v>
      </c>
      <c r="V150" s="46">
        <f t="shared" si="31"/>
        <v>75.94999999999861</v>
      </c>
      <c r="W150" s="47">
        <f t="shared" si="31"/>
        <v>61.24999999999978</v>
      </c>
      <c r="X150" s="47">
        <f t="shared" si="31"/>
        <v>67.783333333333871</v>
      </c>
      <c r="Y150" s="47">
        <f t="shared" si="31"/>
        <v>71.866666666666916</v>
      </c>
      <c r="Z150" s="48">
        <f t="shared" si="31"/>
        <v>57.166666666667339</v>
      </c>
      <c r="AA150" s="48">
        <f t="shared" si="31"/>
        <v>63.6999999999992</v>
      </c>
      <c r="AB150" s="48">
        <f t="shared" si="31"/>
        <v>67.783333333333871</v>
      </c>
      <c r="AC150" s="49">
        <f t="shared" si="31"/>
        <v>53.083333333332661</v>
      </c>
      <c r="AD150" s="49">
        <f t="shared" si="31"/>
        <v>59.616666666666838</v>
      </c>
      <c r="AE150" s="49">
        <f t="shared" si="31"/>
        <v>63.6999999999992</v>
      </c>
      <c r="AF150" s="50">
        <f t="shared" si="31"/>
        <v>49.000000000000689</v>
      </c>
      <c r="AG150" s="50">
        <f t="shared" si="31"/>
        <v>55.533333333333161</v>
      </c>
      <c r="AH150" s="50">
        <f t="shared" si="31"/>
        <v>59.616666666666838</v>
      </c>
      <c r="AI150" s="51">
        <f t="shared" si="31"/>
        <v>44.91666666666633</v>
      </c>
      <c r="AJ150" s="51">
        <f t="shared" si="33"/>
        <v>51.450000000000955</v>
      </c>
      <c r="AK150" s="51">
        <f t="shared" si="33"/>
        <v>55.533333333333161</v>
      </c>
      <c r="AX150" s="381"/>
    </row>
    <row r="151" spans="1:50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115.11111111111245</v>
      </c>
      <c r="F151" s="41">
        <f t="shared" si="32"/>
        <v>121.68888888889012</v>
      </c>
      <c r="G151" s="41">
        <f t="shared" si="32"/>
        <v>125.79999999999956</v>
      </c>
      <c r="H151" s="42">
        <f t="shared" si="32"/>
        <v>106.88888888888755</v>
      </c>
      <c r="I151" s="42">
        <f t="shared" si="32"/>
        <v>113.46666666666486</v>
      </c>
      <c r="J151" s="42">
        <f t="shared" si="32"/>
        <v>117.57777777777736</v>
      </c>
      <c r="K151" s="43">
        <f t="shared" si="32"/>
        <v>98.66666666666805</v>
      </c>
      <c r="L151" s="43">
        <f t="shared" si="32"/>
        <v>105.24444444444498</v>
      </c>
      <c r="M151" s="43">
        <f t="shared" si="32"/>
        <v>109.35555555555706</v>
      </c>
      <c r="N151" s="44">
        <f t="shared" si="32"/>
        <v>74</v>
      </c>
      <c r="O151" s="44">
        <f t="shared" si="32"/>
        <v>80.577777777776305</v>
      </c>
      <c r="P151" s="44">
        <f t="shared" si="32"/>
        <v>84.688888888888755</v>
      </c>
      <c r="Q151" s="45">
        <f t="shared" si="32"/>
        <v>69.88888888888755</v>
      </c>
      <c r="R151" s="45">
        <f t="shared" si="32"/>
        <v>76.466666666665276</v>
      </c>
      <c r="S151" s="45">
        <f t="shared" si="32"/>
        <v>80.577777777776305</v>
      </c>
      <c r="T151" s="46">
        <f t="shared" si="31"/>
        <v>65.777777777777104</v>
      </c>
      <c r="U151" s="46">
        <f t="shared" si="31"/>
        <v>72.35555555555581</v>
      </c>
      <c r="V151" s="46">
        <f t="shared" si="31"/>
        <v>76.466666666665276</v>
      </c>
      <c r="W151" s="47">
        <f t="shared" si="31"/>
        <v>61.666666666666444</v>
      </c>
      <c r="X151" s="47">
        <f t="shared" si="31"/>
        <v>68.24444444444498</v>
      </c>
      <c r="Y151" s="47">
        <f t="shared" si="31"/>
        <v>72.35555555555581</v>
      </c>
      <c r="Z151" s="48">
        <f t="shared" si="31"/>
        <v>57.555555555556225</v>
      </c>
      <c r="AA151" s="48">
        <f t="shared" si="31"/>
        <v>64.13333333333253</v>
      </c>
      <c r="AB151" s="48">
        <f t="shared" si="31"/>
        <v>68.24444444444498</v>
      </c>
      <c r="AC151" s="49">
        <f t="shared" si="31"/>
        <v>53.444444444443775</v>
      </c>
      <c r="AD151" s="49">
        <f t="shared" si="31"/>
        <v>60.022222222222396</v>
      </c>
      <c r="AE151" s="49">
        <f t="shared" si="31"/>
        <v>64.13333333333253</v>
      </c>
      <c r="AF151" s="50">
        <f t="shared" si="31"/>
        <v>49.333333333334025</v>
      </c>
      <c r="AG151" s="50">
        <f t="shared" si="31"/>
        <v>55.911111111110941</v>
      </c>
      <c r="AH151" s="50">
        <f t="shared" si="31"/>
        <v>60.022222222222396</v>
      </c>
      <c r="AI151" s="51">
        <f t="shared" si="31"/>
        <v>45.222222222221887</v>
      </c>
      <c r="AJ151" s="51">
        <f t="shared" si="33"/>
        <v>51.800000000000956</v>
      </c>
      <c r="AK151" s="51">
        <f t="shared" si="33"/>
        <v>55.911111111110941</v>
      </c>
      <c r="AX151" s="381"/>
    </row>
    <row r="152" spans="1:50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115.88888888889022</v>
      </c>
      <c r="F152" s="41">
        <f t="shared" si="32"/>
        <v>122.51111111111234</v>
      </c>
      <c r="G152" s="41">
        <f t="shared" si="32"/>
        <v>126.64999999999955</v>
      </c>
      <c r="H152" s="42">
        <f t="shared" si="32"/>
        <v>107.61111111110978</v>
      </c>
      <c r="I152" s="42">
        <f t="shared" si="32"/>
        <v>114.23333333333153</v>
      </c>
      <c r="J152" s="42">
        <f t="shared" si="32"/>
        <v>118.37222222222181</v>
      </c>
      <c r="K152" s="43">
        <f t="shared" si="32"/>
        <v>99.333333333334721</v>
      </c>
      <c r="L152" s="43">
        <f t="shared" si="32"/>
        <v>105.95555555555609</v>
      </c>
      <c r="M152" s="43">
        <f t="shared" si="32"/>
        <v>110.09444444444595</v>
      </c>
      <c r="N152" s="44">
        <f t="shared" si="32"/>
        <v>74.5</v>
      </c>
      <c r="O152" s="44">
        <f t="shared" si="32"/>
        <v>81.122222222220756</v>
      </c>
      <c r="P152" s="44">
        <f t="shared" si="32"/>
        <v>85.261111111110978</v>
      </c>
      <c r="Q152" s="45">
        <f t="shared" si="32"/>
        <v>70.361111111109778</v>
      </c>
      <c r="R152" s="45">
        <f t="shared" si="32"/>
        <v>76.983333333331942</v>
      </c>
      <c r="S152" s="45">
        <f t="shared" si="32"/>
        <v>81.122222222220756</v>
      </c>
      <c r="T152" s="46">
        <f t="shared" si="31"/>
        <v>66.222222222221546</v>
      </c>
      <c r="U152" s="46">
        <f t="shared" si="31"/>
        <v>72.844444444444704</v>
      </c>
      <c r="V152" s="46">
        <f t="shared" si="31"/>
        <v>76.983333333331942</v>
      </c>
      <c r="W152" s="47">
        <f t="shared" si="31"/>
        <v>62.083333333333108</v>
      </c>
      <c r="X152" s="47">
        <f t="shared" si="31"/>
        <v>68.705555555556089</v>
      </c>
      <c r="Y152" s="47">
        <f t="shared" si="31"/>
        <v>72.844444444444704</v>
      </c>
      <c r="Z152" s="48">
        <f t="shared" si="31"/>
        <v>57.944444444445111</v>
      </c>
      <c r="AA152" s="48">
        <f t="shared" si="31"/>
        <v>64.566666666665867</v>
      </c>
      <c r="AB152" s="48">
        <f t="shared" si="31"/>
        <v>68.705555555556089</v>
      </c>
      <c r="AC152" s="49">
        <f t="shared" si="31"/>
        <v>53.805555555554889</v>
      </c>
      <c r="AD152" s="49">
        <f t="shared" si="31"/>
        <v>60.427777777777955</v>
      </c>
      <c r="AE152" s="49">
        <f t="shared" si="31"/>
        <v>64.566666666665867</v>
      </c>
      <c r="AF152" s="50">
        <f t="shared" si="31"/>
        <v>49.666666666667361</v>
      </c>
      <c r="AG152" s="50">
        <f t="shared" si="31"/>
        <v>56.288888888888721</v>
      </c>
      <c r="AH152" s="50">
        <f t="shared" si="31"/>
        <v>60.427777777777955</v>
      </c>
      <c r="AI152" s="51">
        <f t="shared" si="31"/>
        <v>45.527777777777445</v>
      </c>
      <c r="AJ152" s="51">
        <f t="shared" si="33"/>
        <v>52.150000000000958</v>
      </c>
      <c r="AK152" s="51">
        <f t="shared" si="33"/>
        <v>56.288888888888721</v>
      </c>
      <c r="AX152" s="381"/>
    </row>
    <row r="153" spans="1:50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116.66666666666799</v>
      </c>
      <c r="F153" s="41">
        <f t="shared" si="32"/>
        <v>123.33333333333456</v>
      </c>
      <c r="G153" s="41">
        <f t="shared" si="32"/>
        <v>127.49999999999955</v>
      </c>
      <c r="H153" s="42">
        <f t="shared" si="32"/>
        <v>108.33333333333201</v>
      </c>
      <c r="I153" s="42">
        <f t="shared" si="32"/>
        <v>114.9999999999982</v>
      </c>
      <c r="J153" s="42">
        <f t="shared" si="32"/>
        <v>119.16666666666626</v>
      </c>
      <c r="K153" s="43">
        <f t="shared" si="32"/>
        <v>100.00000000000139</v>
      </c>
      <c r="L153" s="43">
        <f t="shared" si="32"/>
        <v>106.6666666666672</v>
      </c>
      <c r="M153" s="43">
        <f t="shared" si="32"/>
        <v>110.83333333333485</v>
      </c>
      <c r="N153" s="44">
        <f t="shared" si="32"/>
        <v>75</v>
      </c>
      <c r="O153" s="44">
        <f t="shared" si="32"/>
        <v>81.666666666665208</v>
      </c>
      <c r="P153" s="44">
        <f t="shared" si="32"/>
        <v>85.833333333333201</v>
      </c>
      <c r="Q153" s="45">
        <f t="shared" si="32"/>
        <v>70.833333333332007</v>
      </c>
      <c r="R153" s="45">
        <f t="shared" si="32"/>
        <v>77.499999999998607</v>
      </c>
      <c r="S153" s="45">
        <f t="shared" si="32"/>
        <v>81.666666666665208</v>
      </c>
      <c r="T153" s="46">
        <f t="shared" si="31"/>
        <v>66.666666666665989</v>
      </c>
      <c r="U153" s="46">
        <f t="shared" si="31"/>
        <v>73.333333333333599</v>
      </c>
      <c r="V153" s="46">
        <f t="shared" si="31"/>
        <v>77.499999999998607</v>
      </c>
      <c r="W153" s="47">
        <f t="shared" si="31"/>
        <v>62.499999999999773</v>
      </c>
      <c r="X153" s="47">
        <f t="shared" si="31"/>
        <v>69.166666666667197</v>
      </c>
      <c r="Y153" s="47">
        <f t="shared" si="31"/>
        <v>73.333333333333599</v>
      </c>
      <c r="Z153" s="48">
        <f t="shared" si="31"/>
        <v>58.333333333333997</v>
      </c>
      <c r="AA153" s="48">
        <f t="shared" si="31"/>
        <v>64.999999999999204</v>
      </c>
      <c r="AB153" s="48">
        <f t="shared" si="31"/>
        <v>69.166666666667197</v>
      </c>
      <c r="AC153" s="49">
        <f t="shared" si="31"/>
        <v>54.166666666666003</v>
      </c>
      <c r="AD153" s="49">
        <f t="shared" si="31"/>
        <v>60.833333333333513</v>
      </c>
      <c r="AE153" s="49">
        <f t="shared" si="31"/>
        <v>64.999999999999204</v>
      </c>
      <c r="AF153" s="50">
        <f t="shared" si="31"/>
        <v>50.000000000000696</v>
      </c>
      <c r="AG153" s="50">
        <f t="shared" si="31"/>
        <v>56.666666666666501</v>
      </c>
      <c r="AH153" s="50">
        <f t="shared" si="31"/>
        <v>60.833333333333513</v>
      </c>
      <c r="AI153" s="51">
        <f t="shared" si="31"/>
        <v>45.833333333333002</v>
      </c>
      <c r="AJ153" s="51">
        <f t="shared" si="33"/>
        <v>52.500000000000959</v>
      </c>
      <c r="AK153" s="51">
        <f t="shared" si="33"/>
        <v>56.666666666666501</v>
      </c>
      <c r="AX153" s="381"/>
    </row>
    <row r="154" spans="1:50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117.44444444444576</v>
      </c>
      <c r="F154" s="41">
        <f t="shared" si="32"/>
        <v>124.15555555555679</v>
      </c>
      <c r="G154" s="41">
        <f t="shared" si="32"/>
        <v>128.34999999999954</v>
      </c>
      <c r="H154" s="42">
        <f t="shared" si="32"/>
        <v>109.05555555555424</v>
      </c>
      <c r="I154" s="42">
        <f t="shared" si="32"/>
        <v>115.76666666666486</v>
      </c>
      <c r="J154" s="42">
        <f t="shared" si="32"/>
        <v>119.96111111111071</v>
      </c>
      <c r="K154" s="43">
        <f t="shared" si="32"/>
        <v>100.66666666666806</v>
      </c>
      <c r="L154" s="43">
        <f t="shared" si="32"/>
        <v>107.37777777777831</v>
      </c>
      <c r="M154" s="43">
        <f t="shared" si="32"/>
        <v>111.57222222222374</v>
      </c>
      <c r="N154" s="44">
        <f t="shared" si="32"/>
        <v>75.5</v>
      </c>
      <c r="O154" s="44">
        <f t="shared" si="32"/>
        <v>82.211111111109659</v>
      </c>
      <c r="P154" s="44">
        <f t="shared" si="32"/>
        <v>86.405555555555424</v>
      </c>
      <c r="Q154" s="45">
        <f t="shared" si="32"/>
        <v>71.305555555554236</v>
      </c>
      <c r="R154" s="45">
        <f t="shared" si="32"/>
        <v>78.016666666665273</v>
      </c>
      <c r="S154" s="45">
        <f t="shared" si="32"/>
        <v>82.211111111109659</v>
      </c>
      <c r="T154" s="46">
        <f t="shared" si="31"/>
        <v>67.111111111110432</v>
      </c>
      <c r="U154" s="46">
        <f t="shared" si="31"/>
        <v>73.822222222222493</v>
      </c>
      <c r="V154" s="46">
        <f t="shared" si="31"/>
        <v>78.016666666665273</v>
      </c>
      <c r="W154" s="47">
        <f t="shared" si="31"/>
        <v>62.916666666666437</v>
      </c>
      <c r="X154" s="47">
        <f t="shared" si="31"/>
        <v>69.627777777778306</v>
      </c>
      <c r="Y154" s="47">
        <f t="shared" si="31"/>
        <v>73.822222222222493</v>
      </c>
      <c r="Z154" s="48">
        <f t="shared" si="31"/>
        <v>58.722222222222882</v>
      </c>
      <c r="AA154" s="48">
        <f t="shared" si="31"/>
        <v>65.433333333332541</v>
      </c>
      <c r="AB154" s="48">
        <f t="shared" si="31"/>
        <v>69.627777777778306</v>
      </c>
      <c r="AC154" s="49">
        <f t="shared" si="31"/>
        <v>54.527777777777118</v>
      </c>
      <c r="AD154" s="49">
        <f t="shared" si="31"/>
        <v>61.238888888889072</v>
      </c>
      <c r="AE154" s="49">
        <f t="shared" si="31"/>
        <v>65.433333333332541</v>
      </c>
      <c r="AF154" s="50">
        <f t="shared" si="31"/>
        <v>50.333333333334032</v>
      </c>
      <c r="AG154" s="50">
        <f t="shared" si="31"/>
        <v>57.044444444444281</v>
      </c>
      <c r="AH154" s="50">
        <f t="shared" si="31"/>
        <v>61.238888888889072</v>
      </c>
      <c r="AI154" s="51">
        <f t="shared" si="31"/>
        <v>46.138888888888559</v>
      </c>
      <c r="AJ154" s="51">
        <f t="shared" si="33"/>
        <v>52.850000000000961</v>
      </c>
      <c r="AK154" s="51">
        <f t="shared" si="33"/>
        <v>57.044444444444281</v>
      </c>
      <c r="AX154" s="381"/>
    </row>
    <row r="155" spans="1:50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118.22222222222354</v>
      </c>
      <c r="F155" s="41">
        <f t="shared" si="32"/>
        <v>124.97777777777901</v>
      </c>
      <c r="G155" s="41">
        <f t="shared" si="32"/>
        <v>129.19999999999953</v>
      </c>
      <c r="H155" s="42">
        <f t="shared" si="32"/>
        <v>109.77777777777646</v>
      </c>
      <c r="I155" s="42">
        <f t="shared" si="32"/>
        <v>116.53333333333153</v>
      </c>
      <c r="J155" s="42">
        <f t="shared" si="32"/>
        <v>120.75555555555516</v>
      </c>
      <c r="K155" s="43">
        <f t="shared" si="32"/>
        <v>101.33333333333474</v>
      </c>
      <c r="L155" s="43">
        <f t="shared" si="32"/>
        <v>108.08888888888941</v>
      </c>
      <c r="M155" s="43">
        <f t="shared" si="32"/>
        <v>112.31111111111264</v>
      </c>
      <c r="N155" s="44">
        <f t="shared" si="32"/>
        <v>76</v>
      </c>
      <c r="O155" s="44">
        <f t="shared" si="32"/>
        <v>82.75555555555411</v>
      </c>
      <c r="P155" s="44">
        <f t="shared" si="32"/>
        <v>86.977777777777646</v>
      </c>
      <c r="Q155" s="45">
        <f t="shared" si="32"/>
        <v>71.777777777776464</v>
      </c>
      <c r="R155" s="45">
        <f t="shared" si="32"/>
        <v>78.533333333331939</v>
      </c>
      <c r="S155" s="45">
        <f t="shared" si="32"/>
        <v>82.75555555555411</v>
      </c>
      <c r="T155" s="46">
        <f t="shared" si="31"/>
        <v>67.555555555554875</v>
      </c>
      <c r="U155" s="46">
        <f t="shared" si="31"/>
        <v>74.311111111111387</v>
      </c>
      <c r="V155" s="46">
        <f t="shared" si="31"/>
        <v>78.533333333331939</v>
      </c>
      <c r="W155" s="47">
        <f t="shared" si="31"/>
        <v>63.333333333333101</v>
      </c>
      <c r="X155" s="47">
        <f t="shared" si="31"/>
        <v>70.088888888889414</v>
      </c>
      <c r="Y155" s="47">
        <f t="shared" si="31"/>
        <v>74.311111111111387</v>
      </c>
      <c r="Z155" s="48">
        <f t="shared" si="31"/>
        <v>59.111111111111768</v>
      </c>
      <c r="AA155" s="48">
        <f t="shared" si="31"/>
        <v>65.866666666665878</v>
      </c>
      <c r="AB155" s="48">
        <f t="shared" si="31"/>
        <v>70.088888888889414</v>
      </c>
      <c r="AC155" s="49">
        <f t="shared" si="31"/>
        <v>54.888888888888232</v>
      </c>
      <c r="AD155" s="49">
        <f t="shared" si="31"/>
        <v>61.64444444444463</v>
      </c>
      <c r="AE155" s="49">
        <f t="shared" si="31"/>
        <v>65.866666666665878</v>
      </c>
      <c r="AF155" s="50">
        <f t="shared" si="31"/>
        <v>50.666666666667368</v>
      </c>
      <c r="AG155" s="50">
        <f t="shared" si="31"/>
        <v>57.422222222222061</v>
      </c>
      <c r="AH155" s="50">
        <f t="shared" si="31"/>
        <v>61.64444444444463</v>
      </c>
      <c r="AI155" s="51">
        <f t="shared" si="31"/>
        <v>46.444444444444116</v>
      </c>
      <c r="AJ155" s="51">
        <f t="shared" si="33"/>
        <v>53.200000000000962</v>
      </c>
      <c r="AK155" s="51">
        <f t="shared" si="33"/>
        <v>57.422222222222061</v>
      </c>
      <c r="AX155" s="381"/>
    </row>
    <row r="156" spans="1:50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119.00000000000131</v>
      </c>
      <c r="F156" s="41">
        <f t="shared" si="32"/>
        <v>125.80000000000123</v>
      </c>
      <c r="G156" s="41">
        <f t="shared" si="32"/>
        <v>130.04999999999953</v>
      </c>
      <c r="H156" s="42">
        <f t="shared" si="32"/>
        <v>110.49999999999869</v>
      </c>
      <c r="I156" s="42">
        <f t="shared" si="32"/>
        <v>117.29999999999819</v>
      </c>
      <c r="J156" s="42">
        <f t="shared" si="32"/>
        <v>121.54999999999961</v>
      </c>
      <c r="K156" s="43">
        <f t="shared" si="32"/>
        <v>102.00000000000141</v>
      </c>
      <c r="L156" s="43">
        <f t="shared" si="32"/>
        <v>108.80000000000052</v>
      </c>
      <c r="M156" s="43">
        <f t="shared" si="32"/>
        <v>113.05000000000153</v>
      </c>
      <c r="N156" s="44">
        <f t="shared" si="32"/>
        <v>76.5</v>
      </c>
      <c r="O156" s="44">
        <f t="shared" si="32"/>
        <v>83.299999999998562</v>
      </c>
      <c r="P156" s="44">
        <f t="shared" si="32"/>
        <v>87.549999999999869</v>
      </c>
      <c r="Q156" s="45">
        <f t="shared" si="32"/>
        <v>72.249999999998693</v>
      </c>
      <c r="R156" s="45">
        <f t="shared" si="32"/>
        <v>79.049999999998604</v>
      </c>
      <c r="S156" s="45">
        <f t="shared" si="32"/>
        <v>83.299999999998562</v>
      </c>
      <c r="T156" s="46">
        <f t="shared" si="31"/>
        <v>67.999999999999318</v>
      </c>
      <c r="U156" s="46">
        <f t="shared" si="31"/>
        <v>74.800000000000281</v>
      </c>
      <c r="V156" s="46">
        <f t="shared" si="31"/>
        <v>79.049999999998604</v>
      </c>
      <c r="W156" s="47">
        <f t="shared" si="31"/>
        <v>63.749999999999766</v>
      </c>
      <c r="X156" s="47">
        <f t="shared" si="31"/>
        <v>70.550000000000523</v>
      </c>
      <c r="Y156" s="47">
        <f t="shared" si="31"/>
        <v>74.800000000000281</v>
      </c>
      <c r="Z156" s="48">
        <f t="shared" si="31"/>
        <v>59.500000000000654</v>
      </c>
      <c r="AA156" s="48">
        <f t="shared" si="31"/>
        <v>66.299999999999216</v>
      </c>
      <c r="AB156" s="48">
        <f t="shared" si="31"/>
        <v>70.550000000000523</v>
      </c>
      <c r="AC156" s="49">
        <f t="shared" si="31"/>
        <v>55.249999999999346</v>
      </c>
      <c r="AD156" s="49">
        <f t="shared" si="31"/>
        <v>62.050000000000189</v>
      </c>
      <c r="AE156" s="49">
        <f t="shared" si="31"/>
        <v>66.299999999999216</v>
      </c>
      <c r="AF156" s="50">
        <f t="shared" si="31"/>
        <v>51.000000000000703</v>
      </c>
      <c r="AG156" s="50">
        <f t="shared" si="31"/>
        <v>57.799999999999841</v>
      </c>
      <c r="AH156" s="50">
        <f t="shared" si="31"/>
        <v>62.050000000000189</v>
      </c>
      <c r="AI156" s="51">
        <f t="shared" si="31"/>
        <v>46.749999999999673</v>
      </c>
      <c r="AJ156" s="51">
        <f t="shared" si="33"/>
        <v>53.550000000000963</v>
      </c>
      <c r="AK156" s="51">
        <f t="shared" si="33"/>
        <v>57.799999999999841</v>
      </c>
      <c r="AX156" s="381"/>
    </row>
    <row r="157" spans="1:50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119.77777777777908</v>
      </c>
      <c r="F157" s="41">
        <f t="shared" si="32"/>
        <v>126.62222222222346</v>
      </c>
      <c r="G157" s="41">
        <f t="shared" si="32"/>
        <v>130.89999999999952</v>
      </c>
      <c r="H157" s="42">
        <f t="shared" si="32"/>
        <v>111.22222222222092</v>
      </c>
      <c r="I157" s="42">
        <f t="shared" si="32"/>
        <v>118.06666666666486</v>
      </c>
      <c r="J157" s="42">
        <f t="shared" si="32"/>
        <v>122.34444444444406</v>
      </c>
      <c r="K157" s="43">
        <f t="shared" si="32"/>
        <v>102.66666666666808</v>
      </c>
      <c r="L157" s="43">
        <f t="shared" si="32"/>
        <v>109.51111111111163</v>
      </c>
      <c r="M157" s="43">
        <f t="shared" si="32"/>
        <v>113.78888888889043</v>
      </c>
      <c r="N157" s="44">
        <f t="shared" si="32"/>
        <v>77</v>
      </c>
      <c r="O157" s="44">
        <f t="shared" si="32"/>
        <v>83.844444444443013</v>
      </c>
      <c r="P157" s="44">
        <f t="shared" si="32"/>
        <v>88.122222222222092</v>
      </c>
      <c r="Q157" s="45">
        <f t="shared" si="32"/>
        <v>72.722222222220921</v>
      </c>
      <c r="R157" s="45">
        <f t="shared" si="32"/>
        <v>79.56666666666527</v>
      </c>
      <c r="S157" s="45">
        <f t="shared" si="32"/>
        <v>83.844444444443013</v>
      </c>
      <c r="T157" s="46">
        <f t="shared" si="31"/>
        <v>68.444444444443761</v>
      </c>
      <c r="U157" s="46">
        <f t="shared" si="31"/>
        <v>75.288888888889176</v>
      </c>
      <c r="V157" s="46">
        <f t="shared" si="31"/>
        <v>79.56666666666527</v>
      </c>
      <c r="W157" s="47">
        <f t="shared" si="31"/>
        <v>64.16666666666643</v>
      </c>
      <c r="X157" s="47">
        <f t="shared" si="31"/>
        <v>71.011111111111632</v>
      </c>
      <c r="Y157" s="47">
        <f t="shared" si="31"/>
        <v>75.288888888889176</v>
      </c>
      <c r="Z157" s="48">
        <f t="shared" si="31"/>
        <v>59.888888888889539</v>
      </c>
      <c r="AA157" s="48">
        <f t="shared" si="31"/>
        <v>66.733333333332553</v>
      </c>
      <c r="AB157" s="48">
        <f t="shared" si="31"/>
        <v>71.011111111111632</v>
      </c>
      <c r="AC157" s="49">
        <f t="shared" si="31"/>
        <v>55.611111111110461</v>
      </c>
      <c r="AD157" s="49">
        <f t="shared" si="31"/>
        <v>62.455555555555748</v>
      </c>
      <c r="AE157" s="49">
        <f t="shared" si="31"/>
        <v>66.733333333332553</v>
      </c>
      <c r="AF157" s="50">
        <f t="shared" si="31"/>
        <v>51.333333333334039</v>
      </c>
      <c r="AG157" s="50">
        <f t="shared" si="31"/>
        <v>58.177777777777621</v>
      </c>
      <c r="AH157" s="50">
        <f t="shared" si="31"/>
        <v>62.455555555555748</v>
      </c>
      <c r="AI157" s="51">
        <f t="shared" si="31"/>
        <v>47.05555555555523</v>
      </c>
      <c r="AJ157" s="51">
        <f t="shared" si="33"/>
        <v>53.900000000000965</v>
      </c>
      <c r="AK157" s="51">
        <f t="shared" si="33"/>
        <v>58.177777777777621</v>
      </c>
      <c r="AX157" s="381"/>
    </row>
    <row r="158" spans="1:50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120.55555555555685</v>
      </c>
      <c r="F158" s="41">
        <f t="shared" si="32"/>
        <v>127.44444444444568</v>
      </c>
      <c r="G158" s="41">
        <f t="shared" si="32"/>
        <v>131.74999999999952</v>
      </c>
      <c r="H158" s="42">
        <f t="shared" si="32"/>
        <v>111.94444444444315</v>
      </c>
      <c r="I158" s="42">
        <f t="shared" si="32"/>
        <v>118.83333333333152</v>
      </c>
      <c r="J158" s="42">
        <f t="shared" si="32"/>
        <v>123.13888888888852</v>
      </c>
      <c r="K158" s="43">
        <f t="shared" si="32"/>
        <v>103.33333333333475</v>
      </c>
      <c r="L158" s="43">
        <f t="shared" si="32"/>
        <v>110.22222222222274</v>
      </c>
      <c r="M158" s="43">
        <f t="shared" si="32"/>
        <v>114.52777777777932</v>
      </c>
      <c r="N158" s="44">
        <f t="shared" si="32"/>
        <v>77.5</v>
      </c>
      <c r="O158" s="44">
        <f t="shared" si="32"/>
        <v>84.388888888887465</v>
      </c>
      <c r="P158" s="44">
        <f t="shared" si="32"/>
        <v>88.694444444444315</v>
      </c>
      <c r="Q158" s="45">
        <f t="shared" si="32"/>
        <v>73.19444444444315</v>
      </c>
      <c r="R158" s="45">
        <f t="shared" si="32"/>
        <v>80.083333333331936</v>
      </c>
      <c r="S158" s="45">
        <f t="shared" si="32"/>
        <v>84.388888888887465</v>
      </c>
      <c r="T158" s="46">
        <f t="shared" si="31"/>
        <v>68.888888888888204</v>
      </c>
      <c r="U158" s="46">
        <f t="shared" si="31"/>
        <v>75.77777777777807</v>
      </c>
      <c r="V158" s="46">
        <f t="shared" si="31"/>
        <v>80.083333333331936</v>
      </c>
      <c r="W158" s="47">
        <f t="shared" si="31"/>
        <v>64.583333333333101</v>
      </c>
      <c r="X158" s="47">
        <f t="shared" si="31"/>
        <v>71.47222222222274</v>
      </c>
      <c r="Y158" s="47">
        <f t="shared" si="31"/>
        <v>75.77777777777807</v>
      </c>
      <c r="Z158" s="48">
        <f t="shared" si="31"/>
        <v>60.277777777778425</v>
      </c>
      <c r="AA158" s="48">
        <f t="shared" si="31"/>
        <v>67.16666666666589</v>
      </c>
      <c r="AB158" s="48">
        <f t="shared" si="31"/>
        <v>71.47222222222274</v>
      </c>
      <c r="AC158" s="49">
        <f t="shared" si="31"/>
        <v>55.972222222221575</v>
      </c>
      <c r="AD158" s="49">
        <f t="shared" si="31"/>
        <v>62.861111111111306</v>
      </c>
      <c r="AE158" s="49">
        <f t="shared" si="31"/>
        <v>67.16666666666589</v>
      </c>
      <c r="AF158" s="50">
        <f t="shared" si="31"/>
        <v>51.666666666667375</v>
      </c>
      <c r="AG158" s="50">
        <f t="shared" si="31"/>
        <v>58.555555555555401</v>
      </c>
      <c r="AH158" s="50">
        <f t="shared" si="31"/>
        <v>62.861111111111306</v>
      </c>
      <c r="AI158" s="51">
        <f t="shared" si="31"/>
        <v>47.361111111110787</v>
      </c>
      <c r="AJ158" s="51">
        <f t="shared" si="33"/>
        <v>54.250000000000966</v>
      </c>
      <c r="AK158" s="51">
        <f t="shared" si="33"/>
        <v>58.555555555555401</v>
      </c>
      <c r="AX158" s="381"/>
    </row>
    <row r="159" spans="1:50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121.33333333333462</v>
      </c>
      <c r="F159" s="41">
        <f t="shared" si="32"/>
        <v>128.2666666666679</v>
      </c>
      <c r="G159" s="41">
        <f t="shared" si="32"/>
        <v>132.59999999999951</v>
      </c>
      <c r="H159" s="42">
        <f t="shared" si="32"/>
        <v>112.66666666666538</v>
      </c>
      <c r="I159" s="42">
        <f t="shared" si="32"/>
        <v>119.59999999999819</v>
      </c>
      <c r="J159" s="42">
        <f t="shared" si="32"/>
        <v>123.93333333333297</v>
      </c>
      <c r="K159" s="43">
        <f t="shared" si="32"/>
        <v>104.00000000000142</v>
      </c>
      <c r="L159" s="43">
        <f t="shared" si="32"/>
        <v>110.93333333333385</v>
      </c>
      <c r="M159" s="43">
        <f t="shared" si="32"/>
        <v>115.26666666666821</v>
      </c>
      <c r="N159" s="44">
        <f t="shared" si="32"/>
        <v>78</v>
      </c>
      <c r="O159" s="44">
        <f t="shared" si="32"/>
        <v>84.933333333331916</v>
      </c>
      <c r="P159" s="44">
        <f t="shared" si="32"/>
        <v>89.266666666666538</v>
      </c>
      <c r="Q159" s="45">
        <f t="shared" si="32"/>
        <v>73.666666666665378</v>
      </c>
      <c r="R159" s="45">
        <f t="shared" si="32"/>
        <v>80.599999999998602</v>
      </c>
      <c r="S159" s="45">
        <f t="shared" si="32"/>
        <v>84.933333333331916</v>
      </c>
      <c r="T159" s="46">
        <f t="shared" si="31"/>
        <v>69.333333333332646</v>
      </c>
      <c r="U159" s="46">
        <f t="shared" si="31"/>
        <v>76.266666666666964</v>
      </c>
      <c r="V159" s="46">
        <f t="shared" si="31"/>
        <v>80.599999999998602</v>
      </c>
      <c r="W159" s="47">
        <f t="shared" si="31"/>
        <v>64.999999999999773</v>
      </c>
      <c r="X159" s="47">
        <f t="shared" si="31"/>
        <v>71.933333333333849</v>
      </c>
      <c r="Y159" s="47">
        <f t="shared" si="31"/>
        <v>76.266666666666964</v>
      </c>
      <c r="Z159" s="48">
        <f t="shared" si="31"/>
        <v>60.666666666667311</v>
      </c>
      <c r="AA159" s="48">
        <f t="shared" si="31"/>
        <v>67.599999999999227</v>
      </c>
      <c r="AB159" s="48">
        <f t="shared" si="31"/>
        <v>71.933333333333849</v>
      </c>
      <c r="AC159" s="49">
        <f t="shared" si="31"/>
        <v>56.333333333332689</v>
      </c>
      <c r="AD159" s="49">
        <f t="shared" si="31"/>
        <v>63.266666666666865</v>
      </c>
      <c r="AE159" s="49">
        <f t="shared" si="31"/>
        <v>67.599999999999227</v>
      </c>
      <c r="AF159" s="50">
        <f t="shared" si="31"/>
        <v>52.000000000000711</v>
      </c>
      <c r="AG159" s="50">
        <f t="shared" si="31"/>
        <v>58.933333333333181</v>
      </c>
      <c r="AH159" s="50">
        <f t="shared" si="31"/>
        <v>63.266666666666865</v>
      </c>
      <c r="AI159" s="51">
        <f t="shared" si="31"/>
        <v>47.666666666666345</v>
      </c>
      <c r="AJ159" s="51">
        <f t="shared" si="33"/>
        <v>54.600000000000968</v>
      </c>
      <c r="AK159" s="51">
        <f t="shared" si="33"/>
        <v>58.933333333333181</v>
      </c>
      <c r="AX159" s="381"/>
    </row>
    <row r="160" spans="1:50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122.11111111111239</v>
      </c>
      <c r="F160" s="41">
        <f t="shared" si="32"/>
        <v>129.08888888889012</v>
      </c>
      <c r="G160" s="41">
        <f t="shared" si="32"/>
        <v>133.44999999999951</v>
      </c>
      <c r="H160" s="42">
        <f t="shared" si="32"/>
        <v>113.38888888888761</v>
      </c>
      <c r="I160" s="42">
        <f t="shared" si="32"/>
        <v>120.36666666666486</v>
      </c>
      <c r="J160" s="42">
        <f t="shared" si="32"/>
        <v>124.72777777777742</v>
      </c>
      <c r="K160" s="43">
        <f t="shared" si="32"/>
        <v>104.66666666666809</v>
      </c>
      <c r="L160" s="43">
        <f t="shared" si="32"/>
        <v>111.64444444444496</v>
      </c>
      <c r="M160" s="43">
        <f t="shared" si="32"/>
        <v>116.00555555555711</v>
      </c>
      <c r="N160" s="44">
        <f t="shared" si="32"/>
        <v>78.5</v>
      </c>
      <c r="O160" s="44">
        <f t="shared" si="32"/>
        <v>85.477777777776367</v>
      </c>
      <c r="P160" s="44">
        <f t="shared" si="32"/>
        <v>89.838888888888761</v>
      </c>
      <c r="Q160" s="45">
        <f t="shared" si="32"/>
        <v>74.138888888887607</v>
      </c>
      <c r="R160" s="45">
        <f t="shared" si="32"/>
        <v>81.116666666665267</v>
      </c>
      <c r="S160" s="45">
        <f t="shared" si="32"/>
        <v>85.477777777776367</v>
      </c>
      <c r="T160" s="46">
        <f t="shared" si="31"/>
        <v>69.777777777777089</v>
      </c>
      <c r="U160" s="46">
        <f t="shared" si="31"/>
        <v>76.755555555555858</v>
      </c>
      <c r="V160" s="46">
        <f t="shared" si="31"/>
        <v>81.116666666665267</v>
      </c>
      <c r="W160" s="47">
        <f t="shared" si="31"/>
        <v>65.416666666666444</v>
      </c>
      <c r="X160" s="47">
        <f t="shared" si="31"/>
        <v>72.394444444444957</v>
      </c>
      <c r="Y160" s="47">
        <f t="shared" si="31"/>
        <v>76.755555555555858</v>
      </c>
      <c r="Z160" s="48">
        <f t="shared" si="31"/>
        <v>61.055555555556197</v>
      </c>
      <c r="AA160" s="48">
        <f t="shared" si="31"/>
        <v>68.033333333332564</v>
      </c>
      <c r="AB160" s="48">
        <f t="shared" si="31"/>
        <v>72.394444444444957</v>
      </c>
      <c r="AC160" s="49">
        <f t="shared" si="31"/>
        <v>56.694444444443803</v>
      </c>
      <c r="AD160" s="49">
        <f t="shared" si="31"/>
        <v>63.672222222222423</v>
      </c>
      <c r="AE160" s="49">
        <f t="shared" si="31"/>
        <v>68.033333333332564</v>
      </c>
      <c r="AF160" s="50">
        <f t="shared" si="31"/>
        <v>52.333333333334046</v>
      </c>
      <c r="AG160" s="50">
        <f t="shared" si="31"/>
        <v>59.311111111110961</v>
      </c>
      <c r="AH160" s="50">
        <f t="shared" si="31"/>
        <v>63.672222222222423</v>
      </c>
      <c r="AI160" s="51">
        <f t="shared" si="31"/>
        <v>47.972222222221902</v>
      </c>
      <c r="AJ160" s="51">
        <f t="shared" si="33"/>
        <v>54.950000000000969</v>
      </c>
      <c r="AK160" s="51">
        <f t="shared" si="33"/>
        <v>59.311111111110961</v>
      </c>
      <c r="AX160" s="381"/>
    </row>
    <row r="161" spans="1:50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122.88888888889016</v>
      </c>
      <c r="F161" s="41">
        <f t="shared" si="32"/>
        <v>129.91111111111235</v>
      </c>
      <c r="G161" s="41">
        <f t="shared" si="32"/>
        <v>134.2999999999995</v>
      </c>
      <c r="H161" s="42">
        <f t="shared" si="32"/>
        <v>114.11111111110984</v>
      </c>
      <c r="I161" s="42">
        <f t="shared" si="32"/>
        <v>121.13333333333152</v>
      </c>
      <c r="J161" s="42">
        <f t="shared" si="32"/>
        <v>125.52222222222187</v>
      </c>
      <c r="K161" s="43">
        <f t="shared" si="32"/>
        <v>105.33333333333476</v>
      </c>
      <c r="L161" s="43">
        <f t="shared" si="32"/>
        <v>112.35555555555607</v>
      </c>
      <c r="M161" s="43">
        <f t="shared" si="32"/>
        <v>116.744444444446</v>
      </c>
      <c r="N161" s="44">
        <f t="shared" si="32"/>
        <v>79</v>
      </c>
      <c r="O161" s="44">
        <f t="shared" si="32"/>
        <v>86.022222222220819</v>
      </c>
      <c r="P161" s="44">
        <f t="shared" si="32"/>
        <v>90.411111111110984</v>
      </c>
      <c r="Q161" s="45">
        <f t="shared" si="32"/>
        <v>74.611111111109835</v>
      </c>
      <c r="R161" s="45">
        <f t="shared" si="32"/>
        <v>81.633333333331933</v>
      </c>
      <c r="S161" s="45">
        <f t="shared" si="32"/>
        <v>86.022222222220819</v>
      </c>
      <c r="T161" s="46">
        <f t="shared" si="31"/>
        <v>70.222222222221532</v>
      </c>
      <c r="U161" s="46">
        <f t="shared" si="31"/>
        <v>77.244444444444753</v>
      </c>
      <c r="V161" s="46">
        <f t="shared" si="31"/>
        <v>81.633333333331933</v>
      </c>
      <c r="W161" s="47">
        <f t="shared" si="31"/>
        <v>65.833333333333115</v>
      </c>
      <c r="X161" s="47">
        <f t="shared" si="31"/>
        <v>72.855555555556066</v>
      </c>
      <c r="Y161" s="47">
        <f t="shared" si="31"/>
        <v>77.244444444444753</v>
      </c>
      <c r="Z161" s="48">
        <f t="shared" si="31"/>
        <v>61.444444444445082</v>
      </c>
      <c r="AA161" s="48">
        <f t="shared" si="31"/>
        <v>68.466666666665901</v>
      </c>
      <c r="AB161" s="48">
        <f t="shared" si="31"/>
        <v>72.855555555556066</v>
      </c>
      <c r="AC161" s="49">
        <f t="shared" si="31"/>
        <v>57.055555555554918</v>
      </c>
      <c r="AD161" s="49">
        <f t="shared" si="31"/>
        <v>64.077777777777982</v>
      </c>
      <c r="AE161" s="49">
        <f t="shared" si="31"/>
        <v>68.466666666665901</v>
      </c>
      <c r="AF161" s="50">
        <f t="shared" si="31"/>
        <v>52.666666666667382</v>
      </c>
      <c r="AG161" s="50">
        <f t="shared" si="31"/>
        <v>59.688888888888741</v>
      </c>
      <c r="AH161" s="50">
        <f t="shared" si="31"/>
        <v>64.077777777777982</v>
      </c>
      <c r="AI161" s="51">
        <f t="shared" si="31"/>
        <v>48.277777777777459</v>
      </c>
      <c r="AJ161" s="51">
        <f t="shared" si="33"/>
        <v>55.300000000000971</v>
      </c>
      <c r="AK161" s="51">
        <f t="shared" si="33"/>
        <v>59.688888888888741</v>
      </c>
      <c r="AX161" s="381"/>
    </row>
    <row r="162" spans="1:50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123.66666666666794</v>
      </c>
      <c r="F162" s="41">
        <f t="shared" si="34"/>
        <v>130.73333333333457</v>
      </c>
      <c r="G162" s="41">
        <f t="shared" si="34"/>
        <v>135.14999999999949</v>
      </c>
      <c r="H162" s="42">
        <f t="shared" si="34"/>
        <v>114.83333333333206</v>
      </c>
      <c r="I162" s="42">
        <f t="shared" si="34"/>
        <v>121.89999999999819</v>
      </c>
      <c r="J162" s="42">
        <f t="shared" si="34"/>
        <v>126.31666666666632</v>
      </c>
      <c r="K162" s="43">
        <f t="shared" si="34"/>
        <v>106.00000000000144</v>
      </c>
      <c r="L162" s="43">
        <f t="shared" si="34"/>
        <v>113.06666666666717</v>
      </c>
      <c r="M162" s="43">
        <f t="shared" si="34"/>
        <v>117.4833333333349</v>
      </c>
      <c r="N162" s="44">
        <f t="shared" si="34"/>
        <v>79.5</v>
      </c>
      <c r="O162" s="44">
        <f t="shared" si="34"/>
        <v>86.56666666666527</v>
      </c>
      <c r="P162" s="44">
        <f t="shared" si="34"/>
        <v>90.983333333333206</v>
      </c>
      <c r="Q162" s="45">
        <f t="shared" si="34"/>
        <v>75.083333333332064</v>
      </c>
      <c r="R162" s="45">
        <f t="shared" si="34"/>
        <v>82.149999999998599</v>
      </c>
      <c r="S162" s="45">
        <f t="shared" si="34"/>
        <v>86.56666666666527</v>
      </c>
      <c r="T162" s="46">
        <f t="shared" si="34"/>
        <v>70.666666666665975</v>
      </c>
      <c r="U162" s="46">
        <f t="shared" si="31"/>
        <v>77.733333333333647</v>
      </c>
      <c r="V162" s="46">
        <f t="shared" si="31"/>
        <v>82.149999999998599</v>
      </c>
      <c r="W162" s="47">
        <f t="shared" si="31"/>
        <v>66.249999999999787</v>
      </c>
      <c r="X162" s="47">
        <f t="shared" si="31"/>
        <v>73.316666666667174</v>
      </c>
      <c r="Y162" s="47">
        <f t="shared" si="31"/>
        <v>77.733333333333647</v>
      </c>
      <c r="Z162" s="48">
        <f t="shared" si="31"/>
        <v>61.833333333333968</v>
      </c>
      <c r="AA162" s="48">
        <f t="shared" si="31"/>
        <v>68.899999999999238</v>
      </c>
      <c r="AB162" s="48">
        <f t="shared" si="31"/>
        <v>73.316666666667174</v>
      </c>
      <c r="AC162" s="49">
        <f t="shared" si="31"/>
        <v>57.416666666666032</v>
      </c>
      <c r="AD162" s="49">
        <f t="shared" si="31"/>
        <v>64.483333333333533</v>
      </c>
      <c r="AE162" s="49">
        <f t="shared" si="31"/>
        <v>68.899999999999238</v>
      </c>
      <c r="AF162" s="50">
        <f t="shared" si="31"/>
        <v>53.000000000000718</v>
      </c>
      <c r="AG162" s="50">
        <f t="shared" ref="AF162:AK198" si="35">AG163-(AG$363/360)</f>
        <v>60.066666666666521</v>
      </c>
      <c r="AH162" s="50">
        <f t="shared" si="35"/>
        <v>64.483333333333533</v>
      </c>
      <c r="AI162" s="51">
        <f t="shared" si="35"/>
        <v>48.583333333333016</v>
      </c>
      <c r="AJ162" s="51">
        <f t="shared" si="35"/>
        <v>55.650000000000972</v>
      </c>
      <c r="AK162" s="51">
        <f t="shared" si="35"/>
        <v>60.066666666666521</v>
      </c>
      <c r="AX162" s="381"/>
    </row>
    <row r="163" spans="1:50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124.44444444444571</v>
      </c>
      <c r="F163" s="41">
        <f t="shared" si="34"/>
        <v>131.55555555555679</v>
      </c>
      <c r="G163" s="41">
        <f t="shared" si="34"/>
        <v>135.99999999999949</v>
      </c>
      <c r="H163" s="42">
        <f t="shared" si="34"/>
        <v>115.55555555555429</v>
      </c>
      <c r="I163" s="42">
        <f t="shared" si="34"/>
        <v>122.66666666666485</v>
      </c>
      <c r="J163" s="42">
        <f t="shared" si="34"/>
        <v>127.11111111111077</v>
      </c>
      <c r="K163" s="43">
        <f t="shared" si="34"/>
        <v>106.66666666666811</v>
      </c>
      <c r="L163" s="43">
        <f t="shared" si="34"/>
        <v>113.77777777777828</v>
      </c>
      <c r="M163" s="43">
        <f t="shared" si="34"/>
        <v>118.22222222222379</v>
      </c>
      <c r="N163" s="44">
        <f t="shared" si="34"/>
        <v>80</v>
      </c>
      <c r="O163" s="44">
        <f t="shared" si="34"/>
        <v>87.111111111109722</v>
      </c>
      <c r="P163" s="44">
        <f t="shared" si="34"/>
        <v>91.555555555555429</v>
      </c>
      <c r="Q163" s="45">
        <f t="shared" si="34"/>
        <v>75.555555555554292</v>
      </c>
      <c r="R163" s="45">
        <f t="shared" si="34"/>
        <v>82.666666666665265</v>
      </c>
      <c r="S163" s="45">
        <f t="shared" si="34"/>
        <v>87.111111111109722</v>
      </c>
      <c r="T163" s="46">
        <f t="shared" si="34"/>
        <v>71.111111111110418</v>
      </c>
      <c r="U163" s="46">
        <f t="shared" ref="U163:AJ180" si="36">U164-(U$363/360)</f>
        <v>78.222222222222541</v>
      </c>
      <c r="V163" s="46">
        <f t="shared" si="36"/>
        <v>82.666666666665265</v>
      </c>
      <c r="W163" s="47">
        <f t="shared" si="36"/>
        <v>66.666666666666458</v>
      </c>
      <c r="X163" s="47">
        <f t="shared" si="36"/>
        <v>73.777777777778283</v>
      </c>
      <c r="Y163" s="47">
        <f t="shared" si="36"/>
        <v>78.222222222222541</v>
      </c>
      <c r="Z163" s="48">
        <f t="shared" si="36"/>
        <v>62.222222222222854</v>
      </c>
      <c r="AA163" s="48">
        <f t="shared" si="36"/>
        <v>69.333333333332575</v>
      </c>
      <c r="AB163" s="48">
        <f t="shared" si="36"/>
        <v>73.777777777778283</v>
      </c>
      <c r="AC163" s="49">
        <f t="shared" si="36"/>
        <v>57.777777777777146</v>
      </c>
      <c r="AD163" s="49">
        <f t="shared" si="36"/>
        <v>64.888888888889085</v>
      </c>
      <c r="AE163" s="49">
        <f t="shared" si="36"/>
        <v>69.333333333332575</v>
      </c>
      <c r="AF163" s="50">
        <f t="shared" si="36"/>
        <v>53.333333333334053</v>
      </c>
      <c r="AG163" s="50">
        <f t="shared" si="36"/>
        <v>60.444444444444301</v>
      </c>
      <c r="AH163" s="50">
        <f t="shared" si="36"/>
        <v>64.888888888889085</v>
      </c>
      <c r="AI163" s="51">
        <f t="shared" si="36"/>
        <v>48.888888888888573</v>
      </c>
      <c r="AJ163" s="51">
        <f t="shared" si="36"/>
        <v>56.000000000000973</v>
      </c>
      <c r="AK163" s="51">
        <f t="shared" si="35"/>
        <v>60.444444444444301</v>
      </c>
      <c r="AX163" s="381"/>
    </row>
    <row r="164" spans="1:50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125.22222222222348</v>
      </c>
      <c r="F164" s="41">
        <f t="shared" si="34"/>
        <v>132.37777777777902</v>
      </c>
      <c r="G164" s="41">
        <f t="shared" si="34"/>
        <v>136.84999999999948</v>
      </c>
      <c r="H164" s="42">
        <f t="shared" si="34"/>
        <v>116.27777777777652</v>
      </c>
      <c r="I164" s="42">
        <f t="shared" si="34"/>
        <v>123.43333333333152</v>
      </c>
      <c r="J164" s="42">
        <f t="shared" si="34"/>
        <v>127.90555555555522</v>
      </c>
      <c r="K164" s="43">
        <f t="shared" si="34"/>
        <v>107.33333333333478</v>
      </c>
      <c r="L164" s="43">
        <f t="shared" si="34"/>
        <v>114.48888888888939</v>
      </c>
      <c r="M164" s="43">
        <f t="shared" si="34"/>
        <v>118.96111111111269</v>
      </c>
      <c r="N164" s="44">
        <f t="shared" si="34"/>
        <v>80.5</v>
      </c>
      <c r="O164" s="44">
        <f t="shared" si="34"/>
        <v>87.655555555554173</v>
      </c>
      <c r="P164" s="44">
        <f t="shared" si="34"/>
        <v>92.127777777777652</v>
      </c>
      <c r="Q164" s="45">
        <f t="shared" si="34"/>
        <v>76.027777777776521</v>
      </c>
      <c r="R164" s="45">
        <f t="shared" si="34"/>
        <v>83.18333333333193</v>
      </c>
      <c r="S164" s="45">
        <f t="shared" si="34"/>
        <v>87.655555555554173</v>
      </c>
      <c r="T164" s="46">
        <f t="shared" si="34"/>
        <v>71.555555555554861</v>
      </c>
      <c r="U164" s="46">
        <f t="shared" si="36"/>
        <v>78.711111111111435</v>
      </c>
      <c r="V164" s="46">
        <f t="shared" si="36"/>
        <v>83.18333333333193</v>
      </c>
      <c r="W164" s="47">
        <f t="shared" si="36"/>
        <v>67.08333333333313</v>
      </c>
      <c r="X164" s="47">
        <f t="shared" si="36"/>
        <v>74.238888888889392</v>
      </c>
      <c r="Y164" s="47">
        <f t="shared" si="36"/>
        <v>78.711111111111435</v>
      </c>
      <c r="Z164" s="48">
        <f t="shared" si="36"/>
        <v>62.61111111111174</v>
      </c>
      <c r="AA164" s="48">
        <f t="shared" si="36"/>
        <v>69.766666666665913</v>
      </c>
      <c r="AB164" s="48">
        <f t="shared" si="36"/>
        <v>74.238888888889392</v>
      </c>
      <c r="AC164" s="49">
        <f t="shared" si="36"/>
        <v>58.13888888888826</v>
      </c>
      <c r="AD164" s="49">
        <f t="shared" si="36"/>
        <v>65.294444444444636</v>
      </c>
      <c r="AE164" s="49">
        <f t="shared" si="36"/>
        <v>69.766666666665913</v>
      </c>
      <c r="AF164" s="50">
        <f t="shared" si="36"/>
        <v>53.666666666667389</v>
      </c>
      <c r="AG164" s="50">
        <f t="shared" si="36"/>
        <v>60.822222222222081</v>
      </c>
      <c r="AH164" s="50">
        <f t="shared" si="36"/>
        <v>65.294444444444636</v>
      </c>
      <c r="AI164" s="51">
        <f t="shared" si="36"/>
        <v>49.19444444444413</v>
      </c>
      <c r="AJ164" s="51">
        <f t="shared" si="36"/>
        <v>56.350000000000975</v>
      </c>
      <c r="AK164" s="51">
        <f t="shared" si="35"/>
        <v>60.822222222222081</v>
      </c>
      <c r="AX164" s="381"/>
    </row>
    <row r="165" spans="1:50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126.00000000000125</v>
      </c>
      <c r="F165" s="41">
        <f t="shared" si="34"/>
        <v>133.20000000000124</v>
      </c>
      <c r="G165" s="41">
        <f t="shared" si="34"/>
        <v>137.69999999999948</v>
      </c>
      <c r="H165" s="42">
        <f t="shared" si="34"/>
        <v>116.99999999999875</v>
      </c>
      <c r="I165" s="42">
        <f t="shared" si="34"/>
        <v>124.19999999999818</v>
      </c>
      <c r="J165" s="42">
        <f t="shared" si="34"/>
        <v>128.69999999999968</v>
      </c>
      <c r="K165" s="43">
        <f t="shared" si="34"/>
        <v>108.00000000000145</v>
      </c>
      <c r="L165" s="43">
        <f t="shared" si="34"/>
        <v>115.2000000000005</v>
      </c>
      <c r="M165" s="43">
        <f t="shared" si="34"/>
        <v>119.70000000000158</v>
      </c>
      <c r="N165" s="44">
        <f t="shared" si="34"/>
        <v>81</v>
      </c>
      <c r="O165" s="44">
        <f t="shared" si="34"/>
        <v>88.199999999998624</v>
      </c>
      <c r="P165" s="44">
        <f t="shared" si="34"/>
        <v>92.699999999999875</v>
      </c>
      <c r="Q165" s="45">
        <f t="shared" si="34"/>
        <v>76.499999999998749</v>
      </c>
      <c r="R165" s="45">
        <f t="shared" si="34"/>
        <v>83.699999999998596</v>
      </c>
      <c r="S165" s="45">
        <f t="shared" si="34"/>
        <v>88.199999999998624</v>
      </c>
      <c r="T165" s="46">
        <f t="shared" si="34"/>
        <v>71.999999999999304</v>
      </c>
      <c r="U165" s="46">
        <f t="shared" si="36"/>
        <v>79.20000000000033</v>
      </c>
      <c r="V165" s="46">
        <f t="shared" si="36"/>
        <v>83.699999999998596</v>
      </c>
      <c r="W165" s="47">
        <f t="shared" si="36"/>
        <v>67.499999999999801</v>
      </c>
      <c r="X165" s="47">
        <f t="shared" si="36"/>
        <v>74.7000000000005</v>
      </c>
      <c r="Y165" s="47">
        <f t="shared" si="36"/>
        <v>79.20000000000033</v>
      </c>
      <c r="Z165" s="48">
        <f t="shared" si="36"/>
        <v>63.000000000000625</v>
      </c>
      <c r="AA165" s="48">
        <f t="shared" si="36"/>
        <v>70.19999999999925</v>
      </c>
      <c r="AB165" s="48">
        <f t="shared" si="36"/>
        <v>74.7000000000005</v>
      </c>
      <c r="AC165" s="49">
        <f t="shared" si="36"/>
        <v>58.499999999999375</v>
      </c>
      <c r="AD165" s="49">
        <f t="shared" si="36"/>
        <v>65.700000000000188</v>
      </c>
      <c r="AE165" s="49">
        <f t="shared" si="36"/>
        <v>70.19999999999925</v>
      </c>
      <c r="AF165" s="50">
        <f t="shared" si="36"/>
        <v>54.000000000000725</v>
      </c>
      <c r="AG165" s="50">
        <f t="shared" si="36"/>
        <v>61.199999999999861</v>
      </c>
      <c r="AH165" s="50">
        <f t="shared" si="36"/>
        <v>65.700000000000188</v>
      </c>
      <c r="AI165" s="51">
        <f t="shared" si="36"/>
        <v>49.499999999999687</v>
      </c>
      <c r="AJ165" s="51">
        <f t="shared" si="36"/>
        <v>56.700000000000976</v>
      </c>
      <c r="AK165" s="51">
        <f t="shared" si="35"/>
        <v>61.199999999999861</v>
      </c>
      <c r="AX165" s="381"/>
    </row>
    <row r="166" spans="1:50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126.77777777777902</v>
      </c>
      <c r="F166" s="41">
        <f t="shared" si="34"/>
        <v>134.02222222222346</v>
      </c>
      <c r="G166" s="41">
        <f t="shared" si="34"/>
        <v>138.54999999999947</v>
      </c>
      <c r="H166" s="42">
        <f t="shared" si="34"/>
        <v>117.72222222222098</v>
      </c>
      <c r="I166" s="42">
        <f t="shared" si="34"/>
        <v>124.96666666666485</v>
      </c>
      <c r="J166" s="42">
        <f t="shared" si="34"/>
        <v>129.49444444444413</v>
      </c>
      <c r="K166" s="43">
        <f t="shared" si="34"/>
        <v>108.66666666666812</v>
      </c>
      <c r="L166" s="43">
        <f t="shared" si="34"/>
        <v>115.91111111111161</v>
      </c>
      <c r="M166" s="43">
        <f t="shared" si="34"/>
        <v>120.43888888889047</v>
      </c>
      <c r="N166" s="44">
        <f t="shared" si="34"/>
        <v>81.5</v>
      </c>
      <c r="O166" s="44">
        <f t="shared" si="34"/>
        <v>88.744444444443076</v>
      </c>
      <c r="P166" s="44">
        <f t="shared" si="34"/>
        <v>93.272222222222098</v>
      </c>
      <c r="Q166" s="45">
        <f t="shared" si="34"/>
        <v>76.972222222220978</v>
      </c>
      <c r="R166" s="45">
        <f t="shared" si="34"/>
        <v>84.216666666665262</v>
      </c>
      <c r="S166" s="45">
        <f t="shared" si="34"/>
        <v>88.744444444443076</v>
      </c>
      <c r="T166" s="46">
        <f t="shared" si="34"/>
        <v>72.444444444443747</v>
      </c>
      <c r="U166" s="46">
        <f t="shared" si="36"/>
        <v>79.688888888889224</v>
      </c>
      <c r="V166" s="46">
        <f t="shared" si="36"/>
        <v>84.216666666665262</v>
      </c>
      <c r="W166" s="47">
        <f t="shared" si="36"/>
        <v>67.916666666666472</v>
      </c>
      <c r="X166" s="47">
        <f t="shared" si="36"/>
        <v>75.161111111111609</v>
      </c>
      <c r="Y166" s="47">
        <f t="shared" si="36"/>
        <v>79.688888888889224</v>
      </c>
      <c r="Z166" s="48">
        <f t="shared" si="36"/>
        <v>63.388888888889511</v>
      </c>
      <c r="AA166" s="48">
        <f t="shared" si="36"/>
        <v>70.633333333332587</v>
      </c>
      <c r="AB166" s="48">
        <f t="shared" si="36"/>
        <v>75.161111111111609</v>
      </c>
      <c r="AC166" s="49">
        <f t="shared" si="36"/>
        <v>58.861111111110489</v>
      </c>
      <c r="AD166" s="49">
        <f t="shared" si="36"/>
        <v>66.105555555555739</v>
      </c>
      <c r="AE166" s="49">
        <f t="shared" si="36"/>
        <v>70.633333333332587</v>
      </c>
      <c r="AF166" s="50">
        <f t="shared" si="36"/>
        <v>54.33333333333406</v>
      </c>
      <c r="AG166" s="50">
        <f t="shared" si="36"/>
        <v>61.577777777777641</v>
      </c>
      <c r="AH166" s="50">
        <f t="shared" si="36"/>
        <v>66.105555555555739</v>
      </c>
      <c r="AI166" s="51">
        <f t="shared" si="36"/>
        <v>49.805555555555244</v>
      </c>
      <c r="AJ166" s="51">
        <f t="shared" si="36"/>
        <v>57.050000000000978</v>
      </c>
      <c r="AK166" s="51">
        <f t="shared" si="35"/>
        <v>61.577777777777641</v>
      </c>
      <c r="AX166" s="381"/>
    </row>
    <row r="167" spans="1:50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127.55555555555679</v>
      </c>
      <c r="F167" s="41">
        <f t="shared" si="34"/>
        <v>134.84444444444568</v>
      </c>
      <c r="G167" s="41">
        <f t="shared" si="34"/>
        <v>139.39999999999947</v>
      </c>
      <c r="H167" s="42">
        <f t="shared" si="34"/>
        <v>118.44444444444321</v>
      </c>
      <c r="I167" s="42">
        <f t="shared" si="34"/>
        <v>125.73333333333152</v>
      </c>
      <c r="J167" s="42">
        <f t="shared" si="34"/>
        <v>130.28888888888858</v>
      </c>
      <c r="K167" s="43">
        <f t="shared" si="34"/>
        <v>109.33333333333479</v>
      </c>
      <c r="L167" s="43">
        <f t="shared" si="34"/>
        <v>116.62222222222272</v>
      </c>
      <c r="M167" s="43">
        <f t="shared" si="34"/>
        <v>121.17777777777937</v>
      </c>
      <c r="N167" s="44">
        <f t="shared" si="34"/>
        <v>82</v>
      </c>
      <c r="O167" s="44">
        <f t="shared" si="34"/>
        <v>89.288888888887527</v>
      </c>
      <c r="P167" s="44">
        <f t="shared" si="34"/>
        <v>93.844444444444321</v>
      </c>
      <c r="Q167" s="45">
        <f t="shared" si="34"/>
        <v>77.444444444443207</v>
      </c>
      <c r="R167" s="45">
        <f t="shared" si="34"/>
        <v>84.733333333331927</v>
      </c>
      <c r="S167" s="45">
        <f t="shared" si="34"/>
        <v>89.288888888887527</v>
      </c>
      <c r="T167" s="46">
        <f t="shared" si="34"/>
        <v>72.888888888888189</v>
      </c>
      <c r="U167" s="46">
        <f t="shared" si="36"/>
        <v>80.177777777778118</v>
      </c>
      <c r="V167" s="46">
        <f t="shared" si="36"/>
        <v>84.733333333331927</v>
      </c>
      <c r="W167" s="47">
        <f t="shared" si="36"/>
        <v>68.333333333333144</v>
      </c>
      <c r="X167" s="47">
        <f t="shared" si="36"/>
        <v>75.622222222222717</v>
      </c>
      <c r="Y167" s="47">
        <f t="shared" si="36"/>
        <v>80.177777777778118</v>
      </c>
      <c r="Z167" s="48">
        <f t="shared" si="36"/>
        <v>63.777777777778397</v>
      </c>
      <c r="AA167" s="48">
        <f t="shared" si="36"/>
        <v>71.066666666665924</v>
      </c>
      <c r="AB167" s="48">
        <f t="shared" si="36"/>
        <v>75.622222222222717</v>
      </c>
      <c r="AC167" s="49">
        <f t="shared" si="36"/>
        <v>59.222222222221603</v>
      </c>
      <c r="AD167" s="49">
        <f t="shared" si="36"/>
        <v>66.51111111111129</v>
      </c>
      <c r="AE167" s="49">
        <f t="shared" si="36"/>
        <v>71.066666666665924</v>
      </c>
      <c r="AF167" s="50">
        <f t="shared" si="36"/>
        <v>54.666666666667396</v>
      </c>
      <c r="AG167" s="50">
        <f t="shared" si="36"/>
        <v>61.955555555555421</v>
      </c>
      <c r="AH167" s="50">
        <f t="shared" si="36"/>
        <v>66.51111111111129</v>
      </c>
      <c r="AI167" s="51">
        <f t="shared" si="36"/>
        <v>50.111111111110802</v>
      </c>
      <c r="AJ167" s="51">
        <f t="shared" si="36"/>
        <v>57.400000000000979</v>
      </c>
      <c r="AK167" s="51">
        <f t="shared" si="35"/>
        <v>61.955555555555421</v>
      </c>
      <c r="AX167" s="381"/>
    </row>
    <row r="168" spans="1:50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128.33333333333456</v>
      </c>
      <c r="F168" s="41">
        <f t="shared" si="34"/>
        <v>135.66666666666791</v>
      </c>
      <c r="G168" s="41">
        <f t="shared" si="34"/>
        <v>140.24999999999946</v>
      </c>
      <c r="H168" s="42">
        <f t="shared" si="34"/>
        <v>119.16666666666544</v>
      </c>
      <c r="I168" s="42">
        <f t="shared" si="34"/>
        <v>126.49999999999818</v>
      </c>
      <c r="J168" s="42">
        <f t="shared" si="34"/>
        <v>131.08333333333303</v>
      </c>
      <c r="K168" s="43">
        <f t="shared" si="34"/>
        <v>110.00000000000146</v>
      </c>
      <c r="L168" s="43">
        <f t="shared" si="34"/>
        <v>117.33333333333383</v>
      </c>
      <c r="M168" s="43">
        <f t="shared" si="34"/>
        <v>121.91666666666826</v>
      </c>
      <c r="N168" s="44">
        <f t="shared" si="34"/>
        <v>82.5</v>
      </c>
      <c r="O168" s="44">
        <f t="shared" si="34"/>
        <v>89.833333333331979</v>
      </c>
      <c r="P168" s="44">
        <f t="shared" si="34"/>
        <v>94.416666666666544</v>
      </c>
      <c r="Q168" s="45">
        <f t="shared" si="34"/>
        <v>77.916666666665435</v>
      </c>
      <c r="R168" s="45">
        <f t="shared" si="34"/>
        <v>85.249999999998593</v>
      </c>
      <c r="S168" s="45">
        <f t="shared" si="34"/>
        <v>89.833333333331979</v>
      </c>
      <c r="T168" s="46">
        <f t="shared" si="34"/>
        <v>73.333333333332632</v>
      </c>
      <c r="U168" s="46">
        <f t="shared" si="36"/>
        <v>80.666666666667012</v>
      </c>
      <c r="V168" s="46">
        <f t="shared" si="36"/>
        <v>85.249999999998593</v>
      </c>
      <c r="W168" s="47">
        <f t="shared" si="36"/>
        <v>68.749999999999815</v>
      </c>
      <c r="X168" s="47">
        <f t="shared" si="36"/>
        <v>76.083333333333826</v>
      </c>
      <c r="Y168" s="47">
        <f t="shared" si="36"/>
        <v>80.666666666667012</v>
      </c>
      <c r="Z168" s="48">
        <f>Z169-(Z$363/360)</f>
        <v>64.166666666667282</v>
      </c>
      <c r="AA168" s="48">
        <f t="shared" si="36"/>
        <v>71.499999999999261</v>
      </c>
      <c r="AB168" s="48">
        <f t="shared" si="36"/>
        <v>76.083333333333826</v>
      </c>
      <c r="AC168" s="49">
        <f t="shared" si="36"/>
        <v>59.583333333332718</v>
      </c>
      <c r="AD168" s="49">
        <f t="shared" si="36"/>
        <v>66.916666666666842</v>
      </c>
      <c r="AE168" s="49">
        <f t="shared" si="36"/>
        <v>71.499999999999261</v>
      </c>
      <c r="AF168" s="50">
        <f t="shared" si="36"/>
        <v>55.000000000000732</v>
      </c>
      <c r="AG168" s="50">
        <f t="shared" si="36"/>
        <v>62.333333333333201</v>
      </c>
      <c r="AH168" s="50">
        <f t="shared" si="36"/>
        <v>66.916666666666842</v>
      </c>
      <c r="AI168" s="51">
        <f t="shared" si="36"/>
        <v>50.416666666666359</v>
      </c>
      <c r="AJ168" s="51">
        <f t="shared" si="36"/>
        <v>57.750000000000981</v>
      </c>
      <c r="AK168" s="51">
        <f t="shared" si="35"/>
        <v>62.333333333333201</v>
      </c>
      <c r="AX168" s="381"/>
    </row>
    <row r="169" spans="1:50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129.11111111111234</v>
      </c>
      <c r="F169" s="41">
        <f t="shared" si="34"/>
        <v>136.48888888889013</v>
      </c>
      <c r="G169" s="41">
        <f t="shared" si="34"/>
        <v>141.09999999999945</v>
      </c>
      <c r="H169" s="42">
        <f t="shared" si="34"/>
        <v>119.88888888888766</v>
      </c>
      <c r="I169" s="42">
        <f t="shared" si="34"/>
        <v>127.26666666666485</v>
      </c>
      <c r="J169" s="42">
        <f t="shared" si="34"/>
        <v>131.87777777777748</v>
      </c>
      <c r="K169" s="43">
        <f t="shared" si="34"/>
        <v>110.66666666666814</v>
      </c>
      <c r="L169" s="43">
        <f t="shared" si="34"/>
        <v>118.04444444444493</v>
      </c>
      <c r="M169" s="43">
        <f t="shared" si="34"/>
        <v>122.65555555555716</v>
      </c>
      <c r="N169" s="44">
        <f t="shared" si="34"/>
        <v>83</v>
      </c>
      <c r="O169" s="44">
        <f t="shared" si="34"/>
        <v>90.37777777777643</v>
      </c>
      <c r="P169" s="44">
        <f t="shared" si="34"/>
        <v>94.988888888888766</v>
      </c>
      <c r="Q169" s="45">
        <f t="shared" si="34"/>
        <v>78.388888888887664</v>
      </c>
      <c r="R169" s="45">
        <f t="shared" si="34"/>
        <v>85.766666666665259</v>
      </c>
      <c r="S169" s="45">
        <f t="shared" si="34"/>
        <v>90.37777777777643</v>
      </c>
      <c r="T169" s="46">
        <f t="shared" si="34"/>
        <v>73.777777777777075</v>
      </c>
      <c r="U169" s="46">
        <f t="shared" si="36"/>
        <v>81.155555555555907</v>
      </c>
      <c r="V169" s="46">
        <f t="shared" si="36"/>
        <v>85.766666666665259</v>
      </c>
      <c r="W169" s="47">
        <f t="shared" si="36"/>
        <v>69.166666666666487</v>
      </c>
      <c r="X169" s="47">
        <f t="shared" si="36"/>
        <v>76.544444444444935</v>
      </c>
      <c r="Y169" s="47">
        <f t="shared" si="36"/>
        <v>81.155555555555907</v>
      </c>
      <c r="Z169" s="48">
        <f t="shared" si="36"/>
        <v>64.555555555556168</v>
      </c>
      <c r="AA169" s="48">
        <f t="shared" si="36"/>
        <v>71.933333333332598</v>
      </c>
      <c r="AB169" s="48">
        <f t="shared" si="36"/>
        <v>76.544444444444935</v>
      </c>
      <c r="AC169" s="49">
        <f t="shared" si="36"/>
        <v>59.944444444443832</v>
      </c>
      <c r="AD169" s="49">
        <f t="shared" si="36"/>
        <v>67.322222222222393</v>
      </c>
      <c r="AE169" s="49">
        <f t="shared" si="36"/>
        <v>71.933333333332598</v>
      </c>
      <c r="AF169" s="50">
        <f t="shared" si="36"/>
        <v>55.333333333334068</v>
      </c>
      <c r="AG169" s="50">
        <f t="shared" si="36"/>
        <v>62.711111111110981</v>
      </c>
      <c r="AH169" s="50">
        <f t="shared" si="36"/>
        <v>67.322222222222393</v>
      </c>
      <c r="AI169" s="51">
        <f t="shared" si="36"/>
        <v>50.722222222221916</v>
      </c>
      <c r="AJ169" s="51">
        <f t="shared" si="36"/>
        <v>58.100000000000982</v>
      </c>
      <c r="AK169" s="51">
        <f t="shared" si="35"/>
        <v>62.711111111110981</v>
      </c>
      <c r="AX169" s="381"/>
    </row>
    <row r="170" spans="1:50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129.88888888889011</v>
      </c>
      <c r="F170" s="41">
        <f t="shared" si="34"/>
        <v>137.31111111111235</v>
      </c>
      <c r="G170" s="41">
        <f t="shared" si="34"/>
        <v>141.94999999999945</v>
      </c>
      <c r="H170" s="42">
        <f t="shared" si="34"/>
        <v>120.61111111110989</v>
      </c>
      <c r="I170" s="42">
        <f t="shared" si="34"/>
        <v>128.03333333333151</v>
      </c>
      <c r="J170" s="42">
        <f t="shared" si="34"/>
        <v>132.67222222222193</v>
      </c>
      <c r="K170" s="43">
        <f t="shared" si="34"/>
        <v>111.33333333333481</v>
      </c>
      <c r="L170" s="43">
        <f t="shared" si="34"/>
        <v>118.75555555555604</v>
      </c>
      <c r="M170" s="43">
        <f t="shared" si="34"/>
        <v>123.39444444444605</v>
      </c>
      <c r="N170" s="44">
        <f t="shared" si="34"/>
        <v>83.5</v>
      </c>
      <c r="O170" s="44">
        <f t="shared" si="34"/>
        <v>90.922222222220881</v>
      </c>
      <c r="P170" s="44">
        <f t="shared" si="34"/>
        <v>95.561111111110989</v>
      </c>
      <c r="Q170" s="45">
        <f t="shared" si="34"/>
        <v>78.861111111109892</v>
      </c>
      <c r="R170" s="45">
        <f t="shared" si="34"/>
        <v>86.283333333331925</v>
      </c>
      <c r="S170" s="45">
        <f t="shared" si="34"/>
        <v>90.922222222220881</v>
      </c>
      <c r="T170" s="46">
        <f t="shared" si="34"/>
        <v>74.222222222221518</v>
      </c>
      <c r="U170" s="46">
        <f t="shared" si="36"/>
        <v>81.644444444444801</v>
      </c>
      <c r="V170" s="46">
        <f t="shared" si="36"/>
        <v>86.283333333331925</v>
      </c>
      <c r="W170" s="47">
        <f t="shared" si="36"/>
        <v>69.583333333333158</v>
      </c>
      <c r="X170" s="47">
        <f t="shared" si="36"/>
        <v>77.005555555556043</v>
      </c>
      <c r="Y170" s="47">
        <f t="shared" si="36"/>
        <v>81.644444444444801</v>
      </c>
      <c r="Z170" s="48">
        <f t="shared" si="36"/>
        <v>64.944444444445054</v>
      </c>
      <c r="AA170" s="48">
        <f t="shared" si="36"/>
        <v>72.366666666665935</v>
      </c>
      <c r="AB170" s="48">
        <f t="shared" si="36"/>
        <v>77.005555555556043</v>
      </c>
      <c r="AC170" s="49">
        <f t="shared" si="36"/>
        <v>60.305555555554946</v>
      </c>
      <c r="AD170" s="49">
        <f t="shared" si="36"/>
        <v>67.727777777777945</v>
      </c>
      <c r="AE170" s="49">
        <f t="shared" si="36"/>
        <v>72.366666666665935</v>
      </c>
      <c r="AF170" s="50">
        <f t="shared" si="36"/>
        <v>55.666666666667403</v>
      </c>
      <c r="AG170" s="50">
        <f t="shared" si="36"/>
        <v>63.088888888888761</v>
      </c>
      <c r="AH170" s="50">
        <f t="shared" si="36"/>
        <v>67.727777777777945</v>
      </c>
      <c r="AI170" s="51">
        <f t="shared" si="36"/>
        <v>51.027777777777473</v>
      </c>
      <c r="AJ170" s="51">
        <f t="shared" si="36"/>
        <v>58.450000000000983</v>
      </c>
      <c r="AK170" s="51">
        <f t="shared" si="35"/>
        <v>63.088888888888761</v>
      </c>
      <c r="AX170" s="381"/>
    </row>
    <row r="171" spans="1:50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130.66666666666788</v>
      </c>
      <c r="F171" s="41">
        <f t="shared" si="34"/>
        <v>138.13333333333458</v>
      </c>
      <c r="G171" s="41">
        <f t="shared" si="34"/>
        <v>142.79999999999944</v>
      </c>
      <c r="H171" s="42">
        <f t="shared" si="34"/>
        <v>121.33333333333212</v>
      </c>
      <c r="I171" s="42">
        <f t="shared" si="34"/>
        <v>128.79999999999819</v>
      </c>
      <c r="J171" s="42">
        <f t="shared" si="34"/>
        <v>133.46666666666638</v>
      </c>
      <c r="K171" s="43">
        <f t="shared" si="34"/>
        <v>112.00000000000148</v>
      </c>
      <c r="L171" s="43">
        <f t="shared" si="34"/>
        <v>119.46666666666715</v>
      </c>
      <c r="M171" s="43">
        <f t="shared" si="34"/>
        <v>124.13333333333495</v>
      </c>
      <c r="N171" s="44">
        <f t="shared" si="34"/>
        <v>84</v>
      </c>
      <c r="O171" s="44">
        <f t="shared" si="34"/>
        <v>91.466666666665333</v>
      </c>
      <c r="P171" s="44">
        <f t="shared" si="34"/>
        <v>96.133333333333212</v>
      </c>
      <c r="Q171" s="45">
        <f t="shared" si="34"/>
        <v>79.333333333332121</v>
      </c>
      <c r="R171" s="45">
        <f t="shared" si="34"/>
        <v>86.79999999999859</v>
      </c>
      <c r="S171" s="45">
        <f t="shared" si="34"/>
        <v>91.466666666665333</v>
      </c>
      <c r="T171" s="46">
        <f t="shared" si="34"/>
        <v>74.666666666665961</v>
      </c>
      <c r="U171" s="46">
        <f t="shared" si="36"/>
        <v>82.133333333333695</v>
      </c>
      <c r="V171" s="46">
        <f t="shared" si="36"/>
        <v>86.79999999999859</v>
      </c>
      <c r="W171" s="47">
        <f t="shared" si="36"/>
        <v>69.999999999999829</v>
      </c>
      <c r="X171" s="47">
        <f t="shared" si="36"/>
        <v>77.466666666667152</v>
      </c>
      <c r="Y171" s="47">
        <f t="shared" si="36"/>
        <v>82.133333333333695</v>
      </c>
      <c r="Z171" s="48">
        <f t="shared" si="36"/>
        <v>65.33333333333394</v>
      </c>
      <c r="AA171" s="48">
        <f t="shared" si="36"/>
        <v>72.799999999999272</v>
      </c>
      <c r="AB171" s="48">
        <f t="shared" si="36"/>
        <v>77.466666666667152</v>
      </c>
      <c r="AC171" s="49">
        <f t="shared" si="36"/>
        <v>60.66666666666606</v>
      </c>
      <c r="AD171" s="49">
        <f t="shared" si="36"/>
        <v>68.133333333333496</v>
      </c>
      <c r="AE171" s="49">
        <f t="shared" si="36"/>
        <v>72.799999999999272</v>
      </c>
      <c r="AF171" s="50">
        <f t="shared" si="36"/>
        <v>56.000000000000739</v>
      </c>
      <c r="AG171" s="50">
        <f t="shared" si="36"/>
        <v>63.466666666666541</v>
      </c>
      <c r="AH171" s="50">
        <f t="shared" si="36"/>
        <v>68.133333333333496</v>
      </c>
      <c r="AI171" s="51">
        <f t="shared" si="36"/>
        <v>51.33333333333303</v>
      </c>
      <c r="AJ171" s="51">
        <f t="shared" si="36"/>
        <v>58.800000000000985</v>
      </c>
      <c r="AK171" s="51">
        <f t="shared" si="35"/>
        <v>63.466666666666541</v>
      </c>
      <c r="AX171" s="381"/>
    </row>
    <row r="172" spans="1:50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131.44444444444565</v>
      </c>
      <c r="F172" s="41">
        <f t="shared" si="34"/>
        <v>138.9555555555568</v>
      </c>
      <c r="G172" s="41">
        <f t="shared" si="34"/>
        <v>143.64999999999944</v>
      </c>
      <c r="H172" s="42">
        <f t="shared" si="34"/>
        <v>122.05555555555435</v>
      </c>
      <c r="I172" s="42">
        <f t="shared" si="34"/>
        <v>129.56666666666487</v>
      </c>
      <c r="J172" s="42">
        <f t="shared" si="34"/>
        <v>134.26111111111084</v>
      </c>
      <c r="K172" s="43">
        <f t="shared" si="34"/>
        <v>112.66666666666815</v>
      </c>
      <c r="L172" s="43">
        <f t="shared" si="34"/>
        <v>120.17777777777826</v>
      </c>
      <c r="M172" s="43">
        <f t="shared" si="34"/>
        <v>124.87222222222384</v>
      </c>
      <c r="N172" s="44">
        <f t="shared" si="34"/>
        <v>84.5</v>
      </c>
      <c r="O172" s="44">
        <f t="shared" si="34"/>
        <v>92.011111111109784</v>
      </c>
      <c r="P172" s="44">
        <f t="shared" si="34"/>
        <v>96.705555555555435</v>
      </c>
      <c r="Q172" s="45">
        <f t="shared" si="34"/>
        <v>79.805555555554349</v>
      </c>
      <c r="R172" s="45">
        <f t="shared" si="34"/>
        <v>87.316666666665256</v>
      </c>
      <c r="S172" s="45">
        <f t="shared" si="34"/>
        <v>92.011111111109784</v>
      </c>
      <c r="T172" s="46">
        <f t="shared" si="34"/>
        <v>75.111111111110404</v>
      </c>
      <c r="U172" s="46">
        <f t="shared" si="36"/>
        <v>82.622222222222589</v>
      </c>
      <c r="V172" s="46">
        <f t="shared" si="36"/>
        <v>87.316666666665256</v>
      </c>
      <c r="W172" s="47">
        <f t="shared" si="36"/>
        <v>70.416666666666501</v>
      </c>
      <c r="X172" s="47">
        <f t="shared" si="36"/>
        <v>77.92777777777826</v>
      </c>
      <c r="Y172" s="47">
        <f t="shared" si="36"/>
        <v>82.622222222222589</v>
      </c>
      <c r="Z172" s="48">
        <f t="shared" si="36"/>
        <v>65.722222222222825</v>
      </c>
      <c r="AA172" s="48">
        <f t="shared" si="36"/>
        <v>73.23333333333261</v>
      </c>
      <c r="AB172" s="48">
        <f t="shared" si="36"/>
        <v>77.92777777777826</v>
      </c>
      <c r="AC172" s="49">
        <f t="shared" si="36"/>
        <v>61.027777777777175</v>
      </c>
      <c r="AD172" s="49">
        <f t="shared" si="36"/>
        <v>68.538888888889048</v>
      </c>
      <c r="AE172" s="49">
        <f t="shared" si="36"/>
        <v>73.23333333333261</v>
      </c>
      <c r="AF172" s="50">
        <f t="shared" si="36"/>
        <v>56.333333333334075</v>
      </c>
      <c r="AG172" s="50">
        <f t="shared" si="36"/>
        <v>63.844444444444321</v>
      </c>
      <c r="AH172" s="50">
        <f t="shared" si="36"/>
        <v>68.538888888889048</v>
      </c>
      <c r="AI172" s="51">
        <f t="shared" si="36"/>
        <v>51.638888888888587</v>
      </c>
      <c r="AJ172" s="51">
        <f t="shared" si="36"/>
        <v>59.150000000000986</v>
      </c>
      <c r="AK172" s="51">
        <f t="shared" si="35"/>
        <v>63.844444444444321</v>
      </c>
      <c r="AX172" s="381"/>
    </row>
    <row r="173" spans="1:50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132.22222222222342</v>
      </c>
      <c r="F173" s="41">
        <f t="shared" si="34"/>
        <v>139.77777777777902</v>
      </c>
      <c r="G173" s="41">
        <f t="shared" si="34"/>
        <v>144.49999999999943</v>
      </c>
      <c r="H173" s="42">
        <f t="shared" si="34"/>
        <v>122.77777777777658</v>
      </c>
      <c r="I173" s="42">
        <f t="shared" si="34"/>
        <v>130.33333333333155</v>
      </c>
      <c r="J173" s="42">
        <f t="shared" si="34"/>
        <v>135.05555555555529</v>
      </c>
      <c r="K173" s="43">
        <f t="shared" si="34"/>
        <v>113.33333333333482</v>
      </c>
      <c r="L173" s="43">
        <f t="shared" si="34"/>
        <v>120.88888888888937</v>
      </c>
      <c r="M173" s="43">
        <f t="shared" si="34"/>
        <v>125.61111111111273</v>
      </c>
      <c r="N173" s="44">
        <f t="shared" si="34"/>
        <v>85</v>
      </c>
      <c r="O173" s="44">
        <f t="shared" si="34"/>
        <v>92.555555555554236</v>
      </c>
      <c r="P173" s="44">
        <f t="shared" si="34"/>
        <v>97.277777777777658</v>
      </c>
      <c r="Q173" s="45">
        <f t="shared" si="34"/>
        <v>80.277777777776578</v>
      </c>
      <c r="R173" s="45">
        <f t="shared" si="34"/>
        <v>87.833333333331922</v>
      </c>
      <c r="S173" s="45">
        <f t="shared" si="34"/>
        <v>92.555555555554236</v>
      </c>
      <c r="T173" s="46">
        <f t="shared" si="34"/>
        <v>75.555555555554847</v>
      </c>
      <c r="U173" s="46">
        <f t="shared" si="36"/>
        <v>83.111111111111484</v>
      </c>
      <c r="V173" s="46">
        <f t="shared" si="36"/>
        <v>87.833333333331922</v>
      </c>
      <c r="W173" s="47">
        <f t="shared" si="36"/>
        <v>70.833333333333172</v>
      </c>
      <c r="X173" s="47">
        <f t="shared" si="36"/>
        <v>78.388888888889369</v>
      </c>
      <c r="Y173" s="47">
        <f t="shared" si="36"/>
        <v>83.111111111111484</v>
      </c>
      <c r="Z173" s="48">
        <f t="shared" si="36"/>
        <v>66.111111111111711</v>
      </c>
      <c r="AA173" s="48">
        <f t="shared" si="36"/>
        <v>73.666666666665947</v>
      </c>
      <c r="AB173" s="48">
        <f t="shared" si="36"/>
        <v>78.388888888889369</v>
      </c>
      <c r="AC173" s="49">
        <f t="shared" si="36"/>
        <v>61.388888888888289</v>
      </c>
      <c r="AD173" s="49">
        <f t="shared" si="36"/>
        <v>68.944444444444599</v>
      </c>
      <c r="AE173" s="49">
        <f t="shared" si="36"/>
        <v>73.666666666665947</v>
      </c>
      <c r="AF173" s="50">
        <f t="shared" si="36"/>
        <v>56.66666666666741</v>
      </c>
      <c r="AG173" s="50">
        <f t="shared" si="36"/>
        <v>64.222222222222101</v>
      </c>
      <c r="AH173" s="50">
        <f t="shared" si="36"/>
        <v>68.944444444444599</v>
      </c>
      <c r="AI173" s="51">
        <f t="shared" si="36"/>
        <v>51.944444444444144</v>
      </c>
      <c r="AJ173" s="51">
        <f t="shared" si="36"/>
        <v>59.500000000000988</v>
      </c>
      <c r="AK173" s="51">
        <f t="shared" si="35"/>
        <v>64.222222222222101</v>
      </c>
      <c r="AX173" s="381"/>
    </row>
    <row r="174" spans="1:50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133.00000000000119</v>
      </c>
      <c r="F174" s="41">
        <f t="shared" si="34"/>
        <v>140.60000000000124</v>
      </c>
      <c r="G174" s="41">
        <f t="shared" si="34"/>
        <v>145.34999999999943</v>
      </c>
      <c r="H174" s="42">
        <f t="shared" si="34"/>
        <v>123.49999999999881</v>
      </c>
      <c r="I174" s="42">
        <f t="shared" si="34"/>
        <v>131.09999999999823</v>
      </c>
      <c r="J174" s="42">
        <f t="shared" si="34"/>
        <v>135.84999999999974</v>
      </c>
      <c r="K174" s="43">
        <f t="shared" si="34"/>
        <v>114.00000000000149</v>
      </c>
      <c r="L174" s="43">
        <f t="shared" si="34"/>
        <v>121.60000000000048</v>
      </c>
      <c r="M174" s="43">
        <f t="shared" si="34"/>
        <v>126.35000000000163</v>
      </c>
      <c r="N174" s="44">
        <f t="shared" si="34"/>
        <v>85.5</v>
      </c>
      <c r="O174" s="44">
        <f t="shared" si="34"/>
        <v>93.099999999998687</v>
      </c>
      <c r="P174" s="44">
        <f t="shared" si="34"/>
        <v>97.849999999999881</v>
      </c>
      <c r="Q174" s="45">
        <f t="shared" si="34"/>
        <v>80.749999999998806</v>
      </c>
      <c r="R174" s="45">
        <f t="shared" si="34"/>
        <v>88.349999999998587</v>
      </c>
      <c r="S174" s="45">
        <f t="shared" si="34"/>
        <v>93.099999999998687</v>
      </c>
      <c r="T174" s="46">
        <f t="shared" si="34"/>
        <v>75.999999999999289</v>
      </c>
      <c r="U174" s="46">
        <f t="shared" si="36"/>
        <v>83.600000000000378</v>
      </c>
      <c r="V174" s="46">
        <f t="shared" si="36"/>
        <v>88.349999999998587</v>
      </c>
      <c r="W174" s="47">
        <f t="shared" si="36"/>
        <v>71.249999999999844</v>
      </c>
      <c r="X174" s="47">
        <f t="shared" si="36"/>
        <v>78.850000000000477</v>
      </c>
      <c r="Y174" s="47">
        <f t="shared" si="36"/>
        <v>83.600000000000378</v>
      </c>
      <c r="Z174" s="48">
        <f t="shared" si="36"/>
        <v>66.500000000000597</v>
      </c>
      <c r="AA174" s="48">
        <f t="shared" si="36"/>
        <v>74.099999999999284</v>
      </c>
      <c r="AB174" s="48">
        <f t="shared" si="36"/>
        <v>78.850000000000477</v>
      </c>
      <c r="AC174" s="49">
        <f t="shared" si="36"/>
        <v>61.749999999999403</v>
      </c>
      <c r="AD174" s="49">
        <f t="shared" si="36"/>
        <v>69.350000000000151</v>
      </c>
      <c r="AE174" s="49">
        <f t="shared" si="36"/>
        <v>74.099999999999284</v>
      </c>
      <c r="AF174" s="50">
        <f t="shared" si="36"/>
        <v>57.000000000000746</v>
      </c>
      <c r="AG174" s="50">
        <f t="shared" si="36"/>
        <v>64.599999999999881</v>
      </c>
      <c r="AH174" s="50">
        <f t="shared" si="36"/>
        <v>69.350000000000151</v>
      </c>
      <c r="AI174" s="51">
        <f t="shared" si="36"/>
        <v>52.249999999999702</v>
      </c>
      <c r="AJ174" s="51">
        <f t="shared" si="36"/>
        <v>59.850000000000989</v>
      </c>
      <c r="AK174" s="51">
        <f t="shared" si="35"/>
        <v>64.599999999999881</v>
      </c>
      <c r="AX174" s="381"/>
    </row>
    <row r="175" spans="1:50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133.77777777777897</v>
      </c>
      <c r="F175" s="41">
        <f t="shared" si="34"/>
        <v>141.42222222222347</v>
      </c>
      <c r="G175" s="41">
        <f t="shared" si="34"/>
        <v>146.19999999999942</v>
      </c>
      <c r="H175" s="42">
        <f t="shared" si="34"/>
        <v>124.22222222222103</v>
      </c>
      <c r="I175" s="42">
        <f t="shared" si="34"/>
        <v>131.86666666666491</v>
      </c>
      <c r="J175" s="42">
        <f t="shared" si="34"/>
        <v>136.64444444444419</v>
      </c>
      <c r="K175" s="43">
        <f t="shared" si="34"/>
        <v>114.66666666666816</v>
      </c>
      <c r="L175" s="43">
        <f t="shared" si="34"/>
        <v>122.31111111111159</v>
      </c>
      <c r="M175" s="43">
        <f t="shared" si="34"/>
        <v>127.08888888889052</v>
      </c>
      <c r="N175" s="44">
        <f t="shared" si="34"/>
        <v>86</v>
      </c>
      <c r="O175" s="44">
        <f t="shared" si="34"/>
        <v>93.644444444443138</v>
      </c>
      <c r="P175" s="44">
        <f t="shared" si="34"/>
        <v>98.422222222222103</v>
      </c>
      <c r="Q175" s="45">
        <f t="shared" si="34"/>
        <v>81.222222222221035</v>
      </c>
      <c r="R175" s="45">
        <f t="shared" si="34"/>
        <v>88.866666666665253</v>
      </c>
      <c r="S175" s="45">
        <f t="shared" si="34"/>
        <v>93.644444444443138</v>
      </c>
      <c r="T175" s="46">
        <f t="shared" si="34"/>
        <v>76.444444444443732</v>
      </c>
      <c r="U175" s="46">
        <f t="shared" si="36"/>
        <v>84.088888888889272</v>
      </c>
      <c r="V175" s="46">
        <f t="shared" si="36"/>
        <v>88.866666666665253</v>
      </c>
      <c r="W175" s="47">
        <f t="shared" si="36"/>
        <v>71.666666666666515</v>
      </c>
      <c r="X175" s="47">
        <f t="shared" si="36"/>
        <v>79.311111111111586</v>
      </c>
      <c r="Y175" s="47">
        <f t="shared" si="36"/>
        <v>84.088888888889272</v>
      </c>
      <c r="Z175" s="48">
        <f t="shared" si="36"/>
        <v>66.888888888889483</v>
      </c>
      <c r="AA175" s="48">
        <f t="shared" si="36"/>
        <v>74.533333333332621</v>
      </c>
      <c r="AB175" s="48">
        <f t="shared" si="36"/>
        <v>79.311111111111586</v>
      </c>
      <c r="AC175" s="49">
        <f t="shared" si="36"/>
        <v>62.111111111110517</v>
      </c>
      <c r="AD175" s="49">
        <f t="shared" si="36"/>
        <v>69.755555555555702</v>
      </c>
      <c r="AE175" s="49">
        <f t="shared" si="36"/>
        <v>74.533333333332621</v>
      </c>
      <c r="AF175" s="50">
        <f t="shared" si="35"/>
        <v>57.333333333334082</v>
      </c>
      <c r="AG175" s="50">
        <f t="shared" si="35"/>
        <v>64.977777777777661</v>
      </c>
      <c r="AH175" s="50">
        <f t="shared" si="35"/>
        <v>69.755555555555702</v>
      </c>
      <c r="AI175" s="51">
        <f t="shared" si="35"/>
        <v>52.555555555555259</v>
      </c>
      <c r="AJ175" s="51">
        <f t="shared" si="35"/>
        <v>60.20000000000099</v>
      </c>
      <c r="AK175" s="51">
        <f t="shared" si="35"/>
        <v>64.977777777777661</v>
      </c>
      <c r="AX175" s="381"/>
    </row>
    <row r="176" spans="1:50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134.55555555555674</v>
      </c>
      <c r="F176" s="41">
        <f t="shared" si="34"/>
        <v>142.24444444444569</v>
      </c>
      <c r="G176" s="41">
        <f t="shared" si="34"/>
        <v>147.04999999999941</v>
      </c>
      <c r="H176" s="42">
        <f t="shared" si="34"/>
        <v>124.94444444444326</v>
      </c>
      <c r="I176" s="42">
        <f t="shared" si="34"/>
        <v>132.63333333333159</v>
      </c>
      <c r="J176" s="42">
        <f t="shared" si="34"/>
        <v>137.43888888888864</v>
      </c>
      <c r="K176" s="43">
        <f t="shared" si="34"/>
        <v>115.33333333333483</v>
      </c>
      <c r="L176" s="43">
        <f t="shared" si="34"/>
        <v>123.02222222222269</v>
      </c>
      <c r="M176" s="43">
        <f t="shared" si="34"/>
        <v>127.82777777777942</v>
      </c>
      <c r="N176" s="44">
        <f t="shared" si="34"/>
        <v>86.5</v>
      </c>
      <c r="O176" s="44">
        <f t="shared" si="34"/>
        <v>94.18888888888759</v>
      </c>
      <c r="P176" s="44">
        <f t="shared" si="34"/>
        <v>98.994444444444326</v>
      </c>
      <c r="Q176" s="45">
        <f t="shared" si="34"/>
        <v>81.694444444443263</v>
      </c>
      <c r="R176" s="45">
        <f t="shared" si="34"/>
        <v>89.383333333331919</v>
      </c>
      <c r="S176" s="45">
        <f t="shared" si="34"/>
        <v>94.18888888888759</v>
      </c>
      <c r="T176" s="46">
        <f t="shared" si="34"/>
        <v>76.888888888888175</v>
      </c>
      <c r="U176" s="46">
        <f t="shared" si="36"/>
        <v>84.577777777778167</v>
      </c>
      <c r="V176" s="46">
        <f t="shared" si="36"/>
        <v>89.383333333331919</v>
      </c>
      <c r="W176" s="47">
        <f t="shared" si="36"/>
        <v>72.083333333333186</v>
      </c>
      <c r="X176" s="47">
        <f t="shared" si="36"/>
        <v>79.772222222222695</v>
      </c>
      <c r="Y176" s="47">
        <f t="shared" si="36"/>
        <v>84.577777777778167</v>
      </c>
      <c r="Z176" s="48">
        <f t="shared" si="36"/>
        <v>67.277777777778368</v>
      </c>
      <c r="AA176" s="48">
        <f t="shared" si="36"/>
        <v>74.966666666665958</v>
      </c>
      <c r="AB176" s="48">
        <f t="shared" si="36"/>
        <v>79.772222222222695</v>
      </c>
      <c r="AC176" s="49">
        <f t="shared" si="36"/>
        <v>62.472222222221632</v>
      </c>
      <c r="AD176" s="49">
        <f t="shared" si="36"/>
        <v>70.161111111111254</v>
      </c>
      <c r="AE176" s="49">
        <f t="shared" si="36"/>
        <v>74.966666666665958</v>
      </c>
      <c r="AF176" s="50">
        <f t="shared" si="35"/>
        <v>57.666666666667417</v>
      </c>
      <c r="AG176" s="50">
        <f t="shared" si="35"/>
        <v>65.355555555555441</v>
      </c>
      <c r="AH176" s="50">
        <f t="shared" si="35"/>
        <v>70.161111111111254</v>
      </c>
      <c r="AI176" s="51">
        <f t="shared" si="35"/>
        <v>52.861111111110816</v>
      </c>
      <c r="AJ176" s="51">
        <f t="shared" si="35"/>
        <v>60.550000000000992</v>
      </c>
      <c r="AK176" s="51">
        <f t="shared" si="35"/>
        <v>65.355555555555441</v>
      </c>
      <c r="AX176" s="381"/>
    </row>
    <row r="177" spans="1:50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135.33333333333451</v>
      </c>
      <c r="F177" s="41">
        <f t="shared" si="34"/>
        <v>143.06666666666791</v>
      </c>
      <c r="G177" s="41">
        <f t="shared" si="34"/>
        <v>147.89999999999941</v>
      </c>
      <c r="H177" s="42">
        <f t="shared" si="34"/>
        <v>125.66666666666549</v>
      </c>
      <c r="I177" s="42">
        <f t="shared" si="34"/>
        <v>133.39999999999827</v>
      </c>
      <c r="J177" s="42">
        <f t="shared" si="34"/>
        <v>138.23333333333309</v>
      </c>
      <c r="K177" s="43">
        <f t="shared" si="34"/>
        <v>116.00000000000151</v>
      </c>
      <c r="L177" s="43">
        <f t="shared" si="34"/>
        <v>123.7333333333338</v>
      </c>
      <c r="M177" s="43">
        <f t="shared" si="34"/>
        <v>128.56666666666831</v>
      </c>
      <c r="N177" s="44">
        <f t="shared" si="34"/>
        <v>87</v>
      </c>
      <c r="O177" s="44">
        <f t="shared" si="34"/>
        <v>94.733333333332041</v>
      </c>
      <c r="P177" s="44">
        <f t="shared" si="34"/>
        <v>99.566666666666549</v>
      </c>
      <c r="Q177" s="45">
        <f t="shared" si="34"/>
        <v>82.166666666665492</v>
      </c>
      <c r="R177" s="45">
        <f t="shared" si="34"/>
        <v>89.899999999998585</v>
      </c>
      <c r="S177" s="45">
        <f t="shared" si="34"/>
        <v>94.733333333332041</v>
      </c>
      <c r="T177" s="46">
        <f t="shared" ref="T177" si="37">T178-(T$363/360)</f>
        <v>77.333333333332618</v>
      </c>
      <c r="U177" s="46">
        <f t="shared" si="36"/>
        <v>85.066666666667061</v>
      </c>
      <c r="V177" s="46">
        <f t="shared" si="36"/>
        <v>89.899999999998585</v>
      </c>
      <c r="W177" s="47">
        <f t="shared" si="36"/>
        <v>72.499999999999858</v>
      </c>
      <c r="X177" s="47">
        <f t="shared" si="36"/>
        <v>80.233333333333803</v>
      </c>
      <c r="Y177" s="47">
        <f t="shared" si="36"/>
        <v>85.066666666667061</v>
      </c>
      <c r="Z177" s="48">
        <f t="shared" si="36"/>
        <v>67.666666666667254</v>
      </c>
      <c r="AA177" s="48">
        <f t="shared" si="36"/>
        <v>75.399999999999295</v>
      </c>
      <c r="AB177" s="48">
        <f t="shared" si="36"/>
        <v>80.233333333333803</v>
      </c>
      <c r="AC177" s="49">
        <f t="shared" si="36"/>
        <v>62.833333333332746</v>
      </c>
      <c r="AD177" s="49">
        <f t="shared" si="36"/>
        <v>70.566666666666805</v>
      </c>
      <c r="AE177" s="49">
        <f t="shared" si="36"/>
        <v>75.399999999999295</v>
      </c>
      <c r="AF177" s="50">
        <f t="shared" si="35"/>
        <v>58.000000000000753</v>
      </c>
      <c r="AG177" s="50">
        <f t="shared" si="35"/>
        <v>65.733333333333221</v>
      </c>
      <c r="AH177" s="50">
        <f t="shared" si="35"/>
        <v>70.566666666666805</v>
      </c>
      <c r="AI177" s="51">
        <f t="shared" si="35"/>
        <v>53.166666666666373</v>
      </c>
      <c r="AJ177" s="51">
        <f t="shared" si="35"/>
        <v>60.900000000000993</v>
      </c>
      <c r="AK177" s="51">
        <f t="shared" si="35"/>
        <v>65.733333333333221</v>
      </c>
      <c r="AX177" s="381"/>
    </row>
    <row r="178" spans="1:50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136.11111111111228</v>
      </c>
      <c r="F178" s="41">
        <f t="shared" si="38"/>
        <v>143.88888888889014</v>
      </c>
      <c r="G178" s="41">
        <f t="shared" si="38"/>
        <v>148.7499999999994</v>
      </c>
      <c r="H178" s="42">
        <f t="shared" si="38"/>
        <v>126.38888888888772</v>
      </c>
      <c r="I178" s="42">
        <f t="shared" si="38"/>
        <v>134.16666666666495</v>
      </c>
      <c r="J178" s="42">
        <f t="shared" si="38"/>
        <v>139.02777777777754</v>
      </c>
      <c r="K178" s="43">
        <f t="shared" si="38"/>
        <v>116.66666666666818</v>
      </c>
      <c r="L178" s="43">
        <f t="shared" si="38"/>
        <v>124.44444444444491</v>
      </c>
      <c r="M178" s="43">
        <f t="shared" si="38"/>
        <v>129.30555555555719</v>
      </c>
      <c r="N178" s="44">
        <f t="shared" si="38"/>
        <v>87.5</v>
      </c>
      <c r="O178" s="44">
        <f t="shared" si="38"/>
        <v>95.277777777776492</v>
      </c>
      <c r="P178" s="44">
        <f t="shared" si="38"/>
        <v>100.13888888888877</v>
      </c>
      <c r="Q178" s="45">
        <f t="shared" si="38"/>
        <v>82.63888888888772</v>
      </c>
      <c r="R178" s="45">
        <f t="shared" si="38"/>
        <v>90.41666666666525</v>
      </c>
      <c r="S178" s="45">
        <f t="shared" si="38"/>
        <v>95.277777777776492</v>
      </c>
      <c r="T178" s="46">
        <f t="shared" si="38"/>
        <v>77.777777777777061</v>
      </c>
      <c r="U178" s="46">
        <f t="shared" si="36"/>
        <v>85.555555555555955</v>
      </c>
      <c r="V178" s="46">
        <f t="shared" si="36"/>
        <v>90.41666666666525</v>
      </c>
      <c r="W178" s="47">
        <f t="shared" si="36"/>
        <v>72.916666666666529</v>
      </c>
      <c r="X178" s="47">
        <f t="shared" si="36"/>
        <v>80.694444444444912</v>
      </c>
      <c r="Y178" s="47">
        <f t="shared" si="36"/>
        <v>85.555555555555955</v>
      </c>
      <c r="Z178" s="48">
        <f t="shared" si="36"/>
        <v>68.05555555555614</v>
      </c>
      <c r="AA178" s="48">
        <f t="shared" si="36"/>
        <v>75.833333333332632</v>
      </c>
      <c r="AB178" s="48">
        <f t="shared" si="36"/>
        <v>80.694444444444912</v>
      </c>
      <c r="AC178" s="49">
        <f t="shared" si="36"/>
        <v>63.19444444444386</v>
      </c>
      <c r="AD178" s="49">
        <f t="shared" si="36"/>
        <v>70.972222222222356</v>
      </c>
      <c r="AE178" s="49">
        <f t="shared" si="36"/>
        <v>75.833333333332632</v>
      </c>
      <c r="AF178" s="50">
        <f t="shared" si="35"/>
        <v>58.333333333334089</v>
      </c>
      <c r="AG178" s="50">
        <f t="shared" si="35"/>
        <v>66.111111111111001</v>
      </c>
      <c r="AH178" s="50">
        <f t="shared" si="35"/>
        <v>70.972222222222356</v>
      </c>
      <c r="AI178" s="51">
        <f t="shared" si="35"/>
        <v>53.47222222222193</v>
      </c>
      <c r="AJ178" s="51">
        <f t="shared" si="35"/>
        <v>61.250000000000995</v>
      </c>
      <c r="AK178" s="51">
        <f t="shared" si="35"/>
        <v>66.111111111111001</v>
      </c>
      <c r="AX178" s="381"/>
    </row>
    <row r="179" spans="1:50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136.88888888889005</v>
      </c>
      <c r="F179" s="41">
        <f t="shared" si="38"/>
        <v>144.71111111111236</v>
      </c>
      <c r="G179" s="41">
        <f t="shared" si="38"/>
        <v>149.5999999999994</v>
      </c>
      <c r="H179" s="42">
        <f t="shared" si="38"/>
        <v>127.11111111110995</v>
      </c>
      <c r="I179" s="42">
        <f t="shared" si="38"/>
        <v>134.93333333333163</v>
      </c>
      <c r="J179" s="42">
        <f t="shared" si="38"/>
        <v>139.822222222222</v>
      </c>
      <c r="K179" s="43">
        <f t="shared" si="38"/>
        <v>117.33333333333485</v>
      </c>
      <c r="L179" s="43">
        <f t="shared" si="38"/>
        <v>125.15555555555602</v>
      </c>
      <c r="M179" s="43">
        <f t="shared" si="38"/>
        <v>130.04444444444607</v>
      </c>
      <c r="N179" s="44">
        <f t="shared" si="38"/>
        <v>88</v>
      </c>
      <c r="O179" s="44">
        <f t="shared" si="38"/>
        <v>95.822222222220944</v>
      </c>
      <c r="P179" s="44">
        <f t="shared" si="38"/>
        <v>100.71111111111099</v>
      </c>
      <c r="Q179" s="45">
        <f t="shared" si="38"/>
        <v>83.111111111109949</v>
      </c>
      <c r="R179" s="45">
        <f t="shared" si="38"/>
        <v>90.933333333331916</v>
      </c>
      <c r="S179" s="45">
        <f t="shared" si="38"/>
        <v>95.822222222220944</v>
      </c>
      <c r="T179" s="46">
        <f t="shared" si="38"/>
        <v>78.222222222221504</v>
      </c>
      <c r="U179" s="46">
        <f t="shared" si="36"/>
        <v>86.044444444444849</v>
      </c>
      <c r="V179" s="46">
        <f t="shared" si="36"/>
        <v>90.933333333331916</v>
      </c>
      <c r="W179" s="47">
        <f t="shared" si="36"/>
        <v>73.333333333333201</v>
      </c>
      <c r="X179" s="47">
        <f t="shared" si="36"/>
        <v>81.15555555555602</v>
      </c>
      <c r="Y179" s="47">
        <f t="shared" si="36"/>
        <v>86.044444444444849</v>
      </c>
      <c r="Z179" s="48">
        <f t="shared" si="36"/>
        <v>68.444444444445026</v>
      </c>
      <c r="AA179" s="48">
        <f t="shared" si="36"/>
        <v>76.266666666665969</v>
      </c>
      <c r="AB179" s="48">
        <f t="shared" si="36"/>
        <v>81.15555555555602</v>
      </c>
      <c r="AC179" s="49">
        <f t="shared" si="36"/>
        <v>63.555555555554974</v>
      </c>
      <c r="AD179" s="49">
        <f t="shared" si="36"/>
        <v>71.377777777777908</v>
      </c>
      <c r="AE179" s="49">
        <f t="shared" si="36"/>
        <v>76.266666666665969</v>
      </c>
      <c r="AF179" s="50">
        <f t="shared" si="35"/>
        <v>58.666666666667425</v>
      </c>
      <c r="AG179" s="50">
        <f t="shared" si="35"/>
        <v>66.488888888888781</v>
      </c>
      <c r="AH179" s="50">
        <f t="shared" si="35"/>
        <v>71.377777777777908</v>
      </c>
      <c r="AI179" s="51">
        <f t="shared" si="35"/>
        <v>53.777777777777487</v>
      </c>
      <c r="AJ179" s="51">
        <f t="shared" si="35"/>
        <v>61.600000000000996</v>
      </c>
      <c r="AK179" s="51">
        <f t="shared" si="35"/>
        <v>66.488888888888781</v>
      </c>
      <c r="AX179" s="381"/>
    </row>
    <row r="180" spans="1:50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137.66666666666782</v>
      </c>
      <c r="F180" s="41">
        <f t="shared" si="38"/>
        <v>145.53333333333458</v>
      </c>
      <c r="G180" s="41">
        <f t="shared" si="38"/>
        <v>150.44999999999939</v>
      </c>
      <c r="H180" s="42">
        <f t="shared" si="38"/>
        <v>127.83333333333218</v>
      </c>
      <c r="I180" s="42">
        <f t="shared" si="38"/>
        <v>135.69999999999831</v>
      </c>
      <c r="J180" s="42">
        <f t="shared" si="38"/>
        <v>140.61666666666645</v>
      </c>
      <c r="K180" s="43">
        <f t="shared" si="38"/>
        <v>118.00000000000152</v>
      </c>
      <c r="L180" s="43">
        <f t="shared" si="38"/>
        <v>125.86666666666713</v>
      </c>
      <c r="M180" s="43">
        <f t="shared" si="38"/>
        <v>130.78333333333495</v>
      </c>
      <c r="N180" s="44">
        <f t="shared" si="38"/>
        <v>88.5</v>
      </c>
      <c r="O180" s="44">
        <f t="shared" si="38"/>
        <v>96.366666666665395</v>
      </c>
      <c r="P180" s="44">
        <f t="shared" si="38"/>
        <v>101.28333333333322</v>
      </c>
      <c r="Q180" s="45">
        <f t="shared" si="38"/>
        <v>83.583333333332178</v>
      </c>
      <c r="R180" s="45">
        <f t="shared" si="38"/>
        <v>91.449999999998582</v>
      </c>
      <c r="S180" s="45">
        <f t="shared" si="38"/>
        <v>96.366666666665395</v>
      </c>
      <c r="T180" s="46">
        <f t="shared" si="38"/>
        <v>78.666666666665947</v>
      </c>
      <c r="U180" s="46">
        <f t="shared" si="36"/>
        <v>86.533333333333744</v>
      </c>
      <c r="V180" s="46">
        <f t="shared" si="36"/>
        <v>91.449999999998582</v>
      </c>
      <c r="W180" s="47">
        <f t="shared" si="36"/>
        <v>73.749999999999872</v>
      </c>
      <c r="X180" s="47">
        <f t="shared" si="36"/>
        <v>81.616666666667129</v>
      </c>
      <c r="Y180" s="47">
        <f t="shared" si="36"/>
        <v>86.533333333333744</v>
      </c>
      <c r="Z180" s="48">
        <f t="shared" si="36"/>
        <v>68.833333333333911</v>
      </c>
      <c r="AA180" s="48">
        <f t="shared" si="36"/>
        <v>76.699999999999307</v>
      </c>
      <c r="AB180" s="48">
        <f t="shared" si="36"/>
        <v>81.616666666667129</v>
      </c>
      <c r="AC180" s="49">
        <f t="shared" si="36"/>
        <v>63.916666666666089</v>
      </c>
      <c r="AD180" s="49">
        <f t="shared" ref="AD180:AE180" si="39">AD181-(AD$363/360)</f>
        <v>71.783333333333459</v>
      </c>
      <c r="AE180" s="49">
        <f t="shared" si="39"/>
        <v>76.699999999999307</v>
      </c>
      <c r="AF180" s="50">
        <f t="shared" si="35"/>
        <v>59.00000000000076</v>
      </c>
      <c r="AG180" s="50">
        <f t="shared" si="35"/>
        <v>66.866666666666561</v>
      </c>
      <c r="AH180" s="50">
        <f t="shared" si="35"/>
        <v>71.783333333333459</v>
      </c>
      <c r="AI180" s="51">
        <f t="shared" si="35"/>
        <v>54.083333333333044</v>
      </c>
      <c r="AJ180" s="51">
        <f t="shared" si="35"/>
        <v>61.950000000000998</v>
      </c>
      <c r="AK180" s="51">
        <f t="shared" si="35"/>
        <v>66.866666666666561</v>
      </c>
      <c r="AX180" s="381"/>
    </row>
    <row r="181" spans="1:50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138.44444444444559</v>
      </c>
      <c r="F181" s="41">
        <f t="shared" si="38"/>
        <v>146.3555555555568</v>
      </c>
      <c r="G181" s="41">
        <f t="shared" si="38"/>
        <v>151.29999999999939</v>
      </c>
      <c r="H181" s="42">
        <f t="shared" si="38"/>
        <v>128.55555555555441</v>
      </c>
      <c r="I181" s="42">
        <f t="shared" si="38"/>
        <v>136.46666666666499</v>
      </c>
      <c r="J181" s="42">
        <f t="shared" si="38"/>
        <v>141.4111111111109</v>
      </c>
      <c r="K181" s="43">
        <f t="shared" si="38"/>
        <v>118.66666666666819</v>
      </c>
      <c r="L181" s="43">
        <f t="shared" si="38"/>
        <v>126.57777777777824</v>
      </c>
      <c r="M181" s="43">
        <f t="shared" si="38"/>
        <v>131.52222222222383</v>
      </c>
      <c r="N181" s="44">
        <f t="shared" si="38"/>
        <v>89</v>
      </c>
      <c r="O181" s="44">
        <f t="shared" si="38"/>
        <v>96.911111111109847</v>
      </c>
      <c r="P181" s="44">
        <f t="shared" si="38"/>
        <v>101.85555555555544</v>
      </c>
      <c r="Q181" s="45">
        <f t="shared" si="38"/>
        <v>84.055555555554406</v>
      </c>
      <c r="R181" s="45">
        <f t="shared" si="38"/>
        <v>91.966666666665247</v>
      </c>
      <c r="S181" s="45">
        <f t="shared" si="38"/>
        <v>96.911111111109847</v>
      </c>
      <c r="T181" s="46">
        <f t="shared" si="38"/>
        <v>79.11111111111039</v>
      </c>
      <c r="U181" s="46">
        <f t="shared" ref="U181:AJ202" si="40">U182-(U$363/360)</f>
        <v>87.022222222222638</v>
      </c>
      <c r="V181" s="46">
        <f t="shared" si="40"/>
        <v>91.966666666665247</v>
      </c>
      <c r="W181" s="47">
        <f t="shared" si="40"/>
        <v>74.166666666666544</v>
      </c>
      <c r="X181" s="47">
        <f t="shared" si="40"/>
        <v>82.077777777778238</v>
      </c>
      <c r="Y181" s="47">
        <f t="shared" si="40"/>
        <v>87.022222222222638</v>
      </c>
      <c r="Z181" s="48">
        <f t="shared" si="40"/>
        <v>69.222222222222797</v>
      </c>
      <c r="AA181" s="48">
        <f t="shared" si="40"/>
        <v>77.133333333332644</v>
      </c>
      <c r="AB181" s="48">
        <f t="shared" si="40"/>
        <v>82.077777777778238</v>
      </c>
      <c r="AC181" s="49">
        <f t="shared" si="40"/>
        <v>64.277777777777203</v>
      </c>
      <c r="AD181" s="49">
        <f t="shared" si="40"/>
        <v>72.188888888889011</v>
      </c>
      <c r="AE181" s="49">
        <f t="shared" si="40"/>
        <v>77.133333333332644</v>
      </c>
      <c r="AF181" s="50">
        <f t="shared" si="35"/>
        <v>59.333333333334096</v>
      </c>
      <c r="AG181" s="50">
        <f t="shared" si="35"/>
        <v>67.244444444444341</v>
      </c>
      <c r="AH181" s="50">
        <f t="shared" si="35"/>
        <v>72.188888888889011</v>
      </c>
      <c r="AI181" s="51">
        <f t="shared" si="35"/>
        <v>54.388888888888602</v>
      </c>
      <c r="AJ181" s="51">
        <f t="shared" si="35"/>
        <v>62.300000000000999</v>
      </c>
      <c r="AK181" s="51">
        <f t="shared" si="35"/>
        <v>67.244444444444341</v>
      </c>
      <c r="AX181" s="381"/>
    </row>
    <row r="182" spans="1:50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139.22222222222337</v>
      </c>
      <c r="F182" s="41">
        <f t="shared" si="38"/>
        <v>147.17777777777903</v>
      </c>
      <c r="G182" s="41">
        <f t="shared" si="38"/>
        <v>152.14999999999938</v>
      </c>
      <c r="H182" s="42">
        <f t="shared" si="38"/>
        <v>129.27777777777663</v>
      </c>
      <c r="I182" s="42">
        <f t="shared" si="38"/>
        <v>137.23333333333167</v>
      </c>
      <c r="J182" s="42">
        <f t="shared" si="38"/>
        <v>142.20555555555535</v>
      </c>
      <c r="K182" s="43">
        <f t="shared" si="38"/>
        <v>119.33333333333486</v>
      </c>
      <c r="L182" s="43">
        <f t="shared" si="38"/>
        <v>127.28888888888935</v>
      </c>
      <c r="M182" s="43">
        <f t="shared" si="38"/>
        <v>132.26111111111271</v>
      </c>
      <c r="N182" s="44">
        <f t="shared" si="38"/>
        <v>89.5</v>
      </c>
      <c r="O182" s="44">
        <f t="shared" si="38"/>
        <v>97.455555555554298</v>
      </c>
      <c r="P182" s="44">
        <f t="shared" si="38"/>
        <v>102.42777777777766</v>
      </c>
      <c r="Q182" s="45">
        <f t="shared" si="38"/>
        <v>84.527777777776635</v>
      </c>
      <c r="R182" s="45">
        <f t="shared" si="38"/>
        <v>92.483333333331913</v>
      </c>
      <c r="S182" s="45">
        <f t="shared" si="38"/>
        <v>97.455555555554298</v>
      </c>
      <c r="T182" s="46">
        <f t="shared" si="38"/>
        <v>79.555555555554832</v>
      </c>
      <c r="U182" s="46">
        <f t="shared" si="40"/>
        <v>87.511111111111532</v>
      </c>
      <c r="V182" s="46">
        <f t="shared" si="40"/>
        <v>92.483333333331913</v>
      </c>
      <c r="W182" s="47">
        <f t="shared" si="40"/>
        <v>74.583333333333215</v>
      </c>
      <c r="X182" s="47">
        <f t="shared" si="40"/>
        <v>82.538888888889346</v>
      </c>
      <c r="Y182" s="47">
        <f t="shared" si="40"/>
        <v>87.511111111111532</v>
      </c>
      <c r="Z182" s="48">
        <f t="shared" si="40"/>
        <v>69.611111111111683</v>
      </c>
      <c r="AA182" s="48">
        <f t="shared" si="40"/>
        <v>77.566666666665981</v>
      </c>
      <c r="AB182" s="48">
        <f t="shared" si="40"/>
        <v>82.538888888889346</v>
      </c>
      <c r="AC182" s="49">
        <f t="shared" si="40"/>
        <v>64.638888888888317</v>
      </c>
      <c r="AD182" s="49">
        <f t="shared" si="40"/>
        <v>72.594444444444562</v>
      </c>
      <c r="AE182" s="49">
        <f t="shared" si="40"/>
        <v>77.566666666665981</v>
      </c>
      <c r="AF182" s="50">
        <f t="shared" si="35"/>
        <v>59.666666666667432</v>
      </c>
      <c r="AG182" s="50">
        <f t="shared" si="35"/>
        <v>67.622222222222121</v>
      </c>
      <c r="AH182" s="50">
        <f t="shared" si="35"/>
        <v>72.594444444444562</v>
      </c>
      <c r="AI182" s="51">
        <f t="shared" si="35"/>
        <v>54.694444444444159</v>
      </c>
      <c r="AJ182" s="51">
        <f t="shared" si="35"/>
        <v>62.650000000001</v>
      </c>
      <c r="AK182" s="51">
        <f t="shared" si="35"/>
        <v>67.622222222222121</v>
      </c>
      <c r="AX182" s="381"/>
    </row>
    <row r="183" spans="1:50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140.00000000000114</v>
      </c>
      <c r="F183" s="41">
        <f t="shared" si="38"/>
        <v>148.00000000000125</v>
      </c>
      <c r="G183" s="41">
        <f t="shared" si="38"/>
        <v>152.99999999999937</v>
      </c>
      <c r="H183" s="42">
        <f t="shared" si="38"/>
        <v>129.99999999999886</v>
      </c>
      <c r="I183" s="42">
        <f t="shared" si="38"/>
        <v>137.99999999999835</v>
      </c>
      <c r="J183" s="42">
        <f t="shared" si="38"/>
        <v>142.9999999999998</v>
      </c>
      <c r="K183" s="43">
        <f t="shared" si="38"/>
        <v>120.00000000000153</v>
      </c>
      <c r="L183" s="43">
        <f t="shared" si="38"/>
        <v>128.00000000000045</v>
      </c>
      <c r="M183" s="43">
        <f t="shared" si="38"/>
        <v>133.00000000000159</v>
      </c>
      <c r="N183" s="44">
        <f t="shared" si="38"/>
        <v>90</v>
      </c>
      <c r="O183" s="44">
        <f t="shared" si="38"/>
        <v>97.999999999998749</v>
      </c>
      <c r="P183" s="44">
        <f t="shared" si="38"/>
        <v>102.99999999999989</v>
      </c>
      <c r="Q183" s="45">
        <f t="shared" si="38"/>
        <v>84.999999999998863</v>
      </c>
      <c r="R183" s="45">
        <f t="shared" si="38"/>
        <v>92.999999999998579</v>
      </c>
      <c r="S183" s="45">
        <f t="shared" si="38"/>
        <v>97.999999999998749</v>
      </c>
      <c r="T183" s="46">
        <f t="shared" si="38"/>
        <v>79.999999999999275</v>
      </c>
      <c r="U183" s="46">
        <f t="shared" si="40"/>
        <v>88.000000000000426</v>
      </c>
      <c r="V183" s="46">
        <f t="shared" si="40"/>
        <v>92.999999999998579</v>
      </c>
      <c r="W183" s="47">
        <f t="shared" si="40"/>
        <v>74.999999999999886</v>
      </c>
      <c r="X183" s="47">
        <f t="shared" si="40"/>
        <v>83.000000000000455</v>
      </c>
      <c r="Y183" s="47">
        <f t="shared" si="40"/>
        <v>88.000000000000426</v>
      </c>
      <c r="Z183" s="48">
        <f t="shared" si="40"/>
        <v>70.000000000000568</v>
      </c>
      <c r="AA183" s="48">
        <f t="shared" si="40"/>
        <v>77.999999999999318</v>
      </c>
      <c r="AB183" s="48">
        <f t="shared" si="40"/>
        <v>83.000000000000455</v>
      </c>
      <c r="AC183" s="49">
        <f t="shared" si="40"/>
        <v>64.999999999999432</v>
      </c>
      <c r="AD183" s="49">
        <f t="shared" si="40"/>
        <v>73.000000000000114</v>
      </c>
      <c r="AE183" s="49">
        <f t="shared" si="40"/>
        <v>77.999999999999318</v>
      </c>
      <c r="AF183" s="50">
        <f t="shared" si="35"/>
        <v>60.000000000000767</v>
      </c>
      <c r="AG183" s="50">
        <f t="shared" si="35"/>
        <v>67.999999999999901</v>
      </c>
      <c r="AH183" s="50">
        <f t="shared" si="35"/>
        <v>73.000000000000114</v>
      </c>
      <c r="AI183" s="51">
        <f t="shared" si="35"/>
        <v>54.999999999999716</v>
      </c>
      <c r="AJ183" s="51">
        <f t="shared" si="35"/>
        <v>63.000000000001002</v>
      </c>
      <c r="AK183" s="51">
        <f t="shared" si="35"/>
        <v>67.999999999999901</v>
      </c>
      <c r="AX183" s="381"/>
    </row>
    <row r="184" spans="1:50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140.77777777777891</v>
      </c>
      <c r="F184" s="41">
        <f t="shared" si="38"/>
        <v>148.82222222222347</v>
      </c>
      <c r="G184" s="41">
        <f t="shared" si="38"/>
        <v>153.84999999999937</v>
      </c>
      <c r="H184" s="42">
        <f t="shared" si="38"/>
        <v>130.72222222222109</v>
      </c>
      <c r="I184" s="42">
        <f t="shared" si="38"/>
        <v>138.76666666666503</v>
      </c>
      <c r="J184" s="42">
        <f t="shared" si="38"/>
        <v>143.79444444444425</v>
      </c>
      <c r="K184" s="43">
        <f t="shared" si="38"/>
        <v>120.66666666666821</v>
      </c>
      <c r="L184" s="43">
        <f t="shared" si="38"/>
        <v>128.71111111111156</v>
      </c>
      <c r="M184" s="43">
        <f t="shared" si="38"/>
        <v>133.73888888889047</v>
      </c>
      <c r="N184" s="44">
        <f t="shared" si="38"/>
        <v>90.5</v>
      </c>
      <c r="O184" s="44">
        <f t="shared" si="38"/>
        <v>98.544444444443201</v>
      </c>
      <c r="P184" s="44">
        <f t="shared" si="38"/>
        <v>103.57222222222211</v>
      </c>
      <c r="Q184" s="45">
        <f t="shared" si="38"/>
        <v>85.472222222221092</v>
      </c>
      <c r="R184" s="45">
        <f t="shared" si="38"/>
        <v>93.516666666665245</v>
      </c>
      <c r="S184" s="45">
        <f t="shared" si="38"/>
        <v>98.544444444443201</v>
      </c>
      <c r="T184" s="46">
        <f t="shared" si="38"/>
        <v>80.444444444443718</v>
      </c>
      <c r="U184" s="46">
        <f t="shared" si="40"/>
        <v>88.488888888889321</v>
      </c>
      <c r="V184" s="46">
        <f t="shared" si="40"/>
        <v>93.516666666665245</v>
      </c>
      <c r="W184" s="47">
        <f t="shared" si="40"/>
        <v>75.416666666666558</v>
      </c>
      <c r="X184" s="47">
        <f t="shared" si="40"/>
        <v>83.461111111111563</v>
      </c>
      <c r="Y184" s="47">
        <f t="shared" si="40"/>
        <v>88.488888888889321</v>
      </c>
      <c r="Z184" s="48">
        <f t="shared" si="40"/>
        <v>70.388888888889454</v>
      </c>
      <c r="AA184" s="48">
        <f t="shared" si="40"/>
        <v>78.433333333332655</v>
      </c>
      <c r="AB184" s="48">
        <f t="shared" si="40"/>
        <v>83.461111111111563</v>
      </c>
      <c r="AC184" s="49">
        <f t="shared" si="40"/>
        <v>65.361111111110546</v>
      </c>
      <c r="AD184" s="49">
        <f t="shared" si="40"/>
        <v>73.405555555555665</v>
      </c>
      <c r="AE184" s="49">
        <f t="shared" si="40"/>
        <v>78.433333333332655</v>
      </c>
      <c r="AF184" s="50">
        <f t="shared" si="35"/>
        <v>60.333333333334103</v>
      </c>
      <c r="AG184" s="50">
        <f t="shared" si="35"/>
        <v>68.377777777777681</v>
      </c>
      <c r="AH184" s="50">
        <f t="shared" si="35"/>
        <v>73.405555555555665</v>
      </c>
      <c r="AI184" s="51">
        <f t="shared" si="35"/>
        <v>55.305555555555273</v>
      </c>
      <c r="AJ184" s="51">
        <f t="shared" si="35"/>
        <v>63.350000000001003</v>
      </c>
      <c r="AK184" s="51">
        <f t="shared" si="35"/>
        <v>68.377777777777681</v>
      </c>
      <c r="AX184" s="381"/>
    </row>
    <row r="185" spans="1:50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141.55555555555668</v>
      </c>
      <c r="F185" s="41">
        <f t="shared" si="38"/>
        <v>149.6444444444457</v>
      </c>
      <c r="G185" s="41">
        <f t="shared" si="38"/>
        <v>154.69999999999936</v>
      </c>
      <c r="H185" s="42">
        <f t="shared" si="38"/>
        <v>131.44444444444332</v>
      </c>
      <c r="I185" s="42">
        <f t="shared" si="38"/>
        <v>139.53333333333171</v>
      </c>
      <c r="J185" s="42">
        <f t="shared" si="38"/>
        <v>144.5888888888887</v>
      </c>
      <c r="K185" s="43">
        <f t="shared" si="38"/>
        <v>121.33333333333488</v>
      </c>
      <c r="L185" s="43">
        <f t="shared" si="38"/>
        <v>129.42222222222267</v>
      </c>
      <c r="M185" s="43">
        <f t="shared" si="38"/>
        <v>134.47777777777935</v>
      </c>
      <c r="N185" s="44">
        <f t="shared" si="38"/>
        <v>91</v>
      </c>
      <c r="O185" s="44">
        <f t="shared" si="38"/>
        <v>99.088888888887652</v>
      </c>
      <c r="P185" s="44">
        <f t="shared" si="38"/>
        <v>104.14444444444433</v>
      </c>
      <c r="Q185" s="45">
        <f t="shared" si="38"/>
        <v>85.94444444444332</v>
      </c>
      <c r="R185" s="45">
        <f t="shared" si="38"/>
        <v>94.03333333333191</v>
      </c>
      <c r="S185" s="45">
        <f t="shared" si="38"/>
        <v>99.088888888887652</v>
      </c>
      <c r="T185" s="46">
        <f t="shared" si="38"/>
        <v>80.888888888888161</v>
      </c>
      <c r="U185" s="46">
        <f t="shared" si="40"/>
        <v>88.977777777778215</v>
      </c>
      <c r="V185" s="46">
        <f t="shared" si="40"/>
        <v>94.03333333333191</v>
      </c>
      <c r="W185" s="47">
        <f t="shared" si="40"/>
        <v>75.833333333333229</v>
      </c>
      <c r="X185" s="47">
        <f t="shared" si="40"/>
        <v>83.922222222222672</v>
      </c>
      <c r="Y185" s="47">
        <f t="shared" si="40"/>
        <v>88.977777777778215</v>
      </c>
      <c r="Z185" s="48">
        <f t="shared" si="40"/>
        <v>70.77777777777834</v>
      </c>
      <c r="AA185" s="48">
        <f t="shared" si="40"/>
        <v>78.866666666665992</v>
      </c>
      <c r="AB185" s="48">
        <f t="shared" si="40"/>
        <v>83.922222222222672</v>
      </c>
      <c r="AC185" s="49">
        <f t="shared" si="40"/>
        <v>65.72222222222166</v>
      </c>
      <c r="AD185" s="49">
        <f t="shared" si="40"/>
        <v>73.811111111111217</v>
      </c>
      <c r="AE185" s="49">
        <f t="shared" si="40"/>
        <v>78.866666666665992</v>
      </c>
      <c r="AF185" s="50">
        <f t="shared" si="35"/>
        <v>60.666666666667439</v>
      </c>
      <c r="AG185" s="50">
        <f t="shared" si="35"/>
        <v>68.755555555555461</v>
      </c>
      <c r="AH185" s="50">
        <f t="shared" si="35"/>
        <v>73.811111111111217</v>
      </c>
      <c r="AI185" s="51">
        <f t="shared" si="35"/>
        <v>55.61111111111083</v>
      </c>
      <c r="AJ185" s="51">
        <f t="shared" si="35"/>
        <v>63.700000000001005</v>
      </c>
      <c r="AK185" s="51">
        <f t="shared" si="35"/>
        <v>68.755555555555461</v>
      </c>
      <c r="AX185" s="381"/>
    </row>
    <row r="186" spans="1:50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142.33333333333445</v>
      </c>
      <c r="F186" s="41">
        <f t="shared" si="38"/>
        <v>150.46666666666792</v>
      </c>
      <c r="G186" s="41">
        <f t="shared" si="38"/>
        <v>155.54999999999936</v>
      </c>
      <c r="H186" s="42">
        <f t="shared" si="38"/>
        <v>132.16666666666555</v>
      </c>
      <c r="I186" s="42">
        <f t="shared" si="38"/>
        <v>140.29999999999839</v>
      </c>
      <c r="J186" s="42">
        <f t="shared" si="38"/>
        <v>145.38333333333316</v>
      </c>
      <c r="K186" s="43">
        <f t="shared" si="38"/>
        <v>122.00000000000155</v>
      </c>
      <c r="L186" s="43">
        <f t="shared" si="38"/>
        <v>130.13333333333378</v>
      </c>
      <c r="M186" s="43">
        <f t="shared" si="38"/>
        <v>135.21666666666823</v>
      </c>
      <c r="N186" s="44">
        <f t="shared" si="38"/>
        <v>91.5</v>
      </c>
      <c r="O186" s="44">
        <f t="shared" si="38"/>
        <v>99.633333333332104</v>
      </c>
      <c r="P186" s="44">
        <f t="shared" si="38"/>
        <v>104.71666666666655</v>
      </c>
      <c r="Q186" s="45">
        <f t="shared" si="38"/>
        <v>86.416666666665549</v>
      </c>
      <c r="R186" s="45">
        <f t="shared" si="38"/>
        <v>94.549999999998576</v>
      </c>
      <c r="S186" s="45">
        <f t="shared" si="38"/>
        <v>99.633333333332104</v>
      </c>
      <c r="T186" s="46">
        <f t="shared" si="38"/>
        <v>81.333333333332604</v>
      </c>
      <c r="U186" s="46">
        <f t="shared" si="40"/>
        <v>89.466666666667109</v>
      </c>
      <c r="V186" s="46">
        <f t="shared" si="40"/>
        <v>94.549999999998576</v>
      </c>
      <c r="W186" s="47">
        <f t="shared" si="40"/>
        <v>76.249999999999901</v>
      </c>
      <c r="X186" s="47">
        <f t="shared" si="40"/>
        <v>84.383333333333781</v>
      </c>
      <c r="Y186" s="47">
        <f t="shared" si="40"/>
        <v>89.466666666667109</v>
      </c>
      <c r="Z186" s="48">
        <f t="shared" si="40"/>
        <v>71.166666666667226</v>
      </c>
      <c r="AA186" s="48">
        <f t="shared" si="40"/>
        <v>79.299999999999329</v>
      </c>
      <c r="AB186" s="48">
        <f t="shared" si="40"/>
        <v>84.383333333333781</v>
      </c>
      <c r="AC186" s="49">
        <f t="shared" si="40"/>
        <v>66.083333333332774</v>
      </c>
      <c r="AD186" s="49">
        <f t="shared" si="40"/>
        <v>74.216666666666768</v>
      </c>
      <c r="AE186" s="49">
        <f t="shared" si="40"/>
        <v>79.299999999999329</v>
      </c>
      <c r="AF186" s="50">
        <f t="shared" si="35"/>
        <v>61.000000000000774</v>
      </c>
      <c r="AG186" s="50">
        <f t="shared" si="35"/>
        <v>69.13333333333324</v>
      </c>
      <c r="AH186" s="50">
        <f t="shared" si="35"/>
        <v>74.216666666666768</v>
      </c>
      <c r="AI186" s="51">
        <f t="shared" si="35"/>
        <v>55.916666666666387</v>
      </c>
      <c r="AJ186" s="51">
        <f t="shared" si="35"/>
        <v>64.050000000001006</v>
      </c>
      <c r="AK186" s="51">
        <f t="shared" si="35"/>
        <v>69.13333333333324</v>
      </c>
      <c r="AX186" s="381"/>
    </row>
    <row r="187" spans="1:50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143.11111111111222</v>
      </c>
      <c r="F187" s="41">
        <f t="shared" si="38"/>
        <v>151.28888888889014</v>
      </c>
      <c r="G187" s="41">
        <f t="shared" si="38"/>
        <v>156.39999999999935</v>
      </c>
      <c r="H187" s="42">
        <f t="shared" si="38"/>
        <v>132.88888888888778</v>
      </c>
      <c r="I187" s="42">
        <f t="shared" si="38"/>
        <v>141.06666666666507</v>
      </c>
      <c r="J187" s="42">
        <f t="shared" si="38"/>
        <v>146.17777777777761</v>
      </c>
      <c r="K187" s="43">
        <f t="shared" si="38"/>
        <v>122.66666666666822</v>
      </c>
      <c r="L187" s="43">
        <f t="shared" si="38"/>
        <v>130.84444444444489</v>
      </c>
      <c r="M187" s="43">
        <f t="shared" si="38"/>
        <v>135.95555555555711</v>
      </c>
      <c r="N187" s="44">
        <f t="shared" si="38"/>
        <v>92</v>
      </c>
      <c r="O187" s="44">
        <f t="shared" si="38"/>
        <v>100.17777777777656</v>
      </c>
      <c r="P187" s="44">
        <f t="shared" si="38"/>
        <v>105.28888888888878</v>
      </c>
      <c r="Q187" s="45">
        <f t="shared" si="38"/>
        <v>86.888888888887777</v>
      </c>
      <c r="R187" s="45">
        <f t="shared" si="38"/>
        <v>95.066666666665242</v>
      </c>
      <c r="S187" s="45">
        <f t="shared" si="38"/>
        <v>100.17777777777656</v>
      </c>
      <c r="T187" s="46">
        <f t="shared" si="38"/>
        <v>81.777777777777047</v>
      </c>
      <c r="U187" s="46">
        <f t="shared" si="40"/>
        <v>89.955555555556003</v>
      </c>
      <c r="V187" s="46">
        <f t="shared" si="40"/>
        <v>95.066666666665242</v>
      </c>
      <c r="W187" s="47">
        <f t="shared" si="40"/>
        <v>76.666666666666572</v>
      </c>
      <c r="X187" s="47">
        <f t="shared" si="40"/>
        <v>84.844444444444889</v>
      </c>
      <c r="Y187" s="47">
        <f t="shared" si="40"/>
        <v>89.955555555556003</v>
      </c>
      <c r="Z187" s="48">
        <f t="shared" si="40"/>
        <v>71.555555555556111</v>
      </c>
      <c r="AA187" s="48">
        <f t="shared" si="40"/>
        <v>79.733333333332666</v>
      </c>
      <c r="AB187" s="48">
        <f t="shared" si="40"/>
        <v>84.844444444444889</v>
      </c>
      <c r="AC187" s="49">
        <f t="shared" si="40"/>
        <v>66.444444444443889</v>
      </c>
      <c r="AD187" s="49">
        <f t="shared" si="40"/>
        <v>74.622222222222319</v>
      </c>
      <c r="AE187" s="49">
        <f t="shared" si="40"/>
        <v>79.733333333332666</v>
      </c>
      <c r="AF187" s="50">
        <f t="shared" si="35"/>
        <v>61.33333333333411</v>
      </c>
      <c r="AG187" s="50">
        <f t="shared" si="35"/>
        <v>69.51111111111102</v>
      </c>
      <c r="AH187" s="50">
        <f t="shared" si="35"/>
        <v>74.622222222222319</v>
      </c>
      <c r="AI187" s="51">
        <f t="shared" si="35"/>
        <v>56.222222222221944</v>
      </c>
      <c r="AJ187" s="51">
        <f t="shared" si="35"/>
        <v>64.400000000001</v>
      </c>
      <c r="AK187" s="51">
        <f t="shared" si="35"/>
        <v>69.51111111111102</v>
      </c>
      <c r="AX187" s="381"/>
    </row>
    <row r="188" spans="1:50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143.88888888888999</v>
      </c>
      <c r="F188" s="41">
        <f t="shared" si="38"/>
        <v>152.11111111111236</v>
      </c>
      <c r="G188" s="41">
        <f t="shared" si="38"/>
        <v>157.24999999999935</v>
      </c>
      <c r="H188" s="42">
        <f t="shared" si="38"/>
        <v>133.61111111111001</v>
      </c>
      <c r="I188" s="42">
        <f t="shared" si="38"/>
        <v>141.83333333333175</v>
      </c>
      <c r="J188" s="42">
        <f t="shared" si="38"/>
        <v>146.97222222222206</v>
      </c>
      <c r="K188" s="43">
        <f t="shared" si="38"/>
        <v>123.33333333333489</v>
      </c>
      <c r="L188" s="43">
        <f t="shared" si="38"/>
        <v>131.555555555556</v>
      </c>
      <c r="M188" s="43">
        <f t="shared" si="38"/>
        <v>136.69444444444599</v>
      </c>
      <c r="N188" s="44">
        <f t="shared" si="38"/>
        <v>92.5</v>
      </c>
      <c r="O188" s="44">
        <f t="shared" si="38"/>
        <v>100.72222222222101</v>
      </c>
      <c r="P188" s="44">
        <f t="shared" si="38"/>
        <v>105.861111111111</v>
      </c>
      <c r="Q188" s="45">
        <f t="shared" si="38"/>
        <v>87.361111111110006</v>
      </c>
      <c r="R188" s="45">
        <f t="shared" si="38"/>
        <v>95.583333333331908</v>
      </c>
      <c r="S188" s="45">
        <f t="shared" si="38"/>
        <v>100.72222222222101</v>
      </c>
      <c r="T188" s="46">
        <f t="shared" si="38"/>
        <v>82.22222222222149</v>
      </c>
      <c r="U188" s="46">
        <f t="shared" si="40"/>
        <v>90.444444444444898</v>
      </c>
      <c r="V188" s="46">
        <f t="shared" si="40"/>
        <v>95.583333333331908</v>
      </c>
      <c r="W188" s="47">
        <f t="shared" si="40"/>
        <v>77.083333333333243</v>
      </c>
      <c r="X188" s="47">
        <f t="shared" si="40"/>
        <v>85.305555555555998</v>
      </c>
      <c r="Y188" s="47">
        <f t="shared" si="40"/>
        <v>90.444444444444898</v>
      </c>
      <c r="Z188" s="48">
        <f t="shared" si="40"/>
        <v>71.944444444444997</v>
      </c>
      <c r="AA188" s="48">
        <f t="shared" si="40"/>
        <v>80.166666666666003</v>
      </c>
      <c r="AB188" s="48">
        <f t="shared" si="40"/>
        <v>85.305555555555998</v>
      </c>
      <c r="AC188" s="49">
        <f t="shared" si="40"/>
        <v>66.805555555555003</v>
      </c>
      <c r="AD188" s="49">
        <f t="shared" si="40"/>
        <v>75.027777777777871</v>
      </c>
      <c r="AE188" s="49">
        <f t="shared" si="40"/>
        <v>80.166666666666003</v>
      </c>
      <c r="AF188" s="50">
        <f t="shared" si="35"/>
        <v>61.666666666667446</v>
      </c>
      <c r="AG188" s="50">
        <f t="shared" si="35"/>
        <v>69.8888888888888</v>
      </c>
      <c r="AH188" s="50">
        <f t="shared" si="35"/>
        <v>75.027777777777871</v>
      </c>
      <c r="AI188" s="51">
        <f t="shared" si="35"/>
        <v>56.527777777777501</v>
      </c>
      <c r="AJ188" s="51">
        <f t="shared" si="35"/>
        <v>64.750000000000995</v>
      </c>
      <c r="AK188" s="51">
        <f t="shared" si="35"/>
        <v>69.8888888888888</v>
      </c>
      <c r="AX188" s="381"/>
    </row>
    <row r="189" spans="1:50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144.66666666666777</v>
      </c>
      <c r="F189" s="41">
        <f t="shared" si="38"/>
        <v>152.93333333333459</v>
      </c>
      <c r="G189" s="41">
        <f t="shared" si="38"/>
        <v>158.09999999999934</v>
      </c>
      <c r="H189" s="42">
        <f t="shared" si="38"/>
        <v>134.33333333333223</v>
      </c>
      <c r="I189" s="42">
        <f t="shared" si="38"/>
        <v>142.59999999999843</v>
      </c>
      <c r="J189" s="42">
        <f t="shared" si="38"/>
        <v>147.76666666666651</v>
      </c>
      <c r="K189" s="43">
        <f t="shared" si="38"/>
        <v>124.00000000000156</v>
      </c>
      <c r="L189" s="43">
        <f t="shared" si="38"/>
        <v>132.26666666666711</v>
      </c>
      <c r="M189" s="43">
        <f t="shared" si="38"/>
        <v>137.43333333333487</v>
      </c>
      <c r="N189" s="44">
        <f t="shared" si="38"/>
        <v>93</v>
      </c>
      <c r="O189" s="44">
        <f t="shared" si="38"/>
        <v>101.26666666666546</v>
      </c>
      <c r="P189" s="44">
        <f t="shared" si="38"/>
        <v>106.43333333333322</v>
      </c>
      <c r="Q189" s="45">
        <f t="shared" si="38"/>
        <v>87.833333333332234</v>
      </c>
      <c r="R189" s="45">
        <f t="shared" si="38"/>
        <v>96.099999999998573</v>
      </c>
      <c r="S189" s="45">
        <f t="shared" si="38"/>
        <v>101.26666666666546</v>
      </c>
      <c r="T189" s="46">
        <f t="shared" si="38"/>
        <v>82.666666666665932</v>
      </c>
      <c r="U189" s="46">
        <f t="shared" si="40"/>
        <v>90.933333333333792</v>
      </c>
      <c r="V189" s="46">
        <f t="shared" si="40"/>
        <v>96.099999999998573</v>
      </c>
      <c r="W189" s="47">
        <f t="shared" si="40"/>
        <v>77.499999999999915</v>
      </c>
      <c r="X189" s="47">
        <f t="shared" si="40"/>
        <v>85.766666666667106</v>
      </c>
      <c r="Y189" s="47">
        <f t="shared" si="40"/>
        <v>90.933333333333792</v>
      </c>
      <c r="Z189" s="48">
        <f t="shared" si="40"/>
        <v>72.333333333333883</v>
      </c>
      <c r="AA189" s="48">
        <f t="shared" si="40"/>
        <v>80.599999999999341</v>
      </c>
      <c r="AB189" s="48">
        <f t="shared" si="40"/>
        <v>85.766666666667106</v>
      </c>
      <c r="AC189" s="49">
        <f t="shared" si="40"/>
        <v>67.166666666666117</v>
      </c>
      <c r="AD189" s="49">
        <f t="shared" si="40"/>
        <v>75.433333333333422</v>
      </c>
      <c r="AE189" s="49">
        <f t="shared" si="40"/>
        <v>80.599999999999341</v>
      </c>
      <c r="AF189" s="50">
        <f t="shared" si="35"/>
        <v>62.000000000000782</v>
      </c>
      <c r="AG189" s="50">
        <f t="shared" si="35"/>
        <v>70.26666666666658</v>
      </c>
      <c r="AH189" s="50">
        <f t="shared" si="35"/>
        <v>75.433333333333422</v>
      </c>
      <c r="AI189" s="51">
        <f t="shared" si="35"/>
        <v>56.833333333333059</v>
      </c>
      <c r="AJ189" s="51">
        <f t="shared" si="35"/>
        <v>65.100000000000989</v>
      </c>
      <c r="AK189" s="51">
        <f t="shared" si="35"/>
        <v>70.26666666666658</v>
      </c>
      <c r="AX189" s="381"/>
    </row>
    <row r="190" spans="1:50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145.44444444444554</v>
      </c>
      <c r="F190" s="41">
        <f t="shared" si="38"/>
        <v>153.75555555555681</v>
      </c>
      <c r="G190" s="41">
        <f t="shared" si="38"/>
        <v>158.94999999999933</v>
      </c>
      <c r="H190" s="42">
        <f t="shared" si="38"/>
        <v>135.05555555555446</v>
      </c>
      <c r="I190" s="42">
        <f t="shared" si="38"/>
        <v>143.36666666666511</v>
      </c>
      <c r="J190" s="42">
        <f t="shared" si="38"/>
        <v>148.56111111111096</v>
      </c>
      <c r="K190" s="43">
        <f t="shared" si="38"/>
        <v>124.66666666666823</v>
      </c>
      <c r="L190" s="43">
        <f t="shared" si="38"/>
        <v>132.97777777777821</v>
      </c>
      <c r="M190" s="43">
        <f t="shared" si="38"/>
        <v>138.17222222222375</v>
      </c>
      <c r="N190" s="44">
        <f t="shared" si="38"/>
        <v>93.5</v>
      </c>
      <c r="O190" s="44">
        <f t="shared" si="38"/>
        <v>101.81111111110991</v>
      </c>
      <c r="P190" s="44">
        <f t="shared" si="38"/>
        <v>107.00555555555545</v>
      </c>
      <c r="Q190" s="45">
        <f t="shared" si="38"/>
        <v>88.305555555554463</v>
      </c>
      <c r="R190" s="45">
        <f t="shared" si="38"/>
        <v>96.616666666665239</v>
      </c>
      <c r="S190" s="45">
        <f t="shared" si="38"/>
        <v>101.81111111110991</v>
      </c>
      <c r="T190" s="46">
        <f t="shared" si="38"/>
        <v>83.111111111110375</v>
      </c>
      <c r="U190" s="46">
        <f t="shared" si="40"/>
        <v>91.422222222222686</v>
      </c>
      <c r="V190" s="46">
        <f t="shared" si="40"/>
        <v>96.616666666665239</v>
      </c>
      <c r="W190" s="47">
        <f t="shared" si="40"/>
        <v>77.916666666666586</v>
      </c>
      <c r="X190" s="47">
        <f t="shared" si="40"/>
        <v>86.227777777778215</v>
      </c>
      <c r="Y190" s="47">
        <f t="shared" si="40"/>
        <v>91.422222222222686</v>
      </c>
      <c r="Z190" s="48">
        <f t="shared" si="40"/>
        <v>72.722222222222769</v>
      </c>
      <c r="AA190" s="48">
        <f t="shared" si="40"/>
        <v>81.033333333332678</v>
      </c>
      <c r="AB190" s="48">
        <f t="shared" si="40"/>
        <v>86.227777777778215</v>
      </c>
      <c r="AC190" s="49">
        <f t="shared" si="40"/>
        <v>67.527777777777231</v>
      </c>
      <c r="AD190" s="49">
        <f t="shared" si="40"/>
        <v>75.838888888888974</v>
      </c>
      <c r="AE190" s="49">
        <f t="shared" si="40"/>
        <v>81.033333333332678</v>
      </c>
      <c r="AF190" s="50">
        <f t="shared" si="35"/>
        <v>62.333333333334117</v>
      </c>
      <c r="AG190" s="50">
        <f t="shared" si="35"/>
        <v>70.64444444444436</v>
      </c>
      <c r="AH190" s="50">
        <f t="shared" si="35"/>
        <v>75.838888888888974</v>
      </c>
      <c r="AI190" s="51">
        <f t="shared" si="35"/>
        <v>57.138888888888616</v>
      </c>
      <c r="AJ190" s="51">
        <f t="shared" si="35"/>
        <v>65.450000000000983</v>
      </c>
      <c r="AK190" s="51">
        <f t="shared" si="35"/>
        <v>70.64444444444436</v>
      </c>
      <c r="AX190" s="381"/>
    </row>
    <row r="191" spans="1:50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146.22222222222331</v>
      </c>
      <c r="F191" s="41">
        <f t="shared" si="38"/>
        <v>154.57777777777903</v>
      </c>
      <c r="G191" s="41">
        <f t="shared" si="38"/>
        <v>159.79999999999933</v>
      </c>
      <c r="H191" s="42">
        <f t="shared" si="38"/>
        <v>135.77777777777669</v>
      </c>
      <c r="I191" s="42">
        <f t="shared" si="38"/>
        <v>144.13333333333179</v>
      </c>
      <c r="J191" s="42">
        <f t="shared" si="38"/>
        <v>149.35555555555541</v>
      </c>
      <c r="K191" s="43">
        <f t="shared" si="38"/>
        <v>125.33333333333491</v>
      </c>
      <c r="L191" s="43">
        <f t="shared" si="38"/>
        <v>133.68888888888932</v>
      </c>
      <c r="M191" s="43">
        <f t="shared" si="38"/>
        <v>138.91111111111263</v>
      </c>
      <c r="N191" s="44">
        <f t="shared" si="38"/>
        <v>94</v>
      </c>
      <c r="O191" s="44">
        <f t="shared" si="38"/>
        <v>102.35555555555436</v>
      </c>
      <c r="P191" s="44">
        <f t="shared" si="38"/>
        <v>107.57777777777767</v>
      </c>
      <c r="Q191" s="45">
        <f t="shared" si="38"/>
        <v>88.777777777776691</v>
      </c>
      <c r="R191" s="45">
        <f t="shared" si="38"/>
        <v>97.133333333331905</v>
      </c>
      <c r="S191" s="45">
        <f t="shared" si="38"/>
        <v>102.35555555555436</v>
      </c>
      <c r="T191" s="46">
        <f t="shared" si="38"/>
        <v>83.555555555554818</v>
      </c>
      <c r="U191" s="46">
        <f t="shared" si="40"/>
        <v>91.91111111111158</v>
      </c>
      <c r="V191" s="46">
        <f t="shared" si="40"/>
        <v>97.133333333331905</v>
      </c>
      <c r="W191" s="47">
        <f t="shared" si="40"/>
        <v>78.333333333333258</v>
      </c>
      <c r="X191" s="47">
        <f t="shared" si="40"/>
        <v>86.688888888889323</v>
      </c>
      <c r="Y191" s="47">
        <f t="shared" si="40"/>
        <v>91.91111111111158</v>
      </c>
      <c r="Z191" s="48">
        <f t="shared" si="40"/>
        <v>73.111111111111654</v>
      </c>
      <c r="AA191" s="48">
        <f t="shared" si="40"/>
        <v>81.466666666666015</v>
      </c>
      <c r="AB191" s="48">
        <f t="shared" si="40"/>
        <v>86.688888888889323</v>
      </c>
      <c r="AC191" s="49">
        <f t="shared" si="40"/>
        <v>67.888888888888346</v>
      </c>
      <c r="AD191" s="49">
        <f t="shared" si="40"/>
        <v>76.244444444444525</v>
      </c>
      <c r="AE191" s="49">
        <f t="shared" si="40"/>
        <v>81.466666666666015</v>
      </c>
      <c r="AF191" s="50">
        <f t="shared" si="35"/>
        <v>62.666666666667453</v>
      </c>
      <c r="AG191" s="50">
        <f t="shared" si="35"/>
        <v>71.02222222222214</v>
      </c>
      <c r="AH191" s="50">
        <f t="shared" si="35"/>
        <v>76.244444444444525</v>
      </c>
      <c r="AI191" s="51">
        <f t="shared" si="35"/>
        <v>57.444444444444173</v>
      </c>
      <c r="AJ191" s="51">
        <f t="shared" si="35"/>
        <v>65.800000000000978</v>
      </c>
      <c r="AK191" s="51">
        <f t="shared" si="35"/>
        <v>71.02222222222214</v>
      </c>
      <c r="AX191" s="381"/>
    </row>
    <row r="192" spans="1:50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147.00000000000108</v>
      </c>
      <c r="F192" s="41">
        <f t="shared" si="38"/>
        <v>155.40000000000126</v>
      </c>
      <c r="G192" s="41">
        <f t="shared" si="38"/>
        <v>160.64999999999932</v>
      </c>
      <c r="H192" s="42">
        <f t="shared" si="38"/>
        <v>136.49999999999892</v>
      </c>
      <c r="I192" s="42">
        <f t="shared" si="38"/>
        <v>144.89999999999847</v>
      </c>
      <c r="J192" s="42">
        <f t="shared" si="38"/>
        <v>150.14999999999986</v>
      </c>
      <c r="K192" s="43">
        <f t="shared" si="38"/>
        <v>126.00000000000158</v>
      </c>
      <c r="L192" s="43">
        <f t="shared" si="38"/>
        <v>134.40000000000043</v>
      </c>
      <c r="M192" s="43">
        <f t="shared" si="38"/>
        <v>139.65000000000151</v>
      </c>
      <c r="N192" s="44">
        <f t="shared" si="38"/>
        <v>94.5</v>
      </c>
      <c r="O192" s="44">
        <f t="shared" si="38"/>
        <v>102.89999999999881</v>
      </c>
      <c r="P192" s="44">
        <f t="shared" si="38"/>
        <v>108.14999999999989</v>
      </c>
      <c r="Q192" s="45">
        <f t="shared" si="38"/>
        <v>89.24999999999892</v>
      </c>
      <c r="R192" s="45">
        <f t="shared" si="38"/>
        <v>97.64999999999857</v>
      </c>
      <c r="S192" s="45">
        <f t="shared" si="38"/>
        <v>102.89999999999881</v>
      </c>
      <c r="T192" s="46">
        <f t="shared" si="38"/>
        <v>83.999999999999261</v>
      </c>
      <c r="U192" s="46">
        <f t="shared" si="40"/>
        <v>92.400000000000475</v>
      </c>
      <c r="V192" s="46">
        <f t="shared" si="40"/>
        <v>97.64999999999857</v>
      </c>
      <c r="W192" s="47">
        <f t="shared" si="40"/>
        <v>78.749999999999929</v>
      </c>
      <c r="X192" s="47">
        <f t="shared" si="40"/>
        <v>87.150000000000432</v>
      </c>
      <c r="Y192" s="47">
        <f t="shared" si="40"/>
        <v>92.400000000000475</v>
      </c>
      <c r="Z192" s="48">
        <f t="shared" si="40"/>
        <v>73.50000000000054</v>
      </c>
      <c r="AA192" s="48">
        <f t="shared" si="40"/>
        <v>81.899999999999352</v>
      </c>
      <c r="AB192" s="48">
        <f t="shared" si="40"/>
        <v>87.150000000000432</v>
      </c>
      <c r="AC192" s="49">
        <f t="shared" si="40"/>
        <v>68.24999999999946</v>
      </c>
      <c r="AD192" s="49">
        <f t="shared" si="40"/>
        <v>76.650000000000077</v>
      </c>
      <c r="AE192" s="49">
        <f t="shared" si="40"/>
        <v>81.899999999999352</v>
      </c>
      <c r="AF192" s="50">
        <f t="shared" si="35"/>
        <v>63.000000000000789</v>
      </c>
      <c r="AG192" s="50">
        <f t="shared" si="35"/>
        <v>71.39999999999992</v>
      </c>
      <c r="AH192" s="50">
        <f t="shared" si="35"/>
        <v>76.650000000000077</v>
      </c>
      <c r="AI192" s="51">
        <f t="shared" si="35"/>
        <v>57.74999999999973</v>
      </c>
      <c r="AJ192" s="51">
        <f t="shared" si="35"/>
        <v>66.150000000000972</v>
      </c>
      <c r="AK192" s="51">
        <f t="shared" si="35"/>
        <v>71.39999999999992</v>
      </c>
      <c r="AX192" s="381"/>
    </row>
    <row r="193" spans="1:50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147.77777777777885</v>
      </c>
      <c r="F193" s="41">
        <f t="shared" si="38"/>
        <v>156.22222222222348</v>
      </c>
      <c r="G193" s="41">
        <f t="shared" si="38"/>
        <v>161.49999999999932</v>
      </c>
      <c r="H193" s="42">
        <f t="shared" si="38"/>
        <v>137.22222222222115</v>
      </c>
      <c r="I193" s="42">
        <f t="shared" si="38"/>
        <v>145.66666666666515</v>
      </c>
      <c r="J193" s="42">
        <f t="shared" si="38"/>
        <v>150.94444444444431</v>
      </c>
      <c r="K193" s="43">
        <f t="shared" si="38"/>
        <v>126.66666666666825</v>
      </c>
      <c r="L193" s="43">
        <f t="shared" si="38"/>
        <v>135.11111111111154</v>
      </c>
      <c r="M193" s="43">
        <f t="shared" si="38"/>
        <v>140.38888888889039</v>
      </c>
      <c r="N193" s="44">
        <f t="shared" si="38"/>
        <v>95</v>
      </c>
      <c r="O193" s="44">
        <f t="shared" si="38"/>
        <v>103.44444444444326</v>
      </c>
      <c r="P193" s="44">
        <f t="shared" si="38"/>
        <v>108.72222222222211</v>
      </c>
      <c r="Q193" s="45">
        <f t="shared" si="38"/>
        <v>89.722222222221149</v>
      </c>
      <c r="R193" s="45">
        <f t="shared" si="38"/>
        <v>98.166666666665236</v>
      </c>
      <c r="S193" s="45">
        <f t="shared" si="38"/>
        <v>103.44444444444326</v>
      </c>
      <c r="T193" s="46">
        <f t="shared" ref="T193" si="41">T194-(T$363/360)</f>
        <v>84.444444444443704</v>
      </c>
      <c r="U193" s="46">
        <f t="shared" si="40"/>
        <v>92.888888888889369</v>
      </c>
      <c r="V193" s="46">
        <f t="shared" si="40"/>
        <v>98.166666666665236</v>
      </c>
      <c r="W193" s="47">
        <f t="shared" si="40"/>
        <v>79.1666666666666</v>
      </c>
      <c r="X193" s="47">
        <f t="shared" si="40"/>
        <v>87.611111111111541</v>
      </c>
      <c r="Y193" s="47">
        <f t="shared" si="40"/>
        <v>92.888888888889369</v>
      </c>
      <c r="Z193" s="48">
        <f t="shared" si="40"/>
        <v>73.888888888889426</v>
      </c>
      <c r="AA193" s="48">
        <f t="shared" si="40"/>
        <v>82.333333333332689</v>
      </c>
      <c r="AB193" s="48">
        <f t="shared" si="40"/>
        <v>87.611111111111541</v>
      </c>
      <c r="AC193" s="49">
        <f t="shared" si="40"/>
        <v>68.611111111110574</v>
      </c>
      <c r="AD193" s="49">
        <f t="shared" si="40"/>
        <v>77.055555555555628</v>
      </c>
      <c r="AE193" s="49">
        <f t="shared" si="40"/>
        <v>82.333333333332689</v>
      </c>
      <c r="AF193" s="50">
        <f t="shared" si="35"/>
        <v>63.333333333334124</v>
      </c>
      <c r="AG193" s="50">
        <f t="shared" si="35"/>
        <v>71.7777777777777</v>
      </c>
      <c r="AH193" s="50">
        <f t="shared" si="35"/>
        <v>77.055555555555628</v>
      </c>
      <c r="AI193" s="51">
        <f t="shared" si="35"/>
        <v>58.055555555555287</v>
      </c>
      <c r="AJ193" s="51">
        <f t="shared" si="35"/>
        <v>66.500000000000966</v>
      </c>
      <c r="AK193" s="51">
        <f t="shared" si="35"/>
        <v>71.7777777777777</v>
      </c>
      <c r="AX193" s="381"/>
    </row>
    <row r="194" spans="1:50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148.55555555555662</v>
      </c>
      <c r="F194" s="41">
        <f t="shared" si="42"/>
        <v>157.0444444444457</v>
      </c>
      <c r="G194" s="41">
        <f t="shared" si="42"/>
        <v>162.34999999999931</v>
      </c>
      <c r="H194" s="42">
        <f t="shared" si="42"/>
        <v>137.94444444444338</v>
      </c>
      <c r="I194" s="42">
        <f t="shared" si="42"/>
        <v>146.43333333333183</v>
      </c>
      <c r="J194" s="42">
        <f t="shared" si="42"/>
        <v>151.73888888888877</v>
      </c>
      <c r="K194" s="43">
        <f t="shared" si="42"/>
        <v>127.33333333333492</v>
      </c>
      <c r="L194" s="43">
        <f t="shared" si="42"/>
        <v>135.82222222222265</v>
      </c>
      <c r="M194" s="43">
        <f t="shared" si="42"/>
        <v>141.12777777777927</v>
      </c>
      <c r="N194" s="44">
        <f t="shared" si="42"/>
        <v>95.5</v>
      </c>
      <c r="O194" s="44">
        <f t="shared" si="42"/>
        <v>103.98888888888771</v>
      </c>
      <c r="P194" s="44">
        <f t="shared" si="42"/>
        <v>109.29444444444434</v>
      </c>
      <c r="Q194" s="45">
        <f t="shared" si="42"/>
        <v>90.194444444443377</v>
      </c>
      <c r="R194" s="45">
        <f t="shared" si="42"/>
        <v>98.683333333331902</v>
      </c>
      <c r="S194" s="45">
        <f t="shared" si="42"/>
        <v>103.98888888888771</v>
      </c>
      <c r="T194" s="46">
        <f t="shared" si="42"/>
        <v>84.888888888888147</v>
      </c>
      <c r="U194" s="46">
        <f t="shared" si="40"/>
        <v>93.377777777778263</v>
      </c>
      <c r="V194" s="46">
        <f t="shared" si="40"/>
        <v>98.683333333331902</v>
      </c>
      <c r="W194" s="47">
        <f t="shared" si="40"/>
        <v>79.583333333333272</v>
      </c>
      <c r="X194" s="47">
        <f t="shared" si="40"/>
        <v>88.072222222222649</v>
      </c>
      <c r="Y194" s="47">
        <f t="shared" si="40"/>
        <v>93.377777777778263</v>
      </c>
      <c r="Z194" s="48">
        <f t="shared" si="40"/>
        <v>74.277777777778311</v>
      </c>
      <c r="AA194" s="48">
        <f t="shared" si="40"/>
        <v>82.766666666666026</v>
      </c>
      <c r="AB194" s="48">
        <f t="shared" si="40"/>
        <v>88.072222222222649</v>
      </c>
      <c r="AC194" s="49">
        <f t="shared" si="40"/>
        <v>68.972222222221689</v>
      </c>
      <c r="AD194" s="49">
        <f t="shared" si="40"/>
        <v>77.46111111111118</v>
      </c>
      <c r="AE194" s="49">
        <f t="shared" si="40"/>
        <v>82.766666666666026</v>
      </c>
      <c r="AF194" s="50">
        <f t="shared" si="40"/>
        <v>63.66666666666746</v>
      </c>
      <c r="AG194" s="50">
        <f t="shared" si="40"/>
        <v>72.15555555555548</v>
      </c>
      <c r="AH194" s="50">
        <f t="shared" si="40"/>
        <v>77.46111111111118</v>
      </c>
      <c r="AI194" s="51">
        <f t="shared" si="40"/>
        <v>58.361111111110844</v>
      </c>
      <c r="AJ194" s="51">
        <f t="shared" si="40"/>
        <v>66.850000000000961</v>
      </c>
      <c r="AK194" s="51">
        <f t="shared" si="35"/>
        <v>72.15555555555548</v>
      </c>
      <c r="AX194" s="381"/>
    </row>
    <row r="195" spans="1:50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149.33333333333439</v>
      </c>
      <c r="F195" s="41">
        <f t="shared" si="42"/>
        <v>157.86666666666792</v>
      </c>
      <c r="G195" s="41">
        <f t="shared" si="42"/>
        <v>163.19999999999931</v>
      </c>
      <c r="H195" s="42">
        <f t="shared" si="42"/>
        <v>138.66666666666561</v>
      </c>
      <c r="I195" s="42">
        <f t="shared" si="42"/>
        <v>147.19999999999851</v>
      </c>
      <c r="J195" s="42">
        <f t="shared" si="42"/>
        <v>152.53333333333322</v>
      </c>
      <c r="K195" s="43">
        <f t="shared" si="42"/>
        <v>128.00000000000159</v>
      </c>
      <c r="L195" s="43">
        <f t="shared" si="42"/>
        <v>136.53333333333376</v>
      </c>
      <c r="M195" s="43">
        <f t="shared" si="42"/>
        <v>141.86666666666815</v>
      </c>
      <c r="N195" s="44">
        <f t="shared" si="42"/>
        <v>96</v>
      </c>
      <c r="O195" s="44">
        <f t="shared" si="42"/>
        <v>104.53333333333217</v>
      </c>
      <c r="P195" s="44">
        <f t="shared" si="42"/>
        <v>109.86666666666656</v>
      </c>
      <c r="Q195" s="45">
        <f t="shared" si="42"/>
        <v>90.666666666665606</v>
      </c>
      <c r="R195" s="45">
        <f t="shared" si="42"/>
        <v>99.199999999998568</v>
      </c>
      <c r="S195" s="45">
        <f t="shared" si="42"/>
        <v>104.53333333333217</v>
      </c>
      <c r="T195" s="46">
        <f t="shared" si="42"/>
        <v>85.33333333333259</v>
      </c>
      <c r="U195" s="46">
        <f t="shared" si="40"/>
        <v>93.866666666667157</v>
      </c>
      <c r="V195" s="46">
        <f t="shared" si="40"/>
        <v>99.199999999998568</v>
      </c>
      <c r="W195" s="47">
        <f t="shared" si="40"/>
        <v>79.999999999999943</v>
      </c>
      <c r="X195" s="47">
        <f t="shared" si="40"/>
        <v>88.533333333333758</v>
      </c>
      <c r="Y195" s="47">
        <f t="shared" si="40"/>
        <v>93.866666666667157</v>
      </c>
      <c r="Z195" s="48">
        <f t="shared" si="40"/>
        <v>74.666666666667197</v>
      </c>
      <c r="AA195" s="48">
        <f t="shared" si="40"/>
        <v>83.199999999999363</v>
      </c>
      <c r="AB195" s="48">
        <f t="shared" si="40"/>
        <v>88.533333333333758</v>
      </c>
      <c r="AC195" s="49">
        <f t="shared" si="40"/>
        <v>69.333333333332803</v>
      </c>
      <c r="AD195" s="49">
        <f t="shared" si="40"/>
        <v>77.866666666666731</v>
      </c>
      <c r="AE195" s="49">
        <f t="shared" si="40"/>
        <v>83.199999999999363</v>
      </c>
      <c r="AF195" s="50">
        <f t="shared" si="35"/>
        <v>64.000000000000796</v>
      </c>
      <c r="AG195" s="50">
        <f t="shared" si="35"/>
        <v>72.53333333333326</v>
      </c>
      <c r="AH195" s="50">
        <f t="shared" si="35"/>
        <v>77.866666666666731</v>
      </c>
      <c r="AI195" s="51">
        <f t="shared" si="35"/>
        <v>58.666666666666401</v>
      </c>
      <c r="AJ195" s="51">
        <f t="shared" si="35"/>
        <v>67.200000000000955</v>
      </c>
      <c r="AK195" s="51">
        <f t="shared" si="35"/>
        <v>72.53333333333326</v>
      </c>
      <c r="AX195" s="381"/>
    </row>
    <row r="196" spans="1:50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150.11111111111217</v>
      </c>
      <c r="F196" s="41">
        <f t="shared" si="42"/>
        <v>158.68888888889015</v>
      </c>
      <c r="G196" s="41">
        <f t="shared" si="42"/>
        <v>164.0499999999993</v>
      </c>
      <c r="H196" s="42">
        <f t="shared" si="42"/>
        <v>139.38888888888783</v>
      </c>
      <c r="I196" s="42">
        <f t="shared" si="42"/>
        <v>147.96666666666519</v>
      </c>
      <c r="J196" s="42">
        <f t="shared" si="42"/>
        <v>153.32777777777767</v>
      </c>
      <c r="K196" s="43">
        <f t="shared" si="42"/>
        <v>128.66666666666825</v>
      </c>
      <c r="L196" s="43">
        <f t="shared" si="42"/>
        <v>137.24444444444487</v>
      </c>
      <c r="M196" s="43">
        <f t="shared" si="42"/>
        <v>142.60555555555703</v>
      </c>
      <c r="N196" s="44">
        <f t="shared" si="42"/>
        <v>96.5</v>
      </c>
      <c r="O196" s="44">
        <f t="shared" si="42"/>
        <v>105.07777777777662</v>
      </c>
      <c r="P196" s="44">
        <f t="shared" si="42"/>
        <v>110.43888888888878</v>
      </c>
      <c r="Q196" s="45">
        <f t="shared" si="42"/>
        <v>91.138888888887834</v>
      </c>
      <c r="R196" s="45">
        <f t="shared" si="42"/>
        <v>99.716666666665233</v>
      </c>
      <c r="S196" s="45">
        <f t="shared" si="42"/>
        <v>105.07777777777662</v>
      </c>
      <c r="T196" s="46">
        <f t="shared" si="42"/>
        <v>85.777777777777032</v>
      </c>
      <c r="U196" s="46">
        <f t="shared" si="40"/>
        <v>94.355555555556052</v>
      </c>
      <c r="V196" s="46">
        <f t="shared" si="40"/>
        <v>99.716666666665233</v>
      </c>
      <c r="W196" s="47">
        <f t="shared" si="40"/>
        <v>80.416666666666615</v>
      </c>
      <c r="X196" s="47">
        <f t="shared" si="40"/>
        <v>88.994444444444866</v>
      </c>
      <c r="Y196" s="47">
        <f t="shared" si="40"/>
        <v>94.355555555556052</v>
      </c>
      <c r="Z196" s="48">
        <f t="shared" si="40"/>
        <v>75.055555555556083</v>
      </c>
      <c r="AA196" s="48">
        <f t="shared" si="40"/>
        <v>83.6333333333327</v>
      </c>
      <c r="AB196" s="48">
        <f t="shared" si="40"/>
        <v>88.994444444444866</v>
      </c>
      <c r="AC196" s="49">
        <f t="shared" si="40"/>
        <v>69.694444444443917</v>
      </c>
      <c r="AD196" s="49">
        <f t="shared" si="40"/>
        <v>78.272222222222283</v>
      </c>
      <c r="AE196" s="49">
        <f t="shared" si="40"/>
        <v>83.6333333333327</v>
      </c>
      <c r="AF196" s="50">
        <f t="shared" si="35"/>
        <v>64.333333333334124</v>
      </c>
      <c r="AG196" s="50">
        <f t="shared" si="35"/>
        <v>72.91111111111104</v>
      </c>
      <c r="AH196" s="50">
        <f t="shared" si="35"/>
        <v>78.272222222222283</v>
      </c>
      <c r="AI196" s="51">
        <f t="shared" si="35"/>
        <v>58.972222222221959</v>
      </c>
      <c r="AJ196" s="51">
        <f t="shared" si="35"/>
        <v>67.550000000000949</v>
      </c>
      <c r="AK196" s="51">
        <f t="shared" si="35"/>
        <v>72.91111111111104</v>
      </c>
      <c r="AX196" s="381"/>
    </row>
    <row r="197" spans="1:50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150.88888888888994</v>
      </c>
      <c r="F197" s="41">
        <f t="shared" si="42"/>
        <v>159.51111111111237</v>
      </c>
      <c r="G197" s="41">
        <f t="shared" si="42"/>
        <v>164.8999999999993</v>
      </c>
      <c r="H197" s="42">
        <f t="shared" si="42"/>
        <v>140.11111111111006</v>
      </c>
      <c r="I197" s="42">
        <f t="shared" si="42"/>
        <v>148.73333333333187</v>
      </c>
      <c r="J197" s="42">
        <f t="shared" si="42"/>
        <v>154.12222222222212</v>
      </c>
      <c r="K197" s="43">
        <f t="shared" si="42"/>
        <v>129.33333333333491</v>
      </c>
      <c r="L197" s="43">
        <f t="shared" si="42"/>
        <v>137.95555555555597</v>
      </c>
      <c r="M197" s="43">
        <f t="shared" si="42"/>
        <v>143.34444444444591</v>
      </c>
      <c r="N197" s="44">
        <f t="shared" si="42"/>
        <v>97</v>
      </c>
      <c r="O197" s="44">
        <f t="shared" si="42"/>
        <v>105.62222222222107</v>
      </c>
      <c r="P197" s="44">
        <f t="shared" si="42"/>
        <v>111.01111111111101</v>
      </c>
      <c r="Q197" s="45">
        <f t="shared" si="42"/>
        <v>91.611111111110063</v>
      </c>
      <c r="R197" s="45">
        <f t="shared" si="42"/>
        <v>100.2333333333319</v>
      </c>
      <c r="S197" s="45">
        <f t="shared" si="42"/>
        <v>105.62222222222107</v>
      </c>
      <c r="T197" s="46">
        <f t="shared" si="42"/>
        <v>86.222222222221475</v>
      </c>
      <c r="U197" s="46">
        <f t="shared" si="40"/>
        <v>94.844444444444946</v>
      </c>
      <c r="V197" s="46">
        <f t="shared" si="40"/>
        <v>100.2333333333319</v>
      </c>
      <c r="W197" s="47">
        <f t="shared" si="40"/>
        <v>80.833333333333286</v>
      </c>
      <c r="X197" s="47">
        <f t="shared" si="40"/>
        <v>89.455555555555975</v>
      </c>
      <c r="Y197" s="47">
        <f t="shared" si="40"/>
        <v>94.844444444444946</v>
      </c>
      <c r="Z197" s="48">
        <f t="shared" si="40"/>
        <v>75.444444444444969</v>
      </c>
      <c r="AA197" s="48">
        <f t="shared" si="40"/>
        <v>84.066666666666038</v>
      </c>
      <c r="AB197" s="48">
        <f t="shared" si="40"/>
        <v>89.455555555555975</v>
      </c>
      <c r="AC197" s="49">
        <f t="shared" si="40"/>
        <v>70.055555555555031</v>
      </c>
      <c r="AD197" s="49">
        <f t="shared" si="40"/>
        <v>78.677777777777834</v>
      </c>
      <c r="AE197" s="49">
        <f t="shared" si="40"/>
        <v>84.066666666666038</v>
      </c>
      <c r="AF197" s="50">
        <f t="shared" si="35"/>
        <v>64.666666666667453</v>
      </c>
      <c r="AG197" s="50">
        <f t="shared" si="35"/>
        <v>73.28888888888882</v>
      </c>
      <c r="AH197" s="50">
        <f t="shared" si="35"/>
        <v>78.677777777777834</v>
      </c>
      <c r="AI197" s="51">
        <f t="shared" si="35"/>
        <v>59.277777777777516</v>
      </c>
      <c r="AJ197" s="51">
        <f t="shared" si="35"/>
        <v>67.900000000000944</v>
      </c>
      <c r="AK197" s="51">
        <f t="shared" si="35"/>
        <v>73.28888888888882</v>
      </c>
      <c r="AX197" s="381"/>
    </row>
    <row r="198" spans="1:50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151.66666666666771</v>
      </c>
      <c r="F198" s="41">
        <f t="shared" si="42"/>
        <v>160.33333333333459</v>
      </c>
      <c r="G198" s="41">
        <f t="shared" si="42"/>
        <v>165.74999999999929</v>
      </c>
      <c r="H198" s="42">
        <f t="shared" si="42"/>
        <v>140.83333333333229</v>
      </c>
      <c r="I198" s="42">
        <f t="shared" si="42"/>
        <v>149.49999999999855</v>
      </c>
      <c r="J198" s="42">
        <f t="shared" si="42"/>
        <v>154.91666666666657</v>
      </c>
      <c r="K198" s="43">
        <f t="shared" si="42"/>
        <v>130.00000000000156</v>
      </c>
      <c r="L198" s="43">
        <f t="shared" si="42"/>
        <v>138.66666666666708</v>
      </c>
      <c r="M198" s="43">
        <f t="shared" si="42"/>
        <v>144.08333333333479</v>
      </c>
      <c r="N198" s="44">
        <f t="shared" si="42"/>
        <v>97.5</v>
      </c>
      <c r="O198" s="44">
        <f t="shared" si="42"/>
        <v>106.16666666666552</v>
      </c>
      <c r="P198" s="44">
        <f t="shared" si="42"/>
        <v>111.58333333333323</v>
      </c>
      <c r="Q198" s="45">
        <f t="shared" si="42"/>
        <v>92.083333333332291</v>
      </c>
      <c r="R198" s="45">
        <f t="shared" si="42"/>
        <v>100.74999999999856</v>
      </c>
      <c r="S198" s="45">
        <f t="shared" si="42"/>
        <v>106.16666666666552</v>
      </c>
      <c r="T198" s="46">
        <f t="shared" si="42"/>
        <v>86.666666666665918</v>
      </c>
      <c r="U198" s="46">
        <f t="shared" si="40"/>
        <v>95.33333333333384</v>
      </c>
      <c r="V198" s="46">
        <f t="shared" si="40"/>
        <v>100.74999999999856</v>
      </c>
      <c r="W198" s="47">
        <f t="shared" si="40"/>
        <v>81.249999999999957</v>
      </c>
      <c r="X198" s="47">
        <f t="shared" si="40"/>
        <v>89.916666666667084</v>
      </c>
      <c r="Y198" s="47">
        <f t="shared" si="40"/>
        <v>95.33333333333384</v>
      </c>
      <c r="Z198" s="48">
        <f t="shared" si="40"/>
        <v>75.833333333333854</v>
      </c>
      <c r="AA198" s="48">
        <f t="shared" si="40"/>
        <v>84.499999999999375</v>
      </c>
      <c r="AB198" s="48">
        <f t="shared" si="40"/>
        <v>89.916666666667084</v>
      </c>
      <c r="AC198" s="49">
        <f t="shared" si="40"/>
        <v>70.416666666666146</v>
      </c>
      <c r="AD198" s="49">
        <f t="shared" si="40"/>
        <v>79.083333333333385</v>
      </c>
      <c r="AE198" s="49">
        <f t="shared" si="40"/>
        <v>84.499999999999375</v>
      </c>
      <c r="AF198" s="50">
        <f t="shared" si="35"/>
        <v>65.000000000000782</v>
      </c>
      <c r="AG198" s="50">
        <f t="shared" si="35"/>
        <v>73.6666666666666</v>
      </c>
      <c r="AH198" s="50">
        <f t="shared" si="35"/>
        <v>79.083333333333385</v>
      </c>
      <c r="AI198" s="51">
        <f t="shared" si="35"/>
        <v>59.583333333333073</v>
      </c>
      <c r="AJ198" s="51">
        <f t="shared" si="35"/>
        <v>68.250000000000938</v>
      </c>
      <c r="AK198" s="51">
        <f t="shared" si="35"/>
        <v>73.6666666666666</v>
      </c>
      <c r="AX198" s="381"/>
    </row>
    <row r="199" spans="1:50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152.44444444444548</v>
      </c>
      <c r="F199" s="41">
        <f t="shared" si="42"/>
        <v>161.15555555555682</v>
      </c>
      <c r="G199" s="41">
        <f t="shared" si="42"/>
        <v>166.59999999999928</v>
      </c>
      <c r="H199" s="42">
        <f t="shared" si="42"/>
        <v>141.55555555555452</v>
      </c>
      <c r="I199" s="42">
        <f t="shared" si="42"/>
        <v>150.26666666666523</v>
      </c>
      <c r="J199" s="42">
        <f t="shared" si="42"/>
        <v>155.71111111111102</v>
      </c>
      <c r="K199" s="43">
        <f t="shared" si="42"/>
        <v>130.66666666666822</v>
      </c>
      <c r="L199" s="43">
        <f t="shared" si="42"/>
        <v>139.37777777777819</v>
      </c>
      <c r="M199" s="43">
        <f t="shared" si="42"/>
        <v>144.82222222222367</v>
      </c>
      <c r="N199" s="44">
        <f t="shared" si="42"/>
        <v>98</v>
      </c>
      <c r="O199" s="44">
        <f t="shared" si="42"/>
        <v>106.71111111110997</v>
      </c>
      <c r="P199" s="44">
        <f t="shared" si="42"/>
        <v>112.15555555555545</v>
      </c>
      <c r="Q199" s="45">
        <f t="shared" si="42"/>
        <v>92.55555555555452</v>
      </c>
      <c r="R199" s="45">
        <f t="shared" si="42"/>
        <v>101.26666666666523</v>
      </c>
      <c r="S199" s="45">
        <f t="shared" si="42"/>
        <v>106.71111111110997</v>
      </c>
      <c r="T199" s="46">
        <f t="shared" si="42"/>
        <v>87.111111111110361</v>
      </c>
      <c r="U199" s="46">
        <f t="shared" si="40"/>
        <v>95.822222222222734</v>
      </c>
      <c r="V199" s="46">
        <f t="shared" si="40"/>
        <v>101.26666666666523</v>
      </c>
      <c r="W199" s="47">
        <f t="shared" si="40"/>
        <v>81.666666666666629</v>
      </c>
      <c r="X199" s="47">
        <f t="shared" si="40"/>
        <v>90.377777777778192</v>
      </c>
      <c r="Y199" s="47">
        <f t="shared" si="40"/>
        <v>95.822222222222734</v>
      </c>
      <c r="Z199" s="48">
        <f t="shared" si="40"/>
        <v>76.22222222222274</v>
      </c>
      <c r="AA199" s="48">
        <f t="shared" si="40"/>
        <v>84.933333333332712</v>
      </c>
      <c r="AB199" s="48">
        <f t="shared" si="40"/>
        <v>90.377777777778192</v>
      </c>
      <c r="AC199" s="49">
        <f t="shared" si="40"/>
        <v>70.77777777777726</v>
      </c>
      <c r="AD199" s="49">
        <f t="shared" si="40"/>
        <v>79.488888888888937</v>
      </c>
      <c r="AE199" s="49">
        <f t="shared" si="40"/>
        <v>84.933333333332712</v>
      </c>
      <c r="AF199" s="50">
        <f t="shared" si="40"/>
        <v>65.33333333333411</v>
      </c>
      <c r="AG199" s="50">
        <f t="shared" si="40"/>
        <v>74.04444444444438</v>
      </c>
      <c r="AH199" s="50">
        <f t="shared" si="40"/>
        <v>79.488888888888937</v>
      </c>
      <c r="AI199" s="51">
        <f t="shared" si="40"/>
        <v>59.88888888888863</v>
      </c>
      <c r="AJ199" s="51">
        <f t="shared" si="40"/>
        <v>68.600000000000932</v>
      </c>
      <c r="AK199" s="51">
        <f t="shared" ref="AK199:AK201" si="44">AK200-(AK$363/360)</f>
        <v>74.04444444444438</v>
      </c>
      <c r="AX199" s="381"/>
    </row>
    <row r="200" spans="1:50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153.22222222222325</v>
      </c>
      <c r="F200" s="41">
        <f t="shared" si="42"/>
        <v>161.97777777777904</v>
      </c>
      <c r="G200" s="41">
        <f t="shared" si="42"/>
        <v>167.44999999999928</v>
      </c>
      <c r="H200" s="42">
        <f t="shared" si="42"/>
        <v>142.27777777777675</v>
      </c>
      <c r="I200" s="42">
        <f t="shared" si="42"/>
        <v>151.03333333333191</v>
      </c>
      <c r="J200" s="42">
        <f t="shared" si="42"/>
        <v>156.50555555555547</v>
      </c>
      <c r="K200" s="43">
        <f t="shared" si="42"/>
        <v>131.33333333333488</v>
      </c>
      <c r="L200" s="43">
        <f t="shared" si="42"/>
        <v>140.0888888888893</v>
      </c>
      <c r="M200" s="43">
        <f t="shared" si="42"/>
        <v>145.56111111111255</v>
      </c>
      <c r="N200" s="44">
        <f t="shared" si="42"/>
        <v>98.5</v>
      </c>
      <c r="O200" s="44">
        <f t="shared" si="42"/>
        <v>107.25555555555442</v>
      </c>
      <c r="P200" s="44">
        <f t="shared" si="42"/>
        <v>112.72777777777767</v>
      </c>
      <c r="Q200" s="45">
        <f t="shared" si="42"/>
        <v>93.027777777776748</v>
      </c>
      <c r="R200" s="45">
        <f t="shared" si="42"/>
        <v>101.7833333333319</v>
      </c>
      <c r="S200" s="45">
        <f t="shared" si="42"/>
        <v>107.25555555555442</v>
      </c>
      <c r="T200" s="46">
        <f t="shared" si="42"/>
        <v>87.555555555554804</v>
      </c>
      <c r="U200" s="46">
        <f t="shared" si="40"/>
        <v>96.311111111111629</v>
      </c>
      <c r="V200" s="46">
        <f t="shared" si="40"/>
        <v>101.7833333333319</v>
      </c>
      <c r="W200" s="47">
        <f t="shared" si="40"/>
        <v>82.0833333333333</v>
      </c>
      <c r="X200" s="47">
        <f t="shared" si="40"/>
        <v>90.838888888889301</v>
      </c>
      <c r="Y200" s="47">
        <f t="shared" si="40"/>
        <v>96.311111111111629</v>
      </c>
      <c r="Z200" s="48">
        <f t="shared" si="40"/>
        <v>76.611111111111626</v>
      </c>
      <c r="AA200" s="48">
        <f t="shared" si="40"/>
        <v>85.366666666666049</v>
      </c>
      <c r="AB200" s="48">
        <f t="shared" si="40"/>
        <v>90.838888888889301</v>
      </c>
      <c r="AC200" s="49">
        <f t="shared" si="40"/>
        <v>71.138888888888374</v>
      </c>
      <c r="AD200" s="49">
        <f t="shared" si="40"/>
        <v>79.894444444444488</v>
      </c>
      <c r="AE200" s="49">
        <f t="shared" si="40"/>
        <v>85.366666666666049</v>
      </c>
      <c r="AF200" s="50">
        <f t="shared" si="40"/>
        <v>65.666666666667439</v>
      </c>
      <c r="AG200" s="50">
        <f t="shared" si="40"/>
        <v>74.42222222222216</v>
      </c>
      <c r="AH200" s="50">
        <f t="shared" si="40"/>
        <v>79.894444444444488</v>
      </c>
      <c r="AI200" s="51">
        <f t="shared" si="40"/>
        <v>60.194444444444187</v>
      </c>
      <c r="AJ200" s="51">
        <f t="shared" si="40"/>
        <v>68.950000000000927</v>
      </c>
      <c r="AK200" s="51">
        <f t="shared" si="44"/>
        <v>74.42222222222216</v>
      </c>
      <c r="AX200" s="381"/>
    </row>
    <row r="201" spans="1:50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154.00000000000102</v>
      </c>
      <c r="F201" s="41">
        <f t="shared" si="42"/>
        <v>162.80000000000126</v>
      </c>
      <c r="G201" s="41">
        <f t="shared" si="42"/>
        <v>168.29999999999927</v>
      </c>
      <c r="H201" s="42">
        <f t="shared" si="42"/>
        <v>142.99999999999898</v>
      </c>
      <c r="I201" s="42">
        <f t="shared" si="42"/>
        <v>151.79999999999859</v>
      </c>
      <c r="J201" s="42">
        <f t="shared" si="42"/>
        <v>157.29999999999993</v>
      </c>
      <c r="K201" s="43">
        <f t="shared" si="42"/>
        <v>132.00000000000153</v>
      </c>
      <c r="L201" s="43">
        <f t="shared" si="42"/>
        <v>140.80000000000041</v>
      </c>
      <c r="M201" s="43">
        <f t="shared" si="42"/>
        <v>146.30000000000143</v>
      </c>
      <c r="N201" s="44">
        <f t="shared" si="42"/>
        <v>99</v>
      </c>
      <c r="O201" s="44">
        <f t="shared" si="42"/>
        <v>107.79999999999887</v>
      </c>
      <c r="P201" s="44">
        <f t="shared" si="42"/>
        <v>113.2999999999999</v>
      </c>
      <c r="Q201" s="45">
        <f t="shared" si="42"/>
        <v>93.499999999998977</v>
      </c>
      <c r="R201" s="45">
        <f t="shared" si="42"/>
        <v>102.29999999999856</v>
      </c>
      <c r="S201" s="45">
        <f t="shared" si="42"/>
        <v>107.79999999999887</v>
      </c>
      <c r="T201" s="46">
        <f t="shared" si="42"/>
        <v>87.999999999999247</v>
      </c>
      <c r="U201" s="46">
        <f t="shared" si="40"/>
        <v>96.800000000000523</v>
      </c>
      <c r="V201" s="46">
        <f t="shared" si="40"/>
        <v>102.29999999999856</v>
      </c>
      <c r="W201" s="47">
        <f t="shared" si="40"/>
        <v>82.499999999999972</v>
      </c>
      <c r="X201" s="47">
        <f t="shared" si="40"/>
        <v>91.300000000000409</v>
      </c>
      <c r="Y201" s="47">
        <f t="shared" si="40"/>
        <v>96.800000000000523</v>
      </c>
      <c r="Z201" s="48">
        <f t="shared" si="40"/>
        <v>77.000000000000512</v>
      </c>
      <c r="AA201" s="48">
        <f t="shared" si="40"/>
        <v>85.799999999999386</v>
      </c>
      <c r="AB201" s="48">
        <f t="shared" si="40"/>
        <v>91.300000000000409</v>
      </c>
      <c r="AC201" s="49">
        <f t="shared" si="40"/>
        <v>71.499999999999488</v>
      </c>
      <c r="AD201" s="49">
        <f t="shared" si="40"/>
        <v>80.30000000000004</v>
      </c>
      <c r="AE201" s="49">
        <f t="shared" si="40"/>
        <v>85.799999999999386</v>
      </c>
      <c r="AF201" s="50">
        <f t="shared" si="40"/>
        <v>66.000000000000767</v>
      </c>
      <c r="AG201" s="50">
        <f t="shared" si="40"/>
        <v>74.79999999999994</v>
      </c>
      <c r="AH201" s="50">
        <f t="shared" si="40"/>
        <v>80.30000000000004</v>
      </c>
      <c r="AI201" s="51">
        <f t="shared" si="40"/>
        <v>60.499999999999744</v>
      </c>
      <c r="AJ201" s="51">
        <f t="shared" si="40"/>
        <v>69.300000000000921</v>
      </c>
      <c r="AK201" s="51">
        <f t="shared" si="44"/>
        <v>74.79999999999994</v>
      </c>
      <c r="AX201" s="381"/>
    </row>
    <row r="202" spans="1:50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154.77777777777879</v>
      </c>
      <c r="F202" s="41">
        <f t="shared" si="42"/>
        <v>163.62222222222348</v>
      </c>
      <c r="G202" s="41">
        <f t="shared" si="42"/>
        <v>169.14999999999927</v>
      </c>
      <c r="H202" s="42">
        <f t="shared" si="42"/>
        <v>143.72222222222121</v>
      </c>
      <c r="I202" s="42">
        <f t="shared" si="42"/>
        <v>152.56666666666527</v>
      </c>
      <c r="J202" s="42">
        <f t="shared" si="42"/>
        <v>158.09444444444438</v>
      </c>
      <c r="K202" s="43">
        <f t="shared" si="42"/>
        <v>132.66666666666819</v>
      </c>
      <c r="L202" s="43">
        <f t="shared" si="42"/>
        <v>141.51111111111152</v>
      </c>
      <c r="M202" s="43">
        <f t="shared" si="42"/>
        <v>147.03888888889031</v>
      </c>
      <c r="N202" s="44">
        <f t="shared" si="42"/>
        <v>99.5</v>
      </c>
      <c r="O202" s="44">
        <f t="shared" si="42"/>
        <v>108.34444444444333</v>
      </c>
      <c r="P202" s="44">
        <f t="shared" si="42"/>
        <v>113.87222222222212</v>
      </c>
      <c r="Q202" s="45">
        <f t="shared" si="42"/>
        <v>93.972222222221205</v>
      </c>
      <c r="R202" s="45">
        <f t="shared" si="42"/>
        <v>102.81666666666523</v>
      </c>
      <c r="S202" s="45">
        <f t="shared" si="42"/>
        <v>108.34444444444333</v>
      </c>
      <c r="T202" s="46">
        <f t="shared" si="42"/>
        <v>88.44444444444369</v>
      </c>
      <c r="U202" s="46">
        <f t="shared" si="40"/>
        <v>97.288888888889417</v>
      </c>
      <c r="V202" s="46">
        <f t="shared" si="40"/>
        <v>102.81666666666523</v>
      </c>
      <c r="W202" s="47">
        <f t="shared" si="40"/>
        <v>82.916666666666643</v>
      </c>
      <c r="X202" s="47">
        <f t="shared" si="40"/>
        <v>91.761111111111518</v>
      </c>
      <c r="Y202" s="47">
        <f t="shared" ref="Y202:AK233" si="45">Y203-(Y$363/360)</f>
        <v>97.288888888889417</v>
      </c>
      <c r="Z202" s="48">
        <f t="shared" si="45"/>
        <v>77.388888888889397</v>
      </c>
      <c r="AA202" s="48">
        <f t="shared" si="45"/>
        <v>86.233333333332723</v>
      </c>
      <c r="AB202" s="48">
        <f t="shared" si="45"/>
        <v>91.761111111111518</v>
      </c>
      <c r="AC202" s="49">
        <f t="shared" si="45"/>
        <v>71.861111111110603</v>
      </c>
      <c r="AD202" s="49">
        <f t="shared" si="45"/>
        <v>80.705555555555591</v>
      </c>
      <c r="AE202" s="49">
        <f t="shared" si="45"/>
        <v>86.233333333332723</v>
      </c>
      <c r="AF202" s="50">
        <f t="shared" si="45"/>
        <v>66.333333333334096</v>
      </c>
      <c r="AG202" s="50">
        <f t="shared" si="45"/>
        <v>75.17777777777772</v>
      </c>
      <c r="AH202" s="50">
        <f t="shared" si="45"/>
        <v>80.705555555555591</v>
      </c>
      <c r="AI202" s="51">
        <f t="shared" si="45"/>
        <v>60.805555555555301</v>
      </c>
      <c r="AJ202" s="51">
        <f t="shared" si="45"/>
        <v>69.650000000000915</v>
      </c>
      <c r="AK202" s="51">
        <f t="shared" si="45"/>
        <v>75.17777777777772</v>
      </c>
      <c r="AX202" s="381"/>
    </row>
    <row r="203" spans="1:50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155.55555555555657</v>
      </c>
      <c r="F203" s="41">
        <f t="shared" si="42"/>
        <v>164.44444444444571</v>
      </c>
      <c r="G203" s="41">
        <f t="shared" si="42"/>
        <v>169.99999999999926</v>
      </c>
      <c r="H203" s="42">
        <f t="shared" si="42"/>
        <v>144.44444444444343</v>
      </c>
      <c r="I203" s="42">
        <f t="shared" si="42"/>
        <v>153.33333333333195</v>
      </c>
      <c r="J203" s="42">
        <f t="shared" si="42"/>
        <v>158.88888888888883</v>
      </c>
      <c r="K203" s="43">
        <f t="shared" si="42"/>
        <v>133.33333333333485</v>
      </c>
      <c r="L203" s="43">
        <f t="shared" si="42"/>
        <v>142.22222222222263</v>
      </c>
      <c r="M203" s="43">
        <f t="shared" si="42"/>
        <v>147.77777777777919</v>
      </c>
      <c r="N203" s="44">
        <f t="shared" si="42"/>
        <v>100</v>
      </c>
      <c r="O203" s="44">
        <f t="shared" si="42"/>
        <v>108.88888888888778</v>
      </c>
      <c r="P203" s="44">
        <f t="shared" si="42"/>
        <v>114.44444444444434</v>
      </c>
      <c r="Q203" s="45">
        <f t="shared" si="42"/>
        <v>94.444444444443434</v>
      </c>
      <c r="R203" s="45">
        <f t="shared" si="42"/>
        <v>103.33333333333189</v>
      </c>
      <c r="S203" s="45">
        <f t="shared" si="42"/>
        <v>108.88888888888778</v>
      </c>
      <c r="T203" s="46">
        <f t="shared" si="42"/>
        <v>88.888888888888133</v>
      </c>
      <c r="U203" s="46">
        <f t="shared" ref="U203:AI223" si="46">U204-(U$363/360)</f>
        <v>97.777777777778311</v>
      </c>
      <c r="V203" s="46">
        <f t="shared" si="46"/>
        <v>103.33333333333189</v>
      </c>
      <c r="W203" s="47">
        <f t="shared" si="46"/>
        <v>83.333333333333314</v>
      </c>
      <c r="X203" s="47">
        <f t="shared" si="46"/>
        <v>92.222222222222626</v>
      </c>
      <c r="Y203" s="47">
        <f t="shared" si="46"/>
        <v>97.777777777778311</v>
      </c>
      <c r="Z203" s="48">
        <f t="shared" si="46"/>
        <v>77.777777777778283</v>
      </c>
      <c r="AA203" s="48">
        <f t="shared" si="46"/>
        <v>86.66666666666606</v>
      </c>
      <c r="AB203" s="48">
        <f t="shared" si="46"/>
        <v>92.222222222222626</v>
      </c>
      <c r="AC203" s="49">
        <f t="shared" si="46"/>
        <v>72.222222222221717</v>
      </c>
      <c r="AD203" s="49">
        <f t="shared" si="46"/>
        <v>81.111111111111143</v>
      </c>
      <c r="AE203" s="49">
        <f t="shared" si="46"/>
        <v>86.66666666666606</v>
      </c>
      <c r="AF203" s="50">
        <f t="shared" si="45"/>
        <v>66.666666666667425</v>
      </c>
      <c r="AG203" s="50">
        <f t="shared" si="45"/>
        <v>75.5555555555555</v>
      </c>
      <c r="AH203" s="50">
        <f t="shared" si="45"/>
        <v>81.111111111111143</v>
      </c>
      <c r="AI203" s="51">
        <f t="shared" si="45"/>
        <v>61.111111111110858</v>
      </c>
      <c r="AJ203" s="51">
        <f t="shared" si="45"/>
        <v>70.000000000000909</v>
      </c>
      <c r="AK203" s="51">
        <f t="shared" si="45"/>
        <v>75.5555555555555</v>
      </c>
      <c r="AX203" s="381"/>
    </row>
    <row r="204" spans="1:50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156.33333333333434</v>
      </c>
      <c r="F204" s="41">
        <f t="shared" si="42"/>
        <v>165.26666666666793</v>
      </c>
      <c r="G204" s="41">
        <f t="shared" si="42"/>
        <v>170.84999999999926</v>
      </c>
      <c r="H204" s="42">
        <f t="shared" si="42"/>
        <v>145.16666666666566</v>
      </c>
      <c r="I204" s="42">
        <f t="shared" si="42"/>
        <v>154.09999999999863</v>
      </c>
      <c r="J204" s="42">
        <f t="shared" si="42"/>
        <v>159.68333333333328</v>
      </c>
      <c r="K204" s="43">
        <f t="shared" si="42"/>
        <v>134.00000000000151</v>
      </c>
      <c r="L204" s="43">
        <f t="shared" si="42"/>
        <v>142.93333333333374</v>
      </c>
      <c r="M204" s="43">
        <f t="shared" si="42"/>
        <v>148.51666666666807</v>
      </c>
      <c r="N204" s="44">
        <f t="shared" si="42"/>
        <v>100.5</v>
      </c>
      <c r="O204" s="44">
        <f t="shared" si="42"/>
        <v>109.43333333333223</v>
      </c>
      <c r="P204" s="44">
        <f t="shared" si="42"/>
        <v>115.01666666666657</v>
      </c>
      <c r="Q204" s="45">
        <f t="shared" si="42"/>
        <v>94.916666666665662</v>
      </c>
      <c r="R204" s="45">
        <f t="shared" si="42"/>
        <v>103.84999999999856</v>
      </c>
      <c r="S204" s="45">
        <f t="shared" si="42"/>
        <v>109.43333333333223</v>
      </c>
      <c r="T204" s="46">
        <f t="shared" si="42"/>
        <v>89.333333333332575</v>
      </c>
      <c r="U204" s="46">
        <f t="shared" si="46"/>
        <v>98.266666666667206</v>
      </c>
      <c r="V204" s="46">
        <f t="shared" si="46"/>
        <v>103.84999999999856</v>
      </c>
      <c r="W204" s="47">
        <f t="shared" si="46"/>
        <v>83.749999999999986</v>
      </c>
      <c r="X204" s="47">
        <f t="shared" si="46"/>
        <v>92.683333333333735</v>
      </c>
      <c r="Y204" s="47">
        <f t="shared" si="46"/>
        <v>98.266666666667206</v>
      </c>
      <c r="Z204" s="48">
        <f t="shared" si="46"/>
        <v>78.166666666667169</v>
      </c>
      <c r="AA204" s="48">
        <f t="shared" si="46"/>
        <v>87.099999999999397</v>
      </c>
      <c r="AB204" s="48">
        <f t="shared" si="46"/>
        <v>92.683333333333735</v>
      </c>
      <c r="AC204" s="49">
        <f t="shared" si="46"/>
        <v>72.583333333332831</v>
      </c>
      <c r="AD204" s="49">
        <f t="shared" si="46"/>
        <v>81.516666666666694</v>
      </c>
      <c r="AE204" s="49">
        <f t="shared" si="46"/>
        <v>87.099999999999397</v>
      </c>
      <c r="AF204" s="50">
        <f t="shared" si="45"/>
        <v>67.000000000000753</v>
      </c>
      <c r="AG204" s="50">
        <f t="shared" si="45"/>
        <v>75.93333333333328</v>
      </c>
      <c r="AH204" s="50">
        <f t="shared" si="45"/>
        <v>81.516666666666694</v>
      </c>
      <c r="AI204" s="51">
        <f t="shared" si="45"/>
        <v>61.416666666666416</v>
      </c>
      <c r="AJ204" s="51">
        <f t="shared" si="45"/>
        <v>70.350000000000904</v>
      </c>
      <c r="AK204" s="51">
        <f t="shared" si="45"/>
        <v>75.93333333333328</v>
      </c>
      <c r="AX204" s="381"/>
    </row>
    <row r="205" spans="1:50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157.11111111111211</v>
      </c>
      <c r="F205" s="41">
        <f t="shared" si="42"/>
        <v>166.08888888889015</v>
      </c>
      <c r="G205" s="41">
        <f t="shared" si="42"/>
        <v>171.69999999999925</v>
      </c>
      <c r="H205" s="42">
        <f t="shared" si="42"/>
        <v>145.88888888888789</v>
      </c>
      <c r="I205" s="42">
        <f t="shared" si="42"/>
        <v>154.86666666666531</v>
      </c>
      <c r="J205" s="42">
        <f t="shared" si="42"/>
        <v>160.47777777777773</v>
      </c>
      <c r="K205" s="43">
        <f t="shared" si="42"/>
        <v>134.66666666666816</v>
      </c>
      <c r="L205" s="43">
        <f t="shared" si="42"/>
        <v>143.64444444444484</v>
      </c>
      <c r="M205" s="43">
        <f t="shared" si="42"/>
        <v>149.25555555555695</v>
      </c>
      <c r="N205" s="44">
        <f t="shared" si="42"/>
        <v>101</v>
      </c>
      <c r="O205" s="44">
        <f t="shared" si="42"/>
        <v>109.97777777777668</v>
      </c>
      <c r="P205" s="44">
        <f t="shared" si="42"/>
        <v>115.58888888888879</v>
      </c>
      <c r="Q205" s="45">
        <f t="shared" si="42"/>
        <v>95.388888888887891</v>
      </c>
      <c r="R205" s="45">
        <f t="shared" si="42"/>
        <v>104.36666666666522</v>
      </c>
      <c r="S205" s="45">
        <f t="shared" si="42"/>
        <v>109.97777777777668</v>
      </c>
      <c r="T205" s="46">
        <f t="shared" si="42"/>
        <v>89.777777777777018</v>
      </c>
      <c r="U205" s="46">
        <f t="shared" si="46"/>
        <v>98.7555555555561</v>
      </c>
      <c r="V205" s="46">
        <f t="shared" si="46"/>
        <v>104.36666666666522</v>
      </c>
      <c r="W205" s="47">
        <f t="shared" si="46"/>
        <v>84.166666666666657</v>
      </c>
      <c r="X205" s="47">
        <f t="shared" si="46"/>
        <v>93.144444444444844</v>
      </c>
      <c r="Y205" s="47">
        <f t="shared" si="46"/>
        <v>98.7555555555561</v>
      </c>
      <c r="Z205" s="48">
        <f t="shared" si="46"/>
        <v>78.555555555556055</v>
      </c>
      <c r="AA205" s="48">
        <f t="shared" si="46"/>
        <v>87.533333333332735</v>
      </c>
      <c r="AB205" s="48">
        <f t="shared" si="46"/>
        <v>93.144444444444844</v>
      </c>
      <c r="AC205" s="49">
        <f t="shared" si="46"/>
        <v>72.944444444443945</v>
      </c>
      <c r="AD205" s="49">
        <f t="shared" si="46"/>
        <v>81.922222222222246</v>
      </c>
      <c r="AE205" s="49">
        <f t="shared" si="46"/>
        <v>87.533333333332735</v>
      </c>
      <c r="AF205" s="50">
        <f t="shared" si="45"/>
        <v>67.333333333334082</v>
      </c>
      <c r="AG205" s="50">
        <f t="shared" si="45"/>
        <v>76.31111111111106</v>
      </c>
      <c r="AH205" s="50">
        <f t="shared" si="45"/>
        <v>81.922222222222246</v>
      </c>
      <c r="AI205" s="51">
        <f t="shared" si="45"/>
        <v>61.722222222221973</v>
      </c>
      <c r="AJ205" s="51">
        <f t="shared" si="45"/>
        <v>70.700000000000898</v>
      </c>
      <c r="AK205" s="51">
        <f t="shared" si="45"/>
        <v>76.31111111111106</v>
      </c>
      <c r="AX205" s="381"/>
    </row>
    <row r="206" spans="1:50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157.88888888888988</v>
      </c>
      <c r="F206" s="41">
        <f t="shared" si="42"/>
        <v>166.91111111111238</v>
      </c>
      <c r="G206" s="41">
        <f t="shared" si="42"/>
        <v>172.54999999999924</v>
      </c>
      <c r="H206" s="42">
        <f t="shared" si="42"/>
        <v>146.61111111111012</v>
      </c>
      <c r="I206" s="42">
        <f t="shared" si="42"/>
        <v>155.63333333333199</v>
      </c>
      <c r="J206" s="42">
        <f t="shared" si="42"/>
        <v>161.27222222222218</v>
      </c>
      <c r="K206" s="43">
        <f t="shared" si="42"/>
        <v>135.33333333333482</v>
      </c>
      <c r="L206" s="43">
        <f t="shared" si="42"/>
        <v>144.35555555555595</v>
      </c>
      <c r="M206" s="43">
        <f t="shared" si="42"/>
        <v>149.99444444444583</v>
      </c>
      <c r="N206" s="44">
        <f t="shared" si="42"/>
        <v>101.5</v>
      </c>
      <c r="O206" s="44">
        <f t="shared" si="42"/>
        <v>110.52222222222113</v>
      </c>
      <c r="P206" s="44">
        <f t="shared" si="42"/>
        <v>116.16111111111101</v>
      </c>
      <c r="Q206" s="45">
        <f t="shared" si="42"/>
        <v>95.86111111111012</v>
      </c>
      <c r="R206" s="45">
        <f t="shared" si="42"/>
        <v>104.88333333333189</v>
      </c>
      <c r="S206" s="45">
        <f t="shared" si="42"/>
        <v>110.52222222222113</v>
      </c>
      <c r="T206" s="46">
        <f t="shared" si="42"/>
        <v>90.222222222221461</v>
      </c>
      <c r="U206" s="46">
        <f t="shared" si="46"/>
        <v>99.244444444444994</v>
      </c>
      <c r="V206" s="46">
        <f t="shared" si="46"/>
        <v>104.88333333333189</v>
      </c>
      <c r="W206" s="47">
        <f t="shared" si="46"/>
        <v>84.583333333333329</v>
      </c>
      <c r="X206" s="47">
        <f t="shared" si="46"/>
        <v>93.605555555555952</v>
      </c>
      <c r="Y206" s="47">
        <f t="shared" si="46"/>
        <v>99.244444444444994</v>
      </c>
      <c r="Z206" s="48">
        <f t="shared" si="46"/>
        <v>78.94444444444494</v>
      </c>
      <c r="AA206" s="48">
        <f t="shared" si="46"/>
        <v>87.966666666666072</v>
      </c>
      <c r="AB206" s="48">
        <f t="shared" si="46"/>
        <v>93.605555555555952</v>
      </c>
      <c r="AC206" s="49">
        <f t="shared" si="46"/>
        <v>73.30555555555506</v>
      </c>
      <c r="AD206" s="49">
        <f t="shared" si="46"/>
        <v>82.327777777777797</v>
      </c>
      <c r="AE206" s="49">
        <f t="shared" si="46"/>
        <v>87.966666666666072</v>
      </c>
      <c r="AF206" s="50">
        <f t="shared" si="45"/>
        <v>67.66666666666741</v>
      </c>
      <c r="AG206" s="50">
        <f t="shared" si="45"/>
        <v>76.68888888888884</v>
      </c>
      <c r="AH206" s="50">
        <f t="shared" si="45"/>
        <v>82.327777777777797</v>
      </c>
      <c r="AI206" s="51">
        <f t="shared" si="45"/>
        <v>62.02777777777753</v>
      </c>
      <c r="AJ206" s="51">
        <f t="shared" si="45"/>
        <v>71.050000000000892</v>
      </c>
      <c r="AK206" s="51">
        <f t="shared" si="45"/>
        <v>76.68888888888884</v>
      </c>
      <c r="AX206" s="381"/>
    </row>
    <row r="207" spans="1:50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158.66666666666765</v>
      </c>
      <c r="F207" s="41">
        <f t="shared" si="42"/>
        <v>167.7333333333346</v>
      </c>
      <c r="G207" s="41">
        <f t="shared" si="42"/>
        <v>173.39999999999924</v>
      </c>
      <c r="H207" s="42">
        <f t="shared" si="42"/>
        <v>147.33333333333235</v>
      </c>
      <c r="I207" s="42">
        <f t="shared" si="42"/>
        <v>156.39999999999867</v>
      </c>
      <c r="J207" s="42">
        <f t="shared" si="42"/>
        <v>162.06666666666663</v>
      </c>
      <c r="K207" s="43">
        <f t="shared" si="42"/>
        <v>136.00000000000148</v>
      </c>
      <c r="L207" s="43">
        <f t="shared" si="42"/>
        <v>145.06666666666706</v>
      </c>
      <c r="M207" s="43">
        <f t="shared" si="42"/>
        <v>150.73333333333471</v>
      </c>
      <c r="N207" s="44">
        <f t="shared" si="42"/>
        <v>102</v>
      </c>
      <c r="O207" s="44">
        <f t="shared" si="42"/>
        <v>111.06666666666558</v>
      </c>
      <c r="P207" s="44">
        <f t="shared" si="42"/>
        <v>116.73333333333323</v>
      </c>
      <c r="Q207" s="45">
        <f t="shared" si="42"/>
        <v>96.333333333332348</v>
      </c>
      <c r="R207" s="45">
        <f t="shared" si="42"/>
        <v>105.39999999999856</v>
      </c>
      <c r="S207" s="45">
        <f t="shared" si="42"/>
        <v>111.06666666666558</v>
      </c>
      <c r="T207" s="46">
        <f t="shared" si="42"/>
        <v>90.666666666665904</v>
      </c>
      <c r="U207" s="46">
        <f t="shared" si="46"/>
        <v>99.733333333333889</v>
      </c>
      <c r="V207" s="46">
        <f t="shared" si="46"/>
        <v>105.39999999999856</v>
      </c>
      <c r="W207" s="47">
        <f t="shared" si="46"/>
        <v>85</v>
      </c>
      <c r="X207" s="47">
        <f t="shared" si="46"/>
        <v>94.066666666667061</v>
      </c>
      <c r="Y207" s="47">
        <f t="shared" si="46"/>
        <v>99.733333333333889</v>
      </c>
      <c r="Z207" s="48">
        <f t="shared" si="46"/>
        <v>79.333333333333826</v>
      </c>
      <c r="AA207" s="48">
        <f t="shared" si="46"/>
        <v>88.399999999999409</v>
      </c>
      <c r="AB207" s="48">
        <f t="shared" si="46"/>
        <v>94.066666666667061</v>
      </c>
      <c r="AC207" s="49">
        <f t="shared" si="46"/>
        <v>73.666666666666174</v>
      </c>
      <c r="AD207" s="49">
        <f t="shared" si="46"/>
        <v>82.733333333333348</v>
      </c>
      <c r="AE207" s="49">
        <f t="shared" si="46"/>
        <v>88.399999999999409</v>
      </c>
      <c r="AF207" s="50">
        <f t="shared" si="45"/>
        <v>68.000000000000739</v>
      </c>
      <c r="AG207" s="50">
        <f t="shared" si="45"/>
        <v>77.06666666666662</v>
      </c>
      <c r="AH207" s="50">
        <f t="shared" si="45"/>
        <v>82.733333333333348</v>
      </c>
      <c r="AI207" s="51">
        <f t="shared" si="45"/>
        <v>62.333333333333087</v>
      </c>
      <c r="AJ207" s="51">
        <f t="shared" si="45"/>
        <v>71.400000000000887</v>
      </c>
      <c r="AK207" s="51">
        <f t="shared" si="45"/>
        <v>77.06666666666662</v>
      </c>
      <c r="AX207" s="381"/>
    </row>
    <row r="208" spans="1:50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159.44444444444542</v>
      </c>
      <c r="F208" s="41">
        <f t="shared" si="42"/>
        <v>168.55555555555682</v>
      </c>
      <c r="G208" s="41">
        <f t="shared" si="42"/>
        <v>174.24999999999923</v>
      </c>
      <c r="H208" s="42">
        <f t="shared" si="42"/>
        <v>148.05555555555458</v>
      </c>
      <c r="I208" s="42">
        <f t="shared" si="42"/>
        <v>157.16666666666535</v>
      </c>
      <c r="J208" s="42">
        <f t="shared" si="42"/>
        <v>162.86111111111109</v>
      </c>
      <c r="K208" s="43">
        <f t="shared" si="42"/>
        <v>136.66666666666814</v>
      </c>
      <c r="L208" s="43">
        <f t="shared" si="42"/>
        <v>145.77777777777817</v>
      </c>
      <c r="M208" s="43">
        <f t="shared" si="42"/>
        <v>151.47222222222359</v>
      </c>
      <c r="N208" s="44">
        <f t="shared" si="42"/>
        <v>102.5</v>
      </c>
      <c r="O208" s="44">
        <f t="shared" si="42"/>
        <v>111.61111111111003</v>
      </c>
      <c r="P208" s="44">
        <f t="shared" si="42"/>
        <v>117.30555555555546</v>
      </c>
      <c r="Q208" s="45">
        <f t="shared" si="42"/>
        <v>96.805555555554577</v>
      </c>
      <c r="R208" s="45">
        <f t="shared" si="42"/>
        <v>105.91666666666522</v>
      </c>
      <c r="S208" s="45">
        <f t="shared" si="42"/>
        <v>111.61111111111003</v>
      </c>
      <c r="T208" s="46">
        <f t="shared" si="42"/>
        <v>91.111111111110347</v>
      </c>
      <c r="U208" s="46">
        <f t="shared" si="46"/>
        <v>100.22222222222278</v>
      </c>
      <c r="V208" s="46">
        <f t="shared" si="46"/>
        <v>105.91666666666522</v>
      </c>
      <c r="W208" s="47">
        <f t="shared" si="46"/>
        <v>85.416666666666671</v>
      </c>
      <c r="X208" s="47">
        <f t="shared" si="46"/>
        <v>94.527777777778169</v>
      </c>
      <c r="Y208" s="47">
        <f t="shared" si="46"/>
        <v>100.22222222222278</v>
      </c>
      <c r="Z208" s="48">
        <f t="shared" si="46"/>
        <v>79.722222222222712</v>
      </c>
      <c r="AA208" s="48">
        <f t="shared" si="46"/>
        <v>88.833333333332746</v>
      </c>
      <c r="AB208" s="48">
        <f t="shared" si="46"/>
        <v>94.527777777778169</v>
      </c>
      <c r="AC208" s="49">
        <f t="shared" si="46"/>
        <v>74.027777777777288</v>
      </c>
      <c r="AD208" s="49">
        <f t="shared" si="46"/>
        <v>83.1388888888889</v>
      </c>
      <c r="AE208" s="49">
        <f t="shared" si="46"/>
        <v>88.833333333332746</v>
      </c>
      <c r="AF208" s="50">
        <f t="shared" si="45"/>
        <v>68.333333333334068</v>
      </c>
      <c r="AG208" s="50">
        <f t="shared" si="45"/>
        <v>77.4444444444444</v>
      </c>
      <c r="AH208" s="50">
        <f t="shared" si="45"/>
        <v>83.1388888888889</v>
      </c>
      <c r="AI208" s="51">
        <f t="shared" si="45"/>
        <v>62.638888888888644</v>
      </c>
      <c r="AJ208" s="51">
        <f t="shared" si="45"/>
        <v>71.750000000000881</v>
      </c>
      <c r="AK208" s="51">
        <f t="shared" si="45"/>
        <v>77.4444444444444</v>
      </c>
      <c r="AX208" s="381"/>
    </row>
    <row r="209" spans="1:50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160.22222222222319</v>
      </c>
      <c r="F209" s="41">
        <f t="shared" si="42"/>
        <v>169.37777777777904</v>
      </c>
      <c r="G209" s="41">
        <f t="shared" si="42"/>
        <v>175.09999999999923</v>
      </c>
      <c r="H209" s="42">
        <f t="shared" si="42"/>
        <v>148.77777777777681</v>
      </c>
      <c r="I209" s="42">
        <f t="shared" si="42"/>
        <v>157.93333333333203</v>
      </c>
      <c r="J209" s="42">
        <f t="shared" si="42"/>
        <v>163.65555555555554</v>
      </c>
      <c r="K209" s="43">
        <f t="shared" si="42"/>
        <v>137.33333333333479</v>
      </c>
      <c r="L209" s="43">
        <f t="shared" si="42"/>
        <v>146.48888888888928</v>
      </c>
      <c r="M209" s="43">
        <f t="shared" si="42"/>
        <v>152.21111111111247</v>
      </c>
      <c r="N209" s="44">
        <f t="shared" si="42"/>
        <v>103</v>
      </c>
      <c r="O209" s="44">
        <f t="shared" si="42"/>
        <v>112.15555555555449</v>
      </c>
      <c r="P209" s="44">
        <f t="shared" si="42"/>
        <v>117.87777777777768</v>
      </c>
      <c r="Q209" s="45">
        <f t="shared" si="42"/>
        <v>97.277777777776805</v>
      </c>
      <c r="R209" s="45">
        <f t="shared" si="42"/>
        <v>106.43333333333189</v>
      </c>
      <c r="S209" s="45">
        <f t="shared" si="42"/>
        <v>112.15555555555449</v>
      </c>
      <c r="T209" s="46">
        <f t="shared" ref="T209" si="47">T210-(T$363/360)</f>
        <v>91.55555555555479</v>
      </c>
      <c r="U209" s="46">
        <f t="shared" si="46"/>
        <v>100.71111111111168</v>
      </c>
      <c r="V209" s="46">
        <f t="shared" si="46"/>
        <v>106.43333333333189</v>
      </c>
      <c r="W209" s="47">
        <f t="shared" si="46"/>
        <v>85.833333333333343</v>
      </c>
      <c r="X209" s="47">
        <f t="shared" si="46"/>
        <v>94.988888888889278</v>
      </c>
      <c r="Y209" s="47">
        <f t="shared" si="46"/>
        <v>100.71111111111168</v>
      </c>
      <c r="Z209" s="48">
        <f t="shared" si="46"/>
        <v>80.111111111111597</v>
      </c>
      <c r="AA209" s="48">
        <f t="shared" si="46"/>
        <v>89.266666666666083</v>
      </c>
      <c r="AB209" s="48">
        <f t="shared" si="46"/>
        <v>94.988888888889278</v>
      </c>
      <c r="AC209" s="49">
        <f t="shared" si="46"/>
        <v>74.388888888888403</v>
      </c>
      <c r="AD209" s="49">
        <f t="shared" si="46"/>
        <v>83.544444444444451</v>
      </c>
      <c r="AE209" s="49">
        <f t="shared" si="46"/>
        <v>89.266666666666083</v>
      </c>
      <c r="AF209" s="50">
        <f t="shared" si="45"/>
        <v>68.666666666667396</v>
      </c>
      <c r="AG209" s="50">
        <f t="shared" si="45"/>
        <v>77.82222222222218</v>
      </c>
      <c r="AH209" s="50">
        <f t="shared" si="45"/>
        <v>83.544444444444451</v>
      </c>
      <c r="AI209" s="51">
        <f t="shared" si="45"/>
        <v>62.944444444444201</v>
      </c>
      <c r="AJ209" s="51">
        <f t="shared" si="45"/>
        <v>72.100000000000875</v>
      </c>
      <c r="AK209" s="51">
        <f t="shared" si="45"/>
        <v>77.82222222222218</v>
      </c>
      <c r="AX209" s="381"/>
    </row>
    <row r="210" spans="1:50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161.00000000000097</v>
      </c>
      <c r="F210" s="41">
        <f t="shared" si="48"/>
        <v>170.20000000000127</v>
      </c>
      <c r="G210" s="41">
        <f t="shared" si="48"/>
        <v>175.94999999999922</v>
      </c>
      <c r="H210" s="42">
        <f t="shared" si="48"/>
        <v>149.49999999999903</v>
      </c>
      <c r="I210" s="42">
        <f t="shared" si="48"/>
        <v>158.69999999999871</v>
      </c>
      <c r="J210" s="42">
        <f t="shared" si="48"/>
        <v>164.45</v>
      </c>
      <c r="K210" s="43">
        <f t="shared" si="48"/>
        <v>138.00000000000145</v>
      </c>
      <c r="L210" s="43">
        <f t="shared" si="48"/>
        <v>147.20000000000039</v>
      </c>
      <c r="M210" s="43">
        <f t="shared" si="48"/>
        <v>152.95000000000135</v>
      </c>
      <c r="N210" s="44">
        <f t="shared" si="48"/>
        <v>103.5</v>
      </c>
      <c r="O210" s="44">
        <f t="shared" si="48"/>
        <v>112.69999999999894</v>
      </c>
      <c r="P210" s="44">
        <f t="shared" si="48"/>
        <v>118.4499999999999</v>
      </c>
      <c r="Q210" s="45">
        <f t="shared" si="48"/>
        <v>97.749999999999034</v>
      </c>
      <c r="R210" s="45">
        <f t="shared" si="48"/>
        <v>106.94999999999855</v>
      </c>
      <c r="S210" s="45">
        <f t="shared" si="48"/>
        <v>112.69999999999894</v>
      </c>
      <c r="T210" s="46">
        <f t="shared" si="48"/>
        <v>91.999999999999233</v>
      </c>
      <c r="U210" s="46">
        <f t="shared" si="46"/>
        <v>101.20000000000057</v>
      </c>
      <c r="V210" s="46">
        <f t="shared" si="46"/>
        <v>106.94999999999855</v>
      </c>
      <c r="W210" s="47">
        <f t="shared" si="46"/>
        <v>86.250000000000014</v>
      </c>
      <c r="X210" s="47">
        <f t="shared" si="46"/>
        <v>95.450000000000387</v>
      </c>
      <c r="Y210" s="47">
        <f t="shared" si="46"/>
        <v>101.20000000000057</v>
      </c>
      <c r="Z210" s="48">
        <f t="shared" si="46"/>
        <v>80.500000000000483</v>
      </c>
      <c r="AA210" s="48">
        <f t="shared" si="46"/>
        <v>89.69999999999942</v>
      </c>
      <c r="AB210" s="48">
        <f t="shared" si="46"/>
        <v>95.450000000000387</v>
      </c>
      <c r="AC210" s="49">
        <f t="shared" si="46"/>
        <v>74.749999999999517</v>
      </c>
      <c r="AD210" s="49">
        <f t="shared" si="46"/>
        <v>83.95</v>
      </c>
      <c r="AE210" s="49">
        <f t="shared" si="46"/>
        <v>89.69999999999942</v>
      </c>
      <c r="AF210" s="50">
        <f t="shared" si="45"/>
        <v>69.000000000000725</v>
      </c>
      <c r="AG210" s="50">
        <f t="shared" si="45"/>
        <v>78.19999999999996</v>
      </c>
      <c r="AH210" s="50">
        <f t="shared" si="45"/>
        <v>83.95</v>
      </c>
      <c r="AI210" s="51">
        <f t="shared" si="45"/>
        <v>63.249999999999758</v>
      </c>
      <c r="AJ210" s="51">
        <f t="shared" si="45"/>
        <v>72.45000000000087</v>
      </c>
      <c r="AK210" s="51">
        <f t="shared" si="45"/>
        <v>78.19999999999996</v>
      </c>
      <c r="AX210" s="381"/>
    </row>
    <row r="211" spans="1:50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161.77777777777874</v>
      </c>
      <c r="F211" s="41">
        <f t="shared" si="48"/>
        <v>171.02222222222349</v>
      </c>
      <c r="G211" s="41">
        <f t="shared" si="48"/>
        <v>176.79999999999922</v>
      </c>
      <c r="H211" s="42">
        <f t="shared" si="48"/>
        <v>150.22222222222126</v>
      </c>
      <c r="I211" s="42">
        <f t="shared" si="48"/>
        <v>159.46666666666539</v>
      </c>
      <c r="J211" s="42">
        <f t="shared" si="48"/>
        <v>165.24444444444444</v>
      </c>
      <c r="K211" s="43">
        <f t="shared" si="48"/>
        <v>138.66666666666811</v>
      </c>
      <c r="L211" s="43">
        <f t="shared" si="48"/>
        <v>147.9111111111115</v>
      </c>
      <c r="M211" s="43">
        <f t="shared" si="48"/>
        <v>153.68888888889023</v>
      </c>
      <c r="N211" s="44">
        <f t="shared" si="48"/>
        <v>104</v>
      </c>
      <c r="O211" s="44">
        <f t="shared" si="48"/>
        <v>113.24444444444339</v>
      </c>
      <c r="P211" s="44">
        <f t="shared" si="48"/>
        <v>119.02222222222213</v>
      </c>
      <c r="Q211" s="45">
        <f t="shared" si="48"/>
        <v>98.222222222221262</v>
      </c>
      <c r="R211" s="45">
        <f t="shared" si="48"/>
        <v>107.46666666666522</v>
      </c>
      <c r="S211" s="45">
        <f t="shared" si="48"/>
        <v>113.24444444444339</v>
      </c>
      <c r="T211" s="46">
        <f t="shared" si="48"/>
        <v>92.444444444443675</v>
      </c>
      <c r="U211" s="46">
        <f t="shared" si="46"/>
        <v>101.68888888888947</v>
      </c>
      <c r="V211" s="46">
        <f t="shared" si="46"/>
        <v>107.46666666666522</v>
      </c>
      <c r="W211" s="47">
        <f t="shared" si="46"/>
        <v>86.666666666666686</v>
      </c>
      <c r="X211" s="47">
        <f t="shared" si="46"/>
        <v>95.911111111111495</v>
      </c>
      <c r="Y211" s="47">
        <f t="shared" si="46"/>
        <v>101.68888888888947</v>
      </c>
      <c r="Z211" s="48">
        <f t="shared" si="46"/>
        <v>80.888888888889369</v>
      </c>
      <c r="AA211" s="48">
        <f t="shared" si="46"/>
        <v>90.133333333332757</v>
      </c>
      <c r="AB211" s="48">
        <f t="shared" si="46"/>
        <v>95.911111111111495</v>
      </c>
      <c r="AC211" s="49">
        <f t="shared" si="46"/>
        <v>75.111111111110631</v>
      </c>
      <c r="AD211" s="49">
        <f t="shared" si="46"/>
        <v>84.355555555555554</v>
      </c>
      <c r="AE211" s="49">
        <f t="shared" si="46"/>
        <v>90.133333333332757</v>
      </c>
      <c r="AF211" s="50">
        <f t="shared" si="45"/>
        <v>69.333333333334053</v>
      </c>
      <c r="AG211" s="50">
        <f t="shared" si="45"/>
        <v>78.57777777777774</v>
      </c>
      <c r="AH211" s="50">
        <f t="shared" si="45"/>
        <v>84.355555555555554</v>
      </c>
      <c r="AI211" s="51">
        <f t="shared" si="45"/>
        <v>63.555555555555316</v>
      </c>
      <c r="AJ211" s="51">
        <f t="shared" si="45"/>
        <v>72.800000000000864</v>
      </c>
      <c r="AK211" s="51">
        <f t="shared" si="45"/>
        <v>78.57777777777774</v>
      </c>
      <c r="AX211" s="381"/>
    </row>
    <row r="212" spans="1:50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162.55555555555651</v>
      </c>
      <c r="F212" s="41">
        <f t="shared" si="48"/>
        <v>171.84444444444571</v>
      </c>
      <c r="G212" s="41">
        <f t="shared" si="48"/>
        <v>177.64999999999921</v>
      </c>
      <c r="H212" s="42">
        <f t="shared" si="48"/>
        <v>150.94444444444349</v>
      </c>
      <c r="I212" s="42">
        <f t="shared" si="48"/>
        <v>160.23333333333207</v>
      </c>
      <c r="J212" s="42">
        <f t="shared" si="48"/>
        <v>166.03888888888889</v>
      </c>
      <c r="K212" s="43">
        <f t="shared" si="48"/>
        <v>139.33333333333476</v>
      </c>
      <c r="L212" s="43">
        <f t="shared" si="48"/>
        <v>148.6222222222226</v>
      </c>
      <c r="M212" s="43">
        <f t="shared" si="48"/>
        <v>154.42777777777911</v>
      </c>
      <c r="N212" s="44">
        <f t="shared" si="48"/>
        <v>104.5</v>
      </c>
      <c r="O212" s="44">
        <f t="shared" si="48"/>
        <v>113.78888888888784</v>
      </c>
      <c r="P212" s="44">
        <f t="shared" si="48"/>
        <v>119.59444444444435</v>
      </c>
      <c r="Q212" s="45">
        <f t="shared" si="48"/>
        <v>98.694444444443491</v>
      </c>
      <c r="R212" s="45">
        <f t="shared" si="48"/>
        <v>107.98333333333188</v>
      </c>
      <c r="S212" s="45">
        <f t="shared" si="48"/>
        <v>113.78888888888784</v>
      </c>
      <c r="T212" s="46">
        <f t="shared" si="48"/>
        <v>92.888888888888118</v>
      </c>
      <c r="U212" s="46">
        <f t="shared" si="46"/>
        <v>102.17777777777836</v>
      </c>
      <c r="V212" s="46">
        <f t="shared" si="46"/>
        <v>107.98333333333188</v>
      </c>
      <c r="W212" s="47">
        <f t="shared" si="46"/>
        <v>87.083333333333357</v>
      </c>
      <c r="X212" s="47">
        <f t="shared" si="46"/>
        <v>96.372222222222604</v>
      </c>
      <c r="Y212" s="47">
        <f t="shared" si="46"/>
        <v>102.17777777777836</v>
      </c>
      <c r="Z212" s="48">
        <f t="shared" si="46"/>
        <v>81.277777777778255</v>
      </c>
      <c r="AA212" s="48">
        <f t="shared" si="46"/>
        <v>90.566666666666094</v>
      </c>
      <c r="AB212" s="48">
        <f t="shared" si="46"/>
        <v>96.372222222222604</v>
      </c>
      <c r="AC212" s="49">
        <f t="shared" si="46"/>
        <v>75.472222222221745</v>
      </c>
      <c r="AD212" s="49">
        <f t="shared" si="46"/>
        <v>84.761111111111106</v>
      </c>
      <c r="AE212" s="49">
        <f t="shared" si="46"/>
        <v>90.566666666666094</v>
      </c>
      <c r="AF212" s="50">
        <f t="shared" si="45"/>
        <v>69.666666666667382</v>
      </c>
      <c r="AG212" s="50">
        <f t="shared" si="45"/>
        <v>78.95555555555552</v>
      </c>
      <c r="AH212" s="50">
        <f t="shared" si="45"/>
        <v>84.761111111111106</v>
      </c>
      <c r="AI212" s="51">
        <f t="shared" si="45"/>
        <v>63.861111111110873</v>
      </c>
      <c r="AJ212" s="51">
        <f t="shared" si="45"/>
        <v>73.150000000000858</v>
      </c>
      <c r="AK212" s="51">
        <f t="shared" si="45"/>
        <v>78.95555555555552</v>
      </c>
      <c r="AX212" s="381"/>
    </row>
    <row r="213" spans="1:50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163.33333333333428</v>
      </c>
      <c r="F213" s="41">
        <f t="shared" si="48"/>
        <v>172.66666666666794</v>
      </c>
      <c r="G213" s="41">
        <f t="shared" si="48"/>
        <v>178.4999999999992</v>
      </c>
      <c r="H213" s="42">
        <f t="shared" si="48"/>
        <v>151.66666666666572</v>
      </c>
      <c r="I213" s="42">
        <f t="shared" si="48"/>
        <v>160.99999999999875</v>
      </c>
      <c r="J213" s="42">
        <f t="shared" si="48"/>
        <v>166.83333333333334</v>
      </c>
      <c r="K213" s="43">
        <f t="shared" si="48"/>
        <v>140.00000000000142</v>
      </c>
      <c r="L213" s="43">
        <f t="shared" si="48"/>
        <v>149.33333333333371</v>
      </c>
      <c r="M213" s="43">
        <f t="shared" si="48"/>
        <v>155.16666666666799</v>
      </c>
      <c r="N213" s="44">
        <f t="shared" si="48"/>
        <v>105</v>
      </c>
      <c r="O213" s="44">
        <f t="shared" si="48"/>
        <v>114.33333333333229</v>
      </c>
      <c r="P213" s="44">
        <f t="shared" si="48"/>
        <v>120.16666666666657</v>
      </c>
      <c r="Q213" s="45">
        <f t="shared" si="48"/>
        <v>99.166666666665719</v>
      </c>
      <c r="R213" s="45">
        <f t="shared" si="48"/>
        <v>108.49999999999855</v>
      </c>
      <c r="S213" s="45">
        <f t="shared" si="48"/>
        <v>114.33333333333229</v>
      </c>
      <c r="T213" s="46">
        <f t="shared" si="48"/>
        <v>93.333333333332561</v>
      </c>
      <c r="U213" s="46">
        <f t="shared" si="46"/>
        <v>102.66666666666725</v>
      </c>
      <c r="V213" s="46">
        <f t="shared" si="46"/>
        <v>108.49999999999855</v>
      </c>
      <c r="W213" s="47">
        <f t="shared" si="46"/>
        <v>87.500000000000028</v>
      </c>
      <c r="X213" s="47">
        <f t="shared" si="46"/>
        <v>96.833333333333712</v>
      </c>
      <c r="Y213" s="47">
        <f t="shared" si="46"/>
        <v>102.66666666666725</v>
      </c>
      <c r="Z213" s="48">
        <f t="shared" si="46"/>
        <v>81.66666666666714</v>
      </c>
      <c r="AA213" s="48">
        <f t="shared" si="46"/>
        <v>90.999999999999432</v>
      </c>
      <c r="AB213" s="48">
        <f t="shared" si="46"/>
        <v>96.833333333333712</v>
      </c>
      <c r="AC213" s="49">
        <f t="shared" si="46"/>
        <v>75.83333333333286</v>
      </c>
      <c r="AD213" s="49">
        <f t="shared" si="46"/>
        <v>85.166666666666657</v>
      </c>
      <c r="AE213" s="49">
        <f t="shared" si="46"/>
        <v>90.999999999999432</v>
      </c>
      <c r="AF213" s="50">
        <f t="shared" si="45"/>
        <v>70.000000000000711</v>
      </c>
      <c r="AG213" s="50">
        <f t="shared" si="45"/>
        <v>79.3333333333333</v>
      </c>
      <c r="AH213" s="50">
        <f t="shared" si="45"/>
        <v>85.166666666666657</v>
      </c>
      <c r="AI213" s="51">
        <f t="shared" si="45"/>
        <v>64.16666666666643</v>
      </c>
      <c r="AJ213" s="51">
        <f t="shared" si="45"/>
        <v>73.500000000000853</v>
      </c>
      <c r="AK213" s="51">
        <f t="shared" si="45"/>
        <v>79.3333333333333</v>
      </c>
      <c r="AX213" s="381"/>
    </row>
    <row r="214" spans="1:50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164.11111111111205</v>
      </c>
      <c r="F214" s="41">
        <f t="shared" si="48"/>
        <v>173.48888888889016</v>
      </c>
      <c r="G214" s="41">
        <f t="shared" si="48"/>
        <v>179.3499999999992</v>
      </c>
      <c r="H214" s="42">
        <f t="shared" si="48"/>
        <v>152.38888888888795</v>
      </c>
      <c r="I214" s="42">
        <f t="shared" si="48"/>
        <v>161.76666666666543</v>
      </c>
      <c r="J214" s="42">
        <f t="shared" si="48"/>
        <v>167.62777777777779</v>
      </c>
      <c r="K214" s="43">
        <f t="shared" si="48"/>
        <v>140.66666666666808</v>
      </c>
      <c r="L214" s="43">
        <f t="shared" si="48"/>
        <v>150.04444444444482</v>
      </c>
      <c r="M214" s="43">
        <f t="shared" si="48"/>
        <v>155.90555555555687</v>
      </c>
      <c r="N214" s="44">
        <f t="shared" si="48"/>
        <v>105.5</v>
      </c>
      <c r="O214" s="44">
        <f t="shared" si="48"/>
        <v>114.87777777777674</v>
      </c>
      <c r="P214" s="44">
        <f t="shared" si="48"/>
        <v>120.73888888888879</v>
      </c>
      <c r="Q214" s="45">
        <f t="shared" si="48"/>
        <v>99.638888888887948</v>
      </c>
      <c r="R214" s="45">
        <f t="shared" si="48"/>
        <v>109.01666666666522</v>
      </c>
      <c r="S214" s="45">
        <f t="shared" si="48"/>
        <v>114.87777777777674</v>
      </c>
      <c r="T214" s="46">
        <f t="shared" si="48"/>
        <v>93.777777777777004</v>
      </c>
      <c r="U214" s="46">
        <f t="shared" si="46"/>
        <v>103.15555555555615</v>
      </c>
      <c r="V214" s="46">
        <f t="shared" si="46"/>
        <v>109.01666666666522</v>
      </c>
      <c r="W214" s="47">
        <f t="shared" si="46"/>
        <v>87.9166666666667</v>
      </c>
      <c r="X214" s="47">
        <f t="shared" si="46"/>
        <v>97.294444444444821</v>
      </c>
      <c r="Y214" s="47">
        <f t="shared" si="46"/>
        <v>103.15555555555615</v>
      </c>
      <c r="Z214" s="48">
        <f t="shared" si="46"/>
        <v>82.055555555556026</v>
      </c>
      <c r="AA214" s="48">
        <f t="shared" si="46"/>
        <v>91.433333333332769</v>
      </c>
      <c r="AB214" s="48">
        <f t="shared" si="46"/>
        <v>97.294444444444821</v>
      </c>
      <c r="AC214" s="49">
        <f t="shared" si="46"/>
        <v>76.194444444443974</v>
      </c>
      <c r="AD214" s="49">
        <f t="shared" si="46"/>
        <v>85.572222222222209</v>
      </c>
      <c r="AE214" s="49">
        <f t="shared" si="46"/>
        <v>91.433333333332769</v>
      </c>
      <c r="AF214" s="50">
        <f t="shared" si="45"/>
        <v>70.333333333334039</v>
      </c>
      <c r="AG214" s="50">
        <f t="shared" si="45"/>
        <v>79.71111111111108</v>
      </c>
      <c r="AH214" s="50">
        <f t="shared" si="45"/>
        <v>85.572222222222209</v>
      </c>
      <c r="AI214" s="51">
        <f t="shared" si="45"/>
        <v>64.472222222221987</v>
      </c>
      <c r="AJ214" s="51">
        <f t="shared" si="45"/>
        <v>73.850000000000847</v>
      </c>
      <c r="AK214" s="51">
        <f t="shared" si="45"/>
        <v>79.71111111111108</v>
      </c>
      <c r="AX214" s="381"/>
    </row>
    <row r="215" spans="1:50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164.88888888888982</v>
      </c>
      <c r="F215" s="41">
        <f t="shared" si="48"/>
        <v>174.31111111111238</v>
      </c>
      <c r="G215" s="41">
        <f t="shared" si="48"/>
        <v>180.19999999999919</v>
      </c>
      <c r="H215" s="42">
        <f t="shared" si="48"/>
        <v>153.11111111111018</v>
      </c>
      <c r="I215" s="42">
        <f t="shared" si="48"/>
        <v>162.53333333333211</v>
      </c>
      <c r="J215" s="42">
        <f t="shared" si="48"/>
        <v>168.42222222222225</v>
      </c>
      <c r="K215" s="43">
        <f t="shared" si="48"/>
        <v>141.33333333333474</v>
      </c>
      <c r="L215" s="43">
        <f t="shared" si="48"/>
        <v>150.75555555555593</v>
      </c>
      <c r="M215" s="43">
        <f t="shared" si="48"/>
        <v>156.64444444444575</v>
      </c>
      <c r="N215" s="44">
        <f t="shared" si="48"/>
        <v>106</v>
      </c>
      <c r="O215" s="44">
        <f t="shared" si="48"/>
        <v>115.42222222222119</v>
      </c>
      <c r="P215" s="44">
        <f t="shared" si="48"/>
        <v>121.31111111111102</v>
      </c>
      <c r="Q215" s="45">
        <f t="shared" si="48"/>
        <v>100.11111111111018</v>
      </c>
      <c r="R215" s="45">
        <f t="shared" si="48"/>
        <v>109.53333333333188</v>
      </c>
      <c r="S215" s="45">
        <f t="shared" si="48"/>
        <v>115.42222222222119</v>
      </c>
      <c r="T215" s="46">
        <f t="shared" si="48"/>
        <v>94.222222222221447</v>
      </c>
      <c r="U215" s="46">
        <f t="shared" si="46"/>
        <v>103.64444444444504</v>
      </c>
      <c r="V215" s="46">
        <f t="shared" si="46"/>
        <v>109.53333333333188</v>
      </c>
      <c r="W215" s="47">
        <f t="shared" si="46"/>
        <v>88.333333333333371</v>
      </c>
      <c r="X215" s="47">
        <f t="shared" si="46"/>
        <v>97.755555555555929</v>
      </c>
      <c r="Y215" s="47">
        <f t="shared" si="46"/>
        <v>103.64444444444504</v>
      </c>
      <c r="Z215" s="48">
        <f t="shared" si="46"/>
        <v>82.444444444444912</v>
      </c>
      <c r="AA215" s="48">
        <f t="shared" si="46"/>
        <v>91.866666666666106</v>
      </c>
      <c r="AB215" s="48">
        <f t="shared" si="46"/>
        <v>97.755555555555929</v>
      </c>
      <c r="AC215" s="49">
        <f t="shared" si="46"/>
        <v>76.555555555555088</v>
      </c>
      <c r="AD215" s="49">
        <f t="shared" si="46"/>
        <v>85.97777777777776</v>
      </c>
      <c r="AE215" s="49">
        <f t="shared" si="46"/>
        <v>91.866666666666106</v>
      </c>
      <c r="AF215" s="50">
        <f t="shared" si="46"/>
        <v>70.666666666667368</v>
      </c>
      <c r="AG215" s="50">
        <f t="shared" si="46"/>
        <v>80.08888888888886</v>
      </c>
      <c r="AH215" s="50">
        <f t="shared" si="45"/>
        <v>85.97777777777776</v>
      </c>
      <c r="AI215" s="51">
        <f t="shared" si="45"/>
        <v>64.777777777777544</v>
      </c>
      <c r="AJ215" s="51">
        <f t="shared" si="45"/>
        <v>74.200000000000841</v>
      </c>
      <c r="AK215" s="51">
        <f t="shared" si="45"/>
        <v>80.08888888888886</v>
      </c>
      <c r="AX215" s="381"/>
    </row>
    <row r="216" spans="1:50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165.6666666666676</v>
      </c>
      <c r="F216" s="41">
        <f t="shared" si="48"/>
        <v>175.1333333333346</v>
      </c>
      <c r="G216" s="41">
        <f t="shared" si="48"/>
        <v>181.04999999999919</v>
      </c>
      <c r="H216" s="42">
        <f t="shared" si="48"/>
        <v>153.8333333333324</v>
      </c>
      <c r="I216" s="42">
        <f t="shared" si="48"/>
        <v>163.29999999999879</v>
      </c>
      <c r="J216" s="42">
        <f t="shared" si="48"/>
        <v>169.2166666666667</v>
      </c>
      <c r="K216" s="43">
        <f t="shared" si="48"/>
        <v>142.00000000000139</v>
      </c>
      <c r="L216" s="43">
        <f t="shared" si="48"/>
        <v>151.46666666666704</v>
      </c>
      <c r="M216" s="43">
        <f t="shared" si="48"/>
        <v>157.38333333333463</v>
      </c>
      <c r="N216" s="44">
        <f t="shared" si="48"/>
        <v>106.5</v>
      </c>
      <c r="O216" s="44">
        <f t="shared" si="48"/>
        <v>115.96666666666565</v>
      </c>
      <c r="P216" s="44">
        <f t="shared" si="48"/>
        <v>121.88333333333324</v>
      </c>
      <c r="Q216" s="45">
        <f t="shared" si="48"/>
        <v>100.5833333333324</v>
      </c>
      <c r="R216" s="45">
        <f t="shared" si="48"/>
        <v>110.04999999999855</v>
      </c>
      <c r="S216" s="45">
        <f t="shared" si="48"/>
        <v>115.96666666666565</v>
      </c>
      <c r="T216" s="46">
        <f t="shared" si="48"/>
        <v>94.66666666666589</v>
      </c>
      <c r="U216" s="46">
        <f t="shared" si="46"/>
        <v>104.13333333333394</v>
      </c>
      <c r="V216" s="46">
        <f t="shared" si="46"/>
        <v>110.04999999999855</v>
      </c>
      <c r="W216" s="47">
        <f t="shared" si="46"/>
        <v>88.750000000000043</v>
      </c>
      <c r="X216" s="47">
        <f t="shared" si="46"/>
        <v>98.216666666667038</v>
      </c>
      <c r="Y216" s="47">
        <f t="shared" si="46"/>
        <v>104.13333333333394</v>
      </c>
      <c r="Z216" s="48">
        <f t="shared" si="46"/>
        <v>82.833333333333798</v>
      </c>
      <c r="AA216" s="48">
        <f t="shared" si="46"/>
        <v>92.299999999999443</v>
      </c>
      <c r="AB216" s="48">
        <f t="shared" si="46"/>
        <v>98.216666666667038</v>
      </c>
      <c r="AC216" s="49">
        <f t="shared" si="46"/>
        <v>76.916666666666202</v>
      </c>
      <c r="AD216" s="49">
        <f t="shared" si="46"/>
        <v>86.383333333333312</v>
      </c>
      <c r="AE216" s="49">
        <f t="shared" si="46"/>
        <v>92.299999999999443</v>
      </c>
      <c r="AF216" s="50">
        <f t="shared" si="46"/>
        <v>71.000000000000696</v>
      </c>
      <c r="AG216" s="50">
        <f t="shared" si="46"/>
        <v>80.46666666666664</v>
      </c>
      <c r="AH216" s="50">
        <f t="shared" si="45"/>
        <v>86.383333333333312</v>
      </c>
      <c r="AI216" s="51">
        <f t="shared" si="45"/>
        <v>65.083333333333101</v>
      </c>
      <c r="AJ216" s="51">
        <f t="shared" si="45"/>
        <v>74.550000000000836</v>
      </c>
      <c r="AK216" s="51">
        <f t="shared" si="45"/>
        <v>80.46666666666664</v>
      </c>
      <c r="AX216" s="381"/>
    </row>
    <row r="217" spans="1:50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166.44444444444537</v>
      </c>
      <c r="F217" s="41">
        <f t="shared" si="48"/>
        <v>175.95555555555683</v>
      </c>
      <c r="G217" s="41">
        <f t="shared" si="48"/>
        <v>181.89999999999918</v>
      </c>
      <c r="H217" s="42">
        <f t="shared" si="48"/>
        <v>154.55555555555463</v>
      </c>
      <c r="I217" s="42">
        <f t="shared" si="48"/>
        <v>164.06666666666547</v>
      </c>
      <c r="J217" s="42">
        <f t="shared" si="48"/>
        <v>170.01111111111115</v>
      </c>
      <c r="K217" s="43">
        <f t="shared" si="48"/>
        <v>142.66666666666805</v>
      </c>
      <c r="L217" s="43">
        <f t="shared" si="48"/>
        <v>152.17777777777815</v>
      </c>
      <c r="M217" s="43">
        <f t="shared" si="48"/>
        <v>158.12222222222351</v>
      </c>
      <c r="N217" s="44">
        <f t="shared" si="48"/>
        <v>107</v>
      </c>
      <c r="O217" s="44">
        <f t="shared" si="48"/>
        <v>116.5111111111101</v>
      </c>
      <c r="P217" s="44">
        <f t="shared" si="48"/>
        <v>122.45555555555546</v>
      </c>
      <c r="Q217" s="45">
        <f t="shared" si="48"/>
        <v>101.05555555555463</v>
      </c>
      <c r="R217" s="45">
        <f t="shared" si="48"/>
        <v>110.56666666666521</v>
      </c>
      <c r="S217" s="45">
        <f t="shared" si="48"/>
        <v>116.5111111111101</v>
      </c>
      <c r="T217" s="46">
        <f t="shared" si="48"/>
        <v>95.111111111110333</v>
      </c>
      <c r="U217" s="46">
        <f t="shared" si="46"/>
        <v>104.62222222222283</v>
      </c>
      <c r="V217" s="46">
        <f t="shared" si="46"/>
        <v>110.56666666666521</v>
      </c>
      <c r="W217" s="47">
        <f t="shared" si="46"/>
        <v>89.166666666666714</v>
      </c>
      <c r="X217" s="47">
        <f t="shared" si="46"/>
        <v>98.677777777778147</v>
      </c>
      <c r="Y217" s="47">
        <f t="shared" si="46"/>
        <v>104.62222222222283</v>
      </c>
      <c r="Z217" s="48">
        <f t="shared" si="46"/>
        <v>83.222222222222683</v>
      </c>
      <c r="AA217" s="48">
        <f t="shared" si="46"/>
        <v>92.73333333333278</v>
      </c>
      <c r="AB217" s="48">
        <f t="shared" si="46"/>
        <v>98.677777777778147</v>
      </c>
      <c r="AC217" s="49">
        <f t="shared" si="46"/>
        <v>77.277777777777317</v>
      </c>
      <c r="AD217" s="49">
        <f t="shared" si="46"/>
        <v>86.788888888888863</v>
      </c>
      <c r="AE217" s="49">
        <f t="shared" si="46"/>
        <v>92.73333333333278</v>
      </c>
      <c r="AF217" s="50">
        <f t="shared" si="46"/>
        <v>71.333333333334025</v>
      </c>
      <c r="AG217" s="50">
        <f t="shared" si="46"/>
        <v>80.84444444444442</v>
      </c>
      <c r="AH217" s="50">
        <f t="shared" si="46"/>
        <v>86.788888888888863</v>
      </c>
      <c r="AI217" s="51">
        <f t="shared" si="46"/>
        <v>65.388888888888658</v>
      </c>
      <c r="AJ217" s="51">
        <f t="shared" si="45"/>
        <v>74.90000000000083</v>
      </c>
      <c r="AK217" s="51">
        <f t="shared" si="45"/>
        <v>80.84444444444442</v>
      </c>
      <c r="AX217" s="381"/>
    </row>
    <row r="218" spans="1:50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167.22222222222314</v>
      </c>
      <c r="F218" s="41">
        <f t="shared" si="48"/>
        <v>176.77777777777905</v>
      </c>
      <c r="G218" s="41">
        <f t="shared" si="48"/>
        <v>182.74999999999918</v>
      </c>
      <c r="H218" s="42">
        <f t="shared" si="48"/>
        <v>155.27777777777686</v>
      </c>
      <c r="I218" s="42">
        <f t="shared" si="48"/>
        <v>164.83333333333215</v>
      </c>
      <c r="J218" s="42">
        <f t="shared" si="48"/>
        <v>170.8055555555556</v>
      </c>
      <c r="K218" s="43">
        <f t="shared" si="48"/>
        <v>143.33333333333471</v>
      </c>
      <c r="L218" s="43">
        <f t="shared" si="48"/>
        <v>152.88888888888926</v>
      </c>
      <c r="M218" s="43">
        <f t="shared" si="48"/>
        <v>158.86111111111239</v>
      </c>
      <c r="N218" s="44">
        <f t="shared" si="48"/>
        <v>107.5</v>
      </c>
      <c r="O218" s="44">
        <f t="shared" si="48"/>
        <v>117.05555555555455</v>
      </c>
      <c r="P218" s="44">
        <f t="shared" si="48"/>
        <v>123.02777777777769</v>
      </c>
      <c r="Q218" s="45">
        <f t="shared" si="48"/>
        <v>101.52777777777686</v>
      </c>
      <c r="R218" s="45">
        <f t="shared" si="48"/>
        <v>111.08333333333188</v>
      </c>
      <c r="S218" s="45">
        <f t="shared" si="48"/>
        <v>117.05555555555455</v>
      </c>
      <c r="T218" s="46">
        <f t="shared" si="48"/>
        <v>95.555555555554776</v>
      </c>
      <c r="U218" s="46">
        <f t="shared" si="46"/>
        <v>105.11111111111173</v>
      </c>
      <c r="V218" s="46">
        <f t="shared" si="46"/>
        <v>111.08333333333188</v>
      </c>
      <c r="W218" s="47">
        <f t="shared" si="46"/>
        <v>89.583333333333385</v>
      </c>
      <c r="X218" s="47">
        <f t="shared" si="46"/>
        <v>99.138888888889255</v>
      </c>
      <c r="Y218" s="47">
        <f t="shared" si="46"/>
        <v>105.11111111111173</v>
      </c>
      <c r="Z218" s="48">
        <f t="shared" si="46"/>
        <v>83.611111111111569</v>
      </c>
      <c r="AA218" s="48">
        <f t="shared" si="46"/>
        <v>93.166666666666117</v>
      </c>
      <c r="AB218" s="48">
        <f t="shared" si="46"/>
        <v>99.138888888889255</v>
      </c>
      <c r="AC218" s="49">
        <f t="shared" si="46"/>
        <v>77.638888888888431</v>
      </c>
      <c r="AD218" s="49">
        <f t="shared" si="46"/>
        <v>87.194444444444414</v>
      </c>
      <c r="AE218" s="49">
        <f t="shared" si="46"/>
        <v>93.166666666666117</v>
      </c>
      <c r="AF218" s="50">
        <f t="shared" si="46"/>
        <v>71.666666666667354</v>
      </c>
      <c r="AG218" s="50">
        <f t="shared" si="46"/>
        <v>81.2222222222222</v>
      </c>
      <c r="AH218" s="50">
        <f t="shared" si="46"/>
        <v>87.194444444444414</v>
      </c>
      <c r="AI218" s="51">
        <f t="shared" si="46"/>
        <v>65.694444444444215</v>
      </c>
      <c r="AJ218" s="51">
        <f t="shared" si="45"/>
        <v>75.250000000000824</v>
      </c>
      <c r="AK218" s="51">
        <f t="shared" si="45"/>
        <v>81.2222222222222</v>
      </c>
      <c r="AX218" s="381"/>
    </row>
    <row r="219" spans="1:50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168.00000000000091</v>
      </c>
      <c r="F219" s="41">
        <f t="shared" si="48"/>
        <v>177.60000000000127</v>
      </c>
      <c r="G219" s="41">
        <f t="shared" si="48"/>
        <v>183.59999999999917</v>
      </c>
      <c r="H219" s="42">
        <f t="shared" si="48"/>
        <v>155.99999999999909</v>
      </c>
      <c r="I219" s="42">
        <f t="shared" si="48"/>
        <v>165.59999999999883</v>
      </c>
      <c r="J219" s="42">
        <f t="shared" si="48"/>
        <v>171.60000000000005</v>
      </c>
      <c r="K219" s="43">
        <f t="shared" si="48"/>
        <v>144.00000000000136</v>
      </c>
      <c r="L219" s="43">
        <f t="shared" si="48"/>
        <v>153.60000000000036</v>
      </c>
      <c r="M219" s="43">
        <f t="shared" si="48"/>
        <v>159.60000000000127</v>
      </c>
      <c r="N219" s="44">
        <f t="shared" si="48"/>
        <v>108</v>
      </c>
      <c r="O219" s="44">
        <f t="shared" si="48"/>
        <v>117.599999999999</v>
      </c>
      <c r="P219" s="44">
        <f t="shared" si="48"/>
        <v>123.59999999999991</v>
      </c>
      <c r="Q219" s="45">
        <f t="shared" si="48"/>
        <v>101.99999999999909</v>
      </c>
      <c r="R219" s="45">
        <f t="shared" si="48"/>
        <v>111.59999999999854</v>
      </c>
      <c r="S219" s="45">
        <f t="shared" si="48"/>
        <v>117.599999999999</v>
      </c>
      <c r="T219" s="46">
        <f t="shared" si="48"/>
        <v>95.999999999999218</v>
      </c>
      <c r="U219" s="46">
        <f t="shared" si="46"/>
        <v>105.60000000000062</v>
      </c>
      <c r="V219" s="46">
        <f t="shared" si="46"/>
        <v>111.59999999999854</v>
      </c>
      <c r="W219" s="47">
        <f t="shared" si="46"/>
        <v>90.000000000000057</v>
      </c>
      <c r="X219" s="47">
        <f t="shared" si="46"/>
        <v>99.600000000000364</v>
      </c>
      <c r="Y219" s="47">
        <f t="shared" si="46"/>
        <v>105.60000000000062</v>
      </c>
      <c r="Z219" s="48">
        <f t="shared" si="46"/>
        <v>84.000000000000455</v>
      </c>
      <c r="AA219" s="48">
        <f t="shared" si="46"/>
        <v>93.599999999999454</v>
      </c>
      <c r="AB219" s="48">
        <f t="shared" si="46"/>
        <v>99.600000000000364</v>
      </c>
      <c r="AC219" s="49">
        <f t="shared" si="46"/>
        <v>77.999999999999545</v>
      </c>
      <c r="AD219" s="49">
        <f t="shared" si="46"/>
        <v>87.599999999999966</v>
      </c>
      <c r="AE219" s="49">
        <f t="shared" si="46"/>
        <v>93.599999999999454</v>
      </c>
      <c r="AF219" s="50">
        <f t="shared" si="46"/>
        <v>72.000000000000682</v>
      </c>
      <c r="AG219" s="50">
        <f t="shared" si="46"/>
        <v>81.59999999999998</v>
      </c>
      <c r="AH219" s="50">
        <f t="shared" si="46"/>
        <v>87.599999999999966</v>
      </c>
      <c r="AI219" s="51">
        <f t="shared" si="46"/>
        <v>65.999999999999773</v>
      </c>
      <c r="AJ219" s="51">
        <f t="shared" si="45"/>
        <v>75.600000000000819</v>
      </c>
      <c r="AK219" s="51">
        <f t="shared" si="45"/>
        <v>81.59999999999998</v>
      </c>
      <c r="AX219" s="381"/>
    </row>
    <row r="220" spans="1:50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168.77777777777868</v>
      </c>
      <c r="F220" s="41">
        <f t="shared" si="48"/>
        <v>178.4222222222235</v>
      </c>
      <c r="G220" s="41">
        <f t="shared" si="48"/>
        <v>184.44999999999916</v>
      </c>
      <c r="H220" s="42">
        <f t="shared" si="48"/>
        <v>156.72222222222132</v>
      </c>
      <c r="I220" s="42">
        <f t="shared" si="48"/>
        <v>166.36666666666551</v>
      </c>
      <c r="J220" s="42">
        <f t="shared" si="48"/>
        <v>172.3944444444445</v>
      </c>
      <c r="K220" s="43">
        <f t="shared" si="48"/>
        <v>144.66666666666802</v>
      </c>
      <c r="L220" s="43">
        <f t="shared" si="48"/>
        <v>154.31111111111147</v>
      </c>
      <c r="M220" s="43">
        <f t="shared" si="48"/>
        <v>160.33888888889015</v>
      </c>
      <c r="N220" s="44">
        <f t="shared" si="48"/>
        <v>108.5</v>
      </c>
      <c r="O220" s="44">
        <f t="shared" si="48"/>
        <v>118.14444444444345</v>
      </c>
      <c r="P220" s="44">
        <f t="shared" si="48"/>
        <v>124.17222222222213</v>
      </c>
      <c r="Q220" s="45">
        <f t="shared" si="48"/>
        <v>102.47222222222132</v>
      </c>
      <c r="R220" s="45">
        <f t="shared" si="48"/>
        <v>112.11666666666521</v>
      </c>
      <c r="S220" s="45">
        <f t="shared" si="48"/>
        <v>118.14444444444345</v>
      </c>
      <c r="T220" s="46">
        <f t="shared" si="48"/>
        <v>96.444444444443661</v>
      </c>
      <c r="U220" s="46">
        <f t="shared" si="46"/>
        <v>106.08888888888951</v>
      </c>
      <c r="V220" s="46">
        <f t="shared" si="46"/>
        <v>112.11666666666521</v>
      </c>
      <c r="W220" s="47">
        <f t="shared" si="46"/>
        <v>90.416666666666728</v>
      </c>
      <c r="X220" s="47">
        <f t="shared" si="46"/>
        <v>100.06111111111147</v>
      </c>
      <c r="Y220" s="47">
        <f t="shared" si="46"/>
        <v>106.08888888888951</v>
      </c>
      <c r="Z220" s="48">
        <f t="shared" si="46"/>
        <v>84.38888888888934</v>
      </c>
      <c r="AA220" s="48">
        <f t="shared" si="46"/>
        <v>94.033333333332791</v>
      </c>
      <c r="AB220" s="48">
        <f t="shared" si="46"/>
        <v>100.06111111111147</v>
      </c>
      <c r="AC220" s="49">
        <f t="shared" si="46"/>
        <v>78.36111111111066</v>
      </c>
      <c r="AD220" s="49">
        <f t="shared" si="46"/>
        <v>88.005555555555517</v>
      </c>
      <c r="AE220" s="49">
        <f t="shared" si="46"/>
        <v>94.033333333332791</v>
      </c>
      <c r="AF220" s="50">
        <f t="shared" si="46"/>
        <v>72.333333333334011</v>
      </c>
      <c r="AG220" s="50">
        <f t="shared" si="46"/>
        <v>81.97777777777776</v>
      </c>
      <c r="AH220" s="50">
        <f t="shared" si="46"/>
        <v>88.005555555555517</v>
      </c>
      <c r="AI220" s="51">
        <f t="shared" si="46"/>
        <v>66.30555555555533</v>
      </c>
      <c r="AJ220" s="51">
        <f t="shared" si="45"/>
        <v>75.950000000000813</v>
      </c>
      <c r="AK220" s="51">
        <f t="shared" si="45"/>
        <v>81.97777777777776</v>
      </c>
      <c r="AX220" s="381"/>
    </row>
    <row r="221" spans="1:50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169.55555555555645</v>
      </c>
      <c r="F221" s="41">
        <f t="shared" si="48"/>
        <v>179.24444444444572</v>
      </c>
      <c r="G221" s="41">
        <f t="shared" si="48"/>
        <v>185.29999999999916</v>
      </c>
      <c r="H221" s="42">
        <f t="shared" si="48"/>
        <v>157.44444444444355</v>
      </c>
      <c r="I221" s="42">
        <f t="shared" si="48"/>
        <v>167.13333333333219</v>
      </c>
      <c r="J221" s="42">
        <f t="shared" si="48"/>
        <v>173.18888888888895</v>
      </c>
      <c r="K221" s="43">
        <f t="shared" si="48"/>
        <v>145.33333333333468</v>
      </c>
      <c r="L221" s="43">
        <f t="shared" si="48"/>
        <v>155.02222222222258</v>
      </c>
      <c r="M221" s="43">
        <f t="shared" si="48"/>
        <v>161.07777777777903</v>
      </c>
      <c r="N221" s="44">
        <f t="shared" si="48"/>
        <v>109</v>
      </c>
      <c r="O221" s="44">
        <f t="shared" si="48"/>
        <v>118.6888888888879</v>
      </c>
      <c r="P221" s="44">
        <f t="shared" si="48"/>
        <v>124.74444444444435</v>
      </c>
      <c r="Q221" s="45">
        <f t="shared" si="48"/>
        <v>102.94444444444355</v>
      </c>
      <c r="R221" s="45">
        <f t="shared" si="48"/>
        <v>112.63333333333188</v>
      </c>
      <c r="S221" s="45">
        <f t="shared" si="48"/>
        <v>118.6888888888879</v>
      </c>
      <c r="T221" s="46">
        <f t="shared" si="48"/>
        <v>96.888888888888104</v>
      </c>
      <c r="U221" s="46">
        <f t="shared" si="46"/>
        <v>106.57777777777841</v>
      </c>
      <c r="V221" s="46">
        <f t="shared" si="46"/>
        <v>112.63333333333188</v>
      </c>
      <c r="W221" s="47">
        <f t="shared" si="46"/>
        <v>90.8333333333334</v>
      </c>
      <c r="X221" s="47">
        <f t="shared" si="46"/>
        <v>100.52222222222258</v>
      </c>
      <c r="Y221" s="47">
        <f t="shared" si="46"/>
        <v>106.57777777777841</v>
      </c>
      <c r="Z221" s="48">
        <f t="shared" si="46"/>
        <v>84.777777777778226</v>
      </c>
      <c r="AA221" s="48">
        <f t="shared" si="46"/>
        <v>94.466666666666129</v>
      </c>
      <c r="AB221" s="48">
        <f t="shared" si="46"/>
        <v>100.52222222222258</v>
      </c>
      <c r="AC221" s="49">
        <f t="shared" si="46"/>
        <v>78.722222222221774</v>
      </c>
      <c r="AD221" s="49">
        <f t="shared" si="46"/>
        <v>88.411111111111069</v>
      </c>
      <c r="AE221" s="49">
        <f t="shared" si="46"/>
        <v>94.466666666666129</v>
      </c>
      <c r="AF221" s="50">
        <f t="shared" si="46"/>
        <v>72.666666666667339</v>
      </c>
      <c r="AG221" s="50">
        <f t="shared" si="46"/>
        <v>82.35555555555554</v>
      </c>
      <c r="AH221" s="50">
        <f t="shared" si="46"/>
        <v>88.411111111111069</v>
      </c>
      <c r="AI221" s="51">
        <f t="shared" si="46"/>
        <v>66.611111111110887</v>
      </c>
      <c r="AJ221" s="51">
        <f t="shared" si="45"/>
        <v>76.300000000000807</v>
      </c>
      <c r="AK221" s="51">
        <f t="shared" si="45"/>
        <v>82.35555555555554</v>
      </c>
      <c r="AX221" s="381"/>
    </row>
    <row r="222" spans="1:50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170.33333333333422</v>
      </c>
      <c r="F222" s="41">
        <f t="shared" si="48"/>
        <v>180.06666666666794</v>
      </c>
      <c r="G222" s="41">
        <f t="shared" si="48"/>
        <v>186.14999999999915</v>
      </c>
      <c r="H222" s="42">
        <f t="shared" si="48"/>
        <v>158.16666666666578</v>
      </c>
      <c r="I222" s="42">
        <f t="shared" si="48"/>
        <v>167.89999999999887</v>
      </c>
      <c r="J222" s="42">
        <f t="shared" si="48"/>
        <v>173.98333333333341</v>
      </c>
      <c r="K222" s="43">
        <f t="shared" si="48"/>
        <v>146.00000000000134</v>
      </c>
      <c r="L222" s="43">
        <f t="shared" si="48"/>
        <v>155.73333333333369</v>
      </c>
      <c r="M222" s="43">
        <f t="shared" si="48"/>
        <v>161.81666666666791</v>
      </c>
      <c r="N222" s="44">
        <f t="shared" si="48"/>
        <v>109.5</v>
      </c>
      <c r="O222" s="44">
        <f t="shared" si="48"/>
        <v>119.23333333333235</v>
      </c>
      <c r="P222" s="44">
        <f t="shared" si="48"/>
        <v>125.31666666666658</v>
      </c>
      <c r="Q222" s="45">
        <f t="shared" si="48"/>
        <v>103.41666666666578</v>
      </c>
      <c r="R222" s="45">
        <f t="shared" si="48"/>
        <v>113.14999999999854</v>
      </c>
      <c r="S222" s="45">
        <f t="shared" si="48"/>
        <v>119.23333333333235</v>
      </c>
      <c r="T222" s="46">
        <f t="shared" si="48"/>
        <v>97.333333333332547</v>
      </c>
      <c r="U222" s="46">
        <f t="shared" si="46"/>
        <v>107.0666666666673</v>
      </c>
      <c r="V222" s="46">
        <f t="shared" si="46"/>
        <v>113.14999999999854</v>
      </c>
      <c r="W222" s="47">
        <f t="shared" si="46"/>
        <v>91.250000000000071</v>
      </c>
      <c r="X222" s="47">
        <f t="shared" si="46"/>
        <v>100.98333333333369</v>
      </c>
      <c r="Y222" s="47">
        <f t="shared" si="46"/>
        <v>107.0666666666673</v>
      </c>
      <c r="Z222" s="48">
        <f t="shared" si="46"/>
        <v>85.166666666667112</v>
      </c>
      <c r="AA222" s="48">
        <f t="shared" si="46"/>
        <v>94.899999999999466</v>
      </c>
      <c r="AB222" s="48">
        <f t="shared" si="46"/>
        <v>100.98333333333369</v>
      </c>
      <c r="AC222" s="49">
        <f t="shared" si="46"/>
        <v>79.083333333332888</v>
      </c>
      <c r="AD222" s="49">
        <f t="shared" si="46"/>
        <v>88.81666666666662</v>
      </c>
      <c r="AE222" s="49">
        <f t="shared" si="46"/>
        <v>94.899999999999466</v>
      </c>
      <c r="AF222" s="50">
        <f t="shared" si="46"/>
        <v>73.000000000000668</v>
      </c>
      <c r="AG222" s="50">
        <f t="shared" si="46"/>
        <v>82.73333333333332</v>
      </c>
      <c r="AH222" s="50">
        <f t="shared" si="46"/>
        <v>88.81666666666662</v>
      </c>
      <c r="AI222" s="51">
        <f t="shared" si="46"/>
        <v>66.916666666666444</v>
      </c>
      <c r="AJ222" s="51">
        <f t="shared" si="45"/>
        <v>76.650000000000801</v>
      </c>
      <c r="AK222" s="51">
        <f t="shared" si="45"/>
        <v>82.73333333333332</v>
      </c>
      <c r="AX222" s="381"/>
    </row>
    <row r="223" spans="1:50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171.111111111112</v>
      </c>
      <c r="F223" s="41">
        <f t="shared" si="48"/>
        <v>180.88888888889016</v>
      </c>
      <c r="G223" s="41">
        <f t="shared" si="48"/>
        <v>186.99999999999915</v>
      </c>
      <c r="H223" s="42">
        <f t="shared" si="48"/>
        <v>158.888888888888</v>
      </c>
      <c r="I223" s="42">
        <f t="shared" si="48"/>
        <v>168.66666666666555</v>
      </c>
      <c r="J223" s="42">
        <f t="shared" si="48"/>
        <v>174.77777777777786</v>
      </c>
      <c r="K223" s="43">
        <f t="shared" si="48"/>
        <v>146.66666666666799</v>
      </c>
      <c r="L223" s="43">
        <f t="shared" si="48"/>
        <v>156.4444444444448</v>
      </c>
      <c r="M223" s="43">
        <f t="shared" si="48"/>
        <v>162.55555555555679</v>
      </c>
      <c r="N223" s="44">
        <f t="shared" si="48"/>
        <v>110</v>
      </c>
      <c r="O223" s="44">
        <f t="shared" si="48"/>
        <v>119.77777777777681</v>
      </c>
      <c r="P223" s="44">
        <f t="shared" si="48"/>
        <v>125.8888888888888</v>
      </c>
      <c r="Q223" s="45">
        <f t="shared" si="48"/>
        <v>103.888888888888</v>
      </c>
      <c r="R223" s="45">
        <f t="shared" si="48"/>
        <v>113.66666666666521</v>
      </c>
      <c r="S223" s="45">
        <f t="shared" si="48"/>
        <v>119.77777777777681</v>
      </c>
      <c r="T223" s="46">
        <f t="shared" si="48"/>
        <v>97.77777777777699</v>
      </c>
      <c r="U223" s="46">
        <f t="shared" si="46"/>
        <v>107.5555555555562</v>
      </c>
      <c r="V223" s="46">
        <f t="shared" si="46"/>
        <v>113.66666666666521</v>
      </c>
      <c r="W223" s="47">
        <f t="shared" si="46"/>
        <v>91.666666666666742</v>
      </c>
      <c r="X223" s="47">
        <f t="shared" si="46"/>
        <v>101.4444444444448</v>
      </c>
      <c r="Y223" s="47">
        <f t="shared" si="46"/>
        <v>107.5555555555562</v>
      </c>
      <c r="Z223" s="48">
        <f t="shared" si="46"/>
        <v>85.555555555555998</v>
      </c>
      <c r="AA223" s="48">
        <f t="shared" si="46"/>
        <v>95.333333333332803</v>
      </c>
      <c r="AB223" s="48">
        <f t="shared" ref="AB223:AI223" si="49">AB224-(AB$363/360)</f>
        <v>101.4444444444448</v>
      </c>
      <c r="AC223" s="49">
        <f t="shared" si="49"/>
        <v>79.444444444444002</v>
      </c>
      <c r="AD223" s="49">
        <f t="shared" si="49"/>
        <v>89.222222222222172</v>
      </c>
      <c r="AE223" s="49">
        <f t="shared" si="49"/>
        <v>95.333333333332803</v>
      </c>
      <c r="AF223" s="50">
        <f t="shared" si="49"/>
        <v>73.333333333333997</v>
      </c>
      <c r="AG223" s="50">
        <f t="shared" si="49"/>
        <v>83.1111111111111</v>
      </c>
      <c r="AH223" s="50">
        <f t="shared" si="49"/>
        <v>89.222222222222172</v>
      </c>
      <c r="AI223" s="51">
        <f t="shared" si="49"/>
        <v>67.222222222222001</v>
      </c>
      <c r="AJ223" s="51">
        <f t="shared" si="45"/>
        <v>77.000000000000796</v>
      </c>
      <c r="AK223" s="51">
        <f t="shared" si="45"/>
        <v>83.1111111111111</v>
      </c>
      <c r="AX223" s="381"/>
    </row>
    <row r="224" spans="1:50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171.88888888888977</v>
      </c>
      <c r="F224" s="41">
        <f t="shared" si="48"/>
        <v>181.71111111111239</v>
      </c>
      <c r="G224" s="41">
        <f t="shared" si="48"/>
        <v>187.84999999999914</v>
      </c>
      <c r="H224" s="42">
        <f t="shared" si="48"/>
        <v>159.61111111111023</v>
      </c>
      <c r="I224" s="42">
        <f t="shared" si="48"/>
        <v>169.43333333333223</v>
      </c>
      <c r="J224" s="42">
        <f t="shared" si="48"/>
        <v>175.57222222222231</v>
      </c>
      <c r="K224" s="43">
        <f t="shared" si="48"/>
        <v>147.33333333333465</v>
      </c>
      <c r="L224" s="43">
        <f t="shared" si="48"/>
        <v>157.15555555555591</v>
      </c>
      <c r="M224" s="43">
        <f t="shared" si="48"/>
        <v>163.29444444444567</v>
      </c>
      <c r="N224" s="44">
        <f t="shared" si="48"/>
        <v>110.5</v>
      </c>
      <c r="O224" s="44">
        <f t="shared" si="48"/>
        <v>120.32222222222126</v>
      </c>
      <c r="P224" s="44">
        <f t="shared" si="48"/>
        <v>126.46111111111102</v>
      </c>
      <c r="Q224" s="45">
        <f t="shared" si="48"/>
        <v>104.36111111111023</v>
      </c>
      <c r="R224" s="45">
        <f t="shared" si="48"/>
        <v>114.18333333333187</v>
      </c>
      <c r="S224" s="45">
        <f t="shared" si="48"/>
        <v>120.32222222222126</v>
      </c>
      <c r="T224" s="46">
        <f t="shared" si="48"/>
        <v>98.222222222221433</v>
      </c>
      <c r="U224" s="46">
        <f t="shared" ref="U224:AI224" si="50">U225-(U$363/360)</f>
        <v>108.04444444444509</v>
      </c>
      <c r="V224" s="46">
        <f t="shared" si="50"/>
        <v>114.18333333333187</v>
      </c>
      <c r="W224" s="47">
        <f t="shared" si="50"/>
        <v>92.083333333333414</v>
      </c>
      <c r="X224" s="47">
        <f t="shared" si="50"/>
        <v>101.90555555555591</v>
      </c>
      <c r="Y224" s="47">
        <f t="shared" si="50"/>
        <v>108.04444444444509</v>
      </c>
      <c r="Z224" s="48">
        <f t="shared" si="50"/>
        <v>85.944444444444883</v>
      </c>
      <c r="AA224" s="48">
        <f t="shared" si="50"/>
        <v>95.76666666666614</v>
      </c>
      <c r="AB224" s="48">
        <f t="shared" si="50"/>
        <v>101.90555555555591</v>
      </c>
      <c r="AC224" s="49">
        <f t="shared" si="50"/>
        <v>79.805555555555117</v>
      </c>
      <c r="AD224" s="49">
        <f t="shared" si="50"/>
        <v>89.627777777777723</v>
      </c>
      <c r="AE224" s="49">
        <f t="shared" si="50"/>
        <v>95.76666666666614</v>
      </c>
      <c r="AF224" s="50">
        <f t="shared" si="50"/>
        <v>73.666666666667325</v>
      </c>
      <c r="AG224" s="50">
        <f t="shared" si="50"/>
        <v>83.48888888888888</v>
      </c>
      <c r="AH224" s="50">
        <f t="shared" si="50"/>
        <v>89.627777777777723</v>
      </c>
      <c r="AI224" s="51">
        <f t="shared" si="50"/>
        <v>67.527777777777558</v>
      </c>
      <c r="AJ224" s="51">
        <f t="shared" si="45"/>
        <v>77.35000000000079</v>
      </c>
      <c r="AK224" s="51">
        <f t="shared" si="45"/>
        <v>83.48888888888888</v>
      </c>
      <c r="AX224" s="381"/>
    </row>
    <row r="225" spans="1:50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172.66666666666754</v>
      </c>
      <c r="F225" s="41">
        <f t="shared" si="48"/>
        <v>182.53333333333461</v>
      </c>
      <c r="G225" s="41">
        <f t="shared" si="48"/>
        <v>188.69999999999914</v>
      </c>
      <c r="H225" s="42">
        <f t="shared" si="48"/>
        <v>160.33333333333246</v>
      </c>
      <c r="I225" s="42">
        <f t="shared" si="48"/>
        <v>170.19999999999891</v>
      </c>
      <c r="J225" s="42">
        <f t="shared" si="48"/>
        <v>176.36666666666676</v>
      </c>
      <c r="K225" s="43">
        <f t="shared" si="48"/>
        <v>148.00000000000131</v>
      </c>
      <c r="L225" s="43">
        <f t="shared" si="48"/>
        <v>157.86666666666702</v>
      </c>
      <c r="M225" s="43">
        <f t="shared" si="48"/>
        <v>164.03333333333455</v>
      </c>
      <c r="N225" s="44">
        <f t="shared" si="48"/>
        <v>111</v>
      </c>
      <c r="O225" s="44">
        <f t="shared" si="48"/>
        <v>120.86666666666571</v>
      </c>
      <c r="P225" s="44">
        <f t="shared" si="48"/>
        <v>127.03333333333325</v>
      </c>
      <c r="Q225" s="45">
        <f t="shared" si="48"/>
        <v>104.83333333333246</v>
      </c>
      <c r="R225" s="45">
        <f t="shared" si="48"/>
        <v>114.69999999999854</v>
      </c>
      <c r="S225" s="45">
        <f t="shared" si="48"/>
        <v>120.86666666666571</v>
      </c>
      <c r="T225" s="46">
        <f t="shared" ref="T225:AI240" si="51">T226-(T$363/360)</f>
        <v>98.666666666665876</v>
      </c>
      <c r="U225" s="46">
        <f t="shared" si="51"/>
        <v>108.53333333333399</v>
      </c>
      <c r="V225" s="46">
        <f t="shared" si="51"/>
        <v>114.69999999999854</v>
      </c>
      <c r="W225" s="47">
        <f t="shared" si="51"/>
        <v>92.500000000000085</v>
      </c>
      <c r="X225" s="47">
        <f t="shared" si="51"/>
        <v>102.36666666666702</v>
      </c>
      <c r="Y225" s="47">
        <f t="shared" si="51"/>
        <v>108.53333333333399</v>
      </c>
      <c r="Z225" s="48">
        <f t="shared" si="51"/>
        <v>86.333333333333769</v>
      </c>
      <c r="AA225" s="48">
        <f t="shared" si="51"/>
        <v>96.199999999999477</v>
      </c>
      <c r="AB225" s="48">
        <f t="shared" si="51"/>
        <v>102.36666666666702</v>
      </c>
      <c r="AC225" s="49">
        <f t="shared" si="51"/>
        <v>80.166666666666231</v>
      </c>
      <c r="AD225" s="49">
        <f t="shared" si="51"/>
        <v>90.033333333333275</v>
      </c>
      <c r="AE225" s="49">
        <f t="shared" si="51"/>
        <v>96.199999999999477</v>
      </c>
      <c r="AF225" s="50">
        <f t="shared" si="51"/>
        <v>74.000000000000654</v>
      </c>
      <c r="AG225" s="50">
        <f t="shared" si="51"/>
        <v>83.86666666666666</v>
      </c>
      <c r="AH225" s="50">
        <f t="shared" si="51"/>
        <v>90.033333333333275</v>
      </c>
      <c r="AI225" s="51">
        <f t="shared" si="51"/>
        <v>67.833333333333115</v>
      </c>
      <c r="AJ225" s="51">
        <f t="shared" si="45"/>
        <v>77.700000000000784</v>
      </c>
      <c r="AK225" s="51">
        <f t="shared" si="45"/>
        <v>83.86666666666666</v>
      </c>
      <c r="AX225" s="381"/>
    </row>
    <row r="226" spans="1:50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173.44444444444531</v>
      </c>
      <c r="F226" s="41">
        <f t="shared" si="52"/>
        <v>183.35555555555683</v>
      </c>
      <c r="G226" s="41">
        <f t="shared" si="52"/>
        <v>189.54999999999913</v>
      </c>
      <c r="H226" s="42">
        <f t="shared" si="52"/>
        <v>161.05555555555469</v>
      </c>
      <c r="I226" s="42">
        <f t="shared" si="52"/>
        <v>170.96666666666559</v>
      </c>
      <c r="J226" s="42">
        <f t="shared" si="52"/>
        <v>177.16111111111121</v>
      </c>
      <c r="K226" s="43">
        <f t="shared" si="52"/>
        <v>148.66666666666796</v>
      </c>
      <c r="L226" s="43">
        <f t="shared" si="52"/>
        <v>158.57777777777812</v>
      </c>
      <c r="M226" s="43">
        <f t="shared" si="52"/>
        <v>164.77222222222343</v>
      </c>
      <c r="N226" s="44">
        <f t="shared" si="52"/>
        <v>111.5</v>
      </c>
      <c r="O226" s="44">
        <f t="shared" si="52"/>
        <v>121.41111111111016</v>
      </c>
      <c r="P226" s="44">
        <f t="shared" si="52"/>
        <v>127.60555555555547</v>
      </c>
      <c r="Q226" s="45">
        <f t="shared" si="52"/>
        <v>105.30555555555469</v>
      </c>
      <c r="R226" s="45">
        <f t="shared" si="52"/>
        <v>115.2166666666652</v>
      </c>
      <c r="S226" s="45">
        <f t="shared" si="52"/>
        <v>121.41111111111016</v>
      </c>
      <c r="T226" s="46">
        <f t="shared" si="51"/>
        <v>99.111111111110318</v>
      </c>
      <c r="U226" s="46">
        <f t="shared" si="51"/>
        <v>109.02222222222288</v>
      </c>
      <c r="V226" s="46">
        <f t="shared" si="51"/>
        <v>115.2166666666652</v>
      </c>
      <c r="W226" s="47">
        <f t="shared" si="51"/>
        <v>92.916666666666757</v>
      </c>
      <c r="X226" s="47">
        <f t="shared" si="51"/>
        <v>102.82777777777812</v>
      </c>
      <c r="Y226" s="47">
        <f t="shared" si="51"/>
        <v>109.02222222222288</v>
      </c>
      <c r="Z226" s="48">
        <f t="shared" si="51"/>
        <v>86.722222222222655</v>
      </c>
      <c r="AA226" s="48">
        <f t="shared" si="51"/>
        <v>96.633333333332814</v>
      </c>
      <c r="AB226" s="48">
        <f t="shared" si="51"/>
        <v>102.82777777777812</v>
      </c>
      <c r="AC226" s="49">
        <f t="shared" si="51"/>
        <v>80.527777777777345</v>
      </c>
      <c r="AD226" s="49">
        <f t="shared" si="51"/>
        <v>90.438888888888826</v>
      </c>
      <c r="AE226" s="49">
        <f t="shared" si="51"/>
        <v>96.633333333332814</v>
      </c>
      <c r="AF226" s="50">
        <f t="shared" si="51"/>
        <v>74.333333333333982</v>
      </c>
      <c r="AG226" s="50">
        <f t="shared" si="51"/>
        <v>84.24444444444444</v>
      </c>
      <c r="AH226" s="50">
        <f t="shared" si="51"/>
        <v>90.438888888888826</v>
      </c>
      <c r="AI226" s="51">
        <f t="shared" si="51"/>
        <v>68.138888888888673</v>
      </c>
      <c r="AJ226" s="51">
        <f t="shared" si="45"/>
        <v>78.050000000000779</v>
      </c>
      <c r="AK226" s="51">
        <f t="shared" si="45"/>
        <v>84.24444444444444</v>
      </c>
      <c r="AX226" s="381"/>
    </row>
    <row r="227" spans="1:50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174.22222222222308</v>
      </c>
      <c r="F227" s="41">
        <f t="shared" si="52"/>
        <v>184.17777777777906</v>
      </c>
      <c r="G227" s="41">
        <f t="shared" si="52"/>
        <v>190.39999999999912</v>
      </c>
      <c r="H227" s="42">
        <f t="shared" si="52"/>
        <v>161.77777777777692</v>
      </c>
      <c r="I227" s="42">
        <f t="shared" si="52"/>
        <v>171.73333333333227</v>
      </c>
      <c r="J227" s="42">
        <f t="shared" si="52"/>
        <v>177.95555555555566</v>
      </c>
      <c r="K227" s="43">
        <f t="shared" si="52"/>
        <v>149.33333333333462</v>
      </c>
      <c r="L227" s="43">
        <f t="shared" si="52"/>
        <v>159.28888888888923</v>
      </c>
      <c r="M227" s="43">
        <f t="shared" si="52"/>
        <v>165.51111111111231</v>
      </c>
      <c r="N227" s="44">
        <f t="shared" si="52"/>
        <v>112</v>
      </c>
      <c r="O227" s="44">
        <f t="shared" si="52"/>
        <v>121.95555555555461</v>
      </c>
      <c r="P227" s="44">
        <f t="shared" si="52"/>
        <v>128.17777777777769</v>
      </c>
      <c r="Q227" s="45">
        <f t="shared" si="52"/>
        <v>105.77777777777692</v>
      </c>
      <c r="R227" s="45">
        <f t="shared" si="52"/>
        <v>115.73333333333187</v>
      </c>
      <c r="S227" s="45">
        <f t="shared" si="52"/>
        <v>121.95555555555461</v>
      </c>
      <c r="T227" s="46">
        <f t="shared" si="51"/>
        <v>99.555555555554761</v>
      </c>
      <c r="U227" s="46">
        <f t="shared" si="51"/>
        <v>109.51111111111177</v>
      </c>
      <c r="V227" s="46">
        <f t="shared" si="51"/>
        <v>115.73333333333187</v>
      </c>
      <c r="W227" s="47">
        <f t="shared" si="51"/>
        <v>93.333333333333428</v>
      </c>
      <c r="X227" s="47">
        <f t="shared" si="51"/>
        <v>103.28888888888923</v>
      </c>
      <c r="Y227" s="47">
        <f t="shared" si="51"/>
        <v>109.51111111111177</v>
      </c>
      <c r="Z227" s="48">
        <f t="shared" si="51"/>
        <v>87.111111111111541</v>
      </c>
      <c r="AA227" s="48">
        <f t="shared" si="51"/>
        <v>97.066666666666151</v>
      </c>
      <c r="AB227" s="48">
        <f t="shared" si="51"/>
        <v>103.28888888888923</v>
      </c>
      <c r="AC227" s="49">
        <f t="shared" si="51"/>
        <v>80.888888888888459</v>
      </c>
      <c r="AD227" s="49">
        <f t="shared" si="51"/>
        <v>90.844444444444377</v>
      </c>
      <c r="AE227" s="49">
        <f t="shared" si="51"/>
        <v>97.066666666666151</v>
      </c>
      <c r="AF227" s="50">
        <f t="shared" si="51"/>
        <v>74.666666666667311</v>
      </c>
      <c r="AG227" s="50">
        <f t="shared" si="51"/>
        <v>84.62222222222222</v>
      </c>
      <c r="AH227" s="50">
        <f t="shared" si="51"/>
        <v>90.844444444444377</v>
      </c>
      <c r="AI227" s="51">
        <f t="shared" si="51"/>
        <v>68.44444444444423</v>
      </c>
      <c r="AJ227" s="51">
        <f t="shared" si="45"/>
        <v>78.400000000000773</v>
      </c>
      <c r="AK227" s="51">
        <f t="shared" si="45"/>
        <v>84.62222222222222</v>
      </c>
      <c r="AX227" s="381"/>
    </row>
    <row r="228" spans="1:50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175.00000000000085</v>
      </c>
      <c r="F228" s="41">
        <f t="shared" si="52"/>
        <v>185.00000000000128</v>
      </c>
      <c r="G228" s="41">
        <f t="shared" si="52"/>
        <v>191.24999999999912</v>
      </c>
      <c r="H228" s="42">
        <f t="shared" si="52"/>
        <v>162.49999999999915</v>
      </c>
      <c r="I228" s="42">
        <f t="shared" si="52"/>
        <v>172.49999999999895</v>
      </c>
      <c r="J228" s="42">
        <f t="shared" si="52"/>
        <v>178.75000000000011</v>
      </c>
      <c r="K228" s="43">
        <f t="shared" si="52"/>
        <v>150.00000000000128</v>
      </c>
      <c r="L228" s="43">
        <f t="shared" si="52"/>
        <v>160.00000000000034</v>
      </c>
      <c r="M228" s="43">
        <f t="shared" si="52"/>
        <v>166.25000000000119</v>
      </c>
      <c r="N228" s="44">
        <f t="shared" si="52"/>
        <v>112.5</v>
      </c>
      <c r="O228" s="44">
        <f t="shared" si="52"/>
        <v>122.49999999999906</v>
      </c>
      <c r="P228" s="44">
        <f t="shared" si="52"/>
        <v>128.74999999999991</v>
      </c>
      <c r="Q228" s="45">
        <f t="shared" si="52"/>
        <v>106.24999999999915</v>
      </c>
      <c r="R228" s="45">
        <f t="shared" si="52"/>
        <v>116.24999999999854</v>
      </c>
      <c r="S228" s="45">
        <f t="shared" si="52"/>
        <v>122.49999999999906</v>
      </c>
      <c r="T228" s="46">
        <f t="shared" si="51"/>
        <v>99.999999999999204</v>
      </c>
      <c r="U228" s="46">
        <f t="shared" si="51"/>
        <v>110.00000000000067</v>
      </c>
      <c r="V228" s="46">
        <f t="shared" si="51"/>
        <v>116.24999999999854</v>
      </c>
      <c r="W228" s="47">
        <f t="shared" si="51"/>
        <v>93.750000000000099</v>
      </c>
      <c r="X228" s="47">
        <f t="shared" si="51"/>
        <v>103.75000000000034</v>
      </c>
      <c r="Y228" s="47">
        <f t="shared" si="51"/>
        <v>110.00000000000067</v>
      </c>
      <c r="Z228" s="48">
        <f t="shared" si="51"/>
        <v>87.500000000000426</v>
      </c>
      <c r="AA228" s="48">
        <f t="shared" si="51"/>
        <v>97.499999999999488</v>
      </c>
      <c r="AB228" s="48">
        <f t="shared" si="51"/>
        <v>103.75000000000034</v>
      </c>
      <c r="AC228" s="49">
        <f t="shared" si="51"/>
        <v>81.249999999999574</v>
      </c>
      <c r="AD228" s="49">
        <f t="shared" si="51"/>
        <v>91.249999999999929</v>
      </c>
      <c r="AE228" s="49">
        <f t="shared" si="51"/>
        <v>97.499999999999488</v>
      </c>
      <c r="AF228" s="50">
        <f t="shared" si="51"/>
        <v>75.000000000000639</v>
      </c>
      <c r="AG228" s="50">
        <f t="shared" si="51"/>
        <v>85</v>
      </c>
      <c r="AH228" s="50">
        <f t="shared" si="51"/>
        <v>91.249999999999929</v>
      </c>
      <c r="AI228" s="51">
        <f t="shared" si="51"/>
        <v>68.749999999999787</v>
      </c>
      <c r="AJ228" s="51">
        <f t="shared" si="45"/>
        <v>78.750000000000767</v>
      </c>
      <c r="AK228" s="51">
        <f t="shared" si="45"/>
        <v>85</v>
      </c>
      <c r="AX228" s="381"/>
    </row>
    <row r="229" spans="1:50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175.77777777777862</v>
      </c>
      <c r="F229" s="41">
        <f t="shared" si="52"/>
        <v>185.8222222222235</v>
      </c>
      <c r="G229" s="41">
        <f t="shared" si="52"/>
        <v>192.09999999999911</v>
      </c>
      <c r="H229" s="42">
        <f t="shared" si="52"/>
        <v>163.22222222222138</v>
      </c>
      <c r="I229" s="42">
        <f t="shared" si="52"/>
        <v>173.26666666666563</v>
      </c>
      <c r="J229" s="42">
        <f t="shared" si="52"/>
        <v>179.54444444444457</v>
      </c>
      <c r="K229" s="43">
        <f t="shared" si="52"/>
        <v>150.66666666666794</v>
      </c>
      <c r="L229" s="43">
        <f t="shared" si="52"/>
        <v>160.71111111111145</v>
      </c>
      <c r="M229" s="43">
        <f t="shared" si="52"/>
        <v>166.98888888889007</v>
      </c>
      <c r="N229" s="44">
        <f t="shared" si="52"/>
        <v>113</v>
      </c>
      <c r="O229" s="44">
        <f t="shared" si="52"/>
        <v>123.04444444444351</v>
      </c>
      <c r="P229" s="44">
        <f t="shared" si="52"/>
        <v>129.32222222222214</v>
      </c>
      <c r="Q229" s="45">
        <f t="shared" si="52"/>
        <v>106.72222222222138</v>
      </c>
      <c r="R229" s="45">
        <f t="shared" si="52"/>
        <v>116.7666666666652</v>
      </c>
      <c r="S229" s="45">
        <f t="shared" si="52"/>
        <v>123.04444444444351</v>
      </c>
      <c r="T229" s="46">
        <f t="shared" si="52"/>
        <v>100.44444444444365</v>
      </c>
      <c r="U229" s="46">
        <f t="shared" si="51"/>
        <v>110.48888888888956</v>
      </c>
      <c r="V229" s="46">
        <f t="shared" si="51"/>
        <v>116.7666666666652</v>
      </c>
      <c r="W229" s="47">
        <f t="shared" si="51"/>
        <v>94.166666666666771</v>
      </c>
      <c r="X229" s="47">
        <f t="shared" si="51"/>
        <v>104.21111111111145</v>
      </c>
      <c r="Y229" s="47">
        <f t="shared" si="51"/>
        <v>110.48888888888956</v>
      </c>
      <c r="Z229" s="48">
        <f t="shared" si="51"/>
        <v>87.888888888889312</v>
      </c>
      <c r="AA229" s="48">
        <f t="shared" si="51"/>
        <v>97.933333333332826</v>
      </c>
      <c r="AB229" s="48">
        <f t="shared" si="51"/>
        <v>104.21111111111145</v>
      </c>
      <c r="AC229" s="49">
        <f t="shared" si="51"/>
        <v>81.611111111110688</v>
      </c>
      <c r="AD229" s="49">
        <f t="shared" si="51"/>
        <v>91.65555555555548</v>
      </c>
      <c r="AE229" s="49">
        <f t="shared" si="51"/>
        <v>97.933333333332826</v>
      </c>
      <c r="AF229" s="50">
        <f t="shared" si="51"/>
        <v>75.333333333333968</v>
      </c>
      <c r="AG229" s="50">
        <f t="shared" si="51"/>
        <v>85.37777777777778</v>
      </c>
      <c r="AH229" s="50">
        <f t="shared" si="51"/>
        <v>91.65555555555548</v>
      </c>
      <c r="AI229" s="51">
        <f t="shared" si="51"/>
        <v>69.055555555555344</v>
      </c>
      <c r="AJ229" s="51">
        <f t="shared" si="45"/>
        <v>79.100000000000762</v>
      </c>
      <c r="AK229" s="51">
        <f t="shared" si="45"/>
        <v>85.37777777777778</v>
      </c>
      <c r="AX229" s="381"/>
    </row>
    <row r="230" spans="1:50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176.5555555555564</v>
      </c>
      <c r="F230" s="41">
        <f t="shared" si="52"/>
        <v>186.64444444444572</v>
      </c>
      <c r="G230" s="41">
        <f t="shared" si="52"/>
        <v>192.94999999999911</v>
      </c>
      <c r="H230" s="42">
        <f t="shared" si="52"/>
        <v>163.9444444444436</v>
      </c>
      <c r="I230" s="42">
        <f t="shared" si="52"/>
        <v>174.03333333333231</v>
      </c>
      <c r="J230" s="42">
        <f t="shared" si="52"/>
        <v>180.33888888888902</v>
      </c>
      <c r="K230" s="43">
        <f t="shared" si="52"/>
        <v>151.33333333333459</v>
      </c>
      <c r="L230" s="43">
        <f t="shared" si="52"/>
        <v>161.42222222222256</v>
      </c>
      <c r="M230" s="43">
        <f t="shared" si="52"/>
        <v>167.72777777777895</v>
      </c>
      <c r="N230" s="44">
        <f t="shared" si="52"/>
        <v>113.5</v>
      </c>
      <c r="O230" s="44">
        <f t="shared" si="52"/>
        <v>123.58888888888796</v>
      </c>
      <c r="P230" s="44">
        <f t="shared" si="52"/>
        <v>129.89444444444436</v>
      </c>
      <c r="Q230" s="45">
        <f t="shared" si="52"/>
        <v>107.1944444444436</v>
      </c>
      <c r="R230" s="45">
        <f t="shared" si="52"/>
        <v>117.28333333333187</v>
      </c>
      <c r="S230" s="45">
        <f t="shared" si="52"/>
        <v>123.58888888888796</v>
      </c>
      <c r="T230" s="46">
        <f t="shared" si="52"/>
        <v>100.88888888888809</v>
      </c>
      <c r="U230" s="46">
        <f t="shared" si="51"/>
        <v>110.97777777777846</v>
      </c>
      <c r="V230" s="46">
        <f t="shared" si="51"/>
        <v>117.28333333333187</v>
      </c>
      <c r="W230" s="47">
        <f t="shared" si="51"/>
        <v>94.583333333333442</v>
      </c>
      <c r="X230" s="47">
        <f t="shared" si="51"/>
        <v>104.67222222222256</v>
      </c>
      <c r="Y230" s="47">
        <f t="shared" si="51"/>
        <v>110.97777777777846</v>
      </c>
      <c r="Z230" s="48">
        <f t="shared" si="51"/>
        <v>88.277777777778198</v>
      </c>
      <c r="AA230" s="48">
        <f t="shared" si="51"/>
        <v>98.366666666666163</v>
      </c>
      <c r="AB230" s="48">
        <f t="shared" si="51"/>
        <v>104.67222222222256</v>
      </c>
      <c r="AC230" s="49">
        <f t="shared" si="51"/>
        <v>81.972222222221802</v>
      </c>
      <c r="AD230" s="49">
        <f t="shared" si="51"/>
        <v>92.061111111111032</v>
      </c>
      <c r="AE230" s="49">
        <f t="shared" si="51"/>
        <v>98.366666666666163</v>
      </c>
      <c r="AF230" s="50">
        <f t="shared" si="51"/>
        <v>75.666666666667297</v>
      </c>
      <c r="AG230" s="50">
        <f t="shared" si="51"/>
        <v>85.75555555555556</v>
      </c>
      <c r="AH230" s="50">
        <f t="shared" si="45"/>
        <v>92.061111111111032</v>
      </c>
      <c r="AI230" s="51">
        <f t="shared" si="45"/>
        <v>69.361111111110901</v>
      </c>
      <c r="AJ230" s="51">
        <f t="shared" si="45"/>
        <v>79.450000000000756</v>
      </c>
      <c r="AK230" s="51">
        <f t="shared" si="45"/>
        <v>85.75555555555556</v>
      </c>
      <c r="AX230" s="381"/>
    </row>
    <row r="231" spans="1:50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177.33333333333417</v>
      </c>
      <c r="F231" s="41">
        <f t="shared" si="52"/>
        <v>187.46666666666795</v>
      </c>
      <c r="G231" s="41">
        <f t="shared" si="52"/>
        <v>193.7999999999991</v>
      </c>
      <c r="H231" s="42">
        <f t="shared" si="52"/>
        <v>164.66666666666583</v>
      </c>
      <c r="I231" s="42">
        <f t="shared" si="52"/>
        <v>174.79999999999899</v>
      </c>
      <c r="J231" s="42">
        <f t="shared" si="52"/>
        <v>181.13333333333347</v>
      </c>
      <c r="K231" s="43">
        <f t="shared" si="52"/>
        <v>152.00000000000125</v>
      </c>
      <c r="L231" s="43">
        <f t="shared" si="52"/>
        <v>162.13333333333367</v>
      </c>
      <c r="M231" s="43">
        <f t="shared" si="52"/>
        <v>168.46666666666783</v>
      </c>
      <c r="N231" s="44">
        <f t="shared" si="52"/>
        <v>114</v>
      </c>
      <c r="O231" s="44">
        <f t="shared" si="52"/>
        <v>124.13333333333242</v>
      </c>
      <c r="P231" s="44">
        <f t="shared" si="52"/>
        <v>130.46666666666658</v>
      </c>
      <c r="Q231" s="45">
        <f t="shared" si="52"/>
        <v>107.66666666666583</v>
      </c>
      <c r="R231" s="45">
        <f t="shared" si="52"/>
        <v>117.79999999999853</v>
      </c>
      <c r="S231" s="45">
        <f t="shared" si="52"/>
        <v>124.13333333333242</v>
      </c>
      <c r="T231" s="46">
        <f t="shared" si="51"/>
        <v>101.33333333333253</v>
      </c>
      <c r="U231" s="46">
        <f t="shared" si="51"/>
        <v>111.46666666666735</v>
      </c>
      <c r="V231" s="46">
        <f t="shared" si="51"/>
        <v>117.79999999999853</v>
      </c>
      <c r="W231" s="47">
        <f t="shared" si="51"/>
        <v>95.000000000000114</v>
      </c>
      <c r="X231" s="47">
        <f t="shared" si="51"/>
        <v>105.13333333333367</v>
      </c>
      <c r="Y231" s="47">
        <f t="shared" si="51"/>
        <v>111.46666666666735</v>
      </c>
      <c r="Z231" s="48">
        <f t="shared" si="51"/>
        <v>88.666666666667084</v>
      </c>
      <c r="AA231" s="48">
        <f t="shared" si="51"/>
        <v>98.7999999999995</v>
      </c>
      <c r="AB231" s="48">
        <f t="shared" si="51"/>
        <v>105.13333333333367</v>
      </c>
      <c r="AC231" s="49">
        <f t="shared" si="51"/>
        <v>82.333333333332916</v>
      </c>
      <c r="AD231" s="49">
        <f t="shared" si="51"/>
        <v>92.466666666666583</v>
      </c>
      <c r="AE231" s="49">
        <f t="shared" si="51"/>
        <v>98.7999999999995</v>
      </c>
      <c r="AF231" s="50">
        <f t="shared" si="51"/>
        <v>76.000000000000625</v>
      </c>
      <c r="AG231" s="50">
        <f t="shared" si="51"/>
        <v>86.13333333333334</v>
      </c>
      <c r="AH231" s="50">
        <f t="shared" si="45"/>
        <v>92.466666666666583</v>
      </c>
      <c r="AI231" s="51">
        <f t="shared" si="45"/>
        <v>69.666666666666458</v>
      </c>
      <c r="AJ231" s="51">
        <f t="shared" si="45"/>
        <v>79.80000000000075</v>
      </c>
      <c r="AK231" s="51">
        <f t="shared" si="45"/>
        <v>86.13333333333334</v>
      </c>
      <c r="AX231" s="381"/>
    </row>
    <row r="232" spans="1:50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178.11111111111194</v>
      </c>
      <c r="F232" s="41">
        <f t="shared" si="52"/>
        <v>188.28888888889017</v>
      </c>
      <c r="G232" s="41">
        <f t="shared" si="52"/>
        <v>194.6499999999991</v>
      </c>
      <c r="H232" s="42">
        <f t="shared" si="52"/>
        <v>165.38888888888806</v>
      </c>
      <c r="I232" s="42">
        <f t="shared" si="52"/>
        <v>175.56666666666567</v>
      </c>
      <c r="J232" s="42">
        <f t="shared" si="52"/>
        <v>181.92777777777792</v>
      </c>
      <c r="K232" s="43">
        <f t="shared" si="52"/>
        <v>152.66666666666791</v>
      </c>
      <c r="L232" s="43">
        <f t="shared" si="52"/>
        <v>162.84444444444478</v>
      </c>
      <c r="M232" s="43">
        <f t="shared" si="52"/>
        <v>169.20555555555671</v>
      </c>
      <c r="N232" s="44">
        <f t="shared" si="52"/>
        <v>114.5</v>
      </c>
      <c r="O232" s="44">
        <f t="shared" si="52"/>
        <v>124.67777777777687</v>
      </c>
      <c r="P232" s="44">
        <f t="shared" si="52"/>
        <v>131.03888888888881</v>
      </c>
      <c r="Q232" s="45">
        <f t="shared" si="52"/>
        <v>108.13888888888806</v>
      </c>
      <c r="R232" s="45">
        <f t="shared" si="52"/>
        <v>118.3166666666652</v>
      </c>
      <c r="S232" s="45">
        <f t="shared" si="52"/>
        <v>124.67777777777687</v>
      </c>
      <c r="T232" s="46">
        <f t="shared" si="51"/>
        <v>101.77777777777698</v>
      </c>
      <c r="U232" s="46">
        <f t="shared" si="51"/>
        <v>111.95555555555624</v>
      </c>
      <c r="V232" s="46">
        <f t="shared" si="51"/>
        <v>118.3166666666652</v>
      </c>
      <c r="W232" s="47">
        <f t="shared" si="51"/>
        <v>95.416666666666785</v>
      </c>
      <c r="X232" s="47">
        <f t="shared" si="51"/>
        <v>105.59444444444478</v>
      </c>
      <c r="Y232" s="47">
        <f t="shared" si="51"/>
        <v>111.95555555555624</v>
      </c>
      <c r="Z232" s="48">
        <f t="shared" si="51"/>
        <v>89.055555555555969</v>
      </c>
      <c r="AA232" s="48">
        <f t="shared" si="51"/>
        <v>99.233333333332837</v>
      </c>
      <c r="AB232" s="48">
        <f t="shared" si="51"/>
        <v>105.59444444444478</v>
      </c>
      <c r="AC232" s="49">
        <f t="shared" si="51"/>
        <v>82.694444444444031</v>
      </c>
      <c r="AD232" s="49">
        <f t="shared" si="51"/>
        <v>92.872222222222135</v>
      </c>
      <c r="AE232" s="49">
        <f t="shared" si="51"/>
        <v>99.233333333332837</v>
      </c>
      <c r="AF232" s="50">
        <f t="shared" si="51"/>
        <v>76.333333333333954</v>
      </c>
      <c r="AG232" s="50">
        <f t="shared" si="51"/>
        <v>86.51111111111112</v>
      </c>
      <c r="AH232" s="50">
        <f t="shared" si="45"/>
        <v>92.872222222222135</v>
      </c>
      <c r="AI232" s="51">
        <f t="shared" si="45"/>
        <v>69.972222222222015</v>
      </c>
      <c r="AJ232" s="51">
        <f t="shared" si="45"/>
        <v>80.150000000000745</v>
      </c>
      <c r="AK232" s="51">
        <f t="shared" si="45"/>
        <v>86.51111111111112</v>
      </c>
      <c r="AX232" s="381"/>
    </row>
    <row r="233" spans="1:50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178.88888888888971</v>
      </c>
      <c r="F233" s="41">
        <f t="shared" si="52"/>
        <v>189.11111111111239</v>
      </c>
      <c r="G233" s="41">
        <f t="shared" si="52"/>
        <v>195.49999999999909</v>
      </c>
      <c r="H233" s="42">
        <f t="shared" si="52"/>
        <v>166.11111111111029</v>
      </c>
      <c r="I233" s="42">
        <f t="shared" si="52"/>
        <v>176.33333333333235</v>
      </c>
      <c r="J233" s="42">
        <f t="shared" si="52"/>
        <v>182.72222222222237</v>
      </c>
      <c r="K233" s="43">
        <f t="shared" si="52"/>
        <v>153.33333333333456</v>
      </c>
      <c r="L233" s="43">
        <f t="shared" si="52"/>
        <v>163.55555555555588</v>
      </c>
      <c r="M233" s="43">
        <f t="shared" si="52"/>
        <v>169.94444444444559</v>
      </c>
      <c r="N233" s="44">
        <f t="shared" si="52"/>
        <v>115</v>
      </c>
      <c r="O233" s="44">
        <f t="shared" si="52"/>
        <v>125.22222222222132</v>
      </c>
      <c r="P233" s="44">
        <f t="shared" si="52"/>
        <v>131.61111111111103</v>
      </c>
      <c r="Q233" s="45">
        <f t="shared" si="52"/>
        <v>108.61111111111029</v>
      </c>
      <c r="R233" s="45">
        <f t="shared" si="52"/>
        <v>118.83333333333186</v>
      </c>
      <c r="S233" s="45">
        <f t="shared" si="52"/>
        <v>125.22222222222132</v>
      </c>
      <c r="T233" s="46">
        <f t="shared" si="51"/>
        <v>102.22222222222142</v>
      </c>
      <c r="U233" s="46">
        <f t="shared" si="51"/>
        <v>112.44444444444514</v>
      </c>
      <c r="V233" s="46">
        <f t="shared" si="51"/>
        <v>118.83333333333186</v>
      </c>
      <c r="W233" s="47">
        <f t="shared" si="51"/>
        <v>95.833333333333456</v>
      </c>
      <c r="X233" s="47">
        <f t="shared" si="51"/>
        <v>106.05555555555588</v>
      </c>
      <c r="Y233" s="47">
        <f t="shared" si="51"/>
        <v>112.44444444444514</v>
      </c>
      <c r="Z233" s="48">
        <f t="shared" si="51"/>
        <v>89.444444444444855</v>
      </c>
      <c r="AA233" s="48">
        <f t="shared" si="51"/>
        <v>99.666666666666174</v>
      </c>
      <c r="AB233" s="48">
        <f t="shared" si="51"/>
        <v>106.05555555555588</v>
      </c>
      <c r="AC233" s="49">
        <f t="shared" si="51"/>
        <v>83.055555555555145</v>
      </c>
      <c r="AD233" s="49">
        <f t="shared" si="51"/>
        <v>93.277777777777686</v>
      </c>
      <c r="AE233" s="49">
        <f t="shared" si="51"/>
        <v>99.666666666666174</v>
      </c>
      <c r="AF233" s="50">
        <f t="shared" si="51"/>
        <v>76.666666666667282</v>
      </c>
      <c r="AG233" s="50">
        <f t="shared" si="51"/>
        <v>86.8888888888889</v>
      </c>
      <c r="AH233" s="50">
        <f t="shared" si="45"/>
        <v>93.277777777777686</v>
      </c>
      <c r="AI233" s="51">
        <f t="shared" si="45"/>
        <v>70.277777777777573</v>
      </c>
      <c r="AJ233" s="51">
        <f t="shared" si="45"/>
        <v>80.500000000000739</v>
      </c>
      <c r="AK233" s="51">
        <f t="shared" si="45"/>
        <v>86.8888888888889</v>
      </c>
      <c r="AX233" s="381"/>
    </row>
    <row r="234" spans="1:50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179.66666666666748</v>
      </c>
      <c r="F234" s="41">
        <f t="shared" si="52"/>
        <v>189.93333333333462</v>
      </c>
      <c r="G234" s="41">
        <f t="shared" si="52"/>
        <v>196.34999999999908</v>
      </c>
      <c r="H234" s="42">
        <f t="shared" si="52"/>
        <v>166.83333333333252</v>
      </c>
      <c r="I234" s="42">
        <f t="shared" si="52"/>
        <v>177.09999999999903</v>
      </c>
      <c r="J234" s="42">
        <f t="shared" si="52"/>
        <v>183.51666666666682</v>
      </c>
      <c r="K234" s="43">
        <f t="shared" si="52"/>
        <v>154.00000000000122</v>
      </c>
      <c r="L234" s="43">
        <f t="shared" si="52"/>
        <v>164.26666666666699</v>
      </c>
      <c r="M234" s="43">
        <f t="shared" si="52"/>
        <v>170.68333333333447</v>
      </c>
      <c r="N234" s="44">
        <f t="shared" si="52"/>
        <v>115.5</v>
      </c>
      <c r="O234" s="44">
        <f t="shared" si="52"/>
        <v>125.76666666666577</v>
      </c>
      <c r="P234" s="44">
        <f t="shared" si="52"/>
        <v>132.18333333333325</v>
      </c>
      <c r="Q234" s="45">
        <f t="shared" si="52"/>
        <v>109.08333333333252</v>
      </c>
      <c r="R234" s="45">
        <f t="shared" si="52"/>
        <v>119.34999999999853</v>
      </c>
      <c r="S234" s="45">
        <f t="shared" si="52"/>
        <v>125.76666666666577</v>
      </c>
      <c r="T234" s="46">
        <f t="shared" si="51"/>
        <v>102.66666666666586</v>
      </c>
      <c r="U234" s="46">
        <f t="shared" si="51"/>
        <v>112.93333333333403</v>
      </c>
      <c r="V234" s="46">
        <f t="shared" si="51"/>
        <v>119.34999999999853</v>
      </c>
      <c r="W234" s="47">
        <f t="shared" si="51"/>
        <v>96.250000000000128</v>
      </c>
      <c r="X234" s="47">
        <f t="shared" si="51"/>
        <v>106.51666666666699</v>
      </c>
      <c r="Y234" s="47">
        <f t="shared" si="51"/>
        <v>112.93333333333403</v>
      </c>
      <c r="Z234" s="48">
        <f t="shared" si="51"/>
        <v>89.833333333333741</v>
      </c>
      <c r="AA234" s="48">
        <f t="shared" si="51"/>
        <v>100.09999999999951</v>
      </c>
      <c r="AB234" s="48">
        <f t="shared" si="51"/>
        <v>106.51666666666699</v>
      </c>
      <c r="AC234" s="49">
        <f t="shared" si="51"/>
        <v>83.416666666666259</v>
      </c>
      <c r="AD234" s="49">
        <f t="shared" si="51"/>
        <v>93.683333333333238</v>
      </c>
      <c r="AE234" s="49">
        <f t="shared" si="51"/>
        <v>100.09999999999951</v>
      </c>
      <c r="AF234" s="50">
        <f t="shared" si="51"/>
        <v>77.000000000000611</v>
      </c>
      <c r="AG234" s="50">
        <f t="shared" si="51"/>
        <v>87.26666666666668</v>
      </c>
      <c r="AH234" s="50">
        <f t="shared" si="51"/>
        <v>93.683333333333238</v>
      </c>
      <c r="AI234" s="51">
        <f t="shared" si="51"/>
        <v>70.58333333333313</v>
      </c>
      <c r="AJ234" s="51">
        <f t="shared" ref="AJ234:AK276" si="53">AJ235-(AJ$363/360)</f>
        <v>80.850000000000733</v>
      </c>
      <c r="AK234" s="51">
        <f t="shared" si="53"/>
        <v>87.26666666666668</v>
      </c>
      <c r="AX234" s="381"/>
    </row>
    <row r="235" spans="1:50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180.44444444444525</v>
      </c>
      <c r="F235" s="41">
        <f t="shared" si="52"/>
        <v>190.75555555555684</v>
      </c>
      <c r="G235" s="41">
        <f t="shared" si="52"/>
        <v>197.19999999999908</v>
      </c>
      <c r="H235" s="42">
        <f t="shared" si="52"/>
        <v>167.55555555555475</v>
      </c>
      <c r="I235" s="42">
        <f t="shared" si="52"/>
        <v>177.86666666666571</v>
      </c>
      <c r="J235" s="42">
        <f t="shared" si="52"/>
        <v>184.31111111111127</v>
      </c>
      <c r="K235" s="43">
        <f t="shared" si="52"/>
        <v>154.66666666666788</v>
      </c>
      <c r="L235" s="43">
        <f t="shared" si="52"/>
        <v>164.9777777777781</v>
      </c>
      <c r="M235" s="43">
        <f t="shared" si="52"/>
        <v>171.42222222222335</v>
      </c>
      <c r="N235" s="44">
        <f t="shared" si="52"/>
        <v>116</v>
      </c>
      <c r="O235" s="44">
        <f t="shared" si="52"/>
        <v>126.31111111111022</v>
      </c>
      <c r="P235" s="44">
        <f t="shared" si="52"/>
        <v>132.75555555555547</v>
      </c>
      <c r="Q235" s="45">
        <f t="shared" si="52"/>
        <v>109.55555555555475</v>
      </c>
      <c r="R235" s="45">
        <f t="shared" si="52"/>
        <v>119.8666666666652</v>
      </c>
      <c r="S235" s="45">
        <f t="shared" si="52"/>
        <v>126.31111111111022</v>
      </c>
      <c r="T235" s="46">
        <f t="shared" si="51"/>
        <v>103.1111111111103</v>
      </c>
      <c r="U235" s="46">
        <f t="shared" si="51"/>
        <v>113.42222222222293</v>
      </c>
      <c r="V235" s="46">
        <f t="shared" si="51"/>
        <v>119.8666666666652</v>
      </c>
      <c r="W235" s="47">
        <f t="shared" si="51"/>
        <v>96.666666666666799</v>
      </c>
      <c r="X235" s="47">
        <f t="shared" si="51"/>
        <v>106.9777777777781</v>
      </c>
      <c r="Y235" s="47">
        <f t="shared" si="51"/>
        <v>113.42222222222293</v>
      </c>
      <c r="Z235" s="48">
        <f t="shared" si="51"/>
        <v>90.222222222222626</v>
      </c>
      <c r="AA235" s="48">
        <f t="shared" si="51"/>
        <v>100.53333333333285</v>
      </c>
      <c r="AB235" s="48">
        <f t="shared" si="51"/>
        <v>106.9777777777781</v>
      </c>
      <c r="AC235" s="49">
        <f t="shared" si="51"/>
        <v>83.777777777777374</v>
      </c>
      <c r="AD235" s="49">
        <f t="shared" si="51"/>
        <v>94.088888888888789</v>
      </c>
      <c r="AE235" s="49">
        <f t="shared" si="51"/>
        <v>100.53333333333285</v>
      </c>
      <c r="AF235" s="50">
        <f t="shared" si="51"/>
        <v>77.33333333333394</v>
      </c>
      <c r="AG235" s="50">
        <f t="shared" si="51"/>
        <v>87.64444444444446</v>
      </c>
      <c r="AH235" s="50">
        <f t="shared" si="51"/>
        <v>94.088888888888789</v>
      </c>
      <c r="AI235" s="51">
        <f t="shared" si="51"/>
        <v>70.888888888888687</v>
      </c>
      <c r="AJ235" s="51">
        <f t="shared" si="53"/>
        <v>81.200000000000728</v>
      </c>
      <c r="AK235" s="51">
        <f t="shared" si="53"/>
        <v>87.64444444444446</v>
      </c>
      <c r="AX235" s="381"/>
    </row>
    <row r="236" spans="1:50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181.22222222222302</v>
      </c>
      <c r="F236" s="41">
        <f t="shared" si="52"/>
        <v>191.57777777777906</v>
      </c>
      <c r="G236" s="41">
        <f t="shared" si="52"/>
        <v>198.04999999999907</v>
      </c>
      <c r="H236" s="42">
        <f t="shared" si="52"/>
        <v>168.27777777777698</v>
      </c>
      <c r="I236" s="42">
        <f t="shared" si="52"/>
        <v>178.63333333333239</v>
      </c>
      <c r="J236" s="42">
        <f t="shared" si="52"/>
        <v>185.10555555555572</v>
      </c>
      <c r="K236" s="43">
        <f t="shared" si="52"/>
        <v>155.33333333333454</v>
      </c>
      <c r="L236" s="43">
        <f t="shared" si="52"/>
        <v>165.68888888888921</v>
      </c>
      <c r="M236" s="43">
        <f t="shared" si="52"/>
        <v>172.16111111111223</v>
      </c>
      <c r="N236" s="44">
        <f t="shared" si="52"/>
        <v>116.5</v>
      </c>
      <c r="O236" s="44">
        <f t="shared" si="52"/>
        <v>126.85555555555467</v>
      </c>
      <c r="P236" s="44">
        <f t="shared" si="52"/>
        <v>133.3277777777777</v>
      </c>
      <c r="Q236" s="45">
        <f t="shared" si="52"/>
        <v>110.02777777777698</v>
      </c>
      <c r="R236" s="45">
        <f t="shared" si="52"/>
        <v>120.38333333333186</v>
      </c>
      <c r="S236" s="45">
        <f t="shared" si="52"/>
        <v>126.85555555555467</v>
      </c>
      <c r="T236" s="46">
        <f t="shared" si="51"/>
        <v>103.55555555555475</v>
      </c>
      <c r="U236" s="46">
        <f t="shared" si="51"/>
        <v>113.91111111111182</v>
      </c>
      <c r="V236" s="46">
        <f t="shared" si="51"/>
        <v>120.38333333333186</v>
      </c>
      <c r="W236" s="47">
        <f t="shared" si="51"/>
        <v>97.083333333333471</v>
      </c>
      <c r="X236" s="47">
        <f t="shared" si="51"/>
        <v>107.43888888888921</v>
      </c>
      <c r="Y236" s="47">
        <f t="shared" si="51"/>
        <v>113.91111111111182</v>
      </c>
      <c r="Z236" s="48">
        <f t="shared" si="51"/>
        <v>90.611111111111512</v>
      </c>
      <c r="AA236" s="48">
        <f t="shared" si="51"/>
        <v>100.96666666666619</v>
      </c>
      <c r="AB236" s="48">
        <f t="shared" si="51"/>
        <v>107.43888888888921</v>
      </c>
      <c r="AC236" s="49">
        <f t="shared" si="51"/>
        <v>84.138888888888488</v>
      </c>
      <c r="AD236" s="49">
        <f t="shared" si="51"/>
        <v>94.494444444444341</v>
      </c>
      <c r="AE236" s="49">
        <f t="shared" si="51"/>
        <v>100.96666666666619</v>
      </c>
      <c r="AF236" s="50">
        <f t="shared" si="51"/>
        <v>77.666666666667268</v>
      </c>
      <c r="AG236" s="50">
        <f t="shared" si="51"/>
        <v>88.02222222222224</v>
      </c>
      <c r="AH236" s="50">
        <f t="shared" si="51"/>
        <v>94.494444444444341</v>
      </c>
      <c r="AI236" s="51">
        <f t="shared" si="51"/>
        <v>71.194444444444244</v>
      </c>
      <c r="AJ236" s="51">
        <f t="shared" si="53"/>
        <v>81.550000000000722</v>
      </c>
      <c r="AK236" s="51">
        <f t="shared" si="53"/>
        <v>88.02222222222224</v>
      </c>
      <c r="AX236" s="381"/>
    </row>
    <row r="237" spans="1:50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182.0000000000008</v>
      </c>
      <c r="F237" s="41">
        <f t="shared" si="52"/>
        <v>192.40000000000128</v>
      </c>
      <c r="G237" s="41">
        <f t="shared" si="52"/>
        <v>198.89999999999907</v>
      </c>
      <c r="H237" s="42">
        <f t="shared" si="52"/>
        <v>168.9999999999992</v>
      </c>
      <c r="I237" s="42">
        <f t="shared" si="52"/>
        <v>179.39999999999907</v>
      </c>
      <c r="J237" s="42">
        <f t="shared" si="52"/>
        <v>185.90000000000018</v>
      </c>
      <c r="K237" s="43">
        <f t="shared" si="52"/>
        <v>156.00000000000119</v>
      </c>
      <c r="L237" s="43">
        <f t="shared" si="52"/>
        <v>166.40000000000032</v>
      </c>
      <c r="M237" s="43">
        <f t="shared" si="52"/>
        <v>172.90000000000111</v>
      </c>
      <c r="N237" s="44">
        <f t="shared" si="52"/>
        <v>117</v>
      </c>
      <c r="O237" s="44">
        <f t="shared" si="52"/>
        <v>127.39999999999912</v>
      </c>
      <c r="P237" s="44">
        <f t="shared" si="52"/>
        <v>133.89999999999992</v>
      </c>
      <c r="Q237" s="45">
        <f t="shared" si="52"/>
        <v>110.4999999999992</v>
      </c>
      <c r="R237" s="45">
        <f t="shared" si="52"/>
        <v>120.89999999999853</v>
      </c>
      <c r="S237" s="45">
        <f t="shared" si="52"/>
        <v>127.39999999999912</v>
      </c>
      <c r="T237" s="46">
        <f t="shared" si="51"/>
        <v>103.99999999999919</v>
      </c>
      <c r="U237" s="46">
        <f t="shared" si="51"/>
        <v>114.40000000000072</v>
      </c>
      <c r="V237" s="46">
        <f t="shared" si="51"/>
        <v>120.89999999999853</v>
      </c>
      <c r="W237" s="47">
        <f t="shared" si="51"/>
        <v>97.500000000000142</v>
      </c>
      <c r="X237" s="47">
        <f t="shared" si="51"/>
        <v>107.90000000000032</v>
      </c>
      <c r="Y237" s="47">
        <f t="shared" si="51"/>
        <v>114.40000000000072</v>
      </c>
      <c r="Z237" s="48">
        <f t="shared" si="51"/>
        <v>91.000000000000398</v>
      </c>
      <c r="AA237" s="48">
        <f t="shared" si="51"/>
        <v>101.39999999999952</v>
      </c>
      <c r="AB237" s="48">
        <f t="shared" si="51"/>
        <v>107.90000000000032</v>
      </c>
      <c r="AC237" s="49">
        <f t="shared" si="51"/>
        <v>84.499999999999602</v>
      </c>
      <c r="AD237" s="49">
        <f t="shared" si="51"/>
        <v>94.899999999999892</v>
      </c>
      <c r="AE237" s="49">
        <f t="shared" si="51"/>
        <v>101.39999999999952</v>
      </c>
      <c r="AF237" s="50">
        <f t="shared" si="51"/>
        <v>78.000000000000597</v>
      </c>
      <c r="AG237" s="50">
        <f t="shared" si="51"/>
        <v>88.40000000000002</v>
      </c>
      <c r="AH237" s="50">
        <f t="shared" si="51"/>
        <v>94.899999999999892</v>
      </c>
      <c r="AI237" s="51">
        <f t="shared" si="51"/>
        <v>71.499999999999801</v>
      </c>
      <c r="AJ237" s="51">
        <f t="shared" si="53"/>
        <v>81.900000000000716</v>
      </c>
      <c r="AK237" s="51">
        <f t="shared" si="53"/>
        <v>88.40000000000002</v>
      </c>
      <c r="AX237" s="381"/>
    </row>
    <row r="238" spans="1:50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182.77777777777857</v>
      </c>
      <c r="F238" s="41">
        <f t="shared" si="52"/>
        <v>193.22222222222351</v>
      </c>
      <c r="G238" s="41">
        <f t="shared" si="52"/>
        <v>199.74999999999906</v>
      </c>
      <c r="H238" s="42">
        <f t="shared" si="52"/>
        <v>169.72222222222143</v>
      </c>
      <c r="I238" s="42">
        <f t="shared" si="52"/>
        <v>180.16666666666575</v>
      </c>
      <c r="J238" s="42">
        <f t="shared" si="52"/>
        <v>186.69444444444463</v>
      </c>
      <c r="K238" s="43">
        <f t="shared" si="52"/>
        <v>156.66666666666785</v>
      </c>
      <c r="L238" s="43">
        <f t="shared" si="52"/>
        <v>167.11111111111143</v>
      </c>
      <c r="M238" s="43">
        <f t="shared" si="52"/>
        <v>173.63888888888999</v>
      </c>
      <c r="N238" s="44">
        <f t="shared" si="52"/>
        <v>117.5</v>
      </c>
      <c r="O238" s="44">
        <f t="shared" si="52"/>
        <v>127.94444444444358</v>
      </c>
      <c r="P238" s="44">
        <f t="shared" si="52"/>
        <v>134.47222222222214</v>
      </c>
      <c r="Q238" s="45">
        <f t="shared" si="52"/>
        <v>110.97222222222143</v>
      </c>
      <c r="R238" s="45">
        <f t="shared" si="52"/>
        <v>121.41666666666519</v>
      </c>
      <c r="S238" s="45">
        <f t="shared" si="52"/>
        <v>127.94444444444358</v>
      </c>
      <c r="T238" s="46">
        <f t="shared" si="51"/>
        <v>104.44444444444363</v>
      </c>
      <c r="U238" s="46">
        <f t="shared" si="51"/>
        <v>114.88888888888961</v>
      </c>
      <c r="V238" s="46">
        <f t="shared" si="51"/>
        <v>121.41666666666519</v>
      </c>
      <c r="W238" s="47">
        <f t="shared" si="51"/>
        <v>97.916666666666814</v>
      </c>
      <c r="X238" s="47">
        <f t="shared" si="51"/>
        <v>108.36111111111143</v>
      </c>
      <c r="Y238" s="47">
        <f t="shared" si="51"/>
        <v>114.88888888888961</v>
      </c>
      <c r="Z238" s="48">
        <f t="shared" si="51"/>
        <v>91.388888888889284</v>
      </c>
      <c r="AA238" s="48">
        <f t="shared" si="51"/>
        <v>101.83333333333286</v>
      </c>
      <c r="AB238" s="48">
        <f t="shared" si="51"/>
        <v>108.36111111111143</v>
      </c>
      <c r="AC238" s="49">
        <f t="shared" si="51"/>
        <v>84.861111111110716</v>
      </c>
      <c r="AD238" s="49">
        <f t="shared" si="51"/>
        <v>95.305555555555443</v>
      </c>
      <c r="AE238" s="49">
        <f t="shared" si="51"/>
        <v>101.83333333333286</v>
      </c>
      <c r="AF238" s="50">
        <f t="shared" si="51"/>
        <v>78.333333333333925</v>
      </c>
      <c r="AG238" s="50">
        <f t="shared" si="51"/>
        <v>88.7777777777778</v>
      </c>
      <c r="AH238" s="50">
        <f t="shared" si="51"/>
        <v>95.305555555555443</v>
      </c>
      <c r="AI238" s="51">
        <f t="shared" si="51"/>
        <v>71.805555555555358</v>
      </c>
      <c r="AJ238" s="51">
        <f t="shared" si="53"/>
        <v>82.250000000000711</v>
      </c>
      <c r="AK238" s="51">
        <f t="shared" si="53"/>
        <v>88.7777777777778</v>
      </c>
      <c r="AX238" s="381"/>
    </row>
    <row r="239" spans="1:50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183.55555555555634</v>
      </c>
      <c r="F239" s="41">
        <f t="shared" si="52"/>
        <v>194.04444444444573</v>
      </c>
      <c r="G239" s="41">
        <f t="shared" si="52"/>
        <v>200.59999999999906</v>
      </c>
      <c r="H239" s="42">
        <f t="shared" si="52"/>
        <v>170.44444444444366</v>
      </c>
      <c r="I239" s="42">
        <f t="shared" si="52"/>
        <v>180.93333333333243</v>
      </c>
      <c r="J239" s="42">
        <f t="shared" si="52"/>
        <v>187.48888888888908</v>
      </c>
      <c r="K239" s="43">
        <f t="shared" si="52"/>
        <v>157.33333333333451</v>
      </c>
      <c r="L239" s="43">
        <f t="shared" si="52"/>
        <v>167.82222222222254</v>
      </c>
      <c r="M239" s="43">
        <f t="shared" si="52"/>
        <v>174.37777777777887</v>
      </c>
      <c r="N239" s="44">
        <f t="shared" si="52"/>
        <v>118</v>
      </c>
      <c r="O239" s="44">
        <f t="shared" si="52"/>
        <v>128.48888888888803</v>
      </c>
      <c r="P239" s="44">
        <f t="shared" si="52"/>
        <v>135.04444444444437</v>
      </c>
      <c r="Q239" s="45">
        <f t="shared" si="52"/>
        <v>111.44444444444366</v>
      </c>
      <c r="R239" s="45">
        <f t="shared" si="52"/>
        <v>121.93333333333186</v>
      </c>
      <c r="S239" s="45">
        <f t="shared" si="52"/>
        <v>128.48888888888803</v>
      </c>
      <c r="T239" s="46">
        <f t="shared" si="51"/>
        <v>104.88888888888808</v>
      </c>
      <c r="U239" s="46">
        <f t="shared" si="51"/>
        <v>115.3777777777785</v>
      </c>
      <c r="V239" s="46">
        <f t="shared" si="51"/>
        <v>121.93333333333186</v>
      </c>
      <c r="W239" s="47">
        <f t="shared" si="51"/>
        <v>98.333333333333485</v>
      </c>
      <c r="X239" s="47">
        <f t="shared" si="51"/>
        <v>108.82222222222254</v>
      </c>
      <c r="Y239" s="47">
        <f t="shared" si="51"/>
        <v>115.3777777777785</v>
      </c>
      <c r="Z239" s="48">
        <f t="shared" si="51"/>
        <v>91.777777777778169</v>
      </c>
      <c r="AA239" s="48">
        <f t="shared" si="51"/>
        <v>102.2666666666662</v>
      </c>
      <c r="AB239" s="48">
        <f t="shared" si="51"/>
        <v>108.82222222222254</v>
      </c>
      <c r="AC239" s="49">
        <f t="shared" si="51"/>
        <v>85.222222222221831</v>
      </c>
      <c r="AD239" s="49">
        <f t="shared" si="51"/>
        <v>95.711111111110995</v>
      </c>
      <c r="AE239" s="49">
        <f t="shared" si="51"/>
        <v>102.2666666666662</v>
      </c>
      <c r="AF239" s="50">
        <f t="shared" si="51"/>
        <v>78.666666666667254</v>
      </c>
      <c r="AG239" s="50">
        <f t="shared" si="51"/>
        <v>89.15555555555558</v>
      </c>
      <c r="AH239" s="50">
        <f t="shared" si="51"/>
        <v>95.711111111110995</v>
      </c>
      <c r="AI239" s="51">
        <f t="shared" si="51"/>
        <v>72.111111111110915</v>
      </c>
      <c r="AJ239" s="51">
        <f t="shared" si="53"/>
        <v>82.600000000000705</v>
      </c>
      <c r="AK239" s="51">
        <f t="shared" si="53"/>
        <v>89.15555555555558</v>
      </c>
      <c r="AX239" s="381"/>
    </row>
    <row r="240" spans="1:50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184.33333333333411</v>
      </c>
      <c r="F240" s="41">
        <f t="shared" si="52"/>
        <v>194.86666666666795</v>
      </c>
      <c r="G240" s="41">
        <f t="shared" si="52"/>
        <v>201.44999999999905</v>
      </c>
      <c r="H240" s="42">
        <f t="shared" si="52"/>
        <v>171.16666666666589</v>
      </c>
      <c r="I240" s="42">
        <f t="shared" si="52"/>
        <v>181.69999999999911</v>
      </c>
      <c r="J240" s="42">
        <f t="shared" si="52"/>
        <v>188.28333333333353</v>
      </c>
      <c r="K240" s="43">
        <f t="shared" si="52"/>
        <v>158.00000000000117</v>
      </c>
      <c r="L240" s="43">
        <f t="shared" si="52"/>
        <v>168.53333333333364</v>
      </c>
      <c r="M240" s="43">
        <f t="shared" si="52"/>
        <v>175.11666666666775</v>
      </c>
      <c r="N240" s="44">
        <f t="shared" si="52"/>
        <v>118.5</v>
      </c>
      <c r="O240" s="44">
        <f t="shared" si="52"/>
        <v>129.03333333333248</v>
      </c>
      <c r="P240" s="44">
        <f t="shared" si="52"/>
        <v>135.61666666666659</v>
      </c>
      <c r="Q240" s="45">
        <f t="shared" si="52"/>
        <v>111.91666666666589</v>
      </c>
      <c r="R240" s="45">
        <f t="shared" si="52"/>
        <v>122.44999999999852</v>
      </c>
      <c r="S240" s="45">
        <f t="shared" si="52"/>
        <v>129.03333333333248</v>
      </c>
      <c r="T240" s="46">
        <f t="shared" si="51"/>
        <v>105.33333333333252</v>
      </c>
      <c r="U240" s="46">
        <f t="shared" si="51"/>
        <v>115.8666666666674</v>
      </c>
      <c r="V240" s="46">
        <f t="shared" si="51"/>
        <v>122.44999999999852</v>
      </c>
      <c r="W240" s="47">
        <f t="shared" si="51"/>
        <v>98.750000000000156</v>
      </c>
      <c r="X240" s="47">
        <f t="shared" si="51"/>
        <v>109.28333333333364</v>
      </c>
      <c r="Y240" s="47">
        <f t="shared" si="51"/>
        <v>115.8666666666674</v>
      </c>
      <c r="Z240" s="48">
        <f t="shared" si="51"/>
        <v>92.166666666667055</v>
      </c>
      <c r="AA240" s="48">
        <f t="shared" si="51"/>
        <v>102.69999999999953</v>
      </c>
      <c r="AB240" s="48">
        <f t="shared" si="51"/>
        <v>109.28333333333364</v>
      </c>
      <c r="AC240" s="49">
        <f t="shared" si="51"/>
        <v>85.583333333332945</v>
      </c>
      <c r="AD240" s="49">
        <f t="shared" si="51"/>
        <v>96.116666666666546</v>
      </c>
      <c r="AE240" s="49">
        <f t="shared" si="51"/>
        <v>102.69999999999953</v>
      </c>
      <c r="AF240" s="50">
        <f t="shared" si="51"/>
        <v>79.000000000000583</v>
      </c>
      <c r="AG240" s="50">
        <f t="shared" si="51"/>
        <v>89.53333333333336</v>
      </c>
      <c r="AH240" s="50">
        <f t="shared" si="51"/>
        <v>96.116666666666546</v>
      </c>
      <c r="AI240" s="51">
        <f t="shared" si="51"/>
        <v>72.416666666666472</v>
      </c>
      <c r="AJ240" s="51">
        <f t="shared" si="53"/>
        <v>82.950000000000699</v>
      </c>
      <c r="AK240" s="51">
        <f t="shared" si="53"/>
        <v>89.53333333333336</v>
      </c>
      <c r="AX240" s="381"/>
    </row>
    <row r="241" spans="1:50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185.11111111111188</v>
      </c>
      <c r="F241" s="41">
        <f t="shared" si="52"/>
        <v>195.68888888889018</v>
      </c>
      <c r="G241" s="41">
        <f t="shared" si="52"/>
        <v>202.29999999999905</v>
      </c>
      <c r="H241" s="42">
        <f t="shared" si="52"/>
        <v>171.88888888888812</v>
      </c>
      <c r="I241" s="42">
        <f t="shared" si="52"/>
        <v>182.46666666666579</v>
      </c>
      <c r="J241" s="42">
        <f t="shared" si="52"/>
        <v>189.07777777777798</v>
      </c>
      <c r="K241" s="43">
        <f t="shared" si="52"/>
        <v>158.66666666666782</v>
      </c>
      <c r="L241" s="43">
        <f t="shared" si="52"/>
        <v>169.24444444444475</v>
      </c>
      <c r="M241" s="43">
        <f t="shared" si="52"/>
        <v>175.85555555555663</v>
      </c>
      <c r="N241" s="44">
        <f t="shared" si="52"/>
        <v>119</v>
      </c>
      <c r="O241" s="44">
        <f t="shared" si="52"/>
        <v>129.57777777777693</v>
      </c>
      <c r="P241" s="44">
        <f t="shared" si="52"/>
        <v>136.18888888888881</v>
      </c>
      <c r="Q241" s="45">
        <f t="shared" si="52"/>
        <v>112.38888888888812</v>
      </c>
      <c r="R241" s="45">
        <f t="shared" si="52"/>
        <v>122.96666666666519</v>
      </c>
      <c r="S241" s="45">
        <f t="shared" si="52"/>
        <v>129.57777777777693</v>
      </c>
      <c r="T241" s="46">
        <f t="shared" si="52"/>
        <v>105.77777777777696</v>
      </c>
      <c r="U241" s="46">
        <f t="shared" ref="U241:AJ257" si="54">U242-(U$363/360)</f>
        <v>116.35555555555629</v>
      </c>
      <c r="V241" s="46">
        <f t="shared" si="54"/>
        <v>122.96666666666519</v>
      </c>
      <c r="W241" s="47">
        <f t="shared" si="54"/>
        <v>99.166666666666828</v>
      </c>
      <c r="X241" s="47">
        <f t="shared" si="54"/>
        <v>109.74444444444475</v>
      </c>
      <c r="Y241" s="47">
        <f t="shared" si="54"/>
        <v>116.35555555555629</v>
      </c>
      <c r="Z241" s="48">
        <f t="shared" si="54"/>
        <v>92.555555555555941</v>
      </c>
      <c r="AA241" s="48">
        <f t="shared" si="54"/>
        <v>103.13333333333287</v>
      </c>
      <c r="AB241" s="48">
        <f t="shared" si="54"/>
        <v>109.74444444444475</v>
      </c>
      <c r="AC241" s="49">
        <f t="shared" si="54"/>
        <v>85.944444444444059</v>
      </c>
      <c r="AD241" s="49">
        <f t="shared" si="54"/>
        <v>96.522222222222098</v>
      </c>
      <c r="AE241" s="49">
        <f t="shared" si="54"/>
        <v>103.13333333333287</v>
      </c>
      <c r="AF241" s="50">
        <f t="shared" si="54"/>
        <v>79.333333333333911</v>
      </c>
      <c r="AG241" s="50">
        <f t="shared" si="54"/>
        <v>89.91111111111114</v>
      </c>
      <c r="AH241" s="50">
        <f t="shared" si="54"/>
        <v>96.522222222222098</v>
      </c>
      <c r="AI241" s="51">
        <f t="shared" si="54"/>
        <v>72.72222222222203</v>
      </c>
      <c r="AJ241" s="51">
        <f t="shared" si="54"/>
        <v>83.300000000000693</v>
      </c>
      <c r="AK241" s="51">
        <f t="shared" si="53"/>
        <v>89.91111111111114</v>
      </c>
      <c r="AX241" s="381"/>
    </row>
    <row r="242" spans="1:50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185.88888888888965</v>
      </c>
      <c r="F242" s="41">
        <f t="shared" si="52"/>
        <v>196.5111111111124</v>
      </c>
      <c r="G242" s="41">
        <f t="shared" si="52"/>
        <v>203.14999999999904</v>
      </c>
      <c r="H242" s="42">
        <f t="shared" si="52"/>
        <v>172.61111111111035</v>
      </c>
      <c r="I242" s="42">
        <f t="shared" si="52"/>
        <v>183.23333333333247</v>
      </c>
      <c r="J242" s="42">
        <f t="shared" si="52"/>
        <v>189.87222222222243</v>
      </c>
      <c r="K242" s="43">
        <f t="shared" si="52"/>
        <v>159.33333333333448</v>
      </c>
      <c r="L242" s="43">
        <f t="shared" si="52"/>
        <v>169.95555555555586</v>
      </c>
      <c r="M242" s="43">
        <f t="shared" si="52"/>
        <v>176.59444444444551</v>
      </c>
      <c r="N242" s="44">
        <f t="shared" si="52"/>
        <v>119.5</v>
      </c>
      <c r="O242" s="44">
        <f t="shared" si="52"/>
        <v>130.12222222222138</v>
      </c>
      <c r="P242" s="44">
        <f t="shared" si="52"/>
        <v>136.76111111111103</v>
      </c>
      <c r="Q242" s="45">
        <f t="shared" ref="Q242:AF244" si="55">Q243-(Q$363/360)</f>
        <v>112.86111111111035</v>
      </c>
      <c r="R242" s="45">
        <f t="shared" si="55"/>
        <v>123.48333333333186</v>
      </c>
      <c r="S242" s="45">
        <f t="shared" si="55"/>
        <v>130.12222222222138</v>
      </c>
      <c r="T242" s="46">
        <f t="shared" si="55"/>
        <v>106.2222222222214</v>
      </c>
      <c r="U242" s="46">
        <f t="shared" si="55"/>
        <v>116.84444444444519</v>
      </c>
      <c r="V242" s="46">
        <f t="shared" si="55"/>
        <v>123.48333333333186</v>
      </c>
      <c r="W242" s="47">
        <f t="shared" si="55"/>
        <v>99.583333333333499</v>
      </c>
      <c r="X242" s="47">
        <f t="shared" si="55"/>
        <v>110.20555555555586</v>
      </c>
      <c r="Y242" s="47">
        <f t="shared" si="55"/>
        <v>116.84444444444519</v>
      </c>
      <c r="Z242" s="48">
        <f t="shared" si="55"/>
        <v>92.944444444444827</v>
      </c>
      <c r="AA242" s="48">
        <f t="shared" si="55"/>
        <v>103.56666666666621</v>
      </c>
      <c r="AB242" s="48">
        <f t="shared" si="55"/>
        <v>110.20555555555586</v>
      </c>
      <c r="AC242" s="49">
        <f t="shared" si="55"/>
        <v>86.305555555555173</v>
      </c>
      <c r="AD242" s="49">
        <f t="shared" si="55"/>
        <v>96.927777777777649</v>
      </c>
      <c r="AE242" s="49">
        <f t="shared" si="55"/>
        <v>103.56666666666621</v>
      </c>
      <c r="AF242" s="50">
        <f t="shared" si="55"/>
        <v>79.66666666666724</v>
      </c>
      <c r="AG242" s="50">
        <f t="shared" si="54"/>
        <v>90.28888888888892</v>
      </c>
      <c r="AH242" s="50">
        <f t="shared" si="54"/>
        <v>96.927777777777649</v>
      </c>
      <c r="AI242" s="51">
        <f t="shared" si="54"/>
        <v>73.027777777777587</v>
      </c>
      <c r="AJ242" s="51">
        <f t="shared" si="54"/>
        <v>83.650000000000688</v>
      </c>
      <c r="AK242" s="51">
        <f t="shared" si="53"/>
        <v>90.28888888888892</v>
      </c>
      <c r="AX242" s="381"/>
    </row>
    <row r="243" spans="1:50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186.66666666666742</v>
      </c>
      <c r="F243" s="41">
        <f t="shared" si="56"/>
        <v>197.33333333333462</v>
      </c>
      <c r="G243" s="41">
        <f t="shared" si="56"/>
        <v>203.99999999999903</v>
      </c>
      <c r="H243" s="42">
        <f t="shared" si="56"/>
        <v>173.33333333333258</v>
      </c>
      <c r="I243" s="42">
        <f t="shared" si="56"/>
        <v>183.99999999999915</v>
      </c>
      <c r="J243" s="42">
        <f t="shared" si="56"/>
        <v>190.66666666666688</v>
      </c>
      <c r="K243" s="43">
        <f t="shared" si="56"/>
        <v>160.00000000000114</v>
      </c>
      <c r="L243" s="43">
        <f t="shared" si="56"/>
        <v>170.66666666666697</v>
      </c>
      <c r="M243" s="43">
        <f t="shared" si="56"/>
        <v>177.33333333333439</v>
      </c>
      <c r="N243" s="44">
        <f t="shared" si="56"/>
        <v>120</v>
      </c>
      <c r="O243" s="44">
        <f t="shared" si="56"/>
        <v>130.66666666666583</v>
      </c>
      <c r="P243" s="44">
        <f t="shared" si="56"/>
        <v>137.33333333333326</v>
      </c>
      <c r="Q243" s="45">
        <f t="shared" si="56"/>
        <v>113.33333333333258</v>
      </c>
      <c r="R243" s="45">
        <f t="shared" si="56"/>
        <v>123.99999999999852</v>
      </c>
      <c r="S243" s="45">
        <f t="shared" si="56"/>
        <v>130.66666666666583</v>
      </c>
      <c r="T243" s="46">
        <f t="shared" si="55"/>
        <v>106.66666666666585</v>
      </c>
      <c r="U243" s="46">
        <f t="shared" si="55"/>
        <v>117.33333333333408</v>
      </c>
      <c r="V243" s="46">
        <f t="shared" si="55"/>
        <v>123.99999999999852</v>
      </c>
      <c r="W243" s="47">
        <f t="shared" si="55"/>
        <v>100.00000000000017</v>
      </c>
      <c r="X243" s="47">
        <f t="shared" si="55"/>
        <v>110.66666666666697</v>
      </c>
      <c r="Y243" s="47">
        <f t="shared" si="55"/>
        <v>117.33333333333408</v>
      </c>
      <c r="Z243" s="48">
        <f t="shared" si="55"/>
        <v>93.333333333333712</v>
      </c>
      <c r="AA243" s="48">
        <f t="shared" si="55"/>
        <v>103.99999999999955</v>
      </c>
      <c r="AB243" s="48">
        <f t="shared" si="55"/>
        <v>110.66666666666697</v>
      </c>
      <c r="AC243" s="49">
        <f t="shared" si="55"/>
        <v>86.666666666666288</v>
      </c>
      <c r="AD243" s="49">
        <f t="shared" si="55"/>
        <v>97.333333333333201</v>
      </c>
      <c r="AE243" s="49">
        <f t="shared" si="55"/>
        <v>103.99999999999955</v>
      </c>
      <c r="AF243" s="50">
        <f t="shared" si="55"/>
        <v>80.000000000000568</v>
      </c>
      <c r="AG243" s="50">
        <f t="shared" si="54"/>
        <v>90.6666666666667</v>
      </c>
      <c r="AH243" s="50">
        <f t="shared" si="54"/>
        <v>97.333333333333201</v>
      </c>
      <c r="AI243" s="51">
        <f t="shared" si="54"/>
        <v>73.333333333333144</v>
      </c>
      <c r="AJ243" s="51">
        <f t="shared" si="54"/>
        <v>84.000000000000682</v>
      </c>
      <c r="AK243" s="51">
        <f t="shared" si="53"/>
        <v>90.6666666666667</v>
      </c>
      <c r="AX243" s="381"/>
    </row>
    <row r="244" spans="1:50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187.4444444444452</v>
      </c>
      <c r="F244" s="41">
        <f t="shared" si="56"/>
        <v>198.15555555555684</v>
      </c>
      <c r="G244" s="41">
        <f t="shared" si="56"/>
        <v>204.84999999999903</v>
      </c>
      <c r="H244" s="42">
        <f t="shared" si="56"/>
        <v>174.0555555555548</v>
      </c>
      <c r="I244" s="42">
        <f t="shared" si="56"/>
        <v>184.76666666666583</v>
      </c>
      <c r="J244" s="42">
        <f t="shared" si="56"/>
        <v>191.46111111111134</v>
      </c>
      <c r="K244" s="43">
        <f t="shared" si="56"/>
        <v>160.66666666666779</v>
      </c>
      <c r="L244" s="43">
        <f t="shared" si="56"/>
        <v>171.37777777777808</v>
      </c>
      <c r="M244" s="43">
        <f t="shared" si="56"/>
        <v>178.07222222222327</v>
      </c>
      <c r="N244" s="44">
        <f t="shared" si="56"/>
        <v>120.5</v>
      </c>
      <c r="O244" s="44">
        <f t="shared" si="56"/>
        <v>131.21111111111028</v>
      </c>
      <c r="P244" s="44">
        <f t="shared" si="56"/>
        <v>137.90555555555548</v>
      </c>
      <c r="Q244" s="45">
        <f t="shared" si="56"/>
        <v>113.8055555555548</v>
      </c>
      <c r="R244" s="45">
        <f t="shared" si="56"/>
        <v>124.51666666666519</v>
      </c>
      <c r="S244" s="45">
        <f t="shared" si="56"/>
        <v>131.21111111111028</v>
      </c>
      <c r="T244" s="46">
        <f t="shared" si="55"/>
        <v>107.11111111111029</v>
      </c>
      <c r="U244" s="46">
        <f t="shared" si="55"/>
        <v>117.82222222222298</v>
      </c>
      <c r="V244" s="46">
        <f t="shared" si="55"/>
        <v>124.51666666666519</v>
      </c>
      <c r="W244" s="47">
        <f t="shared" si="55"/>
        <v>100.41666666666684</v>
      </c>
      <c r="X244" s="47">
        <f t="shared" si="55"/>
        <v>111.12777777777808</v>
      </c>
      <c r="Y244" s="47">
        <f t="shared" si="55"/>
        <v>117.82222222222298</v>
      </c>
      <c r="Z244" s="48">
        <f t="shared" si="55"/>
        <v>93.722222222222598</v>
      </c>
      <c r="AA244" s="48">
        <f t="shared" si="55"/>
        <v>104.43333333333288</v>
      </c>
      <c r="AB244" s="48">
        <f t="shared" si="55"/>
        <v>111.12777777777808</v>
      </c>
      <c r="AC244" s="49">
        <f t="shared" si="55"/>
        <v>87.027777777777402</v>
      </c>
      <c r="AD244" s="49">
        <f t="shared" si="55"/>
        <v>97.738888888888752</v>
      </c>
      <c r="AE244" s="49">
        <f t="shared" si="55"/>
        <v>104.43333333333288</v>
      </c>
      <c r="AF244" s="50">
        <f t="shared" si="55"/>
        <v>80.333333333333897</v>
      </c>
      <c r="AG244" s="50">
        <f t="shared" si="54"/>
        <v>91.04444444444448</v>
      </c>
      <c r="AH244" s="50">
        <f t="shared" si="54"/>
        <v>97.738888888888752</v>
      </c>
      <c r="AI244" s="51">
        <f t="shared" si="54"/>
        <v>73.638888888888701</v>
      </c>
      <c r="AJ244" s="51">
        <f t="shared" si="54"/>
        <v>84.350000000000676</v>
      </c>
      <c r="AK244" s="51">
        <f t="shared" si="53"/>
        <v>91.04444444444448</v>
      </c>
      <c r="AX244" s="381"/>
    </row>
    <row r="245" spans="1:50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188.22222222222297</v>
      </c>
      <c r="F245" s="41">
        <f t="shared" si="56"/>
        <v>198.97777777777907</v>
      </c>
      <c r="G245" s="41">
        <f t="shared" si="56"/>
        <v>205.69999999999902</v>
      </c>
      <c r="H245" s="42">
        <f t="shared" si="56"/>
        <v>174.77777777777703</v>
      </c>
      <c r="I245" s="42">
        <f t="shared" si="56"/>
        <v>185.53333333333251</v>
      </c>
      <c r="J245" s="42">
        <f t="shared" si="56"/>
        <v>192.25555555555579</v>
      </c>
      <c r="K245" s="43">
        <f t="shared" si="56"/>
        <v>161.33333333333445</v>
      </c>
      <c r="L245" s="43">
        <f t="shared" si="56"/>
        <v>172.08888888888919</v>
      </c>
      <c r="M245" s="43">
        <f t="shared" si="56"/>
        <v>178.81111111111215</v>
      </c>
      <c r="N245" s="44">
        <f t="shared" si="56"/>
        <v>121</v>
      </c>
      <c r="O245" s="44">
        <f t="shared" si="56"/>
        <v>131.75555555555474</v>
      </c>
      <c r="P245" s="44">
        <f t="shared" si="56"/>
        <v>138.4777777777777</v>
      </c>
      <c r="Q245" s="45">
        <f t="shared" si="56"/>
        <v>114.27777777777703</v>
      </c>
      <c r="R245" s="45">
        <f t="shared" si="56"/>
        <v>125.03333333333185</v>
      </c>
      <c r="S245" s="45">
        <f t="shared" si="56"/>
        <v>131.75555555555474</v>
      </c>
      <c r="T245" s="46">
        <f t="shared" si="56"/>
        <v>107.55555555555473</v>
      </c>
      <c r="U245" s="46">
        <f t="shared" si="54"/>
        <v>118.31111111111187</v>
      </c>
      <c r="V245" s="46">
        <f t="shared" si="54"/>
        <v>125.03333333333185</v>
      </c>
      <c r="W245" s="47">
        <f t="shared" si="54"/>
        <v>100.83333333333351</v>
      </c>
      <c r="X245" s="47">
        <f t="shared" si="54"/>
        <v>111.58888888888919</v>
      </c>
      <c r="Y245" s="47">
        <f t="shared" si="54"/>
        <v>118.31111111111187</v>
      </c>
      <c r="Z245" s="48">
        <f t="shared" si="54"/>
        <v>94.111111111111484</v>
      </c>
      <c r="AA245" s="48">
        <f t="shared" si="54"/>
        <v>104.86666666666622</v>
      </c>
      <c r="AB245" s="48">
        <f t="shared" si="54"/>
        <v>111.58888888888919</v>
      </c>
      <c r="AC245" s="49">
        <f t="shared" si="54"/>
        <v>87.388888888888516</v>
      </c>
      <c r="AD245" s="49">
        <f t="shared" si="54"/>
        <v>98.144444444444304</v>
      </c>
      <c r="AE245" s="49">
        <f t="shared" si="54"/>
        <v>104.86666666666622</v>
      </c>
      <c r="AF245" s="50">
        <f t="shared" si="54"/>
        <v>80.666666666667226</v>
      </c>
      <c r="AG245" s="50">
        <f t="shared" si="54"/>
        <v>91.42222222222226</v>
      </c>
      <c r="AH245" s="50">
        <f t="shared" si="54"/>
        <v>98.144444444444304</v>
      </c>
      <c r="AI245" s="51">
        <f t="shared" si="54"/>
        <v>73.944444444444258</v>
      </c>
      <c r="AJ245" s="51">
        <f t="shared" si="54"/>
        <v>84.700000000000671</v>
      </c>
      <c r="AK245" s="51">
        <f t="shared" si="53"/>
        <v>91.42222222222226</v>
      </c>
      <c r="AX245" s="381"/>
    </row>
    <row r="246" spans="1:50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189.00000000000074</v>
      </c>
      <c r="F246" s="41">
        <f t="shared" si="56"/>
        <v>199.80000000000129</v>
      </c>
      <c r="G246" s="41">
        <f t="shared" si="56"/>
        <v>206.54999999999902</v>
      </c>
      <c r="H246" s="42">
        <f t="shared" si="56"/>
        <v>175.49999999999926</v>
      </c>
      <c r="I246" s="42">
        <f t="shared" si="56"/>
        <v>186.29999999999919</v>
      </c>
      <c r="J246" s="42">
        <f t="shared" si="56"/>
        <v>193.05000000000024</v>
      </c>
      <c r="K246" s="43">
        <f t="shared" si="56"/>
        <v>162.00000000000111</v>
      </c>
      <c r="L246" s="43">
        <f t="shared" si="56"/>
        <v>172.8000000000003</v>
      </c>
      <c r="M246" s="43">
        <f t="shared" si="56"/>
        <v>179.55000000000103</v>
      </c>
      <c r="N246" s="44">
        <f t="shared" si="56"/>
        <v>121.5</v>
      </c>
      <c r="O246" s="44">
        <f t="shared" si="56"/>
        <v>132.29999999999919</v>
      </c>
      <c r="P246" s="44">
        <f t="shared" si="56"/>
        <v>139.04999999999993</v>
      </c>
      <c r="Q246" s="45">
        <f t="shared" si="56"/>
        <v>114.74999999999926</v>
      </c>
      <c r="R246" s="45">
        <f t="shared" si="56"/>
        <v>125.54999999999852</v>
      </c>
      <c r="S246" s="45">
        <f t="shared" si="56"/>
        <v>132.29999999999919</v>
      </c>
      <c r="T246" s="46">
        <f t="shared" si="56"/>
        <v>107.99999999999918</v>
      </c>
      <c r="U246" s="46">
        <f t="shared" si="54"/>
        <v>118.80000000000076</v>
      </c>
      <c r="V246" s="46">
        <f t="shared" si="54"/>
        <v>125.54999999999852</v>
      </c>
      <c r="W246" s="47">
        <f t="shared" si="54"/>
        <v>101.25000000000018</v>
      </c>
      <c r="X246" s="47">
        <f t="shared" si="54"/>
        <v>112.0500000000003</v>
      </c>
      <c r="Y246" s="47">
        <f t="shared" si="54"/>
        <v>118.80000000000076</v>
      </c>
      <c r="Z246" s="48">
        <f t="shared" si="54"/>
        <v>94.500000000000369</v>
      </c>
      <c r="AA246" s="48">
        <f t="shared" si="54"/>
        <v>105.29999999999956</v>
      </c>
      <c r="AB246" s="48">
        <f t="shared" si="54"/>
        <v>112.0500000000003</v>
      </c>
      <c r="AC246" s="49">
        <f t="shared" si="54"/>
        <v>87.749999999999631</v>
      </c>
      <c r="AD246" s="49">
        <f t="shared" si="54"/>
        <v>98.549999999999855</v>
      </c>
      <c r="AE246" s="49">
        <f t="shared" si="54"/>
        <v>105.29999999999956</v>
      </c>
      <c r="AF246" s="50">
        <f t="shared" si="54"/>
        <v>81.000000000000554</v>
      </c>
      <c r="AG246" s="50">
        <f t="shared" si="54"/>
        <v>91.80000000000004</v>
      </c>
      <c r="AH246" s="50">
        <f t="shared" si="54"/>
        <v>98.549999999999855</v>
      </c>
      <c r="AI246" s="51">
        <f t="shared" si="54"/>
        <v>74.249999999999815</v>
      </c>
      <c r="AJ246" s="51">
        <f t="shared" si="54"/>
        <v>85.050000000000665</v>
      </c>
      <c r="AK246" s="51">
        <f t="shared" si="53"/>
        <v>91.80000000000004</v>
      </c>
      <c r="AX246" s="381"/>
    </row>
    <row r="247" spans="1:50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189.77777777777851</v>
      </c>
      <c r="F247" s="41">
        <f t="shared" si="56"/>
        <v>200.62222222222351</v>
      </c>
      <c r="G247" s="41">
        <f t="shared" si="56"/>
        <v>207.39999999999901</v>
      </c>
      <c r="H247" s="42">
        <f t="shared" si="56"/>
        <v>176.22222222222149</v>
      </c>
      <c r="I247" s="42">
        <f t="shared" si="56"/>
        <v>187.06666666666587</v>
      </c>
      <c r="J247" s="42">
        <f t="shared" si="56"/>
        <v>193.84444444444469</v>
      </c>
      <c r="K247" s="43">
        <f t="shared" si="56"/>
        <v>162.66666666666777</v>
      </c>
      <c r="L247" s="43">
        <f t="shared" si="56"/>
        <v>173.5111111111114</v>
      </c>
      <c r="M247" s="43">
        <f t="shared" si="56"/>
        <v>180.28888888888991</v>
      </c>
      <c r="N247" s="44">
        <f t="shared" si="56"/>
        <v>122</v>
      </c>
      <c r="O247" s="44">
        <f t="shared" si="56"/>
        <v>132.84444444444364</v>
      </c>
      <c r="P247" s="44">
        <f t="shared" si="56"/>
        <v>139.62222222222215</v>
      </c>
      <c r="Q247" s="45">
        <f t="shared" si="56"/>
        <v>115.22222222222149</v>
      </c>
      <c r="R247" s="45">
        <f t="shared" si="56"/>
        <v>126.06666666666518</v>
      </c>
      <c r="S247" s="45">
        <f t="shared" si="56"/>
        <v>132.84444444444364</v>
      </c>
      <c r="T247" s="46">
        <f t="shared" si="56"/>
        <v>108.44444444444362</v>
      </c>
      <c r="U247" s="46">
        <f t="shared" si="54"/>
        <v>119.28888888888966</v>
      </c>
      <c r="V247" s="46">
        <f t="shared" si="54"/>
        <v>126.06666666666518</v>
      </c>
      <c r="W247" s="47">
        <f t="shared" si="54"/>
        <v>101.66666666666686</v>
      </c>
      <c r="X247" s="47">
        <f t="shared" si="54"/>
        <v>112.5111111111114</v>
      </c>
      <c r="Y247" s="47">
        <f t="shared" si="54"/>
        <v>119.28888888888966</v>
      </c>
      <c r="Z247" s="48">
        <f t="shared" si="54"/>
        <v>94.888888888889255</v>
      </c>
      <c r="AA247" s="48">
        <f t="shared" si="54"/>
        <v>105.73333333333289</v>
      </c>
      <c r="AB247" s="48">
        <f t="shared" si="54"/>
        <v>112.5111111111114</v>
      </c>
      <c r="AC247" s="49">
        <f t="shared" si="54"/>
        <v>88.111111111110745</v>
      </c>
      <c r="AD247" s="49">
        <f t="shared" si="54"/>
        <v>98.955555555555406</v>
      </c>
      <c r="AE247" s="49">
        <f t="shared" si="54"/>
        <v>105.73333333333289</v>
      </c>
      <c r="AF247" s="50">
        <f t="shared" si="54"/>
        <v>81.333333333333883</v>
      </c>
      <c r="AG247" s="50">
        <f t="shared" si="54"/>
        <v>92.17777777777782</v>
      </c>
      <c r="AH247" s="50">
        <f t="shared" si="54"/>
        <v>98.955555555555406</v>
      </c>
      <c r="AI247" s="51">
        <f t="shared" si="54"/>
        <v>74.555555555555372</v>
      </c>
      <c r="AJ247" s="51">
        <f t="shared" si="54"/>
        <v>85.400000000000659</v>
      </c>
      <c r="AK247" s="51">
        <f t="shared" si="53"/>
        <v>92.17777777777782</v>
      </c>
      <c r="AX247" s="381"/>
    </row>
    <row r="248" spans="1:50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190.55555555555628</v>
      </c>
      <c r="F248" s="41">
        <f t="shared" si="56"/>
        <v>201.44444444444574</v>
      </c>
      <c r="G248" s="41">
        <f t="shared" si="56"/>
        <v>208.24999999999901</v>
      </c>
      <c r="H248" s="42">
        <f t="shared" si="56"/>
        <v>176.94444444444372</v>
      </c>
      <c r="I248" s="42">
        <f t="shared" si="56"/>
        <v>187.83333333333255</v>
      </c>
      <c r="J248" s="42">
        <f t="shared" si="56"/>
        <v>194.63888888888914</v>
      </c>
      <c r="K248" s="43">
        <f t="shared" si="56"/>
        <v>163.33333333333442</v>
      </c>
      <c r="L248" s="43">
        <f t="shared" si="56"/>
        <v>174.22222222222251</v>
      </c>
      <c r="M248" s="43">
        <f t="shared" si="56"/>
        <v>181.02777777777879</v>
      </c>
      <c r="N248" s="44">
        <f t="shared" si="56"/>
        <v>122.5</v>
      </c>
      <c r="O248" s="44">
        <f t="shared" si="56"/>
        <v>133.38888888888809</v>
      </c>
      <c r="P248" s="44">
        <f t="shared" si="56"/>
        <v>140.19444444444437</v>
      </c>
      <c r="Q248" s="45">
        <f t="shared" si="56"/>
        <v>115.69444444444372</v>
      </c>
      <c r="R248" s="45">
        <f t="shared" si="56"/>
        <v>126.58333333333185</v>
      </c>
      <c r="S248" s="45">
        <f t="shared" si="56"/>
        <v>133.38888888888809</v>
      </c>
      <c r="T248" s="46">
        <f t="shared" si="56"/>
        <v>108.88888888888806</v>
      </c>
      <c r="U248" s="46">
        <f t="shared" si="54"/>
        <v>119.77777777777855</v>
      </c>
      <c r="V248" s="46">
        <f t="shared" si="54"/>
        <v>126.58333333333185</v>
      </c>
      <c r="W248" s="47">
        <f t="shared" si="54"/>
        <v>102.08333333333353</v>
      </c>
      <c r="X248" s="47">
        <f t="shared" si="54"/>
        <v>112.97222222222251</v>
      </c>
      <c r="Y248" s="47">
        <f t="shared" si="54"/>
        <v>119.77777777777855</v>
      </c>
      <c r="Z248" s="48">
        <f t="shared" si="54"/>
        <v>95.277777777778141</v>
      </c>
      <c r="AA248" s="48">
        <f t="shared" si="54"/>
        <v>106.16666666666623</v>
      </c>
      <c r="AB248" s="48">
        <f t="shared" si="54"/>
        <v>112.97222222222251</v>
      </c>
      <c r="AC248" s="49">
        <f t="shared" si="54"/>
        <v>88.472222222221859</v>
      </c>
      <c r="AD248" s="49">
        <f t="shared" si="54"/>
        <v>99.361111111110958</v>
      </c>
      <c r="AE248" s="49">
        <f t="shared" si="54"/>
        <v>106.16666666666623</v>
      </c>
      <c r="AF248" s="50">
        <f t="shared" si="54"/>
        <v>81.666666666667211</v>
      </c>
      <c r="AG248" s="50">
        <f t="shared" si="54"/>
        <v>92.5555555555556</v>
      </c>
      <c r="AH248" s="50">
        <f t="shared" si="54"/>
        <v>99.361111111110958</v>
      </c>
      <c r="AI248" s="51">
        <f t="shared" si="54"/>
        <v>74.86111111111093</v>
      </c>
      <c r="AJ248" s="51">
        <f t="shared" si="54"/>
        <v>85.750000000000654</v>
      </c>
      <c r="AK248" s="51">
        <f t="shared" si="53"/>
        <v>92.5555555555556</v>
      </c>
      <c r="AX248" s="381"/>
    </row>
    <row r="249" spans="1:50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191.33333333333405</v>
      </c>
      <c r="F249" s="41">
        <f t="shared" si="56"/>
        <v>202.26666666666796</v>
      </c>
      <c r="G249" s="41">
        <f t="shared" si="56"/>
        <v>209.099999999999</v>
      </c>
      <c r="H249" s="42">
        <f t="shared" si="56"/>
        <v>177.66666666666595</v>
      </c>
      <c r="I249" s="42">
        <f t="shared" si="56"/>
        <v>188.59999999999923</v>
      </c>
      <c r="J249" s="42">
        <f t="shared" si="56"/>
        <v>195.43333333333359</v>
      </c>
      <c r="K249" s="43">
        <f t="shared" si="56"/>
        <v>164.00000000000108</v>
      </c>
      <c r="L249" s="43">
        <f t="shared" si="56"/>
        <v>174.93333333333362</v>
      </c>
      <c r="M249" s="43">
        <f t="shared" si="56"/>
        <v>181.76666666666767</v>
      </c>
      <c r="N249" s="44">
        <f t="shared" si="56"/>
        <v>123</v>
      </c>
      <c r="O249" s="44">
        <f t="shared" si="56"/>
        <v>133.93333333333254</v>
      </c>
      <c r="P249" s="44">
        <f t="shared" si="56"/>
        <v>140.76666666666659</v>
      </c>
      <c r="Q249" s="45">
        <f t="shared" si="56"/>
        <v>116.16666666666595</v>
      </c>
      <c r="R249" s="45">
        <f t="shared" si="56"/>
        <v>127.09999999999852</v>
      </c>
      <c r="S249" s="45">
        <f t="shared" si="56"/>
        <v>133.93333333333254</v>
      </c>
      <c r="T249" s="46">
        <f t="shared" si="56"/>
        <v>109.3333333333325</v>
      </c>
      <c r="U249" s="46">
        <f t="shared" si="54"/>
        <v>120.26666666666745</v>
      </c>
      <c r="V249" s="46">
        <f t="shared" si="54"/>
        <v>127.09999999999852</v>
      </c>
      <c r="W249" s="47">
        <f t="shared" si="54"/>
        <v>102.5000000000002</v>
      </c>
      <c r="X249" s="47">
        <f t="shared" si="54"/>
        <v>113.43333333333362</v>
      </c>
      <c r="Y249" s="47">
        <f t="shared" si="54"/>
        <v>120.26666666666745</v>
      </c>
      <c r="Z249" s="48">
        <f t="shared" si="54"/>
        <v>95.666666666667027</v>
      </c>
      <c r="AA249" s="48">
        <f t="shared" si="54"/>
        <v>106.59999999999957</v>
      </c>
      <c r="AB249" s="48">
        <f t="shared" si="54"/>
        <v>113.43333333333362</v>
      </c>
      <c r="AC249" s="49">
        <f t="shared" si="54"/>
        <v>88.833333333332973</v>
      </c>
      <c r="AD249" s="49">
        <f t="shared" si="54"/>
        <v>99.766666666666509</v>
      </c>
      <c r="AE249" s="49">
        <f t="shared" si="54"/>
        <v>106.59999999999957</v>
      </c>
      <c r="AF249" s="50">
        <f t="shared" si="54"/>
        <v>82.00000000000054</v>
      </c>
      <c r="AG249" s="50">
        <f t="shared" si="54"/>
        <v>92.93333333333338</v>
      </c>
      <c r="AH249" s="50">
        <f t="shared" si="54"/>
        <v>99.766666666666509</v>
      </c>
      <c r="AI249" s="51">
        <f t="shared" si="54"/>
        <v>75.166666666666487</v>
      </c>
      <c r="AJ249" s="51">
        <f t="shared" si="54"/>
        <v>86.100000000000648</v>
      </c>
      <c r="AK249" s="51">
        <f t="shared" si="53"/>
        <v>92.93333333333338</v>
      </c>
      <c r="AX249" s="381"/>
    </row>
    <row r="250" spans="1:50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192.11111111111182</v>
      </c>
      <c r="F250" s="41">
        <f t="shared" si="56"/>
        <v>203.08888888889018</v>
      </c>
      <c r="G250" s="41">
        <f t="shared" si="56"/>
        <v>209.94999999999899</v>
      </c>
      <c r="H250" s="42">
        <f t="shared" si="56"/>
        <v>178.38888888888818</v>
      </c>
      <c r="I250" s="42">
        <f t="shared" si="56"/>
        <v>189.36666666666591</v>
      </c>
      <c r="J250" s="42">
        <f t="shared" si="56"/>
        <v>196.22777777777804</v>
      </c>
      <c r="K250" s="43">
        <f t="shared" si="56"/>
        <v>164.66666666666774</v>
      </c>
      <c r="L250" s="43">
        <f t="shared" si="56"/>
        <v>175.64444444444473</v>
      </c>
      <c r="M250" s="43">
        <f t="shared" si="56"/>
        <v>182.50555555555655</v>
      </c>
      <c r="N250" s="44">
        <f t="shared" si="56"/>
        <v>123.5</v>
      </c>
      <c r="O250" s="44">
        <f t="shared" si="56"/>
        <v>134.47777777777699</v>
      </c>
      <c r="P250" s="44">
        <f t="shared" si="56"/>
        <v>141.33888888888882</v>
      </c>
      <c r="Q250" s="45">
        <f t="shared" si="56"/>
        <v>116.63888888888818</v>
      </c>
      <c r="R250" s="45">
        <f t="shared" si="56"/>
        <v>127.61666666666518</v>
      </c>
      <c r="S250" s="45">
        <f t="shared" si="56"/>
        <v>134.47777777777699</v>
      </c>
      <c r="T250" s="46">
        <f t="shared" si="56"/>
        <v>109.77777777777695</v>
      </c>
      <c r="U250" s="46">
        <f t="shared" si="54"/>
        <v>120.75555555555634</v>
      </c>
      <c r="V250" s="46">
        <f t="shared" si="54"/>
        <v>127.61666666666518</v>
      </c>
      <c r="W250" s="47">
        <f t="shared" si="54"/>
        <v>102.91666666666687</v>
      </c>
      <c r="X250" s="47">
        <f t="shared" si="54"/>
        <v>113.89444444444473</v>
      </c>
      <c r="Y250" s="47">
        <f t="shared" si="54"/>
        <v>120.75555555555634</v>
      </c>
      <c r="Z250" s="48">
        <f t="shared" si="54"/>
        <v>96.055555555555912</v>
      </c>
      <c r="AA250" s="48">
        <f t="shared" si="54"/>
        <v>107.03333333333291</v>
      </c>
      <c r="AB250" s="48">
        <f t="shared" si="54"/>
        <v>113.89444444444473</v>
      </c>
      <c r="AC250" s="49">
        <f t="shared" si="54"/>
        <v>89.194444444444088</v>
      </c>
      <c r="AD250" s="49">
        <f t="shared" si="54"/>
        <v>100.17222222222206</v>
      </c>
      <c r="AE250" s="49">
        <f t="shared" si="54"/>
        <v>107.03333333333291</v>
      </c>
      <c r="AF250" s="50">
        <f t="shared" si="54"/>
        <v>82.333333333333869</v>
      </c>
      <c r="AG250" s="50">
        <f t="shared" si="54"/>
        <v>93.31111111111116</v>
      </c>
      <c r="AH250" s="50">
        <f t="shared" si="54"/>
        <v>100.17222222222206</v>
      </c>
      <c r="AI250" s="51">
        <f t="shared" si="54"/>
        <v>75.472222222222044</v>
      </c>
      <c r="AJ250" s="51">
        <f t="shared" si="54"/>
        <v>86.450000000000642</v>
      </c>
      <c r="AK250" s="51">
        <f t="shared" si="53"/>
        <v>93.31111111111116</v>
      </c>
      <c r="AX250" s="381"/>
    </row>
    <row r="251" spans="1:50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192.8888888888896</v>
      </c>
      <c r="F251" s="41">
        <f t="shared" si="56"/>
        <v>203.9111111111124</v>
      </c>
      <c r="G251" s="41">
        <f t="shared" si="56"/>
        <v>210.79999999999899</v>
      </c>
      <c r="H251" s="42">
        <f t="shared" si="56"/>
        <v>179.1111111111104</v>
      </c>
      <c r="I251" s="42">
        <f t="shared" si="56"/>
        <v>190.13333333333259</v>
      </c>
      <c r="J251" s="42">
        <f t="shared" si="56"/>
        <v>197.0222222222225</v>
      </c>
      <c r="K251" s="43">
        <f t="shared" si="56"/>
        <v>165.33333333333439</v>
      </c>
      <c r="L251" s="43">
        <f t="shared" si="56"/>
        <v>176.35555555555584</v>
      </c>
      <c r="M251" s="43">
        <f t="shared" si="56"/>
        <v>183.24444444444543</v>
      </c>
      <c r="N251" s="44">
        <f t="shared" si="56"/>
        <v>124</v>
      </c>
      <c r="O251" s="44">
        <f t="shared" si="56"/>
        <v>135.02222222222144</v>
      </c>
      <c r="P251" s="44">
        <f t="shared" si="56"/>
        <v>141.91111111111104</v>
      </c>
      <c r="Q251" s="45">
        <f t="shared" si="56"/>
        <v>117.1111111111104</v>
      </c>
      <c r="R251" s="45">
        <f t="shared" si="56"/>
        <v>128.13333333333185</v>
      </c>
      <c r="S251" s="45">
        <f t="shared" si="56"/>
        <v>135.02222222222144</v>
      </c>
      <c r="T251" s="46">
        <f t="shared" si="56"/>
        <v>110.22222222222139</v>
      </c>
      <c r="U251" s="46">
        <f t="shared" si="54"/>
        <v>121.24444444444524</v>
      </c>
      <c r="V251" s="46">
        <f t="shared" si="54"/>
        <v>128.13333333333185</v>
      </c>
      <c r="W251" s="47">
        <f t="shared" si="54"/>
        <v>103.33333333333354</v>
      </c>
      <c r="X251" s="47">
        <f t="shared" si="54"/>
        <v>114.35555555555584</v>
      </c>
      <c r="Y251" s="47">
        <f t="shared" si="54"/>
        <v>121.24444444444524</v>
      </c>
      <c r="Z251" s="48">
        <f t="shared" si="54"/>
        <v>96.444444444444798</v>
      </c>
      <c r="AA251" s="48">
        <f t="shared" si="54"/>
        <v>107.46666666666624</v>
      </c>
      <c r="AB251" s="48">
        <f t="shared" si="54"/>
        <v>114.35555555555584</v>
      </c>
      <c r="AC251" s="49">
        <f t="shared" si="54"/>
        <v>89.555555555555202</v>
      </c>
      <c r="AD251" s="49">
        <f t="shared" si="54"/>
        <v>100.57777777777761</v>
      </c>
      <c r="AE251" s="49">
        <f t="shared" si="54"/>
        <v>107.46666666666624</v>
      </c>
      <c r="AF251" s="50">
        <f t="shared" si="54"/>
        <v>82.666666666667197</v>
      </c>
      <c r="AG251" s="50">
        <f t="shared" si="54"/>
        <v>93.68888888888894</v>
      </c>
      <c r="AH251" s="50">
        <f t="shared" si="54"/>
        <v>100.57777777777761</v>
      </c>
      <c r="AI251" s="51">
        <f t="shared" si="54"/>
        <v>75.777777777777601</v>
      </c>
      <c r="AJ251" s="51">
        <f t="shared" si="54"/>
        <v>86.800000000000637</v>
      </c>
      <c r="AK251" s="51">
        <f t="shared" si="53"/>
        <v>93.68888888888894</v>
      </c>
      <c r="AX251" s="381"/>
    </row>
    <row r="252" spans="1:50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193.66666666666737</v>
      </c>
      <c r="F252" s="41">
        <f t="shared" si="56"/>
        <v>204.73333333333463</v>
      </c>
      <c r="G252" s="41">
        <f t="shared" si="56"/>
        <v>211.64999999999898</v>
      </c>
      <c r="H252" s="42">
        <f t="shared" si="56"/>
        <v>179.83333333333263</v>
      </c>
      <c r="I252" s="42">
        <f t="shared" si="56"/>
        <v>190.89999999999927</v>
      </c>
      <c r="J252" s="42">
        <f t="shared" si="56"/>
        <v>197.81666666666695</v>
      </c>
      <c r="K252" s="43">
        <f t="shared" si="56"/>
        <v>166.00000000000105</v>
      </c>
      <c r="L252" s="43">
        <f t="shared" si="56"/>
        <v>177.06666666666695</v>
      </c>
      <c r="M252" s="43">
        <f t="shared" si="56"/>
        <v>183.98333333333431</v>
      </c>
      <c r="N252" s="44">
        <f t="shared" si="56"/>
        <v>124.5</v>
      </c>
      <c r="O252" s="44">
        <f t="shared" si="56"/>
        <v>135.5666666666659</v>
      </c>
      <c r="P252" s="44">
        <f t="shared" si="56"/>
        <v>142.48333333333326</v>
      </c>
      <c r="Q252" s="45">
        <f t="shared" si="56"/>
        <v>117.58333333333263</v>
      </c>
      <c r="R252" s="45">
        <f t="shared" si="56"/>
        <v>128.64999999999853</v>
      </c>
      <c r="S252" s="45">
        <f t="shared" si="56"/>
        <v>135.5666666666659</v>
      </c>
      <c r="T252" s="46">
        <f t="shared" si="56"/>
        <v>110.66666666666583</v>
      </c>
      <c r="U252" s="46">
        <f t="shared" si="54"/>
        <v>121.73333333333413</v>
      </c>
      <c r="V252" s="46">
        <f t="shared" si="54"/>
        <v>128.64999999999853</v>
      </c>
      <c r="W252" s="47">
        <f t="shared" si="54"/>
        <v>103.75000000000021</v>
      </c>
      <c r="X252" s="47">
        <f t="shared" si="54"/>
        <v>114.81666666666695</v>
      </c>
      <c r="Y252" s="47">
        <f t="shared" si="54"/>
        <v>121.73333333333413</v>
      </c>
      <c r="Z252" s="48">
        <f t="shared" si="54"/>
        <v>96.833333333333684</v>
      </c>
      <c r="AA252" s="48">
        <f t="shared" si="54"/>
        <v>107.89999999999958</v>
      </c>
      <c r="AB252" s="48">
        <f t="shared" si="54"/>
        <v>114.81666666666695</v>
      </c>
      <c r="AC252" s="49">
        <f t="shared" si="54"/>
        <v>89.916666666666316</v>
      </c>
      <c r="AD252" s="49">
        <f t="shared" si="54"/>
        <v>100.98333333333316</v>
      </c>
      <c r="AE252" s="49">
        <f t="shared" si="54"/>
        <v>107.89999999999958</v>
      </c>
      <c r="AF252" s="50">
        <f t="shared" si="54"/>
        <v>83.000000000000526</v>
      </c>
      <c r="AG252" s="50">
        <f t="shared" si="54"/>
        <v>94.06666666666672</v>
      </c>
      <c r="AH252" s="50">
        <f t="shared" si="54"/>
        <v>100.98333333333316</v>
      </c>
      <c r="AI252" s="51">
        <f t="shared" si="54"/>
        <v>76.083333333333158</v>
      </c>
      <c r="AJ252" s="51">
        <f t="shared" si="54"/>
        <v>87.150000000000631</v>
      </c>
      <c r="AK252" s="51">
        <f t="shared" si="53"/>
        <v>94.06666666666672</v>
      </c>
      <c r="AX252" s="381"/>
    </row>
    <row r="253" spans="1:50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194.44444444444514</v>
      </c>
      <c r="F253" s="41">
        <f t="shared" si="56"/>
        <v>205.55555555555685</v>
      </c>
      <c r="G253" s="41">
        <f t="shared" si="56"/>
        <v>212.49999999999898</v>
      </c>
      <c r="H253" s="42">
        <f t="shared" si="56"/>
        <v>180.55555555555486</v>
      </c>
      <c r="I253" s="42">
        <f t="shared" si="56"/>
        <v>191.66666666666595</v>
      </c>
      <c r="J253" s="42">
        <f t="shared" si="56"/>
        <v>198.6111111111114</v>
      </c>
      <c r="K253" s="43">
        <f t="shared" si="56"/>
        <v>166.66666666666771</v>
      </c>
      <c r="L253" s="43">
        <f t="shared" si="56"/>
        <v>177.77777777777806</v>
      </c>
      <c r="M253" s="43">
        <f t="shared" si="56"/>
        <v>184.72222222222319</v>
      </c>
      <c r="N253" s="44">
        <f t="shared" si="56"/>
        <v>125</v>
      </c>
      <c r="O253" s="44">
        <f t="shared" si="56"/>
        <v>136.11111111111035</v>
      </c>
      <c r="P253" s="44">
        <f t="shared" si="56"/>
        <v>143.05555555555549</v>
      </c>
      <c r="Q253" s="45">
        <f t="shared" si="56"/>
        <v>118.05555555555486</v>
      </c>
      <c r="R253" s="45">
        <f t="shared" si="56"/>
        <v>129.16666666666521</v>
      </c>
      <c r="S253" s="45">
        <f t="shared" si="56"/>
        <v>136.11111111111035</v>
      </c>
      <c r="T253" s="46">
        <f t="shared" si="56"/>
        <v>111.11111111111028</v>
      </c>
      <c r="U253" s="46">
        <f t="shared" si="54"/>
        <v>122.22222222222302</v>
      </c>
      <c r="V253" s="46">
        <f t="shared" si="54"/>
        <v>129.16666666666521</v>
      </c>
      <c r="W253" s="47">
        <f t="shared" si="54"/>
        <v>104.16666666666688</v>
      </c>
      <c r="X253" s="47">
        <f t="shared" si="54"/>
        <v>115.27777777777806</v>
      </c>
      <c r="Y253" s="47">
        <f t="shared" si="54"/>
        <v>122.22222222222302</v>
      </c>
      <c r="Z253" s="48">
        <f t="shared" si="54"/>
        <v>97.22222222222257</v>
      </c>
      <c r="AA253" s="48">
        <f t="shared" si="54"/>
        <v>108.33333333333292</v>
      </c>
      <c r="AB253" s="48">
        <f t="shared" si="54"/>
        <v>115.27777777777806</v>
      </c>
      <c r="AC253" s="49">
        <f t="shared" si="54"/>
        <v>90.27777777777743</v>
      </c>
      <c r="AD253" s="49">
        <f t="shared" si="54"/>
        <v>101.38888888888872</v>
      </c>
      <c r="AE253" s="49">
        <f t="shared" si="54"/>
        <v>108.33333333333292</v>
      </c>
      <c r="AF253" s="50">
        <f t="shared" si="54"/>
        <v>83.333333333333854</v>
      </c>
      <c r="AG253" s="50">
        <f t="shared" si="54"/>
        <v>94.4444444444445</v>
      </c>
      <c r="AH253" s="50">
        <f t="shared" si="54"/>
        <v>101.38888888888872</v>
      </c>
      <c r="AI253" s="51">
        <f t="shared" si="54"/>
        <v>76.388888888888715</v>
      </c>
      <c r="AJ253" s="51">
        <f t="shared" si="54"/>
        <v>87.500000000000625</v>
      </c>
      <c r="AK253" s="51">
        <f t="shared" si="53"/>
        <v>94.4444444444445</v>
      </c>
      <c r="AX253" s="381"/>
    </row>
    <row r="254" spans="1:50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195.22222222222291</v>
      </c>
      <c r="F254" s="41">
        <f t="shared" si="56"/>
        <v>206.37777777777907</v>
      </c>
      <c r="G254" s="41">
        <f t="shared" si="56"/>
        <v>213.34999999999897</v>
      </c>
      <c r="H254" s="42">
        <f t="shared" si="56"/>
        <v>181.27777777777709</v>
      </c>
      <c r="I254" s="42">
        <f t="shared" si="56"/>
        <v>192.43333333333263</v>
      </c>
      <c r="J254" s="42">
        <f t="shared" si="56"/>
        <v>199.40555555555585</v>
      </c>
      <c r="K254" s="43">
        <f t="shared" si="56"/>
        <v>167.33333333333437</v>
      </c>
      <c r="L254" s="43">
        <f t="shared" si="56"/>
        <v>178.48888888888916</v>
      </c>
      <c r="M254" s="43">
        <f t="shared" si="56"/>
        <v>185.46111111111207</v>
      </c>
      <c r="N254" s="44">
        <f t="shared" si="56"/>
        <v>125.5</v>
      </c>
      <c r="O254" s="44">
        <f t="shared" si="56"/>
        <v>136.6555555555548</v>
      </c>
      <c r="P254" s="44">
        <f t="shared" si="56"/>
        <v>143.62777777777771</v>
      </c>
      <c r="Q254" s="45">
        <f t="shared" si="56"/>
        <v>118.52777777777709</v>
      </c>
      <c r="R254" s="45">
        <f t="shared" si="56"/>
        <v>129.68333333333189</v>
      </c>
      <c r="S254" s="45">
        <f t="shared" si="56"/>
        <v>136.6555555555548</v>
      </c>
      <c r="T254" s="46">
        <f t="shared" si="56"/>
        <v>111.55555555555472</v>
      </c>
      <c r="U254" s="46">
        <f t="shared" si="54"/>
        <v>122.71111111111192</v>
      </c>
      <c r="V254" s="46">
        <f t="shared" si="54"/>
        <v>129.68333333333189</v>
      </c>
      <c r="W254" s="47">
        <f t="shared" si="54"/>
        <v>104.58333333333356</v>
      </c>
      <c r="X254" s="47">
        <f t="shared" si="54"/>
        <v>115.73888888888916</v>
      </c>
      <c r="Y254" s="47">
        <f t="shared" si="54"/>
        <v>122.71111111111192</v>
      </c>
      <c r="Z254" s="48">
        <f t="shared" si="54"/>
        <v>97.611111111111455</v>
      </c>
      <c r="AA254" s="48">
        <f t="shared" si="54"/>
        <v>108.76666666666625</v>
      </c>
      <c r="AB254" s="48">
        <f t="shared" si="54"/>
        <v>115.73888888888916</v>
      </c>
      <c r="AC254" s="49">
        <f t="shared" si="54"/>
        <v>90.638888888888545</v>
      </c>
      <c r="AD254" s="49">
        <f t="shared" si="54"/>
        <v>101.79444444444427</v>
      </c>
      <c r="AE254" s="49">
        <f t="shared" si="54"/>
        <v>108.76666666666625</v>
      </c>
      <c r="AF254" s="50">
        <f t="shared" si="54"/>
        <v>83.666666666667183</v>
      </c>
      <c r="AG254" s="50">
        <f t="shared" si="54"/>
        <v>94.82222222222228</v>
      </c>
      <c r="AH254" s="50">
        <f t="shared" si="54"/>
        <v>101.79444444444427</v>
      </c>
      <c r="AI254" s="51">
        <f t="shared" si="54"/>
        <v>76.694444444444272</v>
      </c>
      <c r="AJ254" s="51">
        <f t="shared" si="54"/>
        <v>87.85000000000062</v>
      </c>
      <c r="AK254" s="51">
        <f t="shared" si="53"/>
        <v>94.82222222222228</v>
      </c>
      <c r="AX254" s="381"/>
    </row>
    <row r="255" spans="1:50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196.00000000000068</v>
      </c>
      <c r="F255" s="41">
        <f t="shared" si="56"/>
        <v>207.2000000000013</v>
      </c>
      <c r="G255" s="41">
        <f t="shared" si="56"/>
        <v>214.19999999999897</v>
      </c>
      <c r="H255" s="42">
        <f t="shared" si="56"/>
        <v>181.99999999999932</v>
      </c>
      <c r="I255" s="42">
        <f t="shared" si="56"/>
        <v>193.19999999999931</v>
      </c>
      <c r="J255" s="42">
        <f t="shared" si="56"/>
        <v>200.2000000000003</v>
      </c>
      <c r="K255" s="43">
        <f t="shared" si="56"/>
        <v>168.00000000000102</v>
      </c>
      <c r="L255" s="43">
        <f t="shared" si="56"/>
        <v>179.20000000000027</v>
      </c>
      <c r="M255" s="43">
        <f t="shared" si="56"/>
        <v>186.20000000000095</v>
      </c>
      <c r="N255" s="44">
        <f t="shared" si="56"/>
        <v>126</v>
      </c>
      <c r="O255" s="44">
        <f t="shared" si="56"/>
        <v>137.19999999999925</v>
      </c>
      <c r="P255" s="44">
        <f t="shared" si="56"/>
        <v>144.19999999999993</v>
      </c>
      <c r="Q255" s="45">
        <f t="shared" si="56"/>
        <v>118.99999999999932</v>
      </c>
      <c r="R255" s="45">
        <f t="shared" si="56"/>
        <v>130.19999999999857</v>
      </c>
      <c r="S255" s="45">
        <f t="shared" si="56"/>
        <v>137.19999999999925</v>
      </c>
      <c r="T255" s="46">
        <f t="shared" si="56"/>
        <v>111.99999999999916</v>
      </c>
      <c r="U255" s="46">
        <f t="shared" si="54"/>
        <v>123.20000000000081</v>
      </c>
      <c r="V255" s="46">
        <f t="shared" si="54"/>
        <v>130.19999999999857</v>
      </c>
      <c r="W255" s="47">
        <f t="shared" si="54"/>
        <v>105.00000000000023</v>
      </c>
      <c r="X255" s="47">
        <f t="shared" si="54"/>
        <v>116.20000000000027</v>
      </c>
      <c r="Y255" s="47">
        <f t="shared" si="54"/>
        <v>123.20000000000081</v>
      </c>
      <c r="Z255" s="48">
        <f t="shared" si="54"/>
        <v>98.000000000000341</v>
      </c>
      <c r="AA255" s="48">
        <f t="shared" si="54"/>
        <v>109.19999999999959</v>
      </c>
      <c r="AB255" s="48">
        <f t="shared" si="54"/>
        <v>116.20000000000027</v>
      </c>
      <c r="AC255" s="49">
        <f t="shared" si="54"/>
        <v>90.999999999999659</v>
      </c>
      <c r="AD255" s="49">
        <f t="shared" si="54"/>
        <v>102.19999999999982</v>
      </c>
      <c r="AE255" s="49">
        <f t="shared" si="54"/>
        <v>109.19999999999959</v>
      </c>
      <c r="AF255" s="50">
        <f t="shared" si="54"/>
        <v>84.000000000000512</v>
      </c>
      <c r="AG255" s="50">
        <f t="shared" si="54"/>
        <v>95.20000000000006</v>
      </c>
      <c r="AH255" s="50">
        <f t="shared" si="54"/>
        <v>102.19999999999982</v>
      </c>
      <c r="AI255" s="51">
        <f t="shared" si="54"/>
        <v>76.999999999999829</v>
      </c>
      <c r="AJ255" s="51">
        <f t="shared" si="54"/>
        <v>88.200000000000614</v>
      </c>
      <c r="AK255" s="51">
        <f t="shared" si="53"/>
        <v>95.20000000000006</v>
      </c>
      <c r="AX255" s="381"/>
    </row>
    <row r="256" spans="1:50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196.77777777777845</v>
      </c>
      <c r="F256" s="41">
        <f t="shared" si="56"/>
        <v>208.02222222222352</v>
      </c>
      <c r="G256" s="41">
        <f t="shared" si="56"/>
        <v>215.04999999999896</v>
      </c>
      <c r="H256" s="42">
        <f t="shared" si="56"/>
        <v>182.72222222222155</v>
      </c>
      <c r="I256" s="42">
        <f t="shared" si="56"/>
        <v>193.96666666666599</v>
      </c>
      <c r="J256" s="42">
        <f t="shared" si="56"/>
        <v>200.99444444444475</v>
      </c>
      <c r="K256" s="43">
        <f t="shared" si="56"/>
        <v>168.66666666666768</v>
      </c>
      <c r="L256" s="43">
        <f t="shared" si="56"/>
        <v>179.91111111111138</v>
      </c>
      <c r="M256" s="43">
        <f t="shared" si="56"/>
        <v>186.93888888888984</v>
      </c>
      <c r="N256" s="44">
        <f t="shared" si="56"/>
        <v>126.5</v>
      </c>
      <c r="O256" s="44">
        <f t="shared" si="56"/>
        <v>137.7444444444437</v>
      </c>
      <c r="P256" s="44">
        <f t="shared" si="56"/>
        <v>144.77222222222215</v>
      </c>
      <c r="Q256" s="45">
        <f t="shared" si="56"/>
        <v>119.47222222222155</v>
      </c>
      <c r="R256" s="45">
        <f t="shared" si="56"/>
        <v>130.71666666666525</v>
      </c>
      <c r="S256" s="45">
        <f t="shared" si="56"/>
        <v>137.7444444444437</v>
      </c>
      <c r="T256" s="46">
        <f t="shared" si="56"/>
        <v>112.4444444444436</v>
      </c>
      <c r="U256" s="46">
        <f t="shared" si="54"/>
        <v>123.68888888888971</v>
      </c>
      <c r="V256" s="46">
        <f t="shared" si="54"/>
        <v>130.71666666666525</v>
      </c>
      <c r="W256" s="47">
        <f t="shared" si="54"/>
        <v>105.4166666666669</v>
      </c>
      <c r="X256" s="47">
        <f t="shared" si="54"/>
        <v>116.66111111111138</v>
      </c>
      <c r="Y256" s="47">
        <f t="shared" si="54"/>
        <v>123.68888888888971</v>
      </c>
      <c r="Z256" s="48">
        <f t="shared" si="54"/>
        <v>98.388888888889227</v>
      </c>
      <c r="AA256" s="48">
        <f t="shared" si="54"/>
        <v>109.63333333333293</v>
      </c>
      <c r="AB256" s="48">
        <f t="shared" si="54"/>
        <v>116.66111111111138</v>
      </c>
      <c r="AC256" s="49">
        <f t="shared" si="54"/>
        <v>91.361111111110773</v>
      </c>
      <c r="AD256" s="49">
        <f t="shared" si="54"/>
        <v>102.60555555555537</v>
      </c>
      <c r="AE256" s="49">
        <f t="shared" si="54"/>
        <v>109.63333333333293</v>
      </c>
      <c r="AF256" s="50">
        <f t="shared" si="54"/>
        <v>84.33333333333384</v>
      </c>
      <c r="AG256" s="50">
        <f t="shared" si="54"/>
        <v>95.57777777777784</v>
      </c>
      <c r="AH256" s="50">
        <f t="shared" si="54"/>
        <v>102.60555555555537</v>
      </c>
      <c r="AI256" s="51">
        <f t="shared" si="54"/>
        <v>77.305555555555387</v>
      </c>
      <c r="AJ256" s="51">
        <f t="shared" si="54"/>
        <v>88.550000000000608</v>
      </c>
      <c r="AK256" s="51">
        <f t="shared" si="53"/>
        <v>95.57777777777784</v>
      </c>
      <c r="AX256" s="381"/>
    </row>
    <row r="257" spans="1:50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197.55555555555623</v>
      </c>
      <c r="F257" s="41">
        <f t="shared" si="56"/>
        <v>208.84444444444574</v>
      </c>
      <c r="G257" s="41">
        <f t="shared" si="56"/>
        <v>215.89999999999895</v>
      </c>
      <c r="H257" s="42">
        <f t="shared" si="56"/>
        <v>183.44444444444377</v>
      </c>
      <c r="I257" s="42">
        <f t="shared" si="56"/>
        <v>194.73333333333267</v>
      </c>
      <c r="J257" s="42">
        <f t="shared" si="56"/>
        <v>201.7888888888892</v>
      </c>
      <c r="K257" s="43">
        <f t="shared" si="56"/>
        <v>169.33333333333434</v>
      </c>
      <c r="L257" s="43">
        <f t="shared" si="56"/>
        <v>180.62222222222249</v>
      </c>
      <c r="M257" s="43">
        <f t="shared" si="56"/>
        <v>187.67777777777872</v>
      </c>
      <c r="N257" s="44">
        <f t="shared" si="56"/>
        <v>127</v>
      </c>
      <c r="O257" s="44">
        <f t="shared" si="56"/>
        <v>138.28888888888815</v>
      </c>
      <c r="P257" s="44">
        <f t="shared" si="56"/>
        <v>145.34444444444438</v>
      </c>
      <c r="Q257" s="45">
        <f t="shared" si="56"/>
        <v>119.94444444444377</v>
      </c>
      <c r="R257" s="45">
        <f t="shared" si="56"/>
        <v>131.23333333333193</v>
      </c>
      <c r="S257" s="45">
        <f t="shared" si="56"/>
        <v>138.28888888888815</v>
      </c>
      <c r="T257" s="46">
        <f t="shared" si="56"/>
        <v>112.88888888888805</v>
      </c>
      <c r="U257" s="46">
        <f t="shared" si="54"/>
        <v>124.1777777777786</v>
      </c>
      <c r="V257" s="46">
        <f t="shared" si="54"/>
        <v>131.23333333333193</v>
      </c>
      <c r="W257" s="47">
        <f t="shared" si="54"/>
        <v>105.83333333333357</v>
      </c>
      <c r="X257" s="47">
        <f t="shared" si="54"/>
        <v>117.12222222222249</v>
      </c>
      <c r="Y257" s="47">
        <f t="shared" si="54"/>
        <v>124.1777777777786</v>
      </c>
      <c r="Z257" s="48">
        <f t="shared" si="54"/>
        <v>98.777777777778113</v>
      </c>
      <c r="AA257" s="48">
        <f t="shared" si="54"/>
        <v>110.06666666666626</v>
      </c>
      <c r="AB257" s="48">
        <f t="shared" si="54"/>
        <v>117.12222222222249</v>
      </c>
      <c r="AC257" s="49">
        <f t="shared" si="54"/>
        <v>91.722222222221887</v>
      </c>
      <c r="AD257" s="49">
        <f t="shared" si="54"/>
        <v>103.01111111111092</v>
      </c>
      <c r="AE257" s="49">
        <f t="shared" si="54"/>
        <v>110.06666666666626</v>
      </c>
      <c r="AF257" s="50">
        <f t="shared" si="54"/>
        <v>84.666666666667169</v>
      </c>
      <c r="AG257" s="50">
        <f t="shared" si="54"/>
        <v>95.95555555555562</v>
      </c>
      <c r="AH257" s="50">
        <f t="shared" si="54"/>
        <v>103.01111111111092</v>
      </c>
      <c r="AI257" s="51">
        <f t="shared" si="54"/>
        <v>77.611111111110944</v>
      </c>
      <c r="AJ257" s="51">
        <f t="shared" si="54"/>
        <v>88.900000000000603</v>
      </c>
      <c r="AK257" s="51">
        <f t="shared" si="53"/>
        <v>95.95555555555562</v>
      </c>
      <c r="AX257" s="381"/>
    </row>
    <row r="258" spans="1:50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198.333333333334</v>
      </c>
      <c r="F258" s="41">
        <f t="shared" si="56"/>
        <v>209.66666666666796</v>
      </c>
      <c r="G258" s="41">
        <f t="shared" si="56"/>
        <v>216.74999999999895</v>
      </c>
      <c r="H258" s="42">
        <f t="shared" si="56"/>
        <v>184.166666666666</v>
      </c>
      <c r="I258" s="42">
        <f t="shared" si="56"/>
        <v>195.49999999999935</v>
      </c>
      <c r="J258" s="42">
        <f t="shared" si="56"/>
        <v>202.58333333333366</v>
      </c>
      <c r="K258" s="43">
        <f t="shared" si="56"/>
        <v>170.00000000000099</v>
      </c>
      <c r="L258" s="43">
        <f t="shared" si="56"/>
        <v>181.3333333333336</v>
      </c>
      <c r="M258" s="43">
        <f t="shared" si="56"/>
        <v>188.4166666666676</v>
      </c>
      <c r="N258" s="44">
        <f t="shared" si="56"/>
        <v>127.5</v>
      </c>
      <c r="O258" s="44">
        <f t="shared" si="56"/>
        <v>138.8333333333326</v>
      </c>
      <c r="P258" s="44">
        <f t="shared" si="56"/>
        <v>145.9166666666666</v>
      </c>
      <c r="Q258" s="45">
        <f t="shared" si="56"/>
        <v>120.416666666666</v>
      </c>
      <c r="R258" s="45">
        <f t="shared" si="56"/>
        <v>131.74999999999861</v>
      </c>
      <c r="S258" s="45">
        <f t="shared" si="56"/>
        <v>138.8333333333326</v>
      </c>
      <c r="T258" s="46">
        <f t="shared" si="56"/>
        <v>113.33333333333249</v>
      </c>
      <c r="U258" s="46">
        <f t="shared" ref="U258:AJ273" si="57">U259-(U$363/360)</f>
        <v>124.6666666666675</v>
      </c>
      <c r="V258" s="46">
        <f t="shared" si="57"/>
        <v>131.74999999999861</v>
      </c>
      <c r="W258" s="47">
        <f t="shared" si="57"/>
        <v>106.25000000000024</v>
      </c>
      <c r="X258" s="47">
        <f t="shared" si="57"/>
        <v>117.5833333333336</v>
      </c>
      <c r="Y258" s="47">
        <f t="shared" si="57"/>
        <v>124.6666666666675</v>
      </c>
      <c r="Z258" s="48">
        <f t="shared" si="57"/>
        <v>99.166666666666998</v>
      </c>
      <c r="AA258" s="48">
        <f t="shared" si="57"/>
        <v>110.4999999999996</v>
      </c>
      <c r="AB258" s="48">
        <f t="shared" si="57"/>
        <v>117.5833333333336</v>
      </c>
      <c r="AC258" s="49">
        <f t="shared" si="57"/>
        <v>92.083333333333002</v>
      </c>
      <c r="AD258" s="49">
        <f t="shared" si="57"/>
        <v>103.41666666666647</v>
      </c>
      <c r="AE258" s="49">
        <f t="shared" si="57"/>
        <v>110.4999999999996</v>
      </c>
      <c r="AF258" s="50">
        <f t="shared" si="57"/>
        <v>85.000000000000497</v>
      </c>
      <c r="AG258" s="50">
        <f t="shared" si="57"/>
        <v>96.3333333333334</v>
      </c>
      <c r="AH258" s="50">
        <f t="shared" si="57"/>
        <v>103.41666666666647</v>
      </c>
      <c r="AI258" s="51">
        <f t="shared" si="57"/>
        <v>77.916666666666501</v>
      </c>
      <c r="AJ258" s="51">
        <f t="shared" si="57"/>
        <v>89.250000000000597</v>
      </c>
      <c r="AK258" s="51">
        <f t="shared" si="53"/>
        <v>96.3333333333334</v>
      </c>
      <c r="AX258" s="381"/>
    </row>
    <row r="259" spans="1:50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199.11111111111177</v>
      </c>
      <c r="F259" s="41">
        <f t="shared" ref="F259:T259" si="58">F260-(F$363/360)</f>
        <v>210.48888888889019</v>
      </c>
      <c r="G259" s="41">
        <f t="shared" si="58"/>
        <v>217.59999999999894</v>
      </c>
      <c r="H259" s="42">
        <f t="shared" si="58"/>
        <v>184.88888888888823</v>
      </c>
      <c r="I259" s="42">
        <f t="shared" si="58"/>
        <v>196.26666666666603</v>
      </c>
      <c r="J259" s="42">
        <f t="shared" si="58"/>
        <v>203.37777777777811</v>
      </c>
      <c r="K259" s="43">
        <f t="shared" si="58"/>
        <v>170.66666666666765</v>
      </c>
      <c r="L259" s="43">
        <f t="shared" si="58"/>
        <v>182.04444444444471</v>
      </c>
      <c r="M259" s="43">
        <f t="shared" si="58"/>
        <v>189.15555555555648</v>
      </c>
      <c r="N259" s="44">
        <f t="shared" si="58"/>
        <v>128</v>
      </c>
      <c r="O259" s="44">
        <f t="shared" si="58"/>
        <v>139.37777777777706</v>
      </c>
      <c r="P259" s="44">
        <f t="shared" si="58"/>
        <v>146.48888888888882</v>
      </c>
      <c r="Q259" s="45">
        <f t="shared" si="58"/>
        <v>120.88888888888823</v>
      </c>
      <c r="R259" s="45">
        <f t="shared" si="58"/>
        <v>132.26666666666529</v>
      </c>
      <c r="S259" s="45">
        <f t="shared" si="58"/>
        <v>139.37777777777706</v>
      </c>
      <c r="T259" s="46">
        <f t="shared" si="58"/>
        <v>113.77777777777693</v>
      </c>
      <c r="U259" s="46">
        <f t="shared" si="57"/>
        <v>125.15555555555639</v>
      </c>
      <c r="V259" s="46">
        <f t="shared" si="57"/>
        <v>132.26666666666529</v>
      </c>
      <c r="W259" s="47">
        <f t="shared" si="57"/>
        <v>106.66666666666691</v>
      </c>
      <c r="X259" s="47">
        <f t="shared" si="57"/>
        <v>118.04444444444471</v>
      </c>
      <c r="Y259" s="47">
        <f t="shared" si="57"/>
        <v>125.15555555555639</v>
      </c>
      <c r="Z259" s="48">
        <f t="shared" si="57"/>
        <v>99.555555555555884</v>
      </c>
      <c r="AA259" s="48">
        <f t="shared" si="57"/>
        <v>110.93333333333294</v>
      </c>
      <c r="AB259" s="48">
        <f t="shared" si="57"/>
        <v>118.04444444444471</v>
      </c>
      <c r="AC259" s="49">
        <f t="shared" si="57"/>
        <v>92.444444444444116</v>
      </c>
      <c r="AD259" s="49">
        <f t="shared" si="57"/>
        <v>103.82222222222202</v>
      </c>
      <c r="AE259" s="49">
        <f t="shared" si="57"/>
        <v>110.93333333333294</v>
      </c>
      <c r="AF259" s="50">
        <f t="shared" si="57"/>
        <v>85.333333333333826</v>
      </c>
      <c r="AG259" s="50">
        <f t="shared" si="57"/>
        <v>96.71111111111118</v>
      </c>
      <c r="AH259" s="50">
        <f t="shared" si="57"/>
        <v>103.82222222222202</v>
      </c>
      <c r="AI259" s="51">
        <f t="shared" si="57"/>
        <v>78.222222222222058</v>
      </c>
      <c r="AJ259" s="51">
        <f t="shared" si="57"/>
        <v>89.600000000000591</v>
      </c>
      <c r="AK259" s="51">
        <f t="shared" si="53"/>
        <v>96.71111111111118</v>
      </c>
      <c r="AX259" s="381"/>
    </row>
    <row r="260" spans="1:50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199.88888888888954</v>
      </c>
      <c r="F260" s="41">
        <f t="shared" si="59"/>
        <v>211.31111111111241</v>
      </c>
      <c r="G260" s="41">
        <f t="shared" si="59"/>
        <v>218.44999999999894</v>
      </c>
      <c r="H260" s="42">
        <f t="shared" si="59"/>
        <v>185.61111111111046</v>
      </c>
      <c r="I260" s="42">
        <f t="shared" si="59"/>
        <v>197.03333333333271</v>
      </c>
      <c r="J260" s="42">
        <f t="shared" si="59"/>
        <v>204.17222222222256</v>
      </c>
      <c r="K260" s="43">
        <f t="shared" si="59"/>
        <v>171.33333333333431</v>
      </c>
      <c r="L260" s="43">
        <f t="shared" si="59"/>
        <v>182.75555555555582</v>
      </c>
      <c r="M260" s="43">
        <f t="shared" si="59"/>
        <v>189.89444444444536</v>
      </c>
      <c r="N260" s="44">
        <f t="shared" si="59"/>
        <v>128.5</v>
      </c>
      <c r="O260" s="44">
        <f t="shared" si="59"/>
        <v>139.92222222222151</v>
      </c>
      <c r="P260" s="44">
        <f t="shared" si="59"/>
        <v>147.06111111111105</v>
      </c>
      <c r="Q260" s="45">
        <f t="shared" si="59"/>
        <v>121.36111111111046</v>
      </c>
      <c r="R260" s="45">
        <f t="shared" si="59"/>
        <v>132.78333333333197</v>
      </c>
      <c r="S260" s="45">
        <f t="shared" si="59"/>
        <v>139.92222222222151</v>
      </c>
      <c r="T260" s="46">
        <f t="shared" si="59"/>
        <v>114.22222222222138</v>
      </c>
      <c r="U260" s="46">
        <f t="shared" si="57"/>
        <v>125.64444444444528</v>
      </c>
      <c r="V260" s="46">
        <f t="shared" si="57"/>
        <v>132.78333333333197</v>
      </c>
      <c r="W260" s="47">
        <f t="shared" si="57"/>
        <v>107.08333333333358</v>
      </c>
      <c r="X260" s="47">
        <f t="shared" si="57"/>
        <v>118.50555555555582</v>
      </c>
      <c r="Y260" s="47">
        <f t="shared" si="57"/>
        <v>125.64444444444528</v>
      </c>
      <c r="Z260" s="48">
        <f t="shared" si="57"/>
        <v>99.94444444444477</v>
      </c>
      <c r="AA260" s="48">
        <f t="shared" si="57"/>
        <v>111.36666666666628</v>
      </c>
      <c r="AB260" s="48">
        <f t="shared" si="57"/>
        <v>118.50555555555582</v>
      </c>
      <c r="AC260" s="49">
        <f t="shared" si="57"/>
        <v>92.80555555555523</v>
      </c>
      <c r="AD260" s="49">
        <f t="shared" si="57"/>
        <v>104.22777777777758</v>
      </c>
      <c r="AE260" s="49">
        <f t="shared" si="57"/>
        <v>111.36666666666628</v>
      </c>
      <c r="AF260" s="50">
        <f t="shared" si="57"/>
        <v>85.666666666667155</v>
      </c>
      <c r="AG260" s="50">
        <f t="shared" si="57"/>
        <v>97.08888888888896</v>
      </c>
      <c r="AH260" s="50">
        <f t="shared" si="57"/>
        <v>104.22777777777758</v>
      </c>
      <c r="AI260" s="51">
        <f t="shared" si="57"/>
        <v>78.527777777777615</v>
      </c>
      <c r="AJ260" s="51">
        <f t="shared" si="57"/>
        <v>89.950000000000585</v>
      </c>
      <c r="AK260" s="51">
        <f t="shared" si="53"/>
        <v>97.08888888888896</v>
      </c>
      <c r="AX260" s="381"/>
    </row>
    <row r="261" spans="1:50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200.66666666666731</v>
      </c>
      <c r="F261" s="41">
        <f t="shared" si="59"/>
        <v>212.13333333333463</v>
      </c>
      <c r="G261" s="41">
        <f t="shared" si="59"/>
        <v>219.29999999999893</v>
      </c>
      <c r="H261" s="42">
        <f t="shared" si="59"/>
        <v>186.33333333333269</v>
      </c>
      <c r="I261" s="42">
        <f t="shared" si="59"/>
        <v>197.79999999999939</v>
      </c>
      <c r="J261" s="42">
        <f t="shared" si="59"/>
        <v>204.96666666666701</v>
      </c>
      <c r="K261" s="43">
        <f t="shared" si="59"/>
        <v>172.00000000000097</v>
      </c>
      <c r="L261" s="43">
        <f t="shared" si="59"/>
        <v>183.46666666666692</v>
      </c>
      <c r="M261" s="43">
        <f t="shared" si="59"/>
        <v>190.63333333333424</v>
      </c>
      <c r="N261" s="44">
        <f t="shared" si="59"/>
        <v>129</v>
      </c>
      <c r="O261" s="44">
        <f t="shared" si="59"/>
        <v>140.46666666666596</v>
      </c>
      <c r="P261" s="44">
        <f t="shared" si="59"/>
        <v>147.63333333333327</v>
      </c>
      <c r="Q261" s="45">
        <f t="shared" si="59"/>
        <v>121.83333333333269</v>
      </c>
      <c r="R261" s="45">
        <f t="shared" si="59"/>
        <v>133.29999999999865</v>
      </c>
      <c r="S261" s="45">
        <f t="shared" si="59"/>
        <v>140.46666666666596</v>
      </c>
      <c r="T261" s="46">
        <f t="shared" si="59"/>
        <v>114.66666666666582</v>
      </c>
      <c r="U261" s="46">
        <f t="shared" si="57"/>
        <v>126.13333333333418</v>
      </c>
      <c r="V261" s="46">
        <f t="shared" si="57"/>
        <v>133.29999999999865</v>
      </c>
      <c r="W261" s="47">
        <f t="shared" si="57"/>
        <v>107.50000000000026</v>
      </c>
      <c r="X261" s="47">
        <f t="shared" si="57"/>
        <v>118.96666666666692</v>
      </c>
      <c r="Y261" s="47">
        <f t="shared" si="57"/>
        <v>126.13333333333418</v>
      </c>
      <c r="Z261" s="48">
        <f t="shared" si="57"/>
        <v>100.33333333333366</v>
      </c>
      <c r="AA261" s="48">
        <f t="shared" si="57"/>
        <v>111.79999999999961</v>
      </c>
      <c r="AB261" s="48">
        <f t="shared" si="57"/>
        <v>118.96666666666692</v>
      </c>
      <c r="AC261" s="49">
        <f t="shared" si="57"/>
        <v>93.166666666666345</v>
      </c>
      <c r="AD261" s="49">
        <f t="shared" si="57"/>
        <v>104.63333333333313</v>
      </c>
      <c r="AE261" s="49">
        <f t="shared" si="57"/>
        <v>111.79999999999961</v>
      </c>
      <c r="AF261" s="50">
        <f t="shared" si="57"/>
        <v>86.000000000000483</v>
      </c>
      <c r="AG261" s="50">
        <f t="shared" si="57"/>
        <v>97.46666666666674</v>
      </c>
      <c r="AH261" s="50">
        <f t="shared" si="57"/>
        <v>104.63333333333313</v>
      </c>
      <c r="AI261" s="51">
        <f t="shared" si="57"/>
        <v>78.833333333333172</v>
      </c>
      <c r="AJ261" s="51">
        <f t="shared" si="57"/>
        <v>90.30000000000058</v>
      </c>
      <c r="AK261" s="51">
        <f t="shared" si="53"/>
        <v>97.46666666666674</v>
      </c>
      <c r="AX261" s="381"/>
    </row>
    <row r="262" spans="1:50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201.44444444444508</v>
      </c>
      <c r="F262" s="41">
        <f t="shared" si="59"/>
        <v>212.95555555555686</v>
      </c>
      <c r="G262" s="41">
        <f t="shared" si="59"/>
        <v>220.14999999999893</v>
      </c>
      <c r="H262" s="42">
        <f t="shared" si="59"/>
        <v>187.05555555555492</v>
      </c>
      <c r="I262" s="42">
        <f t="shared" si="59"/>
        <v>198.56666666666607</v>
      </c>
      <c r="J262" s="42">
        <f t="shared" si="59"/>
        <v>205.76111111111146</v>
      </c>
      <c r="K262" s="43">
        <f t="shared" si="59"/>
        <v>172.66666666666762</v>
      </c>
      <c r="L262" s="43">
        <f t="shared" si="59"/>
        <v>184.17777777777803</v>
      </c>
      <c r="M262" s="43">
        <f t="shared" si="59"/>
        <v>191.37222222222312</v>
      </c>
      <c r="N262" s="44">
        <f t="shared" si="59"/>
        <v>129.5</v>
      </c>
      <c r="O262" s="44">
        <f t="shared" si="59"/>
        <v>141.01111111111041</v>
      </c>
      <c r="P262" s="44">
        <f t="shared" si="59"/>
        <v>148.20555555555549</v>
      </c>
      <c r="Q262" s="45">
        <f t="shared" si="59"/>
        <v>122.30555555555492</v>
      </c>
      <c r="R262" s="45">
        <f t="shared" si="59"/>
        <v>133.81666666666533</v>
      </c>
      <c r="S262" s="45">
        <f t="shared" si="59"/>
        <v>141.01111111111041</v>
      </c>
      <c r="T262" s="46">
        <f t="shared" si="59"/>
        <v>115.11111111111026</v>
      </c>
      <c r="U262" s="46">
        <f t="shared" si="57"/>
        <v>126.62222222222307</v>
      </c>
      <c r="V262" s="46">
        <f t="shared" si="57"/>
        <v>133.81666666666533</v>
      </c>
      <c r="W262" s="47">
        <f t="shared" si="57"/>
        <v>107.91666666666693</v>
      </c>
      <c r="X262" s="47">
        <f t="shared" si="57"/>
        <v>119.42777777777803</v>
      </c>
      <c r="Y262" s="47">
        <f t="shared" si="57"/>
        <v>126.62222222222307</v>
      </c>
      <c r="Z262" s="48">
        <f t="shared" si="57"/>
        <v>100.72222222222254</v>
      </c>
      <c r="AA262" s="48">
        <f t="shared" si="57"/>
        <v>112.23333333333295</v>
      </c>
      <c r="AB262" s="48">
        <f t="shared" si="57"/>
        <v>119.42777777777803</v>
      </c>
      <c r="AC262" s="49">
        <f t="shared" si="57"/>
        <v>93.527777777777459</v>
      </c>
      <c r="AD262" s="49">
        <f t="shared" si="57"/>
        <v>105.03888888888868</v>
      </c>
      <c r="AE262" s="49">
        <f t="shared" si="57"/>
        <v>112.23333333333295</v>
      </c>
      <c r="AF262" s="50">
        <f t="shared" si="57"/>
        <v>86.333333333333812</v>
      </c>
      <c r="AG262" s="50">
        <f t="shared" si="57"/>
        <v>97.84444444444452</v>
      </c>
      <c r="AH262" s="50">
        <f t="shared" si="57"/>
        <v>105.03888888888868</v>
      </c>
      <c r="AI262" s="51">
        <f t="shared" si="57"/>
        <v>79.138888888888729</v>
      </c>
      <c r="AJ262" s="51">
        <f t="shared" si="57"/>
        <v>90.650000000000574</v>
      </c>
      <c r="AK262" s="51">
        <f t="shared" si="53"/>
        <v>97.84444444444452</v>
      </c>
      <c r="AX262" s="381"/>
    </row>
    <row r="263" spans="1:50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202.22222222222285</v>
      </c>
      <c r="F263" s="41">
        <f t="shared" si="59"/>
        <v>213.77777777777908</v>
      </c>
      <c r="G263" s="41">
        <f t="shared" si="59"/>
        <v>220.99999999999892</v>
      </c>
      <c r="H263" s="42">
        <f t="shared" si="59"/>
        <v>187.77777777777715</v>
      </c>
      <c r="I263" s="42">
        <f t="shared" si="59"/>
        <v>199.33333333333275</v>
      </c>
      <c r="J263" s="42">
        <f t="shared" si="59"/>
        <v>206.55555555555591</v>
      </c>
      <c r="K263" s="43">
        <f t="shared" si="59"/>
        <v>173.33333333333428</v>
      </c>
      <c r="L263" s="43">
        <f t="shared" si="59"/>
        <v>184.88888888888914</v>
      </c>
      <c r="M263" s="43">
        <f t="shared" si="59"/>
        <v>192.111111111112</v>
      </c>
      <c r="N263" s="44">
        <f t="shared" si="59"/>
        <v>130</v>
      </c>
      <c r="O263" s="44">
        <f t="shared" si="59"/>
        <v>141.55555555555486</v>
      </c>
      <c r="P263" s="44">
        <f t="shared" si="59"/>
        <v>148.77777777777771</v>
      </c>
      <c r="Q263" s="45">
        <f t="shared" si="59"/>
        <v>122.77777777777715</v>
      </c>
      <c r="R263" s="45">
        <f t="shared" si="59"/>
        <v>134.33333333333201</v>
      </c>
      <c r="S263" s="45">
        <f t="shared" si="59"/>
        <v>141.55555555555486</v>
      </c>
      <c r="T263" s="46">
        <f t="shared" si="59"/>
        <v>115.5555555555547</v>
      </c>
      <c r="U263" s="46">
        <f t="shared" si="57"/>
        <v>127.11111111111197</v>
      </c>
      <c r="V263" s="46">
        <f t="shared" si="57"/>
        <v>134.33333333333201</v>
      </c>
      <c r="W263" s="47">
        <f t="shared" si="57"/>
        <v>108.3333333333336</v>
      </c>
      <c r="X263" s="47">
        <f t="shared" si="57"/>
        <v>119.88888888888914</v>
      </c>
      <c r="Y263" s="47">
        <f t="shared" si="57"/>
        <v>127.11111111111197</v>
      </c>
      <c r="Z263" s="48">
        <f t="shared" si="57"/>
        <v>101.11111111111143</v>
      </c>
      <c r="AA263" s="48">
        <f t="shared" si="57"/>
        <v>112.66666666666629</v>
      </c>
      <c r="AB263" s="48">
        <f t="shared" si="57"/>
        <v>119.88888888888914</v>
      </c>
      <c r="AC263" s="49">
        <f t="shared" si="57"/>
        <v>93.888888888888573</v>
      </c>
      <c r="AD263" s="49">
        <f t="shared" si="57"/>
        <v>105.44444444444423</v>
      </c>
      <c r="AE263" s="49">
        <f t="shared" si="57"/>
        <v>112.66666666666629</v>
      </c>
      <c r="AF263" s="50">
        <f t="shared" si="57"/>
        <v>86.66666666666714</v>
      </c>
      <c r="AG263" s="50">
        <f t="shared" si="57"/>
        <v>98.2222222222223</v>
      </c>
      <c r="AH263" s="50">
        <f t="shared" si="57"/>
        <v>105.44444444444423</v>
      </c>
      <c r="AI263" s="51">
        <f t="shared" si="57"/>
        <v>79.444444444444287</v>
      </c>
      <c r="AJ263" s="51">
        <f t="shared" si="57"/>
        <v>91.000000000000568</v>
      </c>
      <c r="AK263" s="51">
        <f t="shared" si="53"/>
        <v>98.2222222222223</v>
      </c>
      <c r="AX263" s="381"/>
    </row>
    <row r="264" spans="1:50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203.00000000000063</v>
      </c>
      <c r="F264" s="41">
        <f t="shared" si="59"/>
        <v>214.6000000000013</v>
      </c>
      <c r="G264" s="41">
        <f t="shared" si="59"/>
        <v>221.84999999999891</v>
      </c>
      <c r="H264" s="42">
        <f t="shared" si="59"/>
        <v>188.49999999999937</v>
      </c>
      <c r="I264" s="42">
        <f t="shared" si="59"/>
        <v>200.09999999999943</v>
      </c>
      <c r="J264" s="42">
        <f t="shared" si="59"/>
        <v>207.35000000000036</v>
      </c>
      <c r="K264" s="43">
        <f t="shared" si="59"/>
        <v>174.00000000000094</v>
      </c>
      <c r="L264" s="43">
        <f t="shared" si="59"/>
        <v>185.60000000000025</v>
      </c>
      <c r="M264" s="43">
        <f t="shared" si="59"/>
        <v>192.85000000000088</v>
      </c>
      <c r="N264" s="44">
        <f t="shared" si="59"/>
        <v>130.5</v>
      </c>
      <c r="O264" s="44">
        <f t="shared" si="59"/>
        <v>142.09999999999931</v>
      </c>
      <c r="P264" s="44">
        <f t="shared" si="59"/>
        <v>149.34999999999994</v>
      </c>
      <c r="Q264" s="45">
        <f t="shared" si="59"/>
        <v>123.24999999999937</v>
      </c>
      <c r="R264" s="45">
        <f t="shared" si="59"/>
        <v>134.84999999999869</v>
      </c>
      <c r="S264" s="45">
        <f t="shared" si="59"/>
        <v>142.09999999999931</v>
      </c>
      <c r="T264" s="46">
        <f t="shared" si="59"/>
        <v>115.99999999999915</v>
      </c>
      <c r="U264" s="46">
        <f t="shared" si="57"/>
        <v>127.60000000000086</v>
      </c>
      <c r="V264" s="46">
        <f t="shared" si="57"/>
        <v>134.84999999999869</v>
      </c>
      <c r="W264" s="47">
        <f t="shared" si="57"/>
        <v>108.75000000000027</v>
      </c>
      <c r="X264" s="47">
        <f t="shared" si="57"/>
        <v>120.35000000000025</v>
      </c>
      <c r="Y264" s="47">
        <f t="shared" si="57"/>
        <v>127.60000000000086</v>
      </c>
      <c r="Z264" s="48">
        <f t="shared" si="57"/>
        <v>101.50000000000031</v>
      </c>
      <c r="AA264" s="48">
        <f t="shared" si="57"/>
        <v>113.09999999999962</v>
      </c>
      <c r="AB264" s="48">
        <f t="shared" si="57"/>
        <v>120.35000000000025</v>
      </c>
      <c r="AC264" s="49">
        <f t="shared" si="57"/>
        <v>94.249999999999687</v>
      </c>
      <c r="AD264" s="49">
        <f t="shared" si="57"/>
        <v>105.84999999999978</v>
      </c>
      <c r="AE264" s="49">
        <f t="shared" si="57"/>
        <v>113.09999999999962</v>
      </c>
      <c r="AF264" s="50">
        <f t="shared" si="57"/>
        <v>87.000000000000469</v>
      </c>
      <c r="AG264" s="50">
        <f t="shared" si="57"/>
        <v>98.60000000000008</v>
      </c>
      <c r="AH264" s="50">
        <f t="shared" si="57"/>
        <v>105.84999999999978</v>
      </c>
      <c r="AI264" s="51">
        <f t="shared" si="57"/>
        <v>79.749999999999844</v>
      </c>
      <c r="AJ264" s="51">
        <f t="shared" si="57"/>
        <v>91.350000000000563</v>
      </c>
      <c r="AK264" s="51">
        <f t="shared" si="53"/>
        <v>98.60000000000008</v>
      </c>
      <c r="AX264" s="381"/>
    </row>
    <row r="265" spans="1:50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203.7777777777784</v>
      </c>
      <c r="F265" s="41">
        <f t="shared" si="59"/>
        <v>215.42222222222352</v>
      </c>
      <c r="G265" s="41">
        <f t="shared" si="59"/>
        <v>222.69999999999891</v>
      </c>
      <c r="H265" s="42">
        <f t="shared" si="59"/>
        <v>189.2222222222216</v>
      </c>
      <c r="I265" s="42">
        <f t="shared" si="59"/>
        <v>200.86666666666611</v>
      </c>
      <c r="J265" s="42">
        <f t="shared" si="59"/>
        <v>208.14444444444482</v>
      </c>
      <c r="K265" s="43">
        <f t="shared" si="59"/>
        <v>174.6666666666676</v>
      </c>
      <c r="L265" s="43">
        <f t="shared" si="59"/>
        <v>186.31111111111136</v>
      </c>
      <c r="M265" s="43">
        <f t="shared" si="59"/>
        <v>193.58888888888976</v>
      </c>
      <c r="N265" s="44">
        <f t="shared" si="59"/>
        <v>131</v>
      </c>
      <c r="O265" s="44">
        <f t="shared" si="59"/>
        <v>142.64444444444376</v>
      </c>
      <c r="P265" s="44">
        <f t="shared" si="59"/>
        <v>149.92222222222216</v>
      </c>
      <c r="Q265" s="45">
        <f t="shared" si="59"/>
        <v>123.7222222222216</v>
      </c>
      <c r="R265" s="45">
        <f t="shared" si="59"/>
        <v>135.36666666666537</v>
      </c>
      <c r="S265" s="45">
        <f t="shared" si="59"/>
        <v>142.64444444444376</v>
      </c>
      <c r="T265" s="46">
        <f t="shared" si="59"/>
        <v>116.44444444444359</v>
      </c>
      <c r="U265" s="46">
        <f t="shared" si="57"/>
        <v>128.08888888888976</v>
      </c>
      <c r="V265" s="46">
        <f t="shared" si="57"/>
        <v>135.36666666666537</v>
      </c>
      <c r="W265" s="47">
        <f t="shared" si="57"/>
        <v>109.16666666666694</v>
      </c>
      <c r="X265" s="47">
        <f t="shared" si="57"/>
        <v>120.81111111111136</v>
      </c>
      <c r="Y265" s="47">
        <f t="shared" si="57"/>
        <v>128.08888888888976</v>
      </c>
      <c r="Z265" s="48">
        <f t="shared" si="57"/>
        <v>101.8888888888892</v>
      </c>
      <c r="AA265" s="48">
        <f t="shared" si="57"/>
        <v>113.53333333333296</v>
      </c>
      <c r="AB265" s="48">
        <f t="shared" si="57"/>
        <v>120.81111111111136</v>
      </c>
      <c r="AC265" s="49">
        <f t="shared" si="57"/>
        <v>94.611111111110802</v>
      </c>
      <c r="AD265" s="49">
        <f t="shared" si="57"/>
        <v>106.25555555555533</v>
      </c>
      <c r="AE265" s="49">
        <f t="shared" si="57"/>
        <v>113.53333333333296</v>
      </c>
      <c r="AF265" s="50">
        <f t="shared" si="57"/>
        <v>87.333333333333798</v>
      </c>
      <c r="AG265" s="50">
        <f t="shared" si="57"/>
        <v>98.97777777777786</v>
      </c>
      <c r="AH265" s="50">
        <f t="shared" si="57"/>
        <v>106.25555555555533</v>
      </c>
      <c r="AI265" s="51">
        <f t="shared" si="57"/>
        <v>80.055555555555401</v>
      </c>
      <c r="AJ265" s="51">
        <f t="shared" si="57"/>
        <v>91.700000000000557</v>
      </c>
      <c r="AK265" s="51">
        <f t="shared" si="53"/>
        <v>98.97777777777786</v>
      </c>
      <c r="AX265" s="381"/>
    </row>
    <row r="266" spans="1:50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204.55555555555617</v>
      </c>
      <c r="F266" s="41">
        <f t="shared" si="59"/>
        <v>216.24444444444575</v>
      </c>
      <c r="G266" s="41">
        <f t="shared" si="59"/>
        <v>223.5499999999989</v>
      </c>
      <c r="H266" s="42">
        <f t="shared" si="59"/>
        <v>189.94444444444383</v>
      </c>
      <c r="I266" s="42">
        <f t="shared" si="59"/>
        <v>201.63333333333279</v>
      </c>
      <c r="J266" s="42">
        <f t="shared" si="59"/>
        <v>208.93888888888927</v>
      </c>
      <c r="K266" s="43">
        <f t="shared" si="59"/>
        <v>175.33333333333425</v>
      </c>
      <c r="L266" s="43">
        <f t="shared" si="59"/>
        <v>187.02222222222247</v>
      </c>
      <c r="M266" s="43">
        <f t="shared" si="59"/>
        <v>194.32777777777864</v>
      </c>
      <c r="N266" s="44">
        <f t="shared" si="59"/>
        <v>131.5</v>
      </c>
      <c r="O266" s="44">
        <f t="shared" si="59"/>
        <v>143.18888888888821</v>
      </c>
      <c r="P266" s="44">
        <f t="shared" si="59"/>
        <v>150.49444444444438</v>
      </c>
      <c r="Q266" s="45">
        <f t="shared" si="59"/>
        <v>124.19444444444383</v>
      </c>
      <c r="R266" s="45">
        <f t="shared" si="59"/>
        <v>135.88333333333205</v>
      </c>
      <c r="S266" s="45">
        <f t="shared" si="59"/>
        <v>143.18888888888821</v>
      </c>
      <c r="T266" s="46">
        <f t="shared" si="59"/>
        <v>116.88888888888803</v>
      </c>
      <c r="U266" s="46">
        <f t="shared" si="57"/>
        <v>128.57777777777864</v>
      </c>
      <c r="V266" s="46">
        <f t="shared" si="57"/>
        <v>135.88333333333205</v>
      </c>
      <c r="W266" s="47">
        <f t="shared" si="57"/>
        <v>109.58333333333361</v>
      </c>
      <c r="X266" s="47">
        <f t="shared" si="57"/>
        <v>121.27222222222247</v>
      </c>
      <c r="Y266" s="47">
        <f t="shared" si="57"/>
        <v>128.57777777777864</v>
      </c>
      <c r="Z266" s="48">
        <f t="shared" si="57"/>
        <v>102.27777777777808</v>
      </c>
      <c r="AA266" s="48">
        <f t="shared" si="57"/>
        <v>113.9666666666663</v>
      </c>
      <c r="AB266" s="48">
        <f t="shared" si="57"/>
        <v>121.27222222222247</v>
      </c>
      <c r="AC266" s="49">
        <f t="shared" si="57"/>
        <v>94.972222222221916</v>
      </c>
      <c r="AD266" s="49">
        <f t="shared" si="57"/>
        <v>106.66111111111088</v>
      </c>
      <c r="AE266" s="49">
        <f t="shared" si="57"/>
        <v>113.9666666666663</v>
      </c>
      <c r="AF266" s="50">
        <f t="shared" si="57"/>
        <v>87.666666666667126</v>
      </c>
      <c r="AG266" s="50">
        <f t="shared" si="57"/>
        <v>99.35555555555564</v>
      </c>
      <c r="AH266" s="50">
        <f t="shared" si="57"/>
        <v>106.66111111111088</v>
      </c>
      <c r="AI266" s="51">
        <f t="shared" si="57"/>
        <v>80.361111111110958</v>
      </c>
      <c r="AJ266" s="51">
        <f t="shared" si="57"/>
        <v>92.050000000000551</v>
      </c>
      <c r="AK266" s="51">
        <f t="shared" si="53"/>
        <v>99.35555555555564</v>
      </c>
      <c r="AX266" s="381"/>
    </row>
    <row r="267" spans="1:50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205.33333333333394</v>
      </c>
      <c r="F267" s="41">
        <f t="shared" si="59"/>
        <v>217.06666666666797</v>
      </c>
      <c r="G267" s="41">
        <f t="shared" si="59"/>
        <v>224.3999999999989</v>
      </c>
      <c r="H267" s="42">
        <f t="shared" si="59"/>
        <v>190.66666666666606</v>
      </c>
      <c r="I267" s="42">
        <f t="shared" si="59"/>
        <v>202.39999999999947</v>
      </c>
      <c r="J267" s="42">
        <f t="shared" si="59"/>
        <v>209.73333333333372</v>
      </c>
      <c r="K267" s="43">
        <f t="shared" si="59"/>
        <v>176.00000000000091</v>
      </c>
      <c r="L267" s="43">
        <f t="shared" si="59"/>
        <v>187.73333333333358</v>
      </c>
      <c r="M267" s="43">
        <f t="shared" si="59"/>
        <v>195.06666666666752</v>
      </c>
      <c r="N267" s="44">
        <f t="shared" si="59"/>
        <v>132</v>
      </c>
      <c r="O267" s="44">
        <f t="shared" si="59"/>
        <v>143.73333333333267</v>
      </c>
      <c r="P267" s="44">
        <f t="shared" si="59"/>
        <v>151.06666666666661</v>
      </c>
      <c r="Q267" s="45">
        <f t="shared" si="59"/>
        <v>124.66666666666606</v>
      </c>
      <c r="R267" s="45">
        <f t="shared" si="59"/>
        <v>136.39999999999873</v>
      </c>
      <c r="S267" s="45">
        <f t="shared" si="59"/>
        <v>143.73333333333267</v>
      </c>
      <c r="T267" s="46">
        <f t="shared" si="59"/>
        <v>117.33333333333248</v>
      </c>
      <c r="U267" s="46">
        <f t="shared" si="57"/>
        <v>129.06666666666752</v>
      </c>
      <c r="V267" s="46">
        <f t="shared" si="57"/>
        <v>136.39999999999873</v>
      </c>
      <c r="W267" s="47">
        <f t="shared" si="57"/>
        <v>110.00000000000028</v>
      </c>
      <c r="X267" s="47">
        <f t="shared" si="57"/>
        <v>121.73333333333358</v>
      </c>
      <c r="Y267" s="47">
        <f t="shared" si="57"/>
        <v>129.06666666666752</v>
      </c>
      <c r="Z267" s="48">
        <f t="shared" si="57"/>
        <v>102.66666666666697</v>
      </c>
      <c r="AA267" s="48">
        <f t="shared" si="57"/>
        <v>114.39999999999964</v>
      </c>
      <c r="AB267" s="48">
        <f t="shared" si="57"/>
        <v>121.73333333333358</v>
      </c>
      <c r="AC267" s="49">
        <f t="shared" si="57"/>
        <v>95.33333333333303</v>
      </c>
      <c r="AD267" s="49">
        <f t="shared" si="57"/>
        <v>107.06666666666644</v>
      </c>
      <c r="AE267" s="49">
        <f t="shared" si="57"/>
        <v>114.39999999999964</v>
      </c>
      <c r="AF267" s="50">
        <f t="shared" si="57"/>
        <v>88.000000000000455</v>
      </c>
      <c r="AG267" s="50">
        <f t="shared" si="57"/>
        <v>99.73333333333342</v>
      </c>
      <c r="AH267" s="50">
        <f t="shared" si="57"/>
        <v>107.06666666666644</v>
      </c>
      <c r="AI267" s="51">
        <f t="shared" si="57"/>
        <v>80.666666666666515</v>
      </c>
      <c r="AJ267" s="51">
        <f t="shared" si="57"/>
        <v>92.400000000000546</v>
      </c>
      <c r="AK267" s="51">
        <f t="shared" si="53"/>
        <v>99.73333333333342</v>
      </c>
      <c r="AX267" s="381"/>
    </row>
    <row r="268" spans="1:50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206.11111111111171</v>
      </c>
      <c r="F268" s="41">
        <f t="shared" si="59"/>
        <v>217.88888888889019</v>
      </c>
      <c r="G268" s="41">
        <f t="shared" si="59"/>
        <v>225.24999999999889</v>
      </c>
      <c r="H268" s="42">
        <f t="shared" si="59"/>
        <v>191.38888888888829</v>
      </c>
      <c r="I268" s="42">
        <f t="shared" si="59"/>
        <v>203.16666666666615</v>
      </c>
      <c r="J268" s="42">
        <f t="shared" si="59"/>
        <v>210.52777777777817</v>
      </c>
      <c r="K268" s="43">
        <f t="shared" si="59"/>
        <v>176.66666666666757</v>
      </c>
      <c r="L268" s="43">
        <f t="shared" si="59"/>
        <v>188.44444444444468</v>
      </c>
      <c r="M268" s="43">
        <f t="shared" si="59"/>
        <v>195.8055555555564</v>
      </c>
      <c r="N268" s="44">
        <f t="shared" si="59"/>
        <v>132.5</v>
      </c>
      <c r="O268" s="44">
        <f t="shared" si="59"/>
        <v>144.27777777777712</v>
      </c>
      <c r="P268" s="44">
        <f t="shared" si="59"/>
        <v>151.63888888888883</v>
      </c>
      <c r="Q268" s="45">
        <f t="shared" si="59"/>
        <v>125.13888888888829</v>
      </c>
      <c r="R268" s="45">
        <f t="shared" si="59"/>
        <v>136.91666666666541</v>
      </c>
      <c r="S268" s="45">
        <f t="shared" si="59"/>
        <v>144.27777777777712</v>
      </c>
      <c r="T268" s="46">
        <f t="shared" si="59"/>
        <v>117.77777777777692</v>
      </c>
      <c r="U268" s="46">
        <f t="shared" si="57"/>
        <v>129.5555555555564</v>
      </c>
      <c r="V268" s="46">
        <f t="shared" si="57"/>
        <v>136.91666666666541</v>
      </c>
      <c r="W268" s="47">
        <f t="shared" si="57"/>
        <v>110.41666666666696</v>
      </c>
      <c r="X268" s="47">
        <f t="shared" si="57"/>
        <v>122.19444444444468</v>
      </c>
      <c r="Y268" s="47">
        <f t="shared" si="57"/>
        <v>129.5555555555564</v>
      </c>
      <c r="Z268" s="48">
        <f t="shared" si="57"/>
        <v>103.05555555555586</v>
      </c>
      <c r="AA268" s="48">
        <f t="shared" si="57"/>
        <v>114.83333333333297</v>
      </c>
      <c r="AB268" s="48">
        <f t="shared" si="57"/>
        <v>122.19444444444468</v>
      </c>
      <c r="AC268" s="49">
        <f t="shared" si="57"/>
        <v>95.694444444444144</v>
      </c>
      <c r="AD268" s="49">
        <f t="shared" si="57"/>
        <v>107.47222222222199</v>
      </c>
      <c r="AE268" s="49">
        <f t="shared" si="57"/>
        <v>114.83333333333297</v>
      </c>
      <c r="AF268" s="50">
        <f t="shared" si="57"/>
        <v>88.333333333333783</v>
      </c>
      <c r="AG268" s="50">
        <f t="shared" si="57"/>
        <v>100.1111111111112</v>
      </c>
      <c r="AH268" s="50">
        <f t="shared" si="57"/>
        <v>107.47222222222199</v>
      </c>
      <c r="AI268" s="51">
        <f t="shared" si="57"/>
        <v>80.972222222222072</v>
      </c>
      <c r="AJ268" s="51">
        <f t="shared" si="57"/>
        <v>92.75000000000054</v>
      </c>
      <c r="AK268" s="51">
        <f t="shared" si="53"/>
        <v>100.1111111111112</v>
      </c>
      <c r="AX268" s="381"/>
    </row>
    <row r="269" spans="1:50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206.88888888888948</v>
      </c>
      <c r="F269" s="41">
        <f t="shared" si="59"/>
        <v>218.71111111111242</v>
      </c>
      <c r="G269" s="41">
        <f t="shared" si="59"/>
        <v>226.09999999999889</v>
      </c>
      <c r="H269" s="42">
        <f t="shared" si="59"/>
        <v>192.11111111111052</v>
      </c>
      <c r="I269" s="42">
        <f t="shared" si="59"/>
        <v>203.93333333333283</v>
      </c>
      <c r="J269" s="42">
        <f t="shared" si="59"/>
        <v>211.32222222222262</v>
      </c>
      <c r="K269" s="43">
        <f t="shared" si="59"/>
        <v>177.33333333333422</v>
      </c>
      <c r="L269" s="43">
        <f t="shared" si="59"/>
        <v>189.15555555555579</v>
      </c>
      <c r="M269" s="43">
        <f t="shared" si="59"/>
        <v>196.54444444444528</v>
      </c>
      <c r="N269" s="44">
        <f t="shared" si="59"/>
        <v>133</v>
      </c>
      <c r="O269" s="44">
        <f t="shared" si="59"/>
        <v>144.82222222222157</v>
      </c>
      <c r="P269" s="44">
        <f t="shared" si="59"/>
        <v>152.21111111111105</v>
      </c>
      <c r="Q269" s="45">
        <f t="shared" si="59"/>
        <v>125.61111111111052</v>
      </c>
      <c r="R269" s="45">
        <f t="shared" si="59"/>
        <v>137.43333333333209</v>
      </c>
      <c r="S269" s="45">
        <f t="shared" si="59"/>
        <v>144.82222222222157</v>
      </c>
      <c r="T269" s="46">
        <f t="shared" si="59"/>
        <v>118.22222222222136</v>
      </c>
      <c r="U269" s="46">
        <f t="shared" si="57"/>
        <v>130.04444444444528</v>
      </c>
      <c r="V269" s="46">
        <f t="shared" si="57"/>
        <v>137.43333333333209</v>
      </c>
      <c r="W269" s="47">
        <f t="shared" si="57"/>
        <v>110.83333333333363</v>
      </c>
      <c r="X269" s="47">
        <f t="shared" si="57"/>
        <v>122.65555555555579</v>
      </c>
      <c r="Y269" s="47">
        <f t="shared" si="57"/>
        <v>130.04444444444528</v>
      </c>
      <c r="Z269" s="48">
        <f t="shared" si="57"/>
        <v>103.44444444444474</v>
      </c>
      <c r="AA269" s="48">
        <f t="shared" si="57"/>
        <v>115.26666666666631</v>
      </c>
      <c r="AB269" s="48">
        <f t="shared" si="57"/>
        <v>122.65555555555579</v>
      </c>
      <c r="AC269" s="49">
        <f t="shared" si="57"/>
        <v>96.055555555555259</v>
      </c>
      <c r="AD269" s="49">
        <f t="shared" si="57"/>
        <v>107.87777777777754</v>
      </c>
      <c r="AE269" s="49">
        <f t="shared" si="57"/>
        <v>115.26666666666631</v>
      </c>
      <c r="AF269" s="50">
        <f t="shared" si="57"/>
        <v>88.666666666667112</v>
      </c>
      <c r="AG269" s="50">
        <f t="shared" si="57"/>
        <v>100.48888888888898</v>
      </c>
      <c r="AH269" s="50">
        <f t="shared" si="57"/>
        <v>107.87777777777754</v>
      </c>
      <c r="AI269" s="51">
        <f t="shared" si="57"/>
        <v>81.277777777777629</v>
      </c>
      <c r="AJ269" s="51">
        <f t="shared" si="57"/>
        <v>93.100000000000534</v>
      </c>
      <c r="AK269" s="51">
        <f t="shared" si="53"/>
        <v>100.48888888888898</v>
      </c>
      <c r="AX269" s="381"/>
    </row>
    <row r="270" spans="1:50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207.66666666666725</v>
      </c>
      <c r="F270" s="41">
        <f t="shared" si="59"/>
        <v>219.53333333333464</v>
      </c>
      <c r="G270" s="41">
        <f t="shared" si="59"/>
        <v>226.94999999999888</v>
      </c>
      <c r="H270" s="42">
        <f t="shared" si="59"/>
        <v>192.83333333333275</v>
      </c>
      <c r="I270" s="42">
        <f t="shared" si="59"/>
        <v>204.69999999999951</v>
      </c>
      <c r="J270" s="42">
        <f t="shared" si="59"/>
        <v>212.11666666666707</v>
      </c>
      <c r="K270" s="43">
        <f t="shared" si="59"/>
        <v>178.00000000000088</v>
      </c>
      <c r="L270" s="43">
        <f t="shared" si="59"/>
        <v>189.8666666666669</v>
      </c>
      <c r="M270" s="43">
        <f t="shared" si="59"/>
        <v>197.28333333333416</v>
      </c>
      <c r="N270" s="44">
        <f t="shared" si="59"/>
        <v>133.5</v>
      </c>
      <c r="O270" s="44">
        <f t="shared" si="59"/>
        <v>145.36666666666602</v>
      </c>
      <c r="P270" s="44">
        <f t="shared" si="59"/>
        <v>152.78333333333327</v>
      </c>
      <c r="Q270" s="45">
        <f t="shared" si="59"/>
        <v>126.08333333333275</v>
      </c>
      <c r="R270" s="45">
        <f t="shared" si="59"/>
        <v>137.94999999999877</v>
      </c>
      <c r="S270" s="45">
        <f t="shared" si="59"/>
        <v>145.36666666666602</v>
      </c>
      <c r="T270" s="46">
        <f t="shared" si="59"/>
        <v>118.6666666666658</v>
      </c>
      <c r="U270" s="46">
        <f t="shared" si="57"/>
        <v>130.53333333333416</v>
      </c>
      <c r="V270" s="46">
        <f t="shared" si="57"/>
        <v>137.94999999999877</v>
      </c>
      <c r="W270" s="47">
        <f t="shared" si="57"/>
        <v>111.2500000000003</v>
      </c>
      <c r="X270" s="47">
        <f t="shared" si="57"/>
        <v>123.1166666666669</v>
      </c>
      <c r="Y270" s="47">
        <f t="shared" si="57"/>
        <v>130.53333333333416</v>
      </c>
      <c r="Z270" s="48">
        <f t="shared" si="57"/>
        <v>103.83333333333363</v>
      </c>
      <c r="AA270" s="48">
        <f t="shared" si="57"/>
        <v>115.69999999999965</v>
      </c>
      <c r="AB270" s="48">
        <f t="shared" si="57"/>
        <v>123.1166666666669</v>
      </c>
      <c r="AC270" s="49">
        <f t="shared" si="57"/>
        <v>96.416666666666373</v>
      </c>
      <c r="AD270" s="49">
        <f t="shared" si="57"/>
        <v>108.28333333333309</v>
      </c>
      <c r="AE270" s="49">
        <f t="shared" si="57"/>
        <v>115.69999999999965</v>
      </c>
      <c r="AF270" s="50">
        <f t="shared" si="57"/>
        <v>89.000000000000441</v>
      </c>
      <c r="AG270" s="50">
        <f t="shared" si="57"/>
        <v>100.86666666666676</v>
      </c>
      <c r="AH270" s="50">
        <f t="shared" si="57"/>
        <v>108.28333333333309</v>
      </c>
      <c r="AI270" s="51">
        <f t="shared" si="57"/>
        <v>81.583333333333186</v>
      </c>
      <c r="AJ270" s="51">
        <f t="shared" si="57"/>
        <v>93.450000000000529</v>
      </c>
      <c r="AK270" s="51">
        <f t="shared" si="53"/>
        <v>100.86666666666676</v>
      </c>
      <c r="AX270" s="381"/>
    </row>
    <row r="271" spans="1:50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208.44444444444503</v>
      </c>
      <c r="F271" s="41">
        <f t="shared" si="59"/>
        <v>220.35555555555686</v>
      </c>
      <c r="G271" s="41">
        <f t="shared" si="59"/>
        <v>227.79999999999887</v>
      </c>
      <c r="H271" s="42">
        <f t="shared" si="59"/>
        <v>193.55555555555497</v>
      </c>
      <c r="I271" s="42">
        <f t="shared" si="59"/>
        <v>205.46666666666619</v>
      </c>
      <c r="J271" s="42">
        <f t="shared" si="59"/>
        <v>212.91111111111152</v>
      </c>
      <c r="K271" s="43">
        <f t="shared" si="59"/>
        <v>178.66666666666754</v>
      </c>
      <c r="L271" s="43">
        <f t="shared" si="59"/>
        <v>190.57777777777801</v>
      </c>
      <c r="M271" s="43">
        <f t="shared" si="59"/>
        <v>198.02222222222304</v>
      </c>
      <c r="N271" s="44">
        <f t="shared" si="59"/>
        <v>134</v>
      </c>
      <c r="O271" s="44">
        <f t="shared" si="59"/>
        <v>145.91111111111047</v>
      </c>
      <c r="P271" s="44">
        <f t="shared" si="59"/>
        <v>153.3555555555555</v>
      </c>
      <c r="Q271" s="45">
        <f t="shared" si="59"/>
        <v>126.55555555555497</v>
      </c>
      <c r="R271" s="45">
        <f t="shared" si="59"/>
        <v>138.46666666666545</v>
      </c>
      <c r="S271" s="45">
        <f t="shared" si="59"/>
        <v>145.91111111111047</v>
      </c>
      <c r="T271" s="46">
        <f t="shared" si="59"/>
        <v>119.11111111111025</v>
      </c>
      <c r="U271" s="46">
        <f t="shared" si="57"/>
        <v>131.02222222222304</v>
      </c>
      <c r="V271" s="46">
        <f t="shared" si="57"/>
        <v>138.46666666666545</v>
      </c>
      <c r="W271" s="47">
        <f t="shared" si="57"/>
        <v>111.66666666666697</v>
      </c>
      <c r="X271" s="47">
        <f t="shared" si="57"/>
        <v>123.57777777777801</v>
      </c>
      <c r="Y271" s="47">
        <f t="shared" si="57"/>
        <v>131.02222222222304</v>
      </c>
      <c r="Z271" s="48">
        <f t="shared" si="57"/>
        <v>104.22222222222251</v>
      </c>
      <c r="AA271" s="48">
        <f t="shared" si="57"/>
        <v>116.13333333333298</v>
      </c>
      <c r="AB271" s="48">
        <f t="shared" si="57"/>
        <v>123.57777777777801</v>
      </c>
      <c r="AC271" s="49">
        <f t="shared" si="57"/>
        <v>96.777777777777487</v>
      </c>
      <c r="AD271" s="49">
        <f t="shared" si="57"/>
        <v>108.68888888888864</v>
      </c>
      <c r="AE271" s="49">
        <f t="shared" si="57"/>
        <v>116.13333333333298</v>
      </c>
      <c r="AF271" s="50">
        <f t="shared" si="57"/>
        <v>89.333333333333769</v>
      </c>
      <c r="AG271" s="50">
        <f t="shared" si="57"/>
        <v>101.24444444444454</v>
      </c>
      <c r="AH271" s="50">
        <f t="shared" si="57"/>
        <v>108.68888888888864</v>
      </c>
      <c r="AI271" s="51">
        <f t="shared" si="57"/>
        <v>81.888888888888744</v>
      </c>
      <c r="AJ271" s="51">
        <f t="shared" si="57"/>
        <v>93.800000000000523</v>
      </c>
      <c r="AK271" s="51">
        <f t="shared" si="53"/>
        <v>101.24444444444454</v>
      </c>
      <c r="AX271" s="381"/>
    </row>
    <row r="272" spans="1:50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209.2222222222228</v>
      </c>
      <c r="F272" s="41">
        <f t="shared" si="59"/>
        <v>221.17777777777908</v>
      </c>
      <c r="G272" s="41">
        <f t="shared" si="59"/>
        <v>228.64999999999887</v>
      </c>
      <c r="H272" s="42">
        <f t="shared" si="59"/>
        <v>194.2777777777772</v>
      </c>
      <c r="I272" s="42">
        <f t="shared" si="59"/>
        <v>206.23333333333287</v>
      </c>
      <c r="J272" s="42">
        <f t="shared" si="59"/>
        <v>213.70555555555597</v>
      </c>
      <c r="K272" s="43">
        <f t="shared" si="59"/>
        <v>179.3333333333342</v>
      </c>
      <c r="L272" s="43">
        <f t="shared" si="59"/>
        <v>191.28888888888912</v>
      </c>
      <c r="M272" s="43">
        <f t="shared" si="59"/>
        <v>198.76111111111192</v>
      </c>
      <c r="N272" s="44">
        <f t="shared" si="59"/>
        <v>134.5</v>
      </c>
      <c r="O272" s="44">
        <f t="shared" si="59"/>
        <v>146.45555555555492</v>
      </c>
      <c r="P272" s="44">
        <f t="shared" si="59"/>
        <v>153.92777777777772</v>
      </c>
      <c r="Q272" s="45">
        <f t="shared" si="59"/>
        <v>127.0277777777772</v>
      </c>
      <c r="R272" s="45">
        <f t="shared" si="59"/>
        <v>138.98333333333213</v>
      </c>
      <c r="S272" s="45">
        <f t="shared" si="59"/>
        <v>146.45555555555492</v>
      </c>
      <c r="T272" s="46">
        <f t="shared" si="59"/>
        <v>119.55555555555469</v>
      </c>
      <c r="U272" s="46">
        <f t="shared" si="57"/>
        <v>131.51111111111192</v>
      </c>
      <c r="V272" s="46">
        <f t="shared" si="57"/>
        <v>138.98333333333213</v>
      </c>
      <c r="W272" s="47">
        <f t="shared" si="57"/>
        <v>112.08333333333364</v>
      </c>
      <c r="X272" s="47">
        <f t="shared" si="57"/>
        <v>124.03888888888912</v>
      </c>
      <c r="Y272" s="47">
        <f t="shared" si="57"/>
        <v>131.51111111111192</v>
      </c>
      <c r="Z272" s="48">
        <f t="shared" si="57"/>
        <v>104.6111111111114</v>
      </c>
      <c r="AA272" s="48">
        <f t="shared" si="57"/>
        <v>116.56666666666632</v>
      </c>
      <c r="AB272" s="48">
        <f t="shared" si="57"/>
        <v>124.03888888888912</v>
      </c>
      <c r="AC272" s="49">
        <f t="shared" si="57"/>
        <v>97.138888888888602</v>
      </c>
      <c r="AD272" s="49">
        <f t="shared" si="57"/>
        <v>109.09444444444419</v>
      </c>
      <c r="AE272" s="49">
        <f t="shared" si="57"/>
        <v>116.56666666666632</v>
      </c>
      <c r="AF272" s="50">
        <f t="shared" si="57"/>
        <v>89.666666666667098</v>
      </c>
      <c r="AG272" s="50">
        <f t="shared" si="57"/>
        <v>101.62222222222232</v>
      </c>
      <c r="AH272" s="50">
        <f t="shared" si="57"/>
        <v>109.09444444444419</v>
      </c>
      <c r="AI272" s="51">
        <f t="shared" si="57"/>
        <v>82.194444444444301</v>
      </c>
      <c r="AJ272" s="51">
        <f t="shared" si="57"/>
        <v>94.150000000000517</v>
      </c>
      <c r="AK272" s="51">
        <f t="shared" si="53"/>
        <v>101.62222222222232</v>
      </c>
      <c r="AX272" s="381"/>
    </row>
    <row r="273" spans="1:50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210.00000000000057</v>
      </c>
      <c r="F273" s="41">
        <f t="shared" si="59"/>
        <v>222.00000000000131</v>
      </c>
      <c r="G273" s="41">
        <f t="shared" si="59"/>
        <v>229.49999999999886</v>
      </c>
      <c r="H273" s="42">
        <f t="shared" si="59"/>
        <v>194.99999999999943</v>
      </c>
      <c r="I273" s="42">
        <f t="shared" si="59"/>
        <v>206.99999999999955</v>
      </c>
      <c r="J273" s="42">
        <f t="shared" si="59"/>
        <v>214.50000000000043</v>
      </c>
      <c r="K273" s="43">
        <f t="shared" si="59"/>
        <v>180.00000000000085</v>
      </c>
      <c r="L273" s="43">
        <f t="shared" si="59"/>
        <v>192.00000000000023</v>
      </c>
      <c r="M273" s="43">
        <f t="shared" si="59"/>
        <v>199.5000000000008</v>
      </c>
      <c r="N273" s="44">
        <f t="shared" si="59"/>
        <v>135</v>
      </c>
      <c r="O273" s="44">
        <f t="shared" si="59"/>
        <v>146.99999999999937</v>
      </c>
      <c r="P273" s="44">
        <f t="shared" si="59"/>
        <v>154.49999999999994</v>
      </c>
      <c r="Q273" s="45">
        <f t="shared" si="59"/>
        <v>127.49999999999943</v>
      </c>
      <c r="R273" s="45">
        <f t="shared" si="59"/>
        <v>139.49999999999881</v>
      </c>
      <c r="S273" s="45">
        <f t="shared" si="59"/>
        <v>146.99999999999937</v>
      </c>
      <c r="T273" s="46">
        <f t="shared" si="59"/>
        <v>119.99999999999913</v>
      </c>
      <c r="U273" s="46">
        <f t="shared" si="57"/>
        <v>132.0000000000008</v>
      </c>
      <c r="V273" s="46">
        <f t="shared" si="57"/>
        <v>139.49999999999881</v>
      </c>
      <c r="W273" s="47">
        <f t="shared" si="57"/>
        <v>112.50000000000031</v>
      </c>
      <c r="X273" s="47">
        <f t="shared" si="57"/>
        <v>124.50000000000023</v>
      </c>
      <c r="Y273" s="47">
        <f t="shared" si="57"/>
        <v>132.0000000000008</v>
      </c>
      <c r="Z273" s="48">
        <f t="shared" si="57"/>
        <v>105.00000000000028</v>
      </c>
      <c r="AA273" s="48">
        <f t="shared" si="57"/>
        <v>116.99999999999966</v>
      </c>
      <c r="AB273" s="48">
        <f t="shared" si="57"/>
        <v>124.50000000000023</v>
      </c>
      <c r="AC273" s="49">
        <f t="shared" si="57"/>
        <v>97.499999999999716</v>
      </c>
      <c r="AD273" s="49">
        <f t="shared" si="57"/>
        <v>109.49999999999974</v>
      </c>
      <c r="AE273" s="49">
        <f t="shared" si="57"/>
        <v>116.99999999999966</v>
      </c>
      <c r="AF273" s="50">
        <f t="shared" si="57"/>
        <v>90.000000000000426</v>
      </c>
      <c r="AG273" s="50">
        <f t="shared" si="57"/>
        <v>102.0000000000001</v>
      </c>
      <c r="AH273" s="50">
        <f t="shared" si="57"/>
        <v>109.49999999999974</v>
      </c>
      <c r="AI273" s="51">
        <f t="shared" si="57"/>
        <v>82.499999999999858</v>
      </c>
      <c r="AJ273" s="51">
        <f t="shared" ref="AJ273" si="61">AJ274-(AJ$363/360)</f>
        <v>94.500000000000512</v>
      </c>
      <c r="AK273" s="51">
        <f t="shared" si="53"/>
        <v>102.0000000000001</v>
      </c>
      <c r="AX273" s="381"/>
    </row>
    <row r="274" spans="1:50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210.77777777777834</v>
      </c>
      <c r="F274" s="41">
        <f t="shared" si="59"/>
        <v>222.82222222222353</v>
      </c>
      <c r="G274" s="41">
        <f t="shared" si="59"/>
        <v>230.34999999999886</v>
      </c>
      <c r="H274" s="42">
        <f t="shared" si="59"/>
        <v>195.72222222222166</v>
      </c>
      <c r="I274" s="42">
        <f t="shared" si="59"/>
        <v>207.76666666666623</v>
      </c>
      <c r="J274" s="42">
        <f t="shared" si="59"/>
        <v>215.29444444444488</v>
      </c>
      <c r="K274" s="43">
        <f t="shared" si="59"/>
        <v>180.66666666666751</v>
      </c>
      <c r="L274" s="43">
        <f t="shared" si="59"/>
        <v>192.71111111111134</v>
      </c>
      <c r="M274" s="43">
        <f t="shared" si="59"/>
        <v>200.23888888888968</v>
      </c>
      <c r="N274" s="44">
        <f t="shared" si="59"/>
        <v>135.5</v>
      </c>
      <c r="O274" s="44">
        <f t="shared" si="59"/>
        <v>147.54444444444383</v>
      </c>
      <c r="P274" s="44">
        <f t="shared" si="59"/>
        <v>155.07222222222217</v>
      </c>
      <c r="Q274" s="45">
        <f t="shared" si="59"/>
        <v>127.97222222222166</v>
      </c>
      <c r="R274" s="45">
        <f t="shared" si="59"/>
        <v>140.01666666666549</v>
      </c>
      <c r="S274" s="45">
        <f t="shared" si="59"/>
        <v>147.54444444444383</v>
      </c>
      <c r="T274" s="46">
        <f t="shared" si="59"/>
        <v>120.44444444444358</v>
      </c>
      <c r="U274" s="46">
        <f t="shared" ref="U274:AJ281" si="62">U275-(U$363/360)</f>
        <v>132.48888888888968</v>
      </c>
      <c r="V274" s="46">
        <f t="shared" si="62"/>
        <v>140.01666666666549</v>
      </c>
      <c r="W274" s="47">
        <f t="shared" si="62"/>
        <v>112.91666666666698</v>
      </c>
      <c r="X274" s="47">
        <f t="shared" si="62"/>
        <v>124.96111111111134</v>
      </c>
      <c r="Y274" s="47">
        <f t="shared" si="62"/>
        <v>132.48888888888968</v>
      </c>
      <c r="Z274" s="48">
        <f t="shared" si="62"/>
        <v>105.38888888888917</v>
      </c>
      <c r="AA274" s="48">
        <f t="shared" si="62"/>
        <v>117.433333333333</v>
      </c>
      <c r="AB274" s="48">
        <f t="shared" si="62"/>
        <v>124.96111111111134</v>
      </c>
      <c r="AC274" s="49">
        <f t="shared" si="62"/>
        <v>97.86111111111083</v>
      </c>
      <c r="AD274" s="49">
        <f t="shared" si="62"/>
        <v>109.9055555555553</v>
      </c>
      <c r="AE274" s="49">
        <f t="shared" si="62"/>
        <v>117.433333333333</v>
      </c>
      <c r="AF274" s="50">
        <f t="shared" si="62"/>
        <v>90.333333333333755</v>
      </c>
      <c r="AG274" s="50">
        <f t="shared" si="62"/>
        <v>102.37777777777788</v>
      </c>
      <c r="AH274" s="50">
        <f t="shared" si="62"/>
        <v>109.9055555555553</v>
      </c>
      <c r="AI274" s="51">
        <f t="shared" si="62"/>
        <v>82.805555555555415</v>
      </c>
      <c r="AJ274" s="51">
        <f t="shared" si="62"/>
        <v>94.850000000000506</v>
      </c>
      <c r="AK274" s="51">
        <f t="shared" si="53"/>
        <v>102.37777777777788</v>
      </c>
      <c r="AX274" s="381"/>
    </row>
    <row r="275" spans="1:50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211.55555555555611</v>
      </c>
      <c r="F275" s="41">
        <f t="shared" si="59"/>
        <v>223.64444444444575</v>
      </c>
      <c r="G275" s="41">
        <f t="shared" si="59"/>
        <v>231.19999999999885</v>
      </c>
      <c r="H275" s="42">
        <f t="shared" si="59"/>
        <v>196.44444444444389</v>
      </c>
      <c r="I275" s="42">
        <f t="shared" si="59"/>
        <v>208.53333333333291</v>
      </c>
      <c r="J275" s="42">
        <f t="shared" si="59"/>
        <v>216.08888888888933</v>
      </c>
      <c r="K275" s="43">
        <f t="shared" si="59"/>
        <v>181.33333333333417</v>
      </c>
      <c r="L275" s="43">
        <f t="shared" si="59"/>
        <v>193.42222222222244</v>
      </c>
      <c r="M275" s="43">
        <f t="shared" si="59"/>
        <v>200.97777777777856</v>
      </c>
      <c r="N275" s="44">
        <f t="shared" si="59"/>
        <v>136</v>
      </c>
      <c r="O275" s="44">
        <f t="shared" si="59"/>
        <v>148.08888888888828</v>
      </c>
      <c r="P275" s="44">
        <f t="shared" si="59"/>
        <v>155.64444444444439</v>
      </c>
      <c r="Q275" s="45">
        <f t="shared" si="59"/>
        <v>128.44444444444389</v>
      </c>
      <c r="R275" s="45">
        <f t="shared" si="59"/>
        <v>140.53333333333217</v>
      </c>
      <c r="S275" s="45">
        <f t="shared" si="59"/>
        <v>148.08888888888828</v>
      </c>
      <c r="T275" s="46">
        <f t="shared" ref="T275:AI290" si="63">T276-(T$363/360)</f>
        <v>120.88888888888802</v>
      </c>
      <c r="U275" s="46">
        <f t="shared" si="63"/>
        <v>132.97777777777856</v>
      </c>
      <c r="V275" s="46">
        <f t="shared" si="63"/>
        <v>140.53333333333217</v>
      </c>
      <c r="W275" s="47">
        <f t="shared" si="63"/>
        <v>113.33333333333366</v>
      </c>
      <c r="X275" s="47">
        <f t="shared" si="63"/>
        <v>125.42222222222244</v>
      </c>
      <c r="Y275" s="47">
        <f t="shared" si="63"/>
        <v>132.97777777777856</v>
      </c>
      <c r="Z275" s="48">
        <f t="shared" si="63"/>
        <v>105.77777777777806</v>
      </c>
      <c r="AA275" s="48">
        <f t="shared" si="63"/>
        <v>117.86666666666633</v>
      </c>
      <c r="AB275" s="48">
        <f t="shared" si="63"/>
        <v>125.42222222222244</v>
      </c>
      <c r="AC275" s="49">
        <f t="shared" si="63"/>
        <v>98.222222222221944</v>
      </c>
      <c r="AD275" s="49">
        <f t="shared" si="63"/>
        <v>110.31111111111085</v>
      </c>
      <c r="AE275" s="49">
        <f t="shared" si="63"/>
        <v>117.86666666666633</v>
      </c>
      <c r="AF275" s="50">
        <f t="shared" si="63"/>
        <v>90.666666666667084</v>
      </c>
      <c r="AG275" s="50">
        <f t="shared" si="63"/>
        <v>102.75555555555566</v>
      </c>
      <c r="AH275" s="50">
        <f t="shared" si="63"/>
        <v>110.31111111111085</v>
      </c>
      <c r="AI275" s="51">
        <f t="shared" si="63"/>
        <v>83.111111111110972</v>
      </c>
      <c r="AJ275" s="51">
        <f t="shared" si="62"/>
        <v>95.2000000000005</v>
      </c>
      <c r="AK275" s="51">
        <f t="shared" si="53"/>
        <v>102.75555555555566</v>
      </c>
      <c r="AX275" s="381"/>
    </row>
    <row r="276" spans="1:50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212.33333333333388</v>
      </c>
      <c r="F276" s="41">
        <f t="shared" si="64"/>
        <v>224.46666666666798</v>
      </c>
      <c r="G276" s="41">
        <f t="shared" si="64"/>
        <v>232.04999999999885</v>
      </c>
      <c r="H276" s="42">
        <f t="shared" si="64"/>
        <v>197.16666666666612</v>
      </c>
      <c r="I276" s="42">
        <f t="shared" si="64"/>
        <v>209.29999999999959</v>
      </c>
      <c r="J276" s="42">
        <f t="shared" si="64"/>
        <v>216.88333333333378</v>
      </c>
      <c r="K276" s="43">
        <f t="shared" si="64"/>
        <v>182.00000000000082</v>
      </c>
      <c r="L276" s="43">
        <f t="shared" si="64"/>
        <v>194.13333333333355</v>
      </c>
      <c r="M276" s="43">
        <f t="shared" si="64"/>
        <v>201.71666666666744</v>
      </c>
      <c r="N276" s="44">
        <f t="shared" si="64"/>
        <v>136.5</v>
      </c>
      <c r="O276" s="44">
        <f t="shared" si="64"/>
        <v>148.63333333333273</v>
      </c>
      <c r="P276" s="44">
        <f t="shared" si="64"/>
        <v>156.21666666666661</v>
      </c>
      <c r="Q276" s="45">
        <f t="shared" si="64"/>
        <v>128.91666666666612</v>
      </c>
      <c r="R276" s="45">
        <f t="shared" si="64"/>
        <v>141.04999999999885</v>
      </c>
      <c r="S276" s="45">
        <f t="shared" si="64"/>
        <v>148.63333333333273</v>
      </c>
      <c r="T276" s="46">
        <f t="shared" si="64"/>
        <v>121.33333333333246</v>
      </c>
      <c r="U276" s="46">
        <f t="shared" si="63"/>
        <v>133.46666666666744</v>
      </c>
      <c r="V276" s="46">
        <f t="shared" si="63"/>
        <v>141.04999999999885</v>
      </c>
      <c r="W276" s="47">
        <f t="shared" si="63"/>
        <v>113.75000000000033</v>
      </c>
      <c r="X276" s="47">
        <f t="shared" si="63"/>
        <v>125.88333333333355</v>
      </c>
      <c r="Y276" s="47">
        <f t="shared" si="63"/>
        <v>133.46666666666744</v>
      </c>
      <c r="Z276" s="48">
        <f t="shared" si="63"/>
        <v>106.16666666666694</v>
      </c>
      <c r="AA276" s="48">
        <f t="shared" si="63"/>
        <v>118.29999999999967</v>
      </c>
      <c r="AB276" s="48">
        <f t="shared" si="63"/>
        <v>125.88333333333355</v>
      </c>
      <c r="AC276" s="49">
        <f t="shared" si="63"/>
        <v>98.583333333333059</v>
      </c>
      <c r="AD276" s="49">
        <f t="shared" si="63"/>
        <v>110.7166666666664</v>
      </c>
      <c r="AE276" s="49">
        <f t="shared" si="63"/>
        <v>118.29999999999967</v>
      </c>
      <c r="AF276" s="50">
        <f t="shared" si="63"/>
        <v>91.000000000000412</v>
      </c>
      <c r="AG276" s="50">
        <f t="shared" si="63"/>
        <v>103.13333333333344</v>
      </c>
      <c r="AH276" s="50">
        <f t="shared" si="63"/>
        <v>110.7166666666664</v>
      </c>
      <c r="AI276" s="51">
        <f t="shared" si="63"/>
        <v>83.416666666666529</v>
      </c>
      <c r="AJ276" s="51">
        <f t="shared" si="62"/>
        <v>95.550000000000495</v>
      </c>
      <c r="AK276" s="51">
        <f t="shared" si="53"/>
        <v>103.13333333333344</v>
      </c>
      <c r="AX276" s="381"/>
    </row>
    <row r="277" spans="1:50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213.11111111111165</v>
      </c>
      <c r="F277" s="41">
        <f t="shared" si="64"/>
        <v>225.2888888888902</v>
      </c>
      <c r="G277" s="41">
        <f t="shared" si="64"/>
        <v>232.89999999999884</v>
      </c>
      <c r="H277" s="42">
        <f t="shared" si="64"/>
        <v>197.88888888888835</v>
      </c>
      <c r="I277" s="42">
        <f t="shared" si="64"/>
        <v>210.06666666666626</v>
      </c>
      <c r="J277" s="42">
        <f t="shared" si="64"/>
        <v>217.67777777777823</v>
      </c>
      <c r="K277" s="43">
        <f t="shared" si="64"/>
        <v>182.66666666666748</v>
      </c>
      <c r="L277" s="43">
        <f t="shared" si="64"/>
        <v>194.84444444444466</v>
      </c>
      <c r="M277" s="43">
        <f t="shared" si="64"/>
        <v>202.45555555555632</v>
      </c>
      <c r="N277" s="44">
        <f t="shared" si="64"/>
        <v>137</v>
      </c>
      <c r="O277" s="44">
        <f t="shared" si="64"/>
        <v>149.17777777777718</v>
      </c>
      <c r="P277" s="44">
        <f t="shared" si="64"/>
        <v>156.78888888888883</v>
      </c>
      <c r="Q277" s="45">
        <f t="shared" si="64"/>
        <v>129.38888888888835</v>
      </c>
      <c r="R277" s="45">
        <f t="shared" si="64"/>
        <v>141.56666666666553</v>
      </c>
      <c r="S277" s="45">
        <f t="shared" si="64"/>
        <v>149.17777777777718</v>
      </c>
      <c r="T277" s="46">
        <f t="shared" si="64"/>
        <v>121.7777777777769</v>
      </c>
      <c r="U277" s="46">
        <f t="shared" si="63"/>
        <v>133.95555555555632</v>
      </c>
      <c r="V277" s="46">
        <f t="shared" si="63"/>
        <v>141.56666666666553</v>
      </c>
      <c r="W277" s="47">
        <f t="shared" si="63"/>
        <v>114.166666666667</v>
      </c>
      <c r="X277" s="47">
        <f t="shared" si="63"/>
        <v>126.34444444444466</v>
      </c>
      <c r="Y277" s="47">
        <f t="shared" si="63"/>
        <v>133.95555555555632</v>
      </c>
      <c r="Z277" s="48">
        <f t="shared" si="63"/>
        <v>106.55555555555583</v>
      </c>
      <c r="AA277" s="48">
        <f t="shared" si="63"/>
        <v>118.73333333333301</v>
      </c>
      <c r="AB277" s="48">
        <f t="shared" si="63"/>
        <v>126.34444444444466</v>
      </c>
      <c r="AC277" s="49">
        <f t="shared" si="63"/>
        <v>98.944444444444173</v>
      </c>
      <c r="AD277" s="49">
        <f t="shared" si="63"/>
        <v>111.12222222222195</v>
      </c>
      <c r="AE277" s="49">
        <f t="shared" si="63"/>
        <v>118.73333333333301</v>
      </c>
      <c r="AF277" s="50">
        <f t="shared" si="63"/>
        <v>91.333333333333741</v>
      </c>
      <c r="AG277" s="50">
        <f t="shared" si="63"/>
        <v>103.51111111111122</v>
      </c>
      <c r="AH277" s="50">
        <f t="shared" si="63"/>
        <v>111.12222222222195</v>
      </c>
      <c r="AI277" s="51">
        <f t="shared" si="63"/>
        <v>83.722222222222086</v>
      </c>
      <c r="AJ277" s="51">
        <f t="shared" si="62"/>
        <v>95.900000000000489</v>
      </c>
      <c r="AK277" s="51">
        <f t="shared" ref="AJ277:AK299" si="65">AK278-(AK$363/360)</f>
        <v>103.51111111111122</v>
      </c>
      <c r="AX277" s="381"/>
    </row>
    <row r="278" spans="1:50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213.88888888888943</v>
      </c>
      <c r="F278" s="41">
        <f t="shared" si="64"/>
        <v>226.11111111111242</v>
      </c>
      <c r="G278" s="41">
        <f t="shared" si="64"/>
        <v>233.74999999999883</v>
      </c>
      <c r="H278" s="42">
        <f t="shared" si="64"/>
        <v>198.61111111111057</v>
      </c>
      <c r="I278" s="42">
        <f t="shared" si="64"/>
        <v>210.83333333333294</v>
      </c>
      <c r="J278" s="42">
        <f t="shared" si="64"/>
        <v>218.47222222222268</v>
      </c>
      <c r="K278" s="43">
        <f t="shared" si="64"/>
        <v>183.33333333333414</v>
      </c>
      <c r="L278" s="43">
        <f t="shared" si="64"/>
        <v>195.55555555555577</v>
      </c>
      <c r="M278" s="43">
        <f t="shared" si="64"/>
        <v>203.1944444444452</v>
      </c>
      <c r="N278" s="44">
        <f t="shared" si="64"/>
        <v>137.5</v>
      </c>
      <c r="O278" s="44">
        <f t="shared" si="64"/>
        <v>149.72222222222163</v>
      </c>
      <c r="P278" s="44">
        <f t="shared" si="64"/>
        <v>157.36111111111106</v>
      </c>
      <c r="Q278" s="45">
        <f t="shared" si="64"/>
        <v>129.86111111111057</v>
      </c>
      <c r="R278" s="45">
        <f t="shared" si="64"/>
        <v>142.08333333333221</v>
      </c>
      <c r="S278" s="45">
        <f t="shared" si="64"/>
        <v>149.72222222222163</v>
      </c>
      <c r="T278" s="46">
        <f t="shared" si="64"/>
        <v>122.22222222222135</v>
      </c>
      <c r="U278" s="46">
        <f t="shared" si="63"/>
        <v>134.4444444444452</v>
      </c>
      <c r="V278" s="46">
        <f t="shared" si="63"/>
        <v>142.08333333333221</v>
      </c>
      <c r="W278" s="47">
        <f t="shared" si="63"/>
        <v>114.58333333333367</v>
      </c>
      <c r="X278" s="47">
        <f t="shared" si="63"/>
        <v>126.80555555555577</v>
      </c>
      <c r="Y278" s="47">
        <f t="shared" si="63"/>
        <v>134.4444444444452</v>
      </c>
      <c r="Z278" s="48">
        <f t="shared" si="63"/>
        <v>106.94444444444471</v>
      </c>
      <c r="AA278" s="48">
        <f t="shared" si="63"/>
        <v>119.16666666666634</v>
      </c>
      <c r="AB278" s="48">
        <f t="shared" si="63"/>
        <v>126.80555555555577</v>
      </c>
      <c r="AC278" s="49">
        <f t="shared" si="63"/>
        <v>99.305555555555287</v>
      </c>
      <c r="AD278" s="49">
        <f t="shared" si="63"/>
        <v>111.5277777777775</v>
      </c>
      <c r="AE278" s="49">
        <f t="shared" si="63"/>
        <v>119.16666666666634</v>
      </c>
      <c r="AF278" s="50">
        <f t="shared" si="63"/>
        <v>91.666666666667069</v>
      </c>
      <c r="AG278" s="50">
        <f t="shared" si="63"/>
        <v>103.888888888889</v>
      </c>
      <c r="AH278" s="50">
        <f t="shared" si="63"/>
        <v>111.5277777777775</v>
      </c>
      <c r="AI278" s="51">
        <f t="shared" si="63"/>
        <v>84.027777777777644</v>
      </c>
      <c r="AJ278" s="51">
        <f t="shared" si="62"/>
        <v>96.250000000000483</v>
      </c>
      <c r="AK278" s="51">
        <f t="shared" si="65"/>
        <v>103.888888888889</v>
      </c>
      <c r="AX278" s="381"/>
    </row>
    <row r="279" spans="1:50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214.6666666666672</v>
      </c>
      <c r="F279" s="41">
        <f t="shared" si="64"/>
        <v>226.93333333333464</v>
      </c>
      <c r="G279" s="41">
        <f t="shared" si="64"/>
        <v>234.59999999999883</v>
      </c>
      <c r="H279" s="42">
        <f t="shared" si="64"/>
        <v>199.3333333333328</v>
      </c>
      <c r="I279" s="42">
        <f t="shared" si="64"/>
        <v>211.59999999999962</v>
      </c>
      <c r="J279" s="42">
        <f t="shared" si="64"/>
        <v>219.26666666666713</v>
      </c>
      <c r="K279" s="43">
        <f t="shared" si="64"/>
        <v>184.0000000000008</v>
      </c>
      <c r="L279" s="43">
        <f t="shared" si="64"/>
        <v>196.26666666666688</v>
      </c>
      <c r="M279" s="43">
        <f t="shared" si="64"/>
        <v>203.93333333333408</v>
      </c>
      <c r="N279" s="44">
        <f t="shared" si="64"/>
        <v>138</v>
      </c>
      <c r="O279" s="44">
        <f t="shared" si="64"/>
        <v>150.26666666666608</v>
      </c>
      <c r="P279" s="44">
        <f t="shared" si="64"/>
        <v>157.93333333333328</v>
      </c>
      <c r="Q279" s="45">
        <f t="shared" si="64"/>
        <v>130.3333333333328</v>
      </c>
      <c r="R279" s="45">
        <f t="shared" si="64"/>
        <v>142.59999999999889</v>
      </c>
      <c r="S279" s="45">
        <f t="shared" si="64"/>
        <v>150.26666666666608</v>
      </c>
      <c r="T279" s="46">
        <f t="shared" si="64"/>
        <v>122.66666666666579</v>
      </c>
      <c r="U279" s="46">
        <f t="shared" si="63"/>
        <v>134.93333333333408</v>
      </c>
      <c r="V279" s="46">
        <f t="shared" si="63"/>
        <v>142.59999999999889</v>
      </c>
      <c r="W279" s="47">
        <f t="shared" si="63"/>
        <v>115.00000000000034</v>
      </c>
      <c r="X279" s="47">
        <f t="shared" si="63"/>
        <v>127.26666666666688</v>
      </c>
      <c r="Y279" s="47">
        <f t="shared" si="63"/>
        <v>134.93333333333408</v>
      </c>
      <c r="Z279" s="48">
        <f t="shared" si="63"/>
        <v>107.3333333333336</v>
      </c>
      <c r="AA279" s="48">
        <f t="shared" si="63"/>
        <v>119.59999999999968</v>
      </c>
      <c r="AB279" s="48">
        <f t="shared" si="63"/>
        <v>127.26666666666688</v>
      </c>
      <c r="AC279" s="49">
        <f t="shared" si="63"/>
        <v>99.666666666666401</v>
      </c>
      <c r="AD279" s="49">
        <f t="shared" si="63"/>
        <v>111.93333333333305</v>
      </c>
      <c r="AE279" s="49">
        <f t="shared" si="63"/>
        <v>119.59999999999968</v>
      </c>
      <c r="AF279" s="50">
        <f t="shared" si="63"/>
        <v>92.000000000000398</v>
      </c>
      <c r="AG279" s="50">
        <f t="shared" si="63"/>
        <v>104.26666666666678</v>
      </c>
      <c r="AH279" s="50">
        <f t="shared" si="63"/>
        <v>111.93333333333305</v>
      </c>
      <c r="AI279" s="51">
        <f t="shared" si="63"/>
        <v>84.333333333333201</v>
      </c>
      <c r="AJ279" s="51">
        <f t="shared" si="62"/>
        <v>96.600000000000477</v>
      </c>
      <c r="AK279" s="51">
        <f t="shared" si="65"/>
        <v>104.26666666666678</v>
      </c>
      <c r="AX279" s="381"/>
    </row>
    <row r="280" spans="1:50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215.44444444444497</v>
      </c>
      <c r="F280" s="41">
        <f t="shared" si="64"/>
        <v>227.75555555555687</v>
      </c>
      <c r="G280" s="41">
        <f t="shared" si="64"/>
        <v>235.44999999999882</v>
      </c>
      <c r="H280" s="42">
        <f t="shared" si="64"/>
        <v>200.05555555555503</v>
      </c>
      <c r="I280" s="42">
        <f t="shared" si="64"/>
        <v>212.3666666666663</v>
      </c>
      <c r="J280" s="42">
        <f t="shared" si="64"/>
        <v>220.06111111111159</v>
      </c>
      <c r="K280" s="43">
        <f t="shared" si="64"/>
        <v>184.66666666666745</v>
      </c>
      <c r="L280" s="43">
        <f t="shared" si="64"/>
        <v>196.97777777777799</v>
      </c>
      <c r="M280" s="43">
        <f t="shared" si="64"/>
        <v>204.67222222222296</v>
      </c>
      <c r="N280" s="44">
        <f t="shared" si="64"/>
        <v>138.5</v>
      </c>
      <c r="O280" s="44">
        <f t="shared" si="64"/>
        <v>150.81111111111053</v>
      </c>
      <c r="P280" s="44">
        <f t="shared" si="64"/>
        <v>158.5055555555555</v>
      </c>
      <c r="Q280" s="45">
        <f t="shared" si="64"/>
        <v>130.80555555555503</v>
      </c>
      <c r="R280" s="45">
        <f t="shared" si="64"/>
        <v>143.11666666666557</v>
      </c>
      <c r="S280" s="45">
        <f t="shared" si="64"/>
        <v>150.81111111111053</v>
      </c>
      <c r="T280" s="46">
        <f t="shared" si="64"/>
        <v>123.11111111111023</v>
      </c>
      <c r="U280" s="46">
        <f t="shared" si="63"/>
        <v>135.42222222222296</v>
      </c>
      <c r="V280" s="46">
        <f t="shared" si="63"/>
        <v>143.11666666666557</v>
      </c>
      <c r="W280" s="47">
        <f t="shared" si="63"/>
        <v>115.41666666666701</v>
      </c>
      <c r="X280" s="47">
        <f t="shared" si="63"/>
        <v>127.72777777777799</v>
      </c>
      <c r="Y280" s="47">
        <f t="shared" si="63"/>
        <v>135.42222222222296</v>
      </c>
      <c r="Z280" s="48">
        <f t="shared" si="63"/>
        <v>107.72222222222248</v>
      </c>
      <c r="AA280" s="48">
        <f t="shared" si="63"/>
        <v>120.03333333333302</v>
      </c>
      <c r="AB280" s="48">
        <f t="shared" si="63"/>
        <v>127.72777777777799</v>
      </c>
      <c r="AC280" s="49">
        <f t="shared" si="63"/>
        <v>100.02777777777752</v>
      </c>
      <c r="AD280" s="49">
        <f t="shared" si="63"/>
        <v>112.3388888888886</v>
      </c>
      <c r="AE280" s="49">
        <f t="shared" si="63"/>
        <v>120.03333333333302</v>
      </c>
      <c r="AF280" s="50">
        <f t="shared" si="63"/>
        <v>92.333333333333727</v>
      </c>
      <c r="AG280" s="50">
        <f t="shared" si="63"/>
        <v>104.64444444444456</v>
      </c>
      <c r="AH280" s="50">
        <f t="shared" si="63"/>
        <v>112.3388888888886</v>
      </c>
      <c r="AI280" s="51">
        <f t="shared" si="63"/>
        <v>84.638888888888758</v>
      </c>
      <c r="AJ280" s="51">
        <f t="shared" si="62"/>
        <v>96.950000000000472</v>
      </c>
      <c r="AK280" s="51">
        <f t="shared" si="65"/>
        <v>104.64444444444456</v>
      </c>
      <c r="AX280" s="381"/>
    </row>
    <row r="281" spans="1:50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216.22222222222274</v>
      </c>
      <c r="F281" s="41">
        <f t="shared" si="64"/>
        <v>228.57777777777909</v>
      </c>
      <c r="G281" s="41">
        <f t="shared" si="64"/>
        <v>236.29999999999882</v>
      </c>
      <c r="H281" s="42">
        <f t="shared" si="64"/>
        <v>200.77777777777726</v>
      </c>
      <c r="I281" s="42">
        <f t="shared" si="64"/>
        <v>213.13333333333298</v>
      </c>
      <c r="J281" s="42">
        <f t="shared" si="64"/>
        <v>220.85555555555604</v>
      </c>
      <c r="K281" s="43">
        <f t="shared" si="64"/>
        <v>185.33333333333411</v>
      </c>
      <c r="L281" s="43">
        <f t="shared" si="64"/>
        <v>197.6888888888891</v>
      </c>
      <c r="M281" s="43">
        <f t="shared" si="64"/>
        <v>205.41111111111184</v>
      </c>
      <c r="N281" s="44">
        <f t="shared" si="64"/>
        <v>139</v>
      </c>
      <c r="O281" s="44">
        <f t="shared" si="64"/>
        <v>151.35555555555499</v>
      </c>
      <c r="P281" s="44">
        <f t="shared" si="64"/>
        <v>159.07777777777773</v>
      </c>
      <c r="Q281" s="45">
        <f t="shared" si="64"/>
        <v>131.27777777777726</v>
      </c>
      <c r="R281" s="45">
        <f t="shared" si="64"/>
        <v>143.63333333333225</v>
      </c>
      <c r="S281" s="45">
        <f t="shared" si="64"/>
        <v>151.35555555555499</v>
      </c>
      <c r="T281" s="46">
        <f t="shared" si="64"/>
        <v>123.55555555555468</v>
      </c>
      <c r="U281" s="46">
        <f t="shared" si="63"/>
        <v>135.91111111111184</v>
      </c>
      <c r="V281" s="46">
        <f t="shared" si="63"/>
        <v>143.63333333333225</v>
      </c>
      <c r="W281" s="47">
        <f t="shared" si="63"/>
        <v>115.83333333333368</v>
      </c>
      <c r="X281" s="47">
        <f t="shared" si="63"/>
        <v>128.1888888888891</v>
      </c>
      <c r="Y281" s="47">
        <f t="shared" si="63"/>
        <v>135.91111111111184</v>
      </c>
      <c r="Z281" s="48">
        <f t="shared" si="63"/>
        <v>108.11111111111137</v>
      </c>
      <c r="AA281" s="48">
        <f t="shared" si="63"/>
        <v>120.46666666666636</v>
      </c>
      <c r="AB281" s="48">
        <f t="shared" si="63"/>
        <v>128.1888888888891</v>
      </c>
      <c r="AC281" s="49">
        <f t="shared" si="63"/>
        <v>100.38888888888863</v>
      </c>
      <c r="AD281" s="49">
        <f t="shared" si="63"/>
        <v>112.74444444444416</v>
      </c>
      <c r="AE281" s="49">
        <f t="shared" si="63"/>
        <v>120.46666666666636</v>
      </c>
      <c r="AF281" s="50">
        <f t="shared" si="63"/>
        <v>92.666666666667055</v>
      </c>
      <c r="AG281" s="50">
        <f t="shared" si="63"/>
        <v>105.02222222222234</v>
      </c>
      <c r="AH281" s="50">
        <f t="shared" si="63"/>
        <v>112.74444444444416</v>
      </c>
      <c r="AI281" s="51">
        <f t="shared" si="63"/>
        <v>84.944444444444315</v>
      </c>
      <c r="AJ281" s="51">
        <f t="shared" si="62"/>
        <v>97.300000000000466</v>
      </c>
      <c r="AK281" s="51">
        <f t="shared" si="65"/>
        <v>105.02222222222234</v>
      </c>
      <c r="AX281" s="381"/>
    </row>
    <row r="282" spans="1:50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217.00000000000051</v>
      </c>
      <c r="F282" s="41">
        <f t="shared" si="64"/>
        <v>229.40000000000131</v>
      </c>
      <c r="G282" s="41">
        <f t="shared" si="64"/>
        <v>237.14999999999881</v>
      </c>
      <c r="H282" s="42">
        <f t="shared" si="64"/>
        <v>201.49999999999949</v>
      </c>
      <c r="I282" s="42">
        <f t="shared" si="64"/>
        <v>213.89999999999966</v>
      </c>
      <c r="J282" s="42">
        <f t="shared" si="64"/>
        <v>221.65000000000049</v>
      </c>
      <c r="K282" s="43">
        <f t="shared" si="64"/>
        <v>186.00000000000077</v>
      </c>
      <c r="L282" s="43">
        <f t="shared" si="64"/>
        <v>198.4000000000002</v>
      </c>
      <c r="M282" s="43">
        <f t="shared" si="64"/>
        <v>206.15000000000072</v>
      </c>
      <c r="N282" s="44">
        <f t="shared" si="64"/>
        <v>139.5</v>
      </c>
      <c r="O282" s="44">
        <f t="shared" si="64"/>
        <v>151.89999999999944</v>
      </c>
      <c r="P282" s="44">
        <f t="shared" si="64"/>
        <v>159.64999999999995</v>
      </c>
      <c r="Q282" s="45">
        <f t="shared" si="64"/>
        <v>131.74999999999949</v>
      </c>
      <c r="R282" s="45">
        <f t="shared" si="64"/>
        <v>144.14999999999893</v>
      </c>
      <c r="S282" s="45">
        <f t="shared" si="64"/>
        <v>151.89999999999944</v>
      </c>
      <c r="T282" s="46">
        <f t="shared" si="64"/>
        <v>123.99999999999912</v>
      </c>
      <c r="U282" s="46">
        <f t="shared" si="63"/>
        <v>136.40000000000072</v>
      </c>
      <c r="V282" s="46">
        <f t="shared" si="63"/>
        <v>144.14999999999893</v>
      </c>
      <c r="W282" s="47">
        <f t="shared" si="63"/>
        <v>116.25000000000036</v>
      </c>
      <c r="X282" s="47">
        <f t="shared" si="63"/>
        <v>128.6500000000002</v>
      </c>
      <c r="Y282" s="47">
        <f t="shared" si="63"/>
        <v>136.40000000000072</v>
      </c>
      <c r="Z282" s="48">
        <f t="shared" si="63"/>
        <v>108.50000000000026</v>
      </c>
      <c r="AA282" s="48">
        <f t="shared" si="63"/>
        <v>120.89999999999969</v>
      </c>
      <c r="AB282" s="48">
        <f t="shared" si="63"/>
        <v>128.6500000000002</v>
      </c>
      <c r="AC282" s="49">
        <f t="shared" si="63"/>
        <v>100.74999999999974</v>
      </c>
      <c r="AD282" s="49">
        <f t="shared" si="63"/>
        <v>113.14999999999971</v>
      </c>
      <c r="AE282" s="49">
        <f t="shared" si="63"/>
        <v>120.89999999999969</v>
      </c>
      <c r="AF282" s="50">
        <f t="shared" si="63"/>
        <v>93.000000000000384</v>
      </c>
      <c r="AG282" s="50">
        <f t="shared" si="63"/>
        <v>105.40000000000012</v>
      </c>
      <c r="AH282" s="50">
        <f t="shared" si="63"/>
        <v>113.14999999999971</v>
      </c>
      <c r="AI282" s="51">
        <f t="shared" si="63"/>
        <v>85.249999999999872</v>
      </c>
      <c r="AJ282" s="51">
        <f t="shared" si="65"/>
        <v>97.65000000000046</v>
      </c>
      <c r="AK282" s="51">
        <f t="shared" si="65"/>
        <v>105.40000000000012</v>
      </c>
      <c r="AX282" s="381"/>
    </row>
    <row r="283" spans="1:50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217.77777777777828</v>
      </c>
      <c r="F283" s="41">
        <f t="shared" si="64"/>
        <v>230.22222222222354</v>
      </c>
      <c r="G283" s="41">
        <f t="shared" si="64"/>
        <v>237.99999999999881</v>
      </c>
      <c r="H283" s="42">
        <f t="shared" si="64"/>
        <v>202.22222222222172</v>
      </c>
      <c r="I283" s="42">
        <f t="shared" si="64"/>
        <v>214.66666666666634</v>
      </c>
      <c r="J283" s="42">
        <f t="shared" si="64"/>
        <v>222.44444444444494</v>
      </c>
      <c r="K283" s="43">
        <f t="shared" si="64"/>
        <v>186.66666666666742</v>
      </c>
      <c r="L283" s="43">
        <f t="shared" si="64"/>
        <v>199.11111111111131</v>
      </c>
      <c r="M283" s="43">
        <f t="shared" si="64"/>
        <v>206.8888888888896</v>
      </c>
      <c r="N283" s="44">
        <f t="shared" si="64"/>
        <v>140</v>
      </c>
      <c r="O283" s="44">
        <f t="shared" si="64"/>
        <v>152.44444444444389</v>
      </c>
      <c r="P283" s="44">
        <f t="shared" si="64"/>
        <v>160.22222222222217</v>
      </c>
      <c r="Q283" s="45">
        <f t="shared" si="64"/>
        <v>132.22222222222172</v>
      </c>
      <c r="R283" s="45">
        <f t="shared" si="64"/>
        <v>144.66666666666561</v>
      </c>
      <c r="S283" s="45">
        <f t="shared" si="64"/>
        <v>152.44444444444389</v>
      </c>
      <c r="T283" s="46">
        <f t="shared" si="64"/>
        <v>124.44444444444356</v>
      </c>
      <c r="U283" s="46">
        <f t="shared" si="63"/>
        <v>136.8888888888896</v>
      </c>
      <c r="V283" s="46">
        <f t="shared" si="63"/>
        <v>144.66666666666561</v>
      </c>
      <c r="W283" s="47">
        <f t="shared" si="63"/>
        <v>116.66666666666703</v>
      </c>
      <c r="X283" s="47">
        <f t="shared" si="63"/>
        <v>129.11111111111131</v>
      </c>
      <c r="Y283" s="47">
        <f t="shared" si="63"/>
        <v>136.8888888888896</v>
      </c>
      <c r="Z283" s="48">
        <f t="shared" si="63"/>
        <v>108.88888888888914</v>
      </c>
      <c r="AA283" s="48">
        <f t="shared" si="63"/>
        <v>121.33333333333303</v>
      </c>
      <c r="AB283" s="48">
        <f t="shared" si="63"/>
        <v>129.11111111111131</v>
      </c>
      <c r="AC283" s="49">
        <f t="shared" si="63"/>
        <v>101.11111111111086</v>
      </c>
      <c r="AD283" s="49">
        <f t="shared" si="63"/>
        <v>113.55555555555526</v>
      </c>
      <c r="AE283" s="49">
        <f t="shared" si="63"/>
        <v>121.33333333333303</v>
      </c>
      <c r="AF283" s="50">
        <f t="shared" si="63"/>
        <v>93.333333333333712</v>
      </c>
      <c r="AG283" s="50">
        <f t="shared" si="63"/>
        <v>105.7777777777779</v>
      </c>
      <c r="AH283" s="50">
        <f t="shared" si="63"/>
        <v>113.55555555555526</v>
      </c>
      <c r="AI283" s="51">
        <f t="shared" si="63"/>
        <v>85.555555555555429</v>
      </c>
      <c r="AJ283" s="51">
        <f t="shared" si="65"/>
        <v>98.000000000000455</v>
      </c>
      <c r="AK283" s="51">
        <f t="shared" si="65"/>
        <v>105.7777777777779</v>
      </c>
      <c r="AX283" s="381"/>
    </row>
    <row r="284" spans="1:50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218.55555555555605</v>
      </c>
      <c r="F284" s="41">
        <f t="shared" si="64"/>
        <v>231.04444444444576</v>
      </c>
      <c r="G284" s="41">
        <f t="shared" si="64"/>
        <v>238.8499999999988</v>
      </c>
      <c r="H284" s="42">
        <f t="shared" si="64"/>
        <v>202.94444444444395</v>
      </c>
      <c r="I284" s="42">
        <f t="shared" si="64"/>
        <v>215.43333333333302</v>
      </c>
      <c r="J284" s="42">
        <f t="shared" si="64"/>
        <v>223.23888888888939</v>
      </c>
      <c r="K284" s="43">
        <f t="shared" si="64"/>
        <v>187.33333333333408</v>
      </c>
      <c r="L284" s="43">
        <f t="shared" si="64"/>
        <v>199.82222222222242</v>
      </c>
      <c r="M284" s="43">
        <f t="shared" si="64"/>
        <v>207.62777777777848</v>
      </c>
      <c r="N284" s="44">
        <f t="shared" si="64"/>
        <v>140.5</v>
      </c>
      <c r="O284" s="44">
        <f t="shared" si="64"/>
        <v>152.98888888888834</v>
      </c>
      <c r="P284" s="44">
        <f t="shared" si="64"/>
        <v>160.79444444444439</v>
      </c>
      <c r="Q284" s="45">
        <f t="shared" si="64"/>
        <v>132.69444444444395</v>
      </c>
      <c r="R284" s="45">
        <f t="shared" si="64"/>
        <v>145.18333333333229</v>
      </c>
      <c r="S284" s="45">
        <f t="shared" si="64"/>
        <v>152.98888888888834</v>
      </c>
      <c r="T284" s="46">
        <f t="shared" si="64"/>
        <v>124.888888888888</v>
      </c>
      <c r="U284" s="46">
        <f t="shared" si="63"/>
        <v>137.37777777777848</v>
      </c>
      <c r="V284" s="46">
        <f t="shared" si="63"/>
        <v>145.18333333333229</v>
      </c>
      <c r="W284" s="47">
        <f t="shared" si="63"/>
        <v>117.0833333333337</v>
      </c>
      <c r="X284" s="47">
        <f t="shared" si="63"/>
        <v>129.57222222222242</v>
      </c>
      <c r="Y284" s="47">
        <f t="shared" si="63"/>
        <v>137.37777777777848</v>
      </c>
      <c r="Z284" s="48">
        <f t="shared" si="63"/>
        <v>109.27777777777803</v>
      </c>
      <c r="AA284" s="48">
        <f t="shared" si="63"/>
        <v>121.76666666666637</v>
      </c>
      <c r="AB284" s="48">
        <f t="shared" si="63"/>
        <v>129.57222222222242</v>
      </c>
      <c r="AC284" s="49">
        <f t="shared" si="63"/>
        <v>101.47222222222197</v>
      </c>
      <c r="AD284" s="49">
        <f t="shared" si="63"/>
        <v>113.96111111111081</v>
      </c>
      <c r="AE284" s="49">
        <f t="shared" si="63"/>
        <v>121.76666666666637</v>
      </c>
      <c r="AF284" s="50">
        <f t="shared" si="63"/>
        <v>93.666666666667041</v>
      </c>
      <c r="AG284" s="50">
        <f t="shared" si="63"/>
        <v>106.15555555555568</v>
      </c>
      <c r="AH284" s="50">
        <f t="shared" si="63"/>
        <v>113.96111111111081</v>
      </c>
      <c r="AI284" s="51">
        <f t="shared" si="63"/>
        <v>85.861111111110986</v>
      </c>
      <c r="AJ284" s="51">
        <f t="shared" si="65"/>
        <v>98.350000000000449</v>
      </c>
      <c r="AK284" s="51">
        <f t="shared" si="65"/>
        <v>106.15555555555568</v>
      </c>
      <c r="AX284" s="381"/>
    </row>
    <row r="285" spans="1:50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219.33333333333383</v>
      </c>
      <c r="F285" s="41">
        <f t="shared" si="64"/>
        <v>231.86666666666798</v>
      </c>
      <c r="G285" s="41">
        <f t="shared" si="64"/>
        <v>239.69999999999879</v>
      </c>
      <c r="H285" s="42">
        <f t="shared" si="64"/>
        <v>203.66666666666617</v>
      </c>
      <c r="I285" s="42">
        <f t="shared" si="64"/>
        <v>216.1999999999997</v>
      </c>
      <c r="J285" s="42">
        <f t="shared" si="64"/>
        <v>224.03333333333384</v>
      </c>
      <c r="K285" s="43">
        <f t="shared" si="64"/>
        <v>188.00000000000074</v>
      </c>
      <c r="L285" s="43">
        <f t="shared" si="64"/>
        <v>200.53333333333353</v>
      </c>
      <c r="M285" s="43">
        <f t="shared" si="64"/>
        <v>208.36666666666736</v>
      </c>
      <c r="N285" s="44">
        <f t="shared" si="64"/>
        <v>141</v>
      </c>
      <c r="O285" s="44">
        <f t="shared" si="64"/>
        <v>153.53333333333279</v>
      </c>
      <c r="P285" s="44">
        <f t="shared" si="64"/>
        <v>161.36666666666662</v>
      </c>
      <c r="Q285" s="45">
        <f t="shared" si="64"/>
        <v>133.16666666666617</v>
      </c>
      <c r="R285" s="45">
        <f t="shared" si="64"/>
        <v>145.69999999999897</v>
      </c>
      <c r="S285" s="45">
        <f t="shared" si="64"/>
        <v>153.53333333333279</v>
      </c>
      <c r="T285" s="46">
        <f t="shared" si="64"/>
        <v>125.33333333333245</v>
      </c>
      <c r="U285" s="46">
        <f t="shared" si="63"/>
        <v>137.86666666666736</v>
      </c>
      <c r="V285" s="46">
        <f t="shared" si="63"/>
        <v>145.69999999999897</v>
      </c>
      <c r="W285" s="47">
        <f t="shared" si="63"/>
        <v>117.50000000000037</v>
      </c>
      <c r="X285" s="47">
        <f t="shared" si="63"/>
        <v>130.03333333333353</v>
      </c>
      <c r="Y285" s="47">
        <f t="shared" si="63"/>
        <v>137.86666666666736</v>
      </c>
      <c r="Z285" s="48">
        <f t="shared" si="63"/>
        <v>109.66666666666691</v>
      </c>
      <c r="AA285" s="48">
        <f t="shared" si="63"/>
        <v>122.1999999999997</v>
      </c>
      <c r="AB285" s="48">
        <f t="shared" si="63"/>
        <v>130.03333333333353</v>
      </c>
      <c r="AC285" s="49">
        <f t="shared" si="63"/>
        <v>101.83333333333309</v>
      </c>
      <c r="AD285" s="49">
        <f t="shared" si="63"/>
        <v>114.36666666666636</v>
      </c>
      <c r="AE285" s="49">
        <f t="shared" si="63"/>
        <v>122.1999999999997</v>
      </c>
      <c r="AF285" s="50">
        <f t="shared" si="63"/>
        <v>94.000000000000369</v>
      </c>
      <c r="AG285" s="50">
        <f t="shared" si="63"/>
        <v>106.53333333333346</v>
      </c>
      <c r="AH285" s="50">
        <f t="shared" si="63"/>
        <v>114.36666666666636</v>
      </c>
      <c r="AI285" s="51">
        <f t="shared" si="63"/>
        <v>86.166666666666544</v>
      </c>
      <c r="AJ285" s="51">
        <f t="shared" si="65"/>
        <v>98.700000000000443</v>
      </c>
      <c r="AK285" s="51">
        <f t="shared" si="65"/>
        <v>106.53333333333346</v>
      </c>
      <c r="AX285" s="381"/>
    </row>
    <row r="286" spans="1:50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220.1111111111116</v>
      </c>
      <c r="F286" s="41">
        <f t="shared" si="64"/>
        <v>232.6888888888902</v>
      </c>
      <c r="G286" s="41">
        <f t="shared" si="64"/>
        <v>240.54999999999879</v>
      </c>
      <c r="H286" s="42">
        <f t="shared" si="64"/>
        <v>204.3888888888884</v>
      </c>
      <c r="I286" s="42">
        <f t="shared" si="64"/>
        <v>216.96666666666638</v>
      </c>
      <c r="J286" s="42">
        <f t="shared" si="64"/>
        <v>224.82777777777829</v>
      </c>
      <c r="K286" s="43">
        <f t="shared" si="64"/>
        <v>188.6666666666674</v>
      </c>
      <c r="L286" s="43">
        <f t="shared" si="64"/>
        <v>201.24444444444464</v>
      </c>
      <c r="M286" s="43">
        <f t="shared" si="64"/>
        <v>209.10555555555624</v>
      </c>
      <c r="N286" s="44">
        <f t="shared" si="64"/>
        <v>141.5</v>
      </c>
      <c r="O286" s="44">
        <f t="shared" si="64"/>
        <v>154.07777777777724</v>
      </c>
      <c r="P286" s="44">
        <f t="shared" si="64"/>
        <v>161.93888888888884</v>
      </c>
      <c r="Q286" s="45">
        <f t="shared" si="64"/>
        <v>133.6388888888884</v>
      </c>
      <c r="R286" s="45">
        <f t="shared" si="64"/>
        <v>146.21666666666565</v>
      </c>
      <c r="S286" s="45">
        <f t="shared" si="64"/>
        <v>154.07777777777724</v>
      </c>
      <c r="T286" s="46">
        <f t="shared" si="64"/>
        <v>125.77777777777689</v>
      </c>
      <c r="U286" s="46">
        <f t="shared" si="63"/>
        <v>138.35555555555624</v>
      </c>
      <c r="V286" s="46">
        <f t="shared" si="63"/>
        <v>146.21666666666565</v>
      </c>
      <c r="W286" s="47">
        <f t="shared" si="63"/>
        <v>117.91666666666704</v>
      </c>
      <c r="X286" s="47">
        <f t="shared" si="63"/>
        <v>130.49444444444464</v>
      </c>
      <c r="Y286" s="47">
        <f t="shared" si="63"/>
        <v>138.35555555555624</v>
      </c>
      <c r="Z286" s="48">
        <f t="shared" si="63"/>
        <v>110.0555555555558</v>
      </c>
      <c r="AA286" s="48">
        <f t="shared" si="63"/>
        <v>122.63333333333304</v>
      </c>
      <c r="AB286" s="48">
        <f t="shared" si="63"/>
        <v>130.49444444444464</v>
      </c>
      <c r="AC286" s="49">
        <f t="shared" si="63"/>
        <v>102.1944444444442</v>
      </c>
      <c r="AD286" s="49">
        <f t="shared" si="63"/>
        <v>114.77222222222191</v>
      </c>
      <c r="AE286" s="49">
        <f t="shared" si="63"/>
        <v>122.63333333333304</v>
      </c>
      <c r="AF286" s="50">
        <f t="shared" si="63"/>
        <v>94.333333333333698</v>
      </c>
      <c r="AG286" s="50">
        <f t="shared" si="63"/>
        <v>106.91111111111124</v>
      </c>
      <c r="AH286" s="50">
        <f t="shared" si="63"/>
        <v>114.77222222222191</v>
      </c>
      <c r="AI286" s="51">
        <f t="shared" si="63"/>
        <v>86.472222222222101</v>
      </c>
      <c r="AJ286" s="51">
        <f t="shared" si="65"/>
        <v>99.050000000000438</v>
      </c>
      <c r="AK286" s="51">
        <f t="shared" si="65"/>
        <v>106.91111111111124</v>
      </c>
      <c r="AX286" s="381"/>
    </row>
    <row r="287" spans="1:50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220.88888888888937</v>
      </c>
      <c r="F287" s="41">
        <f t="shared" si="64"/>
        <v>233.51111111111243</v>
      </c>
      <c r="G287" s="41">
        <f t="shared" si="64"/>
        <v>241.39999999999878</v>
      </c>
      <c r="H287" s="42">
        <f t="shared" si="64"/>
        <v>205.11111111111063</v>
      </c>
      <c r="I287" s="42">
        <f t="shared" si="64"/>
        <v>217.73333333333306</v>
      </c>
      <c r="J287" s="42">
        <f t="shared" si="64"/>
        <v>225.62222222222275</v>
      </c>
      <c r="K287" s="43">
        <f t="shared" si="64"/>
        <v>189.33333333333405</v>
      </c>
      <c r="L287" s="43">
        <f t="shared" si="64"/>
        <v>201.95555555555575</v>
      </c>
      <c r="M287" s="43">
        <f t="shared" si="64"/>
        <v>209.84444444444512</v>
      </c>
      <c r="N287" s="44">
        <f t="shared" si="64"/>
        <v>142</v>
      </c>
      <c r="O287" s="44">
        <f t="shared" si="64"/>
        <v>154.62222222222169</v>
      </c>
      <c r="P287" s="44">
        <f t="shared" si="64"/>
        <v>162.51111111111106</v>
      </c>
      <c r="Q287" s="45">
        <f t="shared" si="64"/>
        <v>134.11111111111063</v>
      </c>
      <c r="R287" s="45">
        <f t="shared" si="64"/>
        <v>146.73333333333233</v>
      </c>
      <c r="S287" s="45">
        <f t="shared" si="64"/>
        <v>154.62222222222169</v>
      </c>
      <c r="T287" s="46">
        <f t="shared" si="64"/>
        <v>126.22222222222133</v>
      </c>
      <c r="U287" s="46">
        <f t="shared" si="63"/>
        <v>138.84444444444512</v>
      </c>
      <c r="V287" s="46">
        <f t="shared" si="63"/>
        <v>146.73333333333233</v>
      </c>
      <c r="W287" s="47">
        <f t="shared" si="63"/>
        <v>118.33333333333371</v>
      </c>
      <c r="X287" s="47">
        <f t="shared" si="63"/>
        <v>130.95555555555575</v>
      </c>
      <c r="Y287" s="47">
        <f t="shared" si="63"/>
        <v>138.84444444444512</v>
      </c>
      <c r="Z287" s="48">
        <f t="shared" si="63"/>
        <v>110.44444444444468</v>
      </c>
      <c r="AA287" s="48">
        <f t="shared" si="63"/>
        <v>123.06666666666638</v>
      </c>
      <c r="AB287" s="48">
        <f t="shared" si="63"/>
        <v>130.95555555555575</v>
      </c>
      <c r="AC287" s="49">
        <f t="shared" si="63"/>
        <v>102.55555555555532</v>
      </c>
      <c r="AD287" s="49">
        <f t="shared" si="63"/>
        <v>115.17777777777746</v>
      </c>
      <c r="AE287" s="49">
        <f t="shared" si="63"/>
        <v>123.06666666666638</v>
      </c>
      <c r="AF287" s="50">
        <f t="shared" si="63"/>
        <v>94.666666666667027</v>
      </c>
      <c r="AG287" s="50">
        <f t="shared" si="63"/>
        <v>107.28888888888902</v>
      </c>
      <c r="AH287" s="50">
        <f t="shared" si="63"/>
        <v>115.17777777777746</v>
      </c>
      <c r="AI287" s="51">
        <f t="shared" si="63"/>
        <v>86.777777777777658</v>
      </c>
      <c r="AJ287" s="51">
        <f t="shared" si="65"/>
        <v>99.400000000000432</v>
      </c>
      <c r="AK287" s="51">
        <f t="shared" si="65"/>
        <v>107.28888888888902</v>
      </c>
      <c r="AX287" s="381"/>
    </row>
    <row r="288" spans="1:50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221.66666666666714</v>
      </c>
      <c r="F288" s="41">
        <f t="shared" si="64"/>
        <v>234.33333333333465</v>
      </c>
      <c r="G288" s="41">
        <f t="shared" si="64"/>
        <v>242.24999999999878</v>
      </c>
      <c r="H288" s="42">
        <f t="shared" si="64"/>
        <v>205.83333333333286</v>
      </c>
      <c r="I288" s="42">
        <f t="shared" si="64"/>
        <v>218.49999999999974</v>
      </c>
      <c r="J288" s="42">
        <f t="shared" si="64"/>
        <v>226.4166666666672</v>
      </c>
      <c r="K288" s="43">
        <f t="shared" si="64"/>
        <v>190.00000000000071</v>
      </c>
      <c r="L288" s="43">
        <f t="shared" si="64"/>
        <v>202.66666666666686</v>
      </c>
      <c r="M288" s="43">
        <f t="shared" si="64"/>
        <v>210.583333333334</v>
      </c>
      <c r="N288" s="44">
        <f t="shared" si="64"/>
        <v>142.5</v>
      </c>
      <c r="O288" s="44">
        <f t="shared" si="64"/>
        <v>155.16666666666615</v>
      </c>
      <c r="P288" s="44">
        <f t="shared" si="64"/>
        <v>163.08333333333329</v>
      </c>
      <c r="Q288" s="45">
        <f t="shared" si="64"/>
        <v>134.58333333333286</v>
      </c>
      <c r="R288" s="45">
        <f t="shared" si="64"/>
        <v>147.24999999999901</v>
      </c>
      <c r="S288" s="45">
        <f t="shared" si="64"/>
        <v>155.16666666666615</v>
      </c>
      <c r="T288" s="46">
        <f t="shared" si="64"/>
        <v>126.66666666666578</v>
      </c>
      <c r="U288" s="46">
        <f t="shared" si="63"/>
        <v>139.333333333334</v>
      </c>
      <c r="V288" s="46">
        <f t="shared" si="63"/>
        <v>147.24999999999901</v>
      </c>
      <c r="W288" s="47">
        <f t="shared" si="63"/>
        <v>118.75000000000038</v>
      </c>
      <c r="X288" s="47">
        <f t="shared" si="63"/>
        <v>131.41666666666686</v>
      </c>
      <c r="Y288" s="47">
        <f t="shared" si="63"/>
        <v>139.333333333334</v>
      </c>
      <c r="Z288" s="48">
        <f t="shared" si="63"/>
        <v>110.83333333333357</v>
      </c>
      <c r="AA288" s="48">
        <f t="shared" si="63"/>
        <v>123.49999999999972</v>
      </c>
      <c r="AB288" s="48">
        <f t="shared" si="63"/>
        <v>131.41666666666686</v>
      </c>
      <c r="AC288" s="49">
        <f t="shared" si="63"/>
        <v>102.91666666666643</v>
      </c>
      <c r="AD288" s="49">
        <f t="shared" si="63"/>
        <v>115.58333333333302</v>
      </c>
      <c r="AE288" s="49">
        <f t="shared" si="63"/>
        <v>123.49999999999972</v>
      </c>
      <c r="AF288" s="50">
        <f t="shared" si="63"/>
        <v>95.000000000000355</v>
      </c>
      <c r="AG288" s="50">
        <f t="shared" si="63"/>
        <v>107.6666666666668</v>
      </c>
      <c r="AH288" s="50">
        <f t="shared" si="63"/>
        <v>115.58333333333302</v>
      </c>
      <c r="AI288" s="51">
        <f t="shared" si="63"/>
        <v>87.083333333333215</v>
      </c>
      <c r="AJ288" s="51">
        <f t="shared" si="65"/>
        <v>99.750000000000426</v>
      </c>
      <c r="AK288" s="51">
        <f t="shared" si="65"/>
        <v>107.6666666666668</v>
      </c>
      <c r="AX288" s="381"/>
    </row>
    <row r="289" spans="1:50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222.44444444444491</v>
      </c>
      <c r="F289" s="41">
        <f t="shared" si="64"/>
        <v>235.15555555555687</v>
      </c>
      <c r="G289" s="41">
        <f t="shared" si="64"/>
        <v>243.09999999999877</v>
      </c>
      <c r="H289" s="42">
        <f t="shared" si="64"/>
        <v>206.55555555555509</v>
      </c>
      <c r="I289" s="42">
        <f t="shared" si="64"/>
        <v>219.26666666666642</v>
      </c>
      <c r="J289" s="42">
        <f t="shared" si="64"/>
        <v>227.21111111111165</v>
      </c>
      <c r="K289" s="43">
        <f t="shared" si="64"/>
        <v>190.66666666666737</v>
      </c>
      <c r="L289" s="43">
        <f t="shared" si="64"/>
        <v>203.37777777777796</v>
      </c>
      <c r="M289" s="43">
        <f t="shared" si="64"/>
        <v>211.32222222222288</v>
      </c>
      <c r="N289" s="44">
        <f t="shared" si="64"/>
        <v>143</v>
      </c>
      <c r="O289" s="44">
        <f t="shared" si="64"/>
        <v>155.7111111111106</v>
      </c>
      <c r="P289" s="44">
        <f t="shared" si="64"/>
        <v>163.65555555555551</v>
      </c>
      <c r="Q289" s="45">
        <f t="shared" si="64"/>
        <v>135.05555555555509</v>
      </c>
      <c r="R289" s="45">
        <f t="shared" si="64"/>
        <v>147.76666666666569</v>
      </c>
      <c r="S289" s="45">
        <f t="shared" si="64"/>
        <v>155.7111111111106</v>
      </c>
      <c r="T289" s="46">
        <f t="shared" si="64"/>
        <v>127.11111111111022</v>
      </c>
      <c r="U289" s="46">
        <f t="shared" si="63"/>
        <v>139.82222222222288</v>
      </c>
      <c r="V289" s="46">
        <f t="shared" si="63"/>
        <v>147.76666666666569</v>
      </c>
      <c r="W289" s="47">
        <f t="shared" si="63"/>
        <v>119.16666666666706</v>
      </c>
      <c r="X289" s="47">
        <f t="shared" si="63"/>
        <v>131.87777777777796</v>
      </c>
      <c r="Y289" s="47">
        <f t="shared" si="63"/>
        <v>139.82222222222288</v>
      </c>
      <c r="Z289" s="48">
        <f t="shared" si="63"/>
        <v>111.22222222222246</v>
      </c>
      <c r="AA289" s="48">
        <f t="shared" si="63"/>
        <v>123.93333333333305</v>
      </c>
      <c r="AB289" s="48">
        <f t="shared" si="63"/>
        <v>131.87777777777796</v>
      </c>
      <c r="AC289" s="49">
        <f t="shared" si="63"/>
        <v>103.27777777777754</v>
      </c>
      <c r="AD289" s="49">
        <f t="shared" si="63"/>
        <v>115.98888888888857</v>
      </c>
      <c r="AE289" s="49">
        <f t="shared" si="63"/>
        <v>123.93333333333305</v>
      </c>
      <c r="AF289" s="50">
        <f t="shared" si="63"/>
        <v>95.333333333333684</v>
      </c>
      <c r="AG289" s="50">
        <f t="shared" si="63"/>
        <v>108.04444444444458</v>
      </c>
      <c r="AH289" s="50">
        <f t="shared" si="63"/>
        <v>115.98888888888857</v>
      </c>
      <c r="AI289" s="51">
        <f t="shared" si="63"/>
        <v>87.388888888888772</v>
      </c>
      <c r="AJ289" s="51">
        <f t="shared" si="65"/>
        <v>100.10000000000042</v>
      </c>
      <c r="AK289" s="51">
        <f t="shared" si="65"/>
        <v>108.04444444444458</v>
      </c>
      <c r="AX289" s="381"/>
    </row>
    <row r="290" spans="1:50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223.22222222222268</v>
      </c>
      <c r="F290" s="41">
        <f t="shared" si="64"/>
        <v>235.9777777777791</v>
      </c>
      <c r="G290" s="41">
        <f t="shared" si="64"/>
        <v>243.94999999999877</v>
      </c>
      <c r="H290" s="42">
        <f t="shared" si="64"/>
        <v>207.27777777777732</v>
      </c>
      <c r="I290" s="42">
        <f t="shared" si="64"/>
        <v>220.0333333333331</v>
      </c>
      <c r="J290" s="42">
        <f t="shared" si="64"/>
        <v>228.0055555555561</v>
      </c>
      <c r="K290" s="43">
        <f t="shared" si="64"/>
        <v>191.33333333333402</v>
      </c>
      <c r="L290" s="43">
        <f t="shared" si="64"/>
        <v>204.08888888888907</v>
      </c>
      <c r="M290" s="43">
        <f t="shared" si="64"/>
        <v>212.06111111111176</v>
      </c>
      <c r="N290" s="44">
        <f t="shared" si="64"/>
        <v>143.5</v>
      </c>
      <c r="O290" s="44">
        <f t="shared" si="64"/>
        <v>156.25555555555505</v>
      </c>
      <c r="P290" s="44">
        <f t="shared" si="64"/>
        <v>164.22777777777773</v>
      </c>
      <c r="Q290" s="45">
        <f t="shared" si="64"/>
        <v>135.52777777777732</v>
      </c>
      <c r="R290" s="45">
        <f t="shared" si="64"/>
        <v>148.28333333333237</v>
      </c>
      <c r="S290" s="45">
        <f t="shared" si="64"/>
        <v>156.25555555555505</v>
      </c>
      <c r="T290" s="46">
        <f t="shared" si="64"/>
        <v>127.55555555555466</v>
      </c>
      <c r="U290" s="46">
        <f t="shared" si="63"/>
        <v>140.31111111111176</v>
      </c>
      <c r="V290" s="46">
        <f t="shared" si="63"/>
        <v>148.28333333333237</v>
      </c>
      <c r="W290" s="47">
        <f t="shared" si="63"/>
        <v>119.58333333333373</v>
      </c>
      <c r="X290" s="47">
        <f t="shared" si="63"/>
        <v>132.33888888888907</v>
      </c>
      <c r="Y290" s="47">
        <f t="shared" si="63"/>
        <v>140.31111111111176</v>
      </c>
      <c r="Z290" s="48">
        <f t="shared" si="63"/>
        <v>111.61111111111134</v>
      </c>
      <c r="AA290" s="48">
        <f t="shared" si="63"/>
        <v>124.36666666666639</v>
      </c>
      <c r="AB290" s="48">
        <f t="shared" si="63"/>
        <v>132.33888888888907</v>
      </c>
      <c r="AC290" s="49">
        <f t="shared" si="63"/>
        <v>103.63888888888866</v>
      </c>
      <c r="AD290" s="49">
        <f t="shared" si="63"/>
        <v>116.39444444444412</v>
      </c>
      <c r="AE290" s="49">
        <f t="shared" si="63"/>
        <v>124.36666666666639</v>
      </c>
      <c r="AF290" s="50">
        <f t="shared" si="63"/>
        <v>95.666666666667012</v>
      </c>
      <c r="AG290" s="50">
        <f t="shared" si="63"/>
        <v>108.42222222222236</v>
      </c>
      <c r="AH290" s="50">
        <f t="shared" si="63"/>
        <v>116.39444444444412</v>
      </c>
      <c r="AI290" s="51">
        <f t="shared" si="63"/>
        <v>87.694444444444329</v>
      </c>
      <c r="AJ290" s="51">
        <f t="shared" si="65"/>
        <v>100.45000000000041</v>
      </c>
      <c r="AK290" s="51">
        <f t="shared" si="65"/>
        <v>108.42222222222236</v>
      </c>
      <c r="AX290" s="381"/>
    </row>
    <row r="291" spans="1:50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224.00000000000045</v>
      </c>
      <c r="F291" s="41">
        <f t="shared" si="64"/>
        <v>236.80000000000132</v>
      </c>
      <c r="G291" s="41">
        <f t="shared" si="64"/>
        <v>244.79999999999876</v>
      </c>
      <c r="H291" s="42">
        <f t="shared" si="64"/>
        <v>207.99999999999955</v>
      </c>
      <c r="I291" s="42">
        <f t="shared" si="64"/>
        <v>220.79999999999978</v>
      </c>
      <c r="J291" s="42">
        <f t="shared" si="64"/>
        <v>228.80000000000055</v>
      </c>
      <c r="K291" s="43">
        <f t="shared" si="64"/>
        <v>192.00000000000068</v>
      </c>
      <c r="L291" s="43">
        <f t="shared" si="64"/>
        <v>204.80000000000018</v>
      </c>
      <c r="M291" s="43">
        <f t="shared" si="64"/>
        <v>212.80000000000064</v>
      </c>
      <c r="N291" s="44">
        <f t="shared" si="64"/>
        <v>144</v>
      </c>
      <c r="O291" s="44">
        <f t="shared" si="64"/>
        <v>156.7999999999995</v>
      </c>
      <c r="P291" s="44">
        <f t="shared" si="64"/>
        <v>164.79999999999995</v>
      </c>
      <c r="Q291" s="45">
        <f t="shared" si="64"/>
        <v>135.99999999999955</v>
      </c>
      <c r="R291" s="45">
        <f t="shared" si="64"/>
        <v>148.79999999999905</v>
      </c>
      <c r="S291" s="45">
        <f t="shared" si="64"/>
        <v>156.7999999999995</v>
      </c>
      <c r="T291" s="46">
        <f t="shared" ref="T291:AI306" si="66">T292-(T$363/360)</f>
        <v>127.9999999999991</v>
      </c>
      <c r="U291" s="46">
        <f t="shared" si="66"/>
        <v>140.80000000000064</v>
      </c>
      <c r="V291" s="46">
        <f t="shared" si="66"/>
        <v>148.79999999999905</v>
      </c>
      <c r="W291" s="47">
        <f t="shared" si="66"/>
        <v>120.0000000000004</v>
      </c>
      <c r="X291" s="47">
        <f t="shared" si="66"/>
        <v>132.80000000000018</v>
      </c>
      <c r="Y291" s="47">
        <f t="shared" si="66"/>
        <v>140.80000000000064</v>
      </c>
      <c r="Z291" s="48">
        <f t="shared" si="66"/>
        <v>112.00000000000023</v>
      </c>
      <c r="AA291" s="48">
        <f t="shared" si="66"/>
        <v>124.79999999999973</v>
      </c>
      <c r="AB291" s="48">
        <f t="shared" si="66"/>
        <v>132.80000000000018</v>
      </c>
      <c r="AC291" s="49">
        <f t="shared" si="66"/>
        <v>103.99999999999977</v>
      </c>
      <c r="AD291" s="49">
        <f t="shared" si="66"/>
        <v>116.79999999999967</v>
      </c>
      <c r="AE291" s="49">
        <f t="shared" si="66"/>
        <v>124.79999999999973</v>
      </c>
      <c r="AF291" s="50">
        <f t="shared" si="66"/>
        <v>96.000000000000341</v>
      </c>
      <c r="AG291" s="50">
        <f t="shared" si="66"/>
        <v>108.80000000000014</v>
      </c>
      <c r="AH291" s="50">
        <f t="shared" si="66"/>
        <v>116.79999999999967</v>
      </c>
      <c r="AI291" s="51">
        <f t="shared" si="66"/>
        <v>87.999999999999886</v>
      </c>
      <c r="AJ291" s="51">
        <f t="shared" si="65"/>
        <v>100.80000000000041</v>
      </c>
      <c r="AK291" s="51">
        <f t="shared" si="65"/>
        <v>108.80000000000014</v>
      </c>
      <c r="AX291" s="381"/>
    </row>
    <row r="292" spans="1:50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224.77777777777823</v>
      </c>
      <c r="F292" s="41">
        <f t="shared" si="67"/>
        <v>237.62222222222354</v>
      </c>
      <c r="G292" s="41">
        <f t="shared" si="67"/>
        <v>245.64999999999876</v>
      </c>
      <c r="H292" s="42">
        <f t="shared" si="67"/>
        <v>208.72222222222177</v>
      </c>
      <c r="I292" s="42">
        <f t="shared" si="67"/>
        <v>221.56666666666646</v>
      </c>
      <c r="J292" s="42">
        <f t="shared" si="67"/>
        <v>229.594444444445</v>
      </c>
      <c r="K292" s="43">
        <f t="shared" si="67"/>
        <v>192.66666666666734</v>
      </c>
      <c r="L292" s="43">
        <f t="shared" si="67"/>
        <v>205.51111111111129</v>
      </c>
      <c r="M292" s="43">
        <f t="shared" si="67"/>
        <v>213.53888888888952</v>
      </c>
      <c r="N292" s="44">
        <f t="shared" si="67"/>
        <v>144.5</v>
      </c>
      <c r="O292" s="44">
        <f t="shared" si="67"/>
        <v>157.34444444444395</v>
      </c>
      <c r="P292" s="44">
        <f t="shared" si="67"/>
        <v>165.37222222222218</v>
      </c>
      <c r="Q292" s="45">
        <f t="shared" si="67"/>
        <v>136.47222222222177</v>
      </c>
      <c r="R292" s="45">
        <f t="shared" si="67"/>
        <v>149.31666666666572</v>
      </c>
      <c r="S292" s="45">
        <f t="shared" si="67"/>
        <v>157.34444444444395</v>
      </c>
      <c r="T292" s="46">
        <f t="shared" si="67"/>
        <v>128.44444444444355</v>
      </c>
      <c r="U292" s="46">
        <f t="shared" si="66"/>
        <v>141.28888888888952</v>
      </c>
      <c r="V292" s="46">
        <f t="shared" si="66"/>
        <v>149.31666666666572</v>
      </c>
      <c r="W292" s="47">
        <f t="shared" si="66"/>
        <v>120.41666666666707</v>
      </c>
      <c r="X292" s="47">
        <f t="shared" si="66"/>
        <v>133.26111111111129</v>
      </c>
      <c r="Y292" s="47">
        <f t="shared" si="66"/>
        <v>141.28888888888952</v>
      </c>
      <c r="Z292" s="48">
        <f t="shared" si="66"/>
        <v>112.38888888888911</v>
      </c>
      <c r="AA292" s="48">
        <f t="shared" si="66"/>
        <v>125.23333333333306</v>
      </c>
      <c r="AB292" s="48">
        <f t="shared" si="66"/>
        <v>133.26111111111129</v>
      </c>
      <c r="AC292" s="49">
        <f t="shared" si="66"/>
        <v>104.36111111111089</v>
      </c>
      <c r="AD292" s="49">
        <f t="shared" si="66"/>
        <v>117.20555555555522</v>
      </c>
      <c r="AE292" s="49">
        <f t="shared" si="66"/>
        <v>125.23333333333306</v>
      </c>
      <c r="AF292" s="50">
        <f t="shared" si="66"/>
        <v>96.33333333333367</v>
      </c>
      <c r="AG292" s="50">
        <f t="shared" si="66"/>
        <v>109.17777777777792</v>
      </c>
      <c r="AH292" s="50">
        <f t="shared" si="66"/>
        <v>117.20555555555522</v>
      </c>
      <c r="AI292" s="51">
        <f t="shared" si="66"/>
        <v>88.305555555555443</v>
      </c>
      <c r="AJ292" s="51">
        <f t="shared" si="65"/>
        <v>101.1500000000004</v>
      </c>
      <c r="AK292" s="51">
        <f t="shared" si="65"/>
        <v>109.17777777777792</v>
      </c>
      <c r="AX292" s="381"/>
    </row>
    <row r="293" spans="1:50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225.555555555556</v>
      </c>
      <c r="F293" s="41">
        <f t="shared" si="67"/>
        <v>238.44444444444576</v>
      </c>
      <c r="G293" s="41">
        <f t="shared" si="67"/>
        <v>246.49999999999875</v>
      </c>
      <c r="H293" s="42">
        <f t="shared" si="67"/>
        <v>209.444444444444</v>
      </c>
      <c r="I293" s="42">
        <f t="shared" si="67"/>
        <v>222.33333333333314</v>
      </c>
      <c r="J293" s="42">
        <f t="shared" si="67"/>
        <v>230.38888888888945</v>
      </c>
      <c r="K293" s="43">
        <f t="shared" si="67"/>
        <v>193.333333333334</v>
      </c>
      <c r="L293" s="43">
        <f t="shared" si="67"/>
        <v>206.2222222222224</v>
      </c>
      <c r="M293" s="43">
        <f t="shared" si="67"/>
        <v>214.2777777777784</v>
      </c>
      <c r="N293" s="44">
        <f t="shared" si="67"/>
        <v>145</v>
      </c>
      <c r="O293" s="44">
        <f t="shared" si="67"/>
        <v>157.8888888888884</v>
      </c>
      <c r="P293" s="44">
        <f t="shared" si="67"/>
        <v>165.9444444444444</v>
      </c>
      <c r="Q293" s="45">
        <f t="shared" si="67"/>
        <v>136.944444444444</v>
      </c>
      <c r="R293" s="45">
        <f t="shared" si="67"/>
        <v>149.8333333333324</v>
      </c>
      <c r="S293" s="45">
        <f t="shared" si="67"/>
        <v>157.8888888888884</v>
      </c>
      <c r="T293" s="46">
        <f t="shared" si="67"/>
        <v>128.888888888888</v>
      </c>
      <c r="U293" s="46">
        <f t="shared" si="66"/>
        <v>141.7777777777784</v>
      </c>
      <c r="V293" s="46">
        <f t="shared" si="66"/>
        <v>149.8333333333324</v>
      </c>
      <c r="W293" s="47">
        <f t="shared" si="66"/>
        <v>120.83333333333374</v>
      </c>
      <c r="X293" s="47">
        <f t="shared" si="66"/>
        <v>133.7222222222224</v>
      </c>
      <c r="Y293" s="47">
        <f t="shared" si="66"/>
        <v>141.7777777777784</v>
      </c>
      <c r="Z293" s="48">
        <f t="shared" si="66"/>
        <v>112.777777777778</v>
      </c>
      <c r="AA293" s="48">
        <f t="shared" si="66"/>
        <v>125.6666666666664</v>
      </c>
      <c r="AB293" s="48">
        <f t="shared" si="66"/>
        <v>133.7222222222224</v>
      </c>
      <c r="AC293" s="49">
        <f t="shared" si="66"/>
        <v>104.722222222222</v>
      </c>
      <c r="AD293" s="49">
        <f t="shared" si="66"/>
        <v>117.61111111111077</v>
      </c>
      <c r="AE293" s="49">
        <f t="shared" si="66"/>
        <v>125.6666666666664</v>
      </c>
      <c r="AF293" s="50">
        <f t="shared" si="66"/>
        <v>96.666666666666998</v>
      </c>
      <c r="AG293" s="50">
        <f t="shared" si="66"/>
        <v>109.5555555555557</v>
      </c>
      <c r="AH293" s="50">
        <f t="shared" si="66"/>
        <v>117.61111111111077</v>
      </c>
      <c r="AI293" s="51">
        <f t="shared" si="66"/>
        <v>88.611111111111001</v>
      </c>
      <c r="AJ293" s="51">
        <f t="shared" si="65"/>
        <v>101.5000000000004</v>
      </c>
      <c r="AK293" s="51">
        <f t="shared" si="65"/>
        <v>109.5555555555557</v>
      </c>
      <c r="AX293" s="381"/>
    </row>
    <row r="294" spans="1:50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226.33333333333377</v>
      </c>
      <c r="F294" s="41">
        <f t="shared" si="67"/>
        <v>239.26666666666799</v>
      </c>
      <c r="G294" s="41">
        <f t="shared" si="67"/>
        <v>247.34999999999874</v>
      </c>
      <c r="H294" s="42">
        <f t="shared" si="67"/>
        <v>210.16666666666623</v>
      </c>
      <c r="I294" s="42">
        <f t="shared" si="67"/>
        <v>223.09999999999982</v>
      </c>
      <c r="J294" s="42">
        <f t="shared" si="67"/>
        <v>231.18333333333391</v>
      </c>
      <c r="K294" s="43">
        <f t="shared" si="67"/>
        <v>194.00000000000065</v>
      </c>
      <c r="L294" s="43">
        <f t="shared" si="67"/>
        <v>206.93333333333351</v>
      </c>
      <c r="M294" s="43">
        <f t="shared" si="67"/>
        <v>215.01666666666728</v>
      </c>
      <c r="N294" s="44">
        <f t="shared" si="67"/>
        <v>145.5</v>
      </c>
      <c r="O294" s="44">
        <f t="shared" si="67"/>
        <v>158.43333333333285</v>
      </c>
      <c r="P294" s="44">
        <f t="shared" si="67"/>
        <v>166.51666666666662</v>
      </c>
      <c r="Q294" s="45">
        <f t="shared" si="67"/>
        <v>137.41666666666623</v>
      </c>
      <c r="R294" s="45">
        <f t="shared" si="67"/>
        <v>150.34999999999908</v>
      </c>
      <c r="S294" s="45">
        <f t="shared" si="67"/>
        <v>158.43333333333285</v>
      </c>
      <c r="T294" s="46">
        <f t="shared" si="67"/>
        <v>129.33333333333246</v>
      </c>
      <c r="U294" s="46">
        <f t="shared" si="66"/>
        <v>142.26666666666728</v>
      </c>
      <c r="V294" s="46">
        <f t="shared" si="66"/>
        <v>150.34999999999908</v>
      </c>
      <c r="W294" s="47">
        <f t="shared" si="66"/>
        <v>121.25000000000041</v>
      </c>
      <c r="X294" s="47">
        <f t="shared" si="66"/>
        <v>134.18333333333351</v>
      </c>
      <c r="Y294" s="47">
        <f t="shared" si="66"/>
        <v>142.26666666666728</v>
      </c>
      <c r="Z294" s="48">
        <f t="shared" si="66"/>
        <v>113.16666666666688</v>
      </c>
      <c r="AA294" s="48">
        <f t="shared" si="66"/>
        <v>126.09999999999974</v>
      </c>
      <c r="AB294" s="48">
        <f t="shared" si="66"/>
        <v>134.18333333333351</v>
      </c>
      <c r="AC294" s="49">
        <f t="shared" si="66"/>
        <v>105.08333333333312</v>
      </c>
      <c r="AD294" s="49">
        <f t="shared" si="66"/>
        <v>118.01666666666632</v>
      </c>
      <c r="AE294" s="49">
        <f t="shared" si="66"/>
        <v>126.09999999999974</v>
      </c>
      <c r="AF294" s="50">
        <f t="shared" si="66"/>
        <v>97.000000000000327</v>
      </c>
      <c r="AG294" s="50">
        <f t="shared" si="66"/>
        <v>109.93333333333348</v>
      </c>
      <c r="AH294" s="50">
        <f t="shared" si="66"/>
        <v>118.01666666666632</v>
      </c>
      <c r="AI294" s="51">
        <f t="shared" si="66"/>
        <v>88.916666666666558</v>
      </c>
      <c r="AJ294" s="51">
        <f t="shared" si="65"/>
        <v>101.85000000000039</v>
      </c>
      <c r="AK294" s="51">
        <f t="shared" si="65"/>
        <v>109.93333333333348</v>
      </c>
      <c r="AX294" s="381"/>
    </row>
    <row r="295" spans="1:50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227.11111111111154</v>
      </c>
      <c r="F295" s="41">
        <f t="shared" si="67"/>
        <v>240.08888888889021</v>
      </c>
      <c r="G295" s="41">
        <f t="shared" si="67"/>
        <v>248.19999999999874</v>
      </c>
      <c r="H295" s="42">
        <f t="shared" si="67"/>
        <v>210.88888888888846</v>
      </c>
      <c r="I295" s="42">
        <f t="shared" si="67"/>
        <v>223.8666666666665</v>
      </c>
      <c r="J295" s="42">
        <f t="shared" si="67"/>
        <v>231.97777777777836</v>
      </c>
      <c r="K295" s="43">
        <f t="shared" si="67"/>
        <v>194.66666666666731</v>
      </c>
      <c r="L295" s="43">
        <f t="shared" si="67"/>
        <v>207.64444444444462</v>
      </c>
      <c r="M295" s="43">
        <f t="shared" si="67"/>
        <v>215.75555555555616</v>
      </c>
      <c r="N295" s="44">
        <f t="shared" si="67"/>
        <v>146</v>
      </c>
      <c r="O295" s="44">
        <f t="shared" si="67"/>
        <v>158.97777777777731</v>
      </c>
      <c r="P295" s="44">
        <f t="shared" si="67"/>
        <v>167.08888888888885</v>
      </c>
      <c r="Q295" s="45">
        <f t="shared" si="67"/>
        <v>137.88888888888846</v>
      </c>
      <c r="R295" s="45">
        <f t="shared" si="67"/>
        <v>150.86666666666576</v>
      </c>
      <c r="S295" s="45">
        <f t="shared" si="67"/>
        <v>158.97777777777731</v>
      </c>
      <c r="T295" s="46">
        <f t="shared" si="67"/>
        <v>129.77777777777692</v>
      </c>
      <c r="U295" s="46">
        <f t="shared" si="66"/>
        <v>142.75555555555616</v>
      </c>
      <c r="V295" s="46">
        <f t="shared" si="66"/>
        <v>150.86666666666576</v>
      </c>
      <c r="W295" s="47">
        <f t="shared" si="66"/>
        <v>121.66666666666708</v>
      </c>
      <c r="X295" s="47">
        <f t="shared" si="66"/>
        <v>134.64444444444462</v>
      </c>
      <c r="Y295" s="47">
        <f t="shared" si="66"/>
        <v>142.75555555555616</v>
      </c>
      <c r="Z295" s="48">
        <f t="shared" si="66"/>
        <v>113.55555555555577</v>
      </c>
      <c r="AA295" s="48">
        <f t="shared" si="66"/>
        <v>126.53333333333308</v>
      </c>
      <c r="AB295" s="48">
        <f t="shared" si="66"/>
        <v>134.64444444444462</v>
      </c>
      <c r="AC295" s="49">
        <f t="shared" si="66"/>
        <v>105.44444444444423</v>
      </c>
      <c r="AD295" s="49">
        <f t="shared" si="66"/>
        <v>118.42222222222188</v>
      </c>
      <c r="AE295" s="49">
        <f t="shared" si="66"/>
        <v>126.53333333333308</v>
      </c>
      <c r="AF295" s="50">
        <f t="shared" si="66"/>
        <v>97.333333333333655</v>
      </c>
      <c r="AG295" s="50">
        <f t="shared" si="66"/>
        <v>110.31111111111126</v>
      </c>
      <c r="AH295" s="50">
        <f t="shared" si="66"/>
        <v>118.42222222222188</v>
      </c>
      <c r="AI295" s="51">
        <f t="shared" si="66"/>
        <v>89.222222222222115</v>
      </c>
      <c r="AJ295" s="51">
        <f t="shared" si="65"/>
        <v>102.20000000000039</v>
      </c>
      <c r="AK295" s="51">
        <f t="shared" si="65"/>
        <v>110.31111111111126</v>
      </c>
      <c r="AX295" s="381"/>
    </row>
    <row r="296" spans="1:50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227.88888888888931</v>
      </c>
      <c r="F296" s="41">
        <f t="shared" si="67"/>
        <v>240.91111111111243</v>
      </c>
      <c r="G296" s="41">
        <f t="shared" si="67"/>
        <v>249.04999999999873</v>
      </c>
      <c r="H296" s="42">
        <f t="shared" si="67"/>
        <v>211.61111111111069</v>
      </c>
      <c r="I296" s="42">
        <f t="shared" si="67"/>
        <v>224.63333333333318</v>
      </c>
      <c r="J296" s="42">
        <f t="shared" si="67"/>
        <v>232.77222222222281</v>
      </c>
      <c r="K296" s="43">
        <f t="shared" si="67"/>
        <v>195.33333333333397</v>
      </c>
      <c r="L296" s="43">
        <f t="shared" si="67"/>
        <v>208.35555555555572</v>
      </c>
      <c r="M296" s="43">
        <f t="shared" si="67"/>
        <v>216.49444444444504</v>
      </c>
      <c r="N296" s="44">
        <f t="shared" si="67"/>
        <v>146.5</v>
      </c>
      <c r="O296" s="44">
        <f t="shared" si="67"/>
        <v>159.52222222222176</v>
      </c>
      <c r="P296" s="44">
        <f t="shared" si="67"/>
        <v>167.66111111111107</v>
      </c>
      <c r="Q296" s="45">
        <f t="shared" si="67"/>
        <v>138.36111111111069</v>
      </c>
      <c r="R296" s="45">
        <f t="shared" si="67"/>
        <v>151.38333333333244</v>
      </c>
      <c r="S296" s="45">
        <f t="shared" si="67"/>
        <v>159.52222222222176</v>
      </c>
      <c r="T296" s="46">
        <f t="shared" si="67"/>
        <v>130.22222222222138</v>
      </c>
      <c r="U296" s="46">
        <f t="shared" si="66"/>
        <v>143.24444444444504</v>
      </c>
      <c r="V296" s="46">
        <f t="shared" si="66"/>
        <v>151.38333333333244</v>
      </c>
      <c r="W296" s="47">
        <f t="shared" si="66"/>
        <v>122.08333333333375</v>
      </c>
      <c r="X296" s="47">
        <f t="shared" si="66"/>
        <v>135.10555555555572</v>
      </c>
      <c r="Y296" s="47">
        <f t="shared" si="66"/>
        <v>143.24444444444504</v>
      </c>
      <c r="Z296" s="48">
        <f t="shared" si="66"/>
        <v>113.94444444444466</v>
      </c>
      <c r="AA296" s="48">
        <f t="shared" si="66"/>
        <v>126.96666666666641</v>
      </c>
      <c r="AB296" s="48">
        <f t="shared" si="66"/>
        <v>135.10555555555572</v>
      </c>
      <c r="AC296" s="49">
        <f t="shared" si="66"/>
        <v>105.80555555555534</v>
      </c>
      <c r="AD296" s="49">
        <f t="shared" si="66"/>
        <v>118.82777777777743</v>
      </c>
      <c r="AE296" s="49">
        <f t="shared" si="66"/>
        <v>126.96666666666641</v>
      </c>
      <c r="AF296" s="50">
        <f t="shared" si="66"/>
        <v>97.666666666666984</v>
      </c>
      <c r="AG296" s="50">
        <f t="shared" si="66"/>
        <v>110.68888888888904</v>
      </c>
      <c r="AH296" s="50">
        <f t="shared" si="66"/>
        <v>118.82777777777743</v>
      </c>
      <c r="AI296" s="51">
        <f t="shared" si="66"/>
        <v>89.527777777777672</v>
      </c>
      <c r="AJ296" s="51">
        <f t="shared" si="65"/>
        <v>102.55000000000038</v>
      </c>
      <c r="AK296" s="51">
        <f t="shared" si="65"/>
        <v>110.68888888888904</v>
      </c>
      <c r="AX296" s="381"/>
    </row>
    <row r="297" spans="1:50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228.66666666666708</v>
      </c>
      <c r="F297" s="41">
        <f t="shared" si="67"/>
        <v>241.73333333333466</v>
      </c>
      <c r="G297" s="41">
        <f t="shared" si="67"/>
        <v>249.89999999999873</v>
      </c>
      <c r="H297" s="42">
        <f t="shared" si="67"/>
        <v>212.33333333333292</v>
      </c>
      <c r="I297" s="42">
        <f t="shared" si="67"/>
        <v>225.39999999999986</v>
      </c>
      <c r="J297" s="42">
        <f t="shared" si="67"/>
        <v>233.56666666666726</v>
      </c>
      <c r="K297" s="43">
        <f t="shared" si="67"/>
        <v>196.00000000000063</v>
      </c>
      <c r="L297" s="43">
        <f t="shared" si="67"/>
        <v>209.06666666666683</v>
      </c>
      <c r="M297" s="43">
        <f t="shared" si="67"/>
        <v>217.23333333333392</v>
      </c>
      <c r="N297" s="44">
        <f t="shared" si="67"/>
        <v>147</v>
      </c>
      <c r="O297" s="44">
        <f t="shared" si="67"/>
        <v>160.06666666666621</v>
      </c>
      <c r="P297" s="44">
        <f t="shared" si="67"/>
        <v>168.23333333333329</v>
      </c>
      <c r="Q297" s="45">
        <f t="shared" si="67"/>
        <v>138.83333333333292</v>
      </c>
      <c r="R297" s="45">
        <f t="shared" si="67"/>
        <v>151.89999999999912</v>
      </c>
      <c r="S297" s="45">
        <f t="shared" si="67"/>
        <v>160.06666666666621</v>
      </c>
      <c r="T297" s="46">
        <f t="shared" si="67"/>
        <v>130.66666666666583</v>
      </c>
      <c r="U297" s="46">
        <f t="shared" si="66"/>
        <v>143.73333333333392</v>
      </c>
      <c r="V297" s="46">
        <f t="shared" si="66"/>
        <v>151.89999999999912</v>
      </c>
      <c r="W297" s="47">
        <f t="shared" si="66"/>
        <v>122.50000000000043</v>
      </c>
      <c r="X297" s="47">
        <f t="shared" si="66"/>
        <v>135.56666666666683</v>
      </c>
      <c r="Y297" s="47">
        <f t="shared" si="66"/>
        <v>143.73333333333392</v>
      </c>
      <c r="Z297" s="48">
        <f t="shared" si="66"/>
        <v>114.33333333333354</v>
      </c>
      <c r="AA297" s="48">
        <f t="shared" si="66"/>
        <v>127.39999999999975</v>
      </c>
      <c r="AB297" s="48">
        <f t="shared" si="66"/>
        <v>135.56666666666683</v>
      </c>
      <c r="AC297" s="49">
        <f t="shared" si="66"/>
        <v>106.16666666666646</v>
      </c>
      <c r="AD297" s="49">
        <f t="shared" si="66"/>
        <v>119.23333333333298</v>
      </c>
      <c r="AE297" s="49">
        <f t="shared" si="66"/>
        <v>127.39999999999975</v>
      </c>
      <c r="AF297" s="50">
        <f t="shared" si="66"/>
        <v>98.000000000000313</v>
      </c>
      <c r="AG297" s="50">
        <f t="shared" si="66"/>
        <v>111.06666666666682</v>
      </c>
      <c r="AH297" s="50">
        <f t="shared" si="66"/>
        <v>119.23333333333298</v>
      </c>
      <c r="AI297" s="51">
        <f t="shared" si="66"/>
        <v>89.833333333333229</v>
      </c>
      <c r="AJ297" s="51">
        <f t="shared" si="65"/>
        <v>102.90000000000038</v>
      </c>
      <c r="AK297" s="51">
        <f t="shared" si="65"/>
        <v>111.06666666666682</v>
      </c>
      <c r="AX297" s="381"/>
    </row>
    <row r="298" spans="1:50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229.44444444444485</v>
      </c>
      <c r="F298" s="41">
        <f t="shared" si="67"/>
        <v>242.55555555555688</v>
      </c>
      <c r="G298" s="41">
        <f t="shared" si="67"/>
        <v>250.74999999999872</v>
      </c>
      <c r="H298" s="42">
        <f t="shared" si="67"/>
        <v>213.05555555555515</v>
      </c>
      <c r="I298" s="42">
        <f t="shared" si="67"/>
        <v>226.16666666666654</v>
      </c>
      <c r="J298" s="42">
        <f t="shared" si="67"/>
        <v>234.36111111111171</v>
      </c>
      <c r="K298" s="43">
        <f t="shared" si="67"/>
        <v>196.66666666666728</v>
      </c>
      <c r="L298" s="43">
        <f t="shared" si="67"/>
        <v>209.77777777777794</v>
      </c>
      <c r="M298" s="43">
        <f t="shared" si="67"/>
        <v>217.9722222222228</v>
      </c>
      <c r="N298" s="44">
        <f t="shared" si="67"/>
        <v>147.5</v>
      </c>
      <c r="O298" s="44">
        <f t="shared" si="67"/>
        <v>160.61111111111066</v>
      </c>
      <c r="P298" s="44">
        <f t="shared" si="67"/>
        <v>168.80555555555551</v>
      </c>
      <c r="Q298" s="45">
        <f t="shared" si="67"/>
        <v>139.30555555555515</v>
      </c>
      <c r="R298" s="45">
        <f t="shared" si="67"/>
        <v>152.4166666666658</v>
      </c>
      <c r="S298" s="45">
        <f t="shared" si="67"/>
        <v>160.61111111111066</v>
      </c>
      <c r="T298" s="46">
        <f t="shared" si="67"/>
        <v>131.11111111111029</v>
      </c>
      <c r="U298" s="46">
        <f t="shared" si="66"/>
        <v>144.2222222222228</v>
      </c>
      <c r="V298" s="46">
        <f t="shared" si="66"/>
        <v>152.4166666666658</v>
      </c>
      <c r="W298" s="47">
        <f t="shared" si="66"/>
        <v>122.9166666666671</v>
      </c>
      <c r="X298" s="47">
        <f t="shared" si="66"/>
        <v>136.02777777777794</v>
      </c>
      <c r="Y298" s="47">
        <f t="shared" si="66"/>
        <v>144.2222222222228</v>
      </c>
      <c r="Z298" s="48">
        <f t="shared" si="66"/>
        <v>114.72222222222243</v>
      </c>
      <c r="AA298" s="48">
        <f t="shared" si="66"/>
        <v>127.83333333333309</v>
      </c>
      <c r="AB298" s="48">
        <f t="shared" si="66"/>
        <v>136.02777777777794</v>
      </c>
      <c r="AC298" s="49">
        <f t="shared" si="66"/>
        <v>106.52777777777757</v>
      </c>
      <c r="AD298" s="49">
        <f t="shared" si="66"/>
        <v>119.63888888888853</v>
      </c>
      <c r="AE298" s="49">
        <f t="shared" si="66"/>
        <v>127.83333333333309</v>
      </c>
      <c r="AF298" s="50">
        <f t="shared" si="66"/>
        <v>98.333333333333641</v>
      </c>
      <c r="AG298" s="50">
        <f t="shared" si="66"/>
        <v>111.4444444444446</v>
      </c>
      <c r="AH298" s="50">
        <f t="shared" si="66"/>
        <v>119.63888888888853</v>
      </c>
      <c r="AI298" s="51">
        <f t="shared" si="66"/>
        <v>90.138888888888786</v>
      </c>
      <c r="AJ298" s="51">
        <f t="shared" si="65"/>
        <v>103.25000000000037</v>
      </c>
      <c r="AK298" s="51">
        <f t="shared" si="65"/>
        <v>111.4444444444446</v>
      </c>
      <c r="AX298" s="381"/>
    </row>
    <row r="299" spans="1:50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230.22222222222263</v>
      </c>
      <c r="F299" s="41">
        <f t="shared" si="67"/>
        <v>243.3777777777791</v>
      </c>
      <c r="G299" s="41">
        <f t="shared" si="67"/>
        <v>251.59999999999872</v>
      </c>
      <c r="H299" s="42">
        <f t="shared" si="67"/>
        <v>213.77777777777737</v>
      </c>
      <c r="I299" s="42">
        <f t="shared" si="67"/>
        <v>226.93333333333322</v>
      </c>
      <c r="J299" s="42">
        <f t="shared" si="67"/>
        <v>235.15555555555616</v>
      </c>
      <c r="K299" s="43">
        <f t="shared" si="67"/>
        <v>197.33333333333394</v>
      </c>
      <c r="L299" s="43">
        <f t="shared" si="67"/>
        <v>210.48888888888905</v>
      </c>
      <c r="M299" s="43">
        <f t="shared" si="67"/>
        <v>218.71111111111168</v>
      </c>
      <c r="N299" s="44">
        <f t="shared" si="67"/>
        <v>148</v>
      </c>
      <c r="O299" s="44">
        <f t="shared" si="67"/>
        <v>161.15555555555511</v>
      </c>
      <c r="P299" s="44">
        <f t="shared" si="67"/>
        <v>169.37777777777774</v>
      </c>
      <c r="Q299" s="45">
        <f t="shared" si="67"/>
        <v>139.77777777777737</v>
      </c>
      <c r="R299" s="45">
        <f t="shared" si="67"/>
        <v>152.93333333333248</v>
      </c>
      <c r="S299" s="45">
        <f t="shared" si="67"/>
        <v>161.15555555555511</v>
      </c>
      <c r="T299" s="46">
        <f t="shared" si="67"/>
        <v>131.55555555555475</v>
      </c>
      <c r="U299" s="46">
        <f t="shared" si="66"/>
        <v>144.71111111111168</v>
      </c>
      <c r="V299" s="46">
        <f t="shared" si="66"/>
        <v>152.93333333333248</v>
      </c>
      <c r="W299" s="47">
        <f t="shared" si="66"/>
        <v>123.33333333333377</v>
      </c>
      <c r="X299" s="47">
        <f t="shared" si="66"/>
        <v>136.48888888888905</v>
      </c>
      <c r="Y299" s="47">
        <f t="shared" si="66"/>
        <v>144.71111111111168</v>
      </c>
      <c r="Z299" s="48">
        <f t="shared" si="66"/>
        <v>115.11111111111131</v>
      </c>
      <c r="AA299" s="48">
        <f t="shared" si="66"/>
        <v>128.26666666666642</v>
      </c>
      <c r="AB299" s="48">
        <f t="shared" si="66"/>
        <v>136.48888888888905</v>
      </c>
      <c r="AC299" s="49">
        <f t="shared" si="66"/>
        <v>106.88888888888869</v>
      </c>
      <c r="AD299" s="49">
        <f t="shared" si="66"/>
        <v>120.04444444444408</v>
      </c>
      <c r="AE299" s="49">
        <f t="shared" si="66"/>
        <v>128.26666666666642</v>
      </c>
      <c r="AF299" s="50">
        <f t="shared" si="66"/>
        <v>98.66666666666697</v>
      </c>
      <c r="AG299" s="50">
        <f t="shared" si="66"/>
        <v>111.82222222222238</v>
      </c>
      <c r="AH299" s="50">
        <f t="shared" si="66"/>
        <v>120.04444444444408</v>
      </c>
      <c r="AI299" s="51">
        <f t="shared" si="66"/>
        <v>90.444444444444343</v>
      </c>
      <c r="AJ299" s="51">
        <f t="shared" si="65"/>
        <v>103.60000000000036</v>
      </c>
      <c r="AK299" s="51">
        <f t="shared" si="65"/>
        <v>111.82222222222238</v>
      </c>
      <c r="AX299" s="381"/>
    </row>
    <row r="300" spans="1:50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231.0000000000004</v>
      </c>
      <c r="F300" s="41">
        <f t="shared" si="67"/>
        <v>244.20000000000132</v>
      </c>
      <c r="G300" s="41">
        <f t="shared" si="67"/>
        <v>252.44999999999871</v>
      </c>
      <c r="H300" s="42">
        <f t="shared" si="67"/>
        <v>214.4999999999996</v>
      </c>
      <c r="I300" s="42">
        <f t="shared" si="67"/>
        <v>227.6999999999999</v>
      </c>
      <c r="J300" s="42">
        <f t="shared" si="67"/>
        <v>235.95000000000061</v>
      </c>
      <c r="K300" s="43">
        <f t="shared" si="67"/>
        <v>198.0000000000006</v>
      </c>
      <c r="L300" s="43">
        <f t="shared" si="67"/>
        <v>211.20000000000016</v>
      </c>
      <c r="M300" s="43">
        <f t="shared" si="67"/>
        <v>219.45000000000056</v>
      </c>
      <c r="N300" s="44">
        <f t="shared" si="67"/>
        <v>148.5</v>
      </c>
      <c r="O300" s="44">
        <f t="shared" si="67"/>
        <v>161.69999999999956</v>
      </c>
      <c r="P300" s="44">
        <f t="shared" si="67"/>
        <v>169.94999999999996</v>
      </c>
      <c r="Q300" s="45">
        <f t="shared" si="67"/>
        <v>140.2499999999996</v>
      </c>
      <c r="R300" s="45">
        <f t="shared" si="67"/>
        <v>153.44999999999916</v>
      </c>
      <c r="S300" s="45">
        <f t="shared" si="67"/>
        <v>161.69999999999956</v>
      </c>
      <c r="T300" s="46">
        <f t="shared" si="67"/>
        <v>131.9999999999992</v>
      </c>
      <c r="U300" s="46">
        <f t="shared" si="66"/>
        <v>145.20000000000056</v>
      </c>
      <c r="V300" s="46">
        <f t="shared" si="66"/>
        <v>153.44999999999916</v>
      </c>
      <c r="W300" s="47">
        <f t="shared" si="66"/>
        <v>123.75000000000044</v>
      </c>
      <c r="X300" s="47">
        <f t="shared" si="66"/>
        <v>136.95000000000016</v>
      </c>
      <c r="Y300" s="47">
        <f t="shared" si="66"/>
        <v>145.20000000000056</v>
      </c>
      <c r="Z300" s="48">
        <f t="shared" si="66"/>
        <v>115.5000000000002</v>
      </c>
      <c r="AA300" s="48">
        <f t="shared" si="66"/>
        <v>128.69999999999976</v>
      </c>
      <c r="AB300" s="48">
        <f t="shared" si="66"/>
        <v>136.95000000000016</v>
      </c>
      <c r="AC300" s="49">
        <f t="shared" si="66"/>
        <v>107.2499999999998</v>
      </c>
      <c r="AD300" s="49">
        <f t="shared" si="66"/>
        <v>120.44999999999963</v>
      </c>
      <c r="AE300" s="49">
        <f t="shared" si="66"/>
        <v>128.69999999999976</v>
      </c>
      <c r="AF300" s="50">
        <f t="shared" si="66"/>
        <v>99.000000000000298</v>
      </c>
      <c r="AG300" s="50">
        <f t="shared" si="66"/>
        <v>112.20000000000016</v>
      </c>
      <c r="AH300" s="50">
        <f t="shared" si="66"/>
        <v>120.44999999999963</v>
      </c>
      <c r="AI300" s="51">
        <f t="shared" si="66"/>
        <v>90.749999999999901</v>
      </c>
      <c r="AJ300" s="51">
        <f t="shared" ref="AJ300:AK306" si="68">AJ301-(AJ$363/360)</f>
        <v>103.95000000000036</v>
      </c>
      <c r="AK300" s="51">
        <f t="shared" si="68"/>
        <v>112.20000000000016</v>
      </c>
      <c r="AX300" s="381"/>
    </row>
    <row r="301" spans="1:50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231.77777777777817</v>
      </c>
      <c r="F301" s="41">
        <f t="shared" si="67"/>
        <v>245.02222222222355</v>
      </c>
      <c r="G301" s="41">
        <f t="shared" si="67"/>
        <v>253.2999999999987</v>
      </c>
      <c r="H301" s="42">
        <f t="shared" si="67"/>
        <v>215.22222222222183</v>
      </c>
      <c r="I301" s="42">
        <f t="shared" si="67"/>
        <v>228.46666666666658</v>
      </c>
      <c r="J301" s="42">
        <f t="shared" si="67"/>
        <v>236.74444444444507</v>
      </c>
      <c r="K301" s="43">
        <f t="shared" si="67"/>
        <v>198.66666666666725</v>
      </c>
      <c r="L301" s="43">
        <f t="shared" si="67"/>
        <v>211.91111111111127</v>
      </c>
      <c r="M301" s="43">
        <f t="shared" si="67"/>
        <v>220.18888888888944</v>
      </c>
      <c r="N301" s="44">
        <f t="shared" si="67"/>
        <v>149</v>
      </c>
      <c r="O301" s="44">
        <f t="shared" si="67"/>
        <v>162.24444444444401</v>
      </c>
      <c r="P301" s="44">
        <f t="shared" si="67"/>
        <v>170.52222222222218</v>
      </c>
      <c r="Q301" s="45">
        <f t="shared" si="67"/>
        <v>140.72222222222183</v>
      </c>
      <c r="R301" s="45">
        <f t="shared" si="67"/>
        <v>153.96666666666584</v>
      </c>
      <c r="S301" s="45">
        <f t="shared" si="67"/>
        <v>162.24444444444401</v>
      </c>
      <c r="T301" s="46">
        <f t="shared" si="67"/>
        <v>132.44444444444366</v>
      </c>
      <c r="U301" s="46">
        <f t="shared" si="66"/>
        <v>145.68888888888944</v>
      </c>
      <c r="V301" s="46">
        <f t="shared" si="66"/>
        <v>153.96666666666584</v>
      </c>
      <c r="W301" s="47">
        <f t="shared" si="66"/>
        <v>124.16666666666711</v>
      </c>
      <c r="X301" s="47">
        <f t="shared" si="66"/>
        <v>137.41111111111127</v>
      </c>
      <c r="Y301" s="47">
        <f t="shared" si="66"/>
        <v>145.68888888888944</v>
      </c>
      <c r="Z301" s="48">
        <f t="shared" si="66"/>
        <v>115.88888888888908</v>
      </c>
      <c r="AA301" s="48">
        <f t="shared" si="66"/>
        <v>129.1333333333331</v>
      </c>
      <c r="AB301" s="48">
        <f t="shared" si="66"/>
        <v>137.41111111111127</v>
      </c>
      <c r="AC301" s="49">
        <f t="shared" si="66"/>
        <v>107.61111111111092</v>
      </c>
      <c r="AD301" s="49">
        <f t="shared" si="66"/>
        <v>120.85555555555518</v>
      </c>
      <c r="AE301" s="49">
        <f t="shared" si="66"/>
        <v>129.1333333333331</v>
      </c>
      <c r="AF301" s="50">
        <f t="shared" si="66"/>
        <v>99.333333333333627</v>
      </c>
      <c r="AG301" s="50">
        <f t="shared" si="66"/>
        <v>112.57777777777794</v>
      </c>
      <c r="AH301" s="50">
        <f t="shared" si="66"/>
        <v>120.85555555555518</v>
      </c>
      <c r="AI301" s="51">
        <f t="shared" si="66"/>
        <v>91.055555555555458</v>
      </c>
      <c r="AJ301" s="51">
        <f t="shared" si="68"/>
        <v>104.30000000000035</v>
      </c>
      <c r="AK301" s="51">
        <f t="shared" si="68"/>
        <v>112.57777777777794</v>
      </c>
      <c r="AX301" s="381"/>
    </row>
    <row r="302" spans="1:50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232.55555555555594</v>
      </c>
      <c r="F302" s="41">
        <f t="shared" si="67"/>
        <v>245.84444444444577</v>
      </c>
      <c r="G302" s="41">
        <f t="shared" si="67"/>
        <v>254.1499999999987</v>
      </c>
      <c r="H302" s="42">
        <f t="shared" si="67"/>
        <v>215.94444444444406</v>
      </c>
      <c r="I302" s="42">
        <f t="shared" si="67"/>
        <v>229.23333333333326</v>
      </c>
      <c r="J302" s="42">
        <f t="shared" si="67"/>
        <v>237.53888888888952</v>
      </c>
      <c r="K302" s="43">
        <f t="shared" si="67"/>
        <v>199.33333333333391</v>
      </c>
      <c r="L302" s="43">
        <f t="shared" si="67"/>
        <v>212.62222222222238</v>
      </c>
      <c r="M302" s="43">
        <f t="shared" si="67"/>
        <v>220.92777777777832</v>
      </c>
      <c r="N302" s="44">
        <f t="shared" si="67"/>
        <v>149.5</v>
      </c>
      <c r="O302" s="44">
        <f t="shared" si="67"/>
        <v>162.78888888888847</v>
      </c>
      <c r="P302" s="44">
        <f t="shared" si="67"/>
        <v>171.09444444444441</v>
      </c>
      <c r="Q302" s="45">
        <f t="shared" si="67"/>
        <v>141.19444444444406</v>
      </c>
      <c r="R302" s="45">
        <f t="shared" si="67"/>
        <v>154.48333333333252</v>
      </c>
      <c r="S302" s="45">
        <f t="shared" si="67"/>
        <v>162.78888888888847</v>
      </c>
      <c r="T302" s="46">
        <f t="shared" si="67"/>
        <v>132.88888888888812</v>
      </c>
      <c r="U302" s="46">
        <f t="shared" si="66"/>
        <v>146.17777777777832</v>
      </c>
      <c r="V302" s="46">
        <f t="shared" si="66"/>
        <v>154.48333333333252</v>
      </c>
      <c r="W302" s="47">
        <f t="shared" si="66"/>
        <v>124.58333333333378</v>
      </c>
      <c r="X302" s="47">
        <f t="shared" si="66"/>
        <v>137.87222222222238</v>
      </c>
      <c r="Y302" s="47">
        <f t="shared" si="66"/>
        <v>146.17777777777832</v>
      </c>
      <c r="Z302" s="48">
        <f t="shared" si="66"/>
        <v>116.27777777777797</v>
      </c>
      <c r="AA302" s="48">
        <f t="shared" si="66"/>
        <v>129.56666666666644</v>
      </c>
      <c r="AB302" s="48">
        <f t="shared" si="66"/>
        <v>137.87222222222238</v>
      </c>
      <c r="AC302" s="49">
        <f t="shared" si="66"/>
        <v>107.97222222222203</v>
      </c>
      <c r="AD302" s="49">
        <f t="shared" si="66"/>
        <v>121.26111111111074</v>
      </c>
      <c r="AE302" s="49">
        <f t="shared" si="66"/>
        <v>129.56666666666644</v>
      </c>
      <c r="AF302" s="50">
        <f t="shared" si="66"/>
        <v>99.666666666666956</v>
      </c>
      <c r="AG302" s="50">
        <f t="shared" si="66"/>
        <v>112.95555555555572</v>
      </c>
      <c r="AH302" s="50">
        <f t="shared" si="66"/>
        <v>121.26111111111074</v>
      </c>
      <c r="AI302" s="51">
        <f t="shared" si="66"/>
        <v>91.361111111111015</v>
      </c>
      <c r="AJ302" s="51">
        <f t="shared" si="68"/>
        <v>104.65000000000035</v>
      </c>
      <c r="AK302" s="51">
        <f t="shared" si="68"/>
        <v>112.95555555555572</v>
      </c>
      <c r="AX302" s="381"/>
    </row>
    <row r="303" spans="1:50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233.33333333333371</v>
      </c>
      <c r="F303" s="41">
        <f t="shared" si="67"/>
        <v>246.66666666666799</v>
      </c>
      <c r="G303" s="41">
        <f t="shared" si="67"/>
        <v>254.99999999999869</v>
      </c>
      <c r="H303" s="42">
        <f t="shared" si="67"/>
        <v>216.66666666666629</v>
      </c>
      <c r="I303" s="42">
        <f t="shared" si="67"/>
        <v>229.99999999999994</v>
      </c>
      <c r="J303" s="42">
        <f t="shared" si="67"/>
        <v>238.33333333333397</v>
      </c>
      <c r="K303" s="43">
        <f t="shared" si="67"/>
        <v>200.00000000000057</v>
      </c>
      <c r="L303" s="43">
        <f t="shared" si="67"/>
        <v>213.33333333333348</v>
      </c>
      <c r="M303" s="43">
        <f t="shared" si="67"/>
        <v>221.6666666666672</v>
      </c>
      <c r="N303" s="44">
        <f t="shared" si="67"/>
        <v>150</v>
      </c>
      <c r="O303" s="44">
        <f t="shared" si="67"/>
        <v>163.33333333333292</v>
      </c>
      <c r="P303" s="44">
        <f t="shared" si="67"/>
        <v>171.66666666666663</v>
      </c>
      <c r="Q303" s="45">
        <f t="shared" si="67"/>
        <v>141.66666666666629</v>
      </c>
      <c r="R303" s="45">
        <f t="shared" si="67"/>
        <v>154.9999999999992</v>
      </c>
      <c r="S303" s="45">
        <f t="shared" si="67"/>
        <v>163.33333333333292</v>
      </c>
      <c r="T303" s="46">
        <f t="shared" si="67"/>
        <v>133.33333333333258</v>
      </c>
      <c r="U303" s="46">
        <f t="shared" si="66"/>
        <v>146.6666666666672</v>
      </c>
      <c r="V303" s="46">
        <f t="shared" si="66"/>
        <v>154.9999999999992</v>
      </c>
      <c r="W303" s="47">
        <f t="shared" si="66"/>
        <v>125.00000000000045</v>
      </c>
      <c r="X303" s="47">
        <f t="shared" si="66"/>
        <v>138.33333333333348</v>
      </c>
      <c r="Y303" s="47">
        <f t="shared" si="66"/>
        <v>146.6666666666672</v>
      </c>
      <c r="Z303" s="48">
        <f t="shared" si="66"/>
        <v>116.66666666666686</v>
      </c>
      <c r="AA303" s="48">
        <f t="shared" si="66"/>
        <v>129.99999999999977</v>
      </c>
      <c r="AB303" s="48">
        <f t="shared" si="66"/>
        <v>138.33333333333348</v>
      </c>
      <c r="AC303" s="49">
        <f t="shared" si="66"/>
        <v>108.33333333333314</v>
      </c>
      <c r="AD303" s="49">
        <f t="shared" si="66"/>
        <v>121.66666666666629</v>
      </c>
      <c r="AE303" s="49">
        <f t="shared" si="66"/>
        <v>129.99999999999977</v>
      </c>
      <c r="AF303" s="50">
        <f t="shared" si="66"/>
        <v>100.00000000000028</v>
      </c>
      <c r="AG303" s="50">
        <f t="shared" si="66"/>
        <v>113.3333333333335</v>
      </c>
      <c r="AH303" s="50">
        <f t="shared" si="66"/>
        <v>121.66666666666629</v>
      </c>
      <c r="AI303" s="51">
        <f t="shared" si="66"/>
        <v>91.666666666666572</v>
      </c>
      <c r="AJ303" s="51">
        <f t="shared" si="68"/>
        <v>105.00000000000034</v>
      </c>
      <c r="AK303" s="51">
        <f t="shared" si="68"/>
        <v>113.3333333333335</v>
      </c>
      <c r="AX303" s="381"/>
    </row>
    <row r="304" spans="1:50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234.11111111111148</v>
      </c>
      <c r="F304" s="41">
        <f t="shared" si="67"/>
        <v>247.48888888889022</v>
      </c>
      <c r="G304" s="41">
        <f t="shared" si="67"/>
        <v>255.84999999999869</v>
      </c>
      <c r="H304" s="42">
        <f t="shared" si="67"/>
        <v>217.38888888888852</v>
      </c>
      <c r="I304" s="42">
        <f t="shared" si="67"/>
        <v>230.76666666666662</v>
      </c>
      <c r="J304" s="42">
        <f t="shared" si="67"/>
        <v>239.12777777777842</v>
      </c>
      <c r="K304" s="43">
        <f t="shared" si="67"/>
        <v>200.66666666666723</v>
      </c>
      <c r="L304" s="43">
        <f t="shared" si="67"/>
        <v>214.04444444444459</v>
      </c>
      <c r="M304" s="43">
        <f t="shared" si="67"/>
        <v>222.40555555555608</v>
      </c>
      <c r="N304" s="44">
        <f t="shared" si="67"/>
        <v>150.5</v>
      </c>
      <c r="O304" s="44">
        <f t="shared" si="67"/>
        <v>163.87777777777737</v>
      </c>
      <c r="P304" s="44">
        <f t="shared" si="67"/>
        <v>172.23888888888885</v>
      </c>
      <c r="Q304" s="45">
        <f t="shared" si="67"/>
        <v>142.13888888888852</v>
      </c>
      <c r="R304" s="45">
        <f t="shared" si="67"/>
        <v>155.51666666666588</v>
      </c>
      <c r="S304" s="45">
        <f t="shared" si="67"/>
        <v>163.87777777777737</v>
      </c>
      <c r="T304" s="46">
        <f t="shared" si="67"/>
        <v>133.77777777777703</v>
      </c>
      <c r="U304" s="46">
        <f t="shared" si="66"/>
        <v>147.15555555555608</v>
      </c>
      <c r="V304" s="46">
        <f t="shared" si="66"/>
        <v>155.51666666666588</v>
      </c>
      <c r="W304" s="47">
        <f t="shared" si="66"/>
        <v>125.41666666666713</v>
      </c>
      <c r="X304" s="47">
        <f t="shared" si="66"/>
        <v>138.79444444444459</v>
      </c>
      <c r="Y304" s="47">
        <f t="shared" si="66"/>
        <v>147.15555555555608</v>
      </c>
      <c r="Z304" s="48">
        <f t="shared" si="66"/>
        <v>117.05555555555574</v>
      </c>
      <c r="AA304" s="48">
        <f t="shared" si="66"/>
        <v>130.43333333333311</v>
      </c>
      <c r="AB304" s="48">
        <f t="shared" si="66"/>
        <v>138.79444444444459</v>
      </c>
      <c r="AC304" s="49">
        <f t="shared" si="66"/>
        <v>108.69444444444426</v>
      </c>
      <c r="AD304" s="49">
        <f t="shared" si="66"/>
        <v>122.07222222222184</v>
      </c>
      <c r="AE304" s="49">
        <f t="shared" si="66"/>
        <v>130.43333333333311</v>
      </c>
      <c r="AF304" s="50">
        <f t="shared" si="66"/>
        <v>100.33333333333361</v>
      </c>
      <c r="AG304" s="50">
        <f t="shared" si="66"/>
        <v>113.71111111111128</v>
      </c>
      <c r="AH304" s="50">
        <f t="shared" si="66"/>
        <v>122.07222222222184</v>
      </c>
      <c r="AI304" s="51">
        <f t="shared" si="66"/>
        <v>91.972222222222129</v>
      </c>
      <c r="AJ304" s="51">
        <f t="shared" si="68"/>
        <v>105.35000000000034</v>
      </c>
      <c r="AK304" s="51">
        <f t="shared" si="68"/>
        <v>113.71111111111128</v>
      </c>
      <c r="AX304" s="381"/>
    </row>
    <row r="305" spans="1:50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234.88888888888926</v>
      </c>
      <c r="F305" s="41">
        <f t="shared" si="67"/>
        <v>248.31111111111244</v>
      </c>
      <c r="G305" s="41">
        <f t="shared" si="67"/>
        <v>256.69999999999868</v>
      </c>
      <c r="H305" s="42">
        <f t="shared" si="67"/>
        <v>218.11111111111074</v>
      </c>
      <c r="I305" s="42">
        <f t="shared" si="67"/>
        <v>231.5333333333333</v>
      </c>
      <c r="J305" s="42">
        <f t="shared" si="67"/>
        <v>239.92222222222287</v>
      </c>
      <c r="K305" s="43">
        <f t="shared" si="67"/>
        <v>201.33333333333388</v>
      </c>
      <c r="L305" s="43">
        <f t="shared" si="67"/>
        <v>214.7555555555557</v>
      </c>
      <c r="M305" s="43">
        <f t="shared" si="67"/>
        <v>223.14444444444496</v>
      </c>
      <c r="N305" s="44">
        <f t="shared" si="67"/>
        <v>151</v>
      </c>
      <c r="O305" s="44">
        <f t="shared" si="67"/>
        <v>164.42222222222182</v>
      </c>
      <c r="P305" s="44">
        <f t="shared" si="67"/>
        <v>172.81111111111107</v>
      </c>
      <c r="Q305" s="45">
        <f t="shared" si="67"/>
        <v>142.61111111111074</v>
      </c>
      <c r="R305" s="45">
        <f t="shared" si="67"/>
        <v>156.03333333333256</v>
      </c>
      <c r="S305" s="45">
        <f t="shared" si="67"/>
        <v>164.42222222222182</v>
      </c>
      <c r="T305" s="46">
        <f t="shared" si="67"/>
        <v>134.22222222222149</v>
      </c>
      <c r="U305" s="46">
        <f t="shared" si="66"/>
        <v>147.64444444444496</v>
      </c>
      <c r="V305" s="46">
        <f t="shared" si="66"/>
        <v>156.03333333333256</v>
      </c>
      <c r="W305" s="47">
        <f t="shared" si="66"/>
        <v>125.8333333333338</v>
      </c>
      <c r="X305" s="47">
        <f t="shared" si="66"/>
        <v>139.2555555555557</v>
      </c>
      <c r="Y305" s="47">
        <f t="shared" si="66"/>
        <v>147.64444444444496</v>
      </c>
      <c r="Z305" s="48">
        <f t="shared" si="66"/>
        <v>117.44444444444463</v>
      </c>
      <c r="AA305" s="48">
        <f t="shared" si="66"/>
        <v>130.86666666666645</v>
      </c>
      <c r="AB305" s="48">
        <f t="shared" si="66"/>
        <v>139.2555555555557</v>
      </c>
      <c r="AC305" s="49">
        <f t="shared" si="66"/>
        <v>109.05555555555537</v>
      </c>
      <c r="AD305" s="49">
        <f t="shared" si="66"/>
        <v>122.47777777777739</v>
      </c>
      <c r="AE305" s="49">
        <f t="shared" si="66"/>
        <v>130.86666666666645</v>
      </c>
      <c r="AF305" s="50">
        <f t="shared" si="66"/>
        <v>100.66666666666694</v>
      </c>
      <c r="AG305" s="50">
        <f t="shared" si="66"/>
        <v>114.08888888888906</v>
      </c>
      <c r="AH305" s="50">
        <f t="shared" si="66"/>
        <v>122.47777777777739</v>
      </c>
      <c r="AI305" s="51">
        <f t="shared" si="66"/>
        <v>92.277777777777686</v>
      </c>
      <c r="AJ305" s="51">
        <f t="shared" si="68"/>
        <v>105.70000000000033</v>
      </c>
      <c r="AK305" s="51">
        <f t="shared" si="68"/>
        <v>114.08888888888906</v>
      </c>
      <c r="AX305" s="381"/>
    </row>
    <row r="306" spans="1:50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235.66666666666703</v>
      </c>
      <c r="F306" s="41">
        <f t="shared" si="67"/>
        <v>249.13333333333466</v>
      </c>
      <c r="G306" s="41">
        <f t="shared" si="67"/>
        <v>257.5499999999987</v>
      </c>
      <c r="H306" s="42">
        <f t="shared" si="67"/>
        <v>218.83333333333297</v>
      </c>
      <c r="I306" s="42">
        <f t="shared" si="67"/>
        <v>232.29999999999998</v>
      </c>
      <c r="J306" s="42">
        <f t="shared" si="67"/>
        <v>240.71666666666732</v>
      </c>
      <c r="K306" s="43">
        <f t="shared" si="67"/>
        <v>202.00000000000054</v>
      </c>
      <c r="L306" s="43">
        <f t="shared" si="67"/>
        <v>215.46666666666681</v>
      </c>
      <c r="M306" s="43">
        <f t="shared" si="67"/>
        <v>223.88333333333384</v>
      </c>
      <c r="N306" s="44">
        <f t="shared" si="67"/>
        <v>151.5</v>
      </c>
      <c r="O306" s="44">
        <f t="shared" si="67"/>
        <v>164.96666666666627</v>
      </c>
      <c r="P306" s="44">
        <f t="shared" si="67"/>
        <v>173.3833333333333</v>
      </c>
      <c r="Q306" s="45">
        <f t="shared" si="67"/>
        <v>143.08333333333297</v>
      </c>
      <c r="R306" s="45">
        <f t="shared" si="67"/>
        <v>156.54999999999924</v>
      </c>
      <c r="S306" s="45">
        <f t="shared" si="67"/>
        <v>164.96666666666627</v>
      </c>
      <c r="T306" s="46">
        <f t="shared" si="67"/>
        <v>134.66666666666595</v>
      </c>
      <c r="U306" s="46">
        <f t="shared" si="66"/>
        <v>148.13333333333384</v>
      </c>
      <c r="V306" s="46">
        <f t="shared" si="66"/>
        <v>156.54999999999924</v>
      </c>
      <c r="W306" s="47">
        <f t="shared" si="66"/>
        <v>126.25000000000047</v>
      </c>
      <c r="X306" s="47">
        <f t="shared" si="66"/>
        <v>139.71666666666681</v>
      </c>
      <c r="Y306" s="47">
        <f t="shared" si="66"/>
        <v>148.13333333333384</v>
      </c>
      <c r="Z306" s="48">
        <f t="shared" si="66"/>
        <v>117.83333333333351</v>
      </c>
      <c r="AA306" s="48">
        <f t="shared" si="66"/>
        <v>131.29999999999978</v>
      </c>
      <c r="AB306" s="48">
        <f>AB307-(AB$363/360)</f>
        <v>139.71666666666681</v>
      </c>
      <c r="AC306" s="49">
        <f t="shared" si="66"/>
        <v>109.41666666666649</v>
      </c>
      <c r="AD306" s="49">
        <f t="shared" si="66"/>
        <v>122.88333333333294</v>
      </c>
      <c r="AE306" s="49">
        <f t="shared" si="66"/>
        <v>131.29999999999978</v>
      </c>
      <c r="AF306" s="50">
        <f t="shared" si="66"/>
        <v>101.00000000000027</v>
      </c>
      <c r="AG306" s="50">
        <f t="shared" si="66"/>
        <v>114.46666666666684</v>
      </c>
      <c r="AH306" s="50">
        <f t="shared" si="66"/>
        <v>122.88333333333294</v>
      </c>
      <c r="AI306" s="51">
        <f t="shared" si="66"/>
        <v>92.583333333333243</v>
      </c>
      <c r="AJ306" s="51">
        <f t="shared" si="68"/>
        <v>106.05000000000032</v>
      </c>
      <c r="AK306" s="51">
        <f t="shared" si="68"/>
        <v>114.46666666666684</v>
      </c>
      <c r="AX306" s="381"/>
    </row>
    <row r="307" spans="1:50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236.4444444444448</v>
      </c>
      <c r="F307" s="41">
        <f t="shared" si="67"/>
        <v>249.95555555555688</v>
      </c>
      <c r="G307" s="41">
        <f t="shared" si="67"/>
        <v>258.39999999999873</v>
      </c>
      <c r="H307" s="42">
        <f t="shared" si="67"/>
        <v>219.5555555555552</v>
      </c>
      <c r="I307" s="42">
        <f t="shared" si="67"/>
        <v>233.06666666666666</v>
      </c>
      <c r="J307" s="42">
        <f t="shared" si="67"/>
        <v>241.51111111111177</v>
      </c>
      <c r="K307" s="43">
        <f t="shared" si="67"/>
        <v>202.6666666666672</v>
      </c>
      <c r="L307" s="43">
        <f t="shared" si="67"/>
        <v>216.17777777777792</v>
      </c>
      <c r="M307" s="43">
        <f t="shared" si="67"/>
        <v>224.62222222222272</v>
      </c>
      <c r="N307" s="44">
        <f t="shared" si="67"/>
        <v>152</v>
      </c>
      <c r="O307" s="44">
        <f t="shared" si="67"/>
        <v>165.51111111111072</v>
      </c>
      <c r="P307" s="44">
        <f t="shared" si="67"/>
        <v>173.95555555555552</v>
      </c>
      <c r="Q307" s="45">
        <f t="shared" si="67"/>
        <v>143.5555555555552</v>
      </c>
      <c r="R307" s="45">
        <f t="shared" si="67"/>
        <v>157.06666666666592</v>
      </c>
      <c r="S307" s="45">
        <f t="shared" si="67"/>
        <v>165.51111111111072</v>
      </c>
      <c r="T307" s="46">
        <f t="shared" ref="T307:AI323" si="69">T308-(T$363/360)</f>
        <v>135.1111111111104</v>
      </c>
      <c r="U307" s="46">
        <f t="shared" si="69"/>
        <v>148.62222222222272</v>
      </c>
      <c r="V307" s="46">
        <f t="shared" si="69"/>
        <v>157.06666666666592</v>
      </c>
      <c r="W307" s="47">
        <f t="shared" si="69"/>
        <v>126.66666666666714</v>
      </c>
      <c r="X307" s="47">
        <f t="shared" si="69"/>
        <v>140.17777777777792</v>
      </c>
      <c r="Y307" s="47">
        <f t="shared" si="69"/>
        <v>148.62222222222272</v>
      </c>
      <c r="Z307" s="48">
        <f t="shared" si="69"/>
        <v>118.2222222222224</v>
      </c>
      <c r="AA307" s="48">
        <f t="shared" si="69"/>
        <v>131.73333333333312</v>
      </c>
      <c r="AB307" s="48">
        <f>AB308-(AB$363/360)</f>
        <v>140.17777777777792</v>
      </c>
      <c r="AC307" s="49">
        <f>AC308-(AC$363/360)</f>
        <v>109.7777777777776</v>
      </c>
      <c r="AD307" s="49">
        <f>AD308-(AD$363/360)</f>
        <v>123.28888888888849</v>
      </c>
      <c r="AE307" s="49">
        <f t="shared" ref="AE307:AK324" si="70">AE308-(AE$363/360)</f>
        <v>131.73333333333312</v>
      </c>
      <c r="AF307" s="50">
        <f t="shared" si="70"/>
        <v>101.3333333333336</v>
      </c>
      <c r="AG307" s="50">
        <f t="shared" si="70"/>
        <v>114.84444444444462</v>
      </c>
      <c r="AH307" s="50">
        <f t="shared" si="70"/>
        <v>123.28888888888849</v>
      </c>
      <c r="AI307" s="51">
        <f t="shared" si="70"/>
        <v>92.8888888888888</v>
      </c>
      <c r="AJ307" s="51">
        <f t="shared" si="70"/>
        <v>106.40000000000032</v>
      </c>
      <c r="AK307" s="51">
        <f t="shared" si="70"/>
        <v>114.84444444444462</v>
      </c>
      <c r="AX307" s="381"/>
    </row>
    <row r="308" spans="1:50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237.22222222222257</v>
      </c>
      <c r="F308" s="41">
        <f t="shared" si="71"/>
        <v>250.77777777777911</v>
      </c>
      <c r="G308" s="41">
        <f t="shared" si="71"/>
        <v>259.24999999999875</v>
      </c>
      <c r="H308" s="42">
        <f t="shared" si="71"/>
        <v>220.27777777777743</v>
      </c>
      <c r="I308" s="42">
        <f t="shared" si="71"/>
        <v>233.83333333333334</v>
      </c>
      <c r="J308" s="42">
        <f t="shared" si="71"/>
        <v>242.30555555555623</v>
      </c>
      <c r="K308" s="43">
        <f t="shared" si="71"/>
        <v>203.33333333333385</v>
      </c>
      <c r="L308" s="43">
        <f t="shared" si="71"/>
        <v>216.88888888888903</v>
      </c>
      <c r="M308" s="43">
        <f t="shared" si="71"/>
        <v>225.3611111111116</v>
      </c>
      <c r="N308" s="44">
        <f t="shared" si="71"/>
        <v>152.5</v>
      </c>
      <c r="O308" s="44">
        <f t="shared" si="71"/>
        <v>166.05555555555517</v>
      </c>
      <c r="P308" s="44">
        <f t="shared" si="71"/>
        <v>174.52777777777774</v>
      </c>
      <c r="Q308" s="45">
        <f t="shared" si="71"/>
        <v>144.02777777777743</v>
      </c>
      <c r="R308" s="45">
        <f t="shared" si="71"/>
        <v>157.5833333333326</v>
      </c>
      <c r="S308" s="45">
        <f t="shared" si="71"/>
        <v>166.05555555555517</v>
      </c>
      <c r="T308" s="46">
        <f t="shared" si="71"/>
        <v>135.55555555555486</v>
      </c>
      <c r="U308" s="46">
        <f t="shared" si="69"/>
        <v>149.1111111111116</v>
      </c>
      <c r="V308" s="46">
        <f t="shared" si="69"/>
        <v>157.5833333333326</v>
      </c>
      <c r="W308" s="47">
        <f t="shared" si="69"/>
        <v>127.08333333333381</v>
      </c>
      <c r="X308" s="47">
        <f t="shared" si="69"/>
        <v>140.63888888888903</v>
      </c>
      <c r="Y308" s="47">
        <f t="shared" si="69"/>
        <v>149.1111111111116</v>
      </c>
      <c r="Z308" s="48">
        <f t="shared" si="69"/>
        <v>118.61111111111128</v>
      </c>
      <c r="AA308" s="48">
        <f t="shared" si="69"/>
        <v>132.16666666666646</v>
      </c>
      <c r="AB308" s="48">
        <f t="shared" si="69"/>
        <v>140.63888888888903</v>
      </c>
      <c r="AC308" s="49">
        <f t="shared" si="69"/>
        <v>110.13888888888872</v>
      </c>
      <c r="AD308" s="49">
        <f t="shared" si="69"/>
        <v>123.69444444444404</v>
      </c>
      <c r="AE308" s="49">
        <f t="shared" si="69"/>
        <v>132.16666666666646</v>
      </c>
      <c r="AF308" s="50">
        <f t="shared" si="69"/>
        <v>101.66666666666693</v>
      </c>
      <c r="AG308" s="50">
        <f t="shared" si="69"/>
        <v>115.2222222222224</v>
      </c>
      <c r="AH308" s="50">
        <f t="shared" si="69"/>
        <v>123.69444444444404</v>
      </c>
      <c r="AI308" s="51">
        <f t="shared" si="69"/>
        <v>93.194444444444358</v>
      </c>
      <c r="AJ308" s="51">
        <f t="shared" si="70"/>
        <v>106.75000000000031</v>
      </c>
      <c r="AK308" s="51">
        <f t="shared" si="70"/>
        <v>115.2222222222224</v>
      </c>
      <c r="AX308" s="381"/>
    </row>
    <row r="309" spans="1:50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238.00000000000034</v>
      </c>
      <c r="F309" s="41">
        <f t="shared" si="71"/>
        <v>251.60000000000133</v>
      </c>
      <c r="G309" s="41">
        <f t="shared" si="71"/>
        <v>260.09999999999877</v>
      </c>
      <c r="H309" s="42">
        <f t="shared" si="71"/>
        <v>220.99999999999966</v>
      </c>
      <c r="I309" s="42">
        <f t="shared" si="71"/>
        <v>234.60000000000002</v>
      </c>
      <c r="J309" s="42">
        <f t="shared" si="71"/>
        <v>243.10000000000068</v>
      </c>
      <c r="K309" s="43">
        <f t="shared" si="71"/>
        <v>204.00000000000051</v>
      </c>
      <c r="L309" s="43">
        <f t="shared" si="71"/>
        <v>217.60000000000014</v>
      </c>
      <c r="M309" s="43">
        <f t="shared" si="71"/>
        <v>226.10000000000048</v>
      </c>
      <c r="N309" s="44">
        <f t="shared" si="71"/>
        <v>153</v>
      </c>
      <c r="O309" s="44">
        <f t="shared" si="71"/>
        <v>166.59999999999962</v>
      </c>
      <c r="P309" s="44">
        <f t="shared" si="71"/>
        <v>175.09999999999997</v>
      </c>
      <c r="Q309" s="45">
        <f t="shared" si="71"/>
        <v>144.49999999999966</v>
      </c>
      <c r="R309" s="45">
        <f t="shared" si="71"/>
        <v>158.09999999999928</v>
      </c>
      <c r="S309" s="45">
        <f t="shared" si="71"/>
        <v>166.59999999999962</v>
      </c>
      <c r="T309" s="46">
        <f t="shared" si="71"/>
        <v>135.99999999999932</v>
      </c>
      <c r="U309" s="46">
        <f t="shared" si="69"/>
        <v>149.60000000000048</v>
      </c>
      <c r="V309" s="46">
        <f t="shared" si="69"/>
        <v>158.09999999999928</v>
      </c>
      <c r="W309" s="47">
        <f t="shared" si="69"/>
        <v>127.50000000000048</v>
      </c>
      <c r="X309" s="47">
        <f t="shared" si="69"/>
        <v>141.10000000000014</v>
      </c>
      <c r="Y309" s="47">
        <f t="shared" si="69"/>
        <v>149.60000000000048</v>
      </c>
      <c r="Z309" s="48">
        <f t="shared" si="69"/>
        <v>119.00000000000017</v>
      </c>
      <c r="AA309" s="48">
        <f t="shared" si="69"/>
        <v>132.5999999999998</v>
      </c>
      <c r="AB309" s="48">
        <f t="shared" si="69"/>
        <v>141.10000000000014</v>
      </c>
      <c r="AC309" s="49">
        <f t="shared" si="69"/>
        <v>110.49999999999983</v>
      </c>
      <c r="AD309" s="49">
        <f t="shared" si="69"/>
        <v>124.0999999999996</v>
      </c>
      <c r="AE309" s="49">
        <f t="shared" si="69"/>
        <v>132.5999999999998</v>
      </c>
      <c r="AF309" s="50">
        <f t="shared" si="69"/>
        <v>102.00000000000026</v>
      </c>
      <c r="AG309" s="50">
        <f t="shared" si="69"/>
        <v>115.60000000000018</v>
      </c>
      <c r="AH309" s="50">
        <f t="shared" si="69"/>
        <v>124.0999999999996</v>
      </c>
      <c r="AI309" s="51">
        <f t="shared" si="69"/>
        <v>93.499999999999915</v>
      </c>
      <c r="AJ309" s="51">
        <f t="shared" si="70"/>
        <v>107.10000000000031</v>
      </c>
      <c r="AK309" s="51">
        <f t="shared" si="70"/>
        <v>115.60000000000018</v>
      </c>
      <c r="AX309" s="381"/>
    </row>
    <row r="310" spans="1:50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238.77777777777811</v>
      </c>
      <c r="F310" s="41">
        <f t="shared" si="71"/>
        <v>252.42222222222355</v>
      </c>
      <c r="G310" s="41">
        <f t="shared" si="71"/>
        <v>260.94999999999879</v>
      </c>
      <c r="H310" s="42">
        <f t="shared" si="71"/>
        <v>221.72222222222189</v>
      </c>
      <c r="I310" s="42">
        <f t="shared" si="71"/>
        <v>235.3666666666667</v>
      </c>
      <c r="J310" s="42">
        <f t="shared" si="71"/>
        <v>243.89444444444513</v>
      </c>
      <c r="K310" s="43">
        <f t="shared" si="71"/>
        <v>204.66666666666717</v>
      </c>
      <c r="L310" s="43">
        <f t="shared" si="71"/>
        <v>218.31111111111125</v>
      </c>
      <c r="M310" s="43">
        <f t="shared" si="71"/>
        <v>226.83888888888936</v>
      </c>
      <c r="N310" s="44">
        <f t="shared" si="71"/>
        <v>153.5</v>
      </c>
      <c r="O310" s="44">
        <f t="shared" si="71"/>
        <v>167.14444444444408</v>
      </c>
      <c r="P310" s="44">
        <f t="shared" si="71"/>
        <v>175.67222222222219</v>
      </c>
      <c r="Q310" s="45">
        <f t="shared" si="71"/>
        <v>144.97222222222189</v>
      </c>
      <c r="R310" s="45">
        <f t="shared" si="71"/>
        <v>158.61666666666596</v>
      </c>
      <c r="S310" s="45">
        <f t="shared" si="71"/>
        <v>167.14444444444408</v>
      </c>
      <c r="T310" s="46">
        <f t="shared" si="71"/>
        <v>136.44444444444377</v>
      </c>
      <c r="U310" s="46">
        <f t="shared" si="69"/>
        <v>150.08888888888936</v>
      </c>
      <c r="V310" s="46">
        <f t="shared" si="69"/>
        <v>158.61666666666596</v>
      </c>
      <c r="W310" s="47">
        <f t="shared" si="69"/>
        <v>127.91666666666715</v>
      </c>
      <c r="X310" s="47">
        <f t="shared" si="69"/>
        <v>141.56111111111125</v>
      </c>
      <c r="Y310" s="47">
        <f t="shared" si="69"/>
        <v>150.08888888888936</v>
      </c>
      <c r="Z310" s="48">
        <f t="shared" si="69"/>
        <v>119.38888888888906</v>
      </c>
      <c r="AA310" s="48">
        <f t="shared" si="69"/>
        <v>133.03333333333313</v>
      </c>
      <c r="AB310" s="48">
        <f t="shared" si="69"/>
        <v>141.56111111111125</v>
      </c>
      <c r="AC310" s="49">
        <f t="shared" si="69"/>
        <v>110.86111111111094</v>
      </c>
      <c r="AD310" s="49">
        <f t="shared" si="69"/>
        <v>124.50555555555515</v>
      </c>
      <c r="AE310" s="49">
        <f t="shared" si="69"/>
        <v>133.03333333333313</v>
      </c>
      <c r="AF310" s="50">
        <f t="shared" si="69"/>
        <v>102.33333333333358</v>
      </c>
      <c r="AG310" s="50">
        <f t="shared" si="69"/>
        <v>115.97777777777796</v>
      </c>
      <c r="AH310" s="50">
        <f t="shared" si="69"/>
        <v>124.50555555555515</v>
      </c>
      <c r="AI310" s="51">
        <f t="shared" si="69"/>
        <v>93.805555555555472</v>
      </c>
      <c r="AJ310" s="51">
        <f t="shared" si="70"/>
        <v>107.4500000000003</v>
      </c>
      <c r="AK310" s="51">
        <f t="shared" si="70"/>
        <v>115.97777777777796</v>
      </c>
      <c r="AX310" s="381"/>
    </row>
    <row r="311" spans="1:50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239.55555555555588</v>
      </c>
      <c r="F311" s="41">
        <f t="shared" si="71"/>
        <v>253.24444444444578</v>
      </c>
      <c r="G311" s="41">
        <f t="shared" si="71"/>
        <v>261.79999999999882</v>
      </c>
      <c r="H311" s="42">
        <f t="shared" si="71"/>
        <v>222.44444444444412</v>
      </c>
      <c r="I311" s="42">
        <f t="shared" si="71"/>
        <v>236.13333333333338</v>
      </c>
      <c r="J311" s="42">
        <f t="shared" si="71"/>
        <v>244.68888888888958</v>
      </c>
      <c r="K311" s="43">
        <f t="shared" si="71"/>
        <v>205.33333333333383</v>
      </c>
      <c r="L311" s="43">
        <f t="shared" si="71"/>
        <v>219.02222222222235</v>
      </c>
      <c r="M311" s="43">
        <f t="shared" si="71"/>
        <v>227.57777777777824</v>
      </c>
      <c r="N311" s="44">
        <f t="shared" si="71"/>
        <v>154</v>
      </c>
      <c r="O311" s="44">
        <f t="shared" si="71"/>
        <v>167.68888888888853</v>
      </c>
      <c r="P311" s="44">
        <f t="shared" si="71"/>
        <v>176.24444444444441</v>
      </c>
      <c r="Q311" s="45">
        <f t="shared" si="71"/>
        <v>145.44444444444412</v>
      </c>
      <c r="R311" s="45">
        <f t="shared" si="71"/>
        <v>159.13333333333264</v>
      </c>
      <c r="S311" s="45">
        <f t="shared" si="71"/>
        <v>167.68888888888853</v>
      </c>
      <c r="T311" s="46">
        <f t="shared" si="71"/>
        <v>136.88888888888823</v>
      </c>
      <c r="U311" s="46">
        <f t="shared" si="69"/>
        <v>150.57777777777824</v>
      </c>
      <c r="V311" s="46">
        <f t="shared" si="69"/>
        <v>159.13333333333264</v>
      </c>
      <c r="W311" s="47">
        <f t="shared" si="69"/>
        <v>128.33333333333383</v>
      </c>
      <c r="X311" s="47">
        <f t="shared" si="69"/>
        <v>142.02222222222235</v>
      </c>
      <c r="Y311" s="47">
        <f t="shared" si="69"/>
        <v>150.57777777777824</v>
      </c>
      <c r="Z311" s="48">
        <f t="shared" si="69"/>
        <v>119.77777777777794</v>
      </c>
      <c r="AA311" s="48">
        <f t="shared" si="69"/>
        <v>133.46666666666647</v>
      </c>
      <c r="AB311" s="48">
        <f t="shared" si="69"/>
        <v>142.02222222222235</v>
      </c>
      <c r="AC311" s="49">
        <f t="shared" si="69"/>
        <v>111.22222222222206</v>
      </c>
      <c r="AD311" s="49">
        <f t="shared" si="69"/>
        <v>124.9111111111107</v>
      </c>
      <c r="AE311" s="49">
        <f t="shared" si="69"/>
        <v>133.46666666666647</v>
      </c>
      <c r="AF311" s="50">
        <f t="shared" si="69"/>
        <v>102.66666666666691</v>
      </c>
      <c r="AG311" s="50">
        <f t="shared" si="69"/>
        <v>116.35555555555574</v>
      </c>
      <c r="AH311" s="50">
        <f t="shared" si="69"/>
        <v>124.9111111111107</v>
      </c>
      <c r="AI311" s="51">
        <f t="shared" si="69"/>
        <v>94.111111111111029</v>
      </c>
      <c r="AJ311" s="51">
        <f t="shared" si="70"/>
        <v>107.8000000000003</v>
      </c>
      <c r="AK311" s="51">
        <f t="shared" si="70"/>
        <v>116.35555555555574</v>
      </c>
      <c r="AX311" s="381"/>
    </row>
    <row r="312" spans="1:50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240.33333333333366</v>
      </c>
      <c r="F312" s="41">
        <f t="shared" si="71"/>
        <v>254.066666666668</v>
      </c>
      <c r="G312" s="41">
        <f t="shared" si="71"/>
        <v>262.64999999999884</v>
      </c>
      <c r="H312" s="42">
        <f t="shared" si="71"/>
        <v>223.16666666666634</v>
      </c>
      <c r="I312" s="42">
        <f t="shared" si="71"/>
        <v>236.90000000000006</v>
      </c>
      <c r="J312" s="42">
        <f t="shared" si="71"/>
        <v>245.48333333333403</v>
      </c>
      <c r="K312" s="43">
        <f t="shared" si="71"/>
        <v>206.00000000000048</v>
      </c>
      <c r="L312" s="43">
        <f t="shared" si="71"/>
        <v>219.73333333333346</v>
      </c>
      <c r="M312" s="43">
        <f t="shared" si="71"/>
        <v>228.31666666666712</v>
      </c>
      <c r="N312" s="44">
        <f t="shared" si="71"/>
        <v>154.5</v>
      </c>
      <c r="O312" s="44">
        <f t="shared" si="71"/>
        <v>168.23333333333298</v>
      </c>
      <c r="P312" s="44">
        <f t="shared" si="71"/>
        <v>176.81666666666663</v>
      </c>
      <c r="Q312" s="45">
        <f t="shared" si="71"/>
        <v>145.91666666666634</v>
      </c>
      <c r="R312" s="45">
        <f t="shared" si="71"/>
        <v>159.64999999999932</v>
      </c>
      <c r="S312" s="45">
        <f t="shared" si="71"/>
        <v>168.23333333333298</v>
      </c>
      <c r="T312" s="46">
        <f t="shared" si="71"/>
        <v>137.33333333333269</v>
      </c>
      <c r="U312" s="46">
        <f t="shared" si="69"/>
        <v>151.06666666666712</v>
      </c>
      <c r="V312" s="46">
        <f t="shared" si="69"/>
        <v>159.64999999999932</v>
      </c>
      <c r="W312" s="47">
        <f t="shared" si="69"/>
        <v>128.75000000000048</v>
      </c>
      <c r="X312" s="47">
        <f t="shared" si="69"/>
        <v>142.48333333333346</v>
      </c>
      <c r="Y312" s="47">
        <f t="shared" si="69"/>
        <v>151.06666666666712</v>
      </c>
      <c r="Z312" s="48">
        <f t="shared" si="69"/>
        <v>120.16666666666683</v>
      </c>
      <c r="AA312" s="48">
        <f t="shared" si="69"/>
        <v>133.89999999999981</v>
      </c>
      <c r="AB312" s="48">
        <f t="shared" si="69"/>
        <v>142.48333333333346</v>
      </c>
      <c r="AC312" s="49">
        <f t="shared" si="69"/>
        <v>111.58333333333317</v>
      </c>
      <c r="AD312" s="49">
        <f t="shared" si="69"/>
        <v>125.31666666666625</v>
      </c>
      <c r="AE312" s="49">
        <f t="shared" si="69"/>
        <v>133.89999999999981</v>
      </c>
      <c r="AF312" s="50">
        <f t="shared" si="69"/>
        <v>103.00000000000024</v>
      </c>
      <c r="AG312" s="50">
        <f t="shared" si="69"/>
        <v>116.73333333333352</v>
      </c>
      <c r="AH312" s="50">
        <f t="shared" si="69"/>
        <v>125.31666666666625</v>
      </c>
      <c r="AI312" s="51">
        <f t="shared" si="69"/>
        <v>94.416666666666586</v>
      </c>
      <c r="AJ312" s="51">
        <f t="shared" si="70"/>
        <v>108.15000000000029</v>
      </c>
      <c r="AK312" s="51">
        <f t="shared" si="70"/>
        <v>116.73333333333352</v>
      </c>
      <c r="AX312" s="381"/>
    </row>
    <row r="313" spans="1:50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241.11111111111143</v>
      </c>
      <c r="F313" s="41">
        <f t="shared" si="71"/>
        <v>254.88888888889022</v>
      </c>
      <c r="G313" s="41">
        <f t="shared" si="71"/>
        <v>263.49999999999886</v>
      </c>
      <c r="H313" s="42">
        <f t="shared" si="71"/>
        <v>223.88888888888857</v>
      </c>
      <c r="I313" s="42">
        <f t="shared" si="71"/>
        <v>237.66666666666674</v>
      </c>
      <c r="J313" s="42">
        <f t="shared" si="71"/>
        <v>246.27777777777848</v>
      </c>
      <c r="K313" s="43">
        <f t="shared" si="71"/>
        <v>206.66666666666714</v>
      </c>
      <c r="L313" s="43">
        <f t="shared" si="71"/>
        <v>220.44444444444457</v>
      </c>
      <c r="M313" s="43">
        <f t="shared" si="71"/>
        <v>229.055555555556</v>
      </c>
      <c r="N313" s="44">
        <f t="shared" si="71"/>
        <v>155</v>
      </c>
      <c r="O313" s="44">
        <f t="shared" si="71"/>
        <v>168.77777777777743</v>
      </c>
      <c r="P313" s="44">
        <f t="shared" si="71"/>
        <v>177.38888888888886</v>
      </c>
      <c r="Q313" s="45">
        <f t="shared" si="71"/>
        <v>146.38888888888857</v>
      </c>
      <c r="R313" s="45">
        <f t="shared" si="71"/>
        <v>160.166666666666</v>
      </c>
      <c r="S313" s="45">
        <f t="shared" si="71"/>
        <v>168.77777777777743</v>
      </c>
      <c r="T313" s="46">
        <f t="shared" si="71"/>
        <v>137.77777777777715</v>
      </c>
      <c r="U313" s="46">
        <f t="shared" si="69"/>
        <v>151.555555555556</v>
      </c>
      <c r="V313" s="46">
        <f t="shared" si="69"/>
        <v>160.166666666666</v>
      </c>
      <c r="W313" s="47">
        <f t="shared" si="69"/>
        <v>129.16666666666714</v>
      </c>
      <c r="X313" s="47">
        <f t="shared" si="69"/>
        <v>142.94444444444457</v>
      </c>
      <c r="Y313" s="47">
        <f t="shared" si="69"/>
        <v>151.555555555556</v>
      </c>
      <c r="Z313" s="48">
        <f t="shared" si="69"/>
        <v>120.55555555555571</v>
      </c>
      <c r="AA313" s="48">
        <f t="shared" si="69"/>
        <v>134.33333333333314</v>
      </c>
      <c r="AB313" s="48">
        <f t="shared" si="69"/>
        <v>142.94444444444457</v>
      </c>
      <c r="AC313" s="49">
        <f t="shared" si="69"/>
        <v>111.94444444444429</v>
      </c>
      <c r="AD313" s="49">
        <f t="shared" si="69"/>
        <v>125.7222222222218</v>
      </c>
      <c r="AE313" s="49">
        <f t="shared" si="69"/>
        <v>134.33333333333314</v>
      </c>
      <c r="AF313" s="50">
        <f t="shared" si="69"/>
        <v>103.33333333333357</v>
      </c>
      <c r="AG313" s="50">
        <f t="shared" si="69"/>
        <v>117.1111111111113</v>
      </c>
      <c r="AH313" s="50">
        <f t="shared" si="69"/>
        <v>125.7222222222218</v>
      </c>
      <c r="AI313" s="51">
        <f t="shared" si="69"/>
        <v>94.722222222222143</v>
      </c>
      <c r="AJ313" s="51">
        <f t="shared" si="70"/>
        <v>108.50000000000028</v>
      </c>
      <c r="AK313" s="51">
        <f t="shared" si="70"/>
        <v>117.1111111111113</v>
      </c>
      <c r="AX313" s="381"/>
    </row>
    <row r="314" spans="1:50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241.8888888888892</v>
      </c>
      <c r="F314" s="41">
        <f t="shared" si="71"/>
        <v>255.71111111111244</v>
      </c>
      <c r="G314" s="41">
        <f t="shared" si="71"/>
        <v>264.34999999999889</v>
      </c>
      <c r="H314" s="42">
        <f t="shared" si="71"/>
        <v>224.6111111111108</v>
      </c>
      <c r="I314" s="42">
        <f t="shared" si="71"/>
        <v>238.43333333333342</v>
      </c>
      <c r="J314" s="42">
        <f t="shared" si="71"/>
        <v>247.07222222222293</v>
      </c>
      <c r="K314" s="43">
        <f t="shared" si="71"/>
        <v>207.3333333333338</v>
      </c>
      <c r="L314" s="43">
        <f t="shared" si="71"/>
        <v>221.15555555555568</v>
      </c>
      <c r="M314" s="43">
        <f t="shared" si="71"/>
        <v>229.79444444444488</v>
      </c>
      <c r="N314" s="44">
        <f t="shared" si="71"/>
        <v>155.5</v>
      </c>
      <c r="O314" s="44">
        <f t="shared" si="71"/>
        <v>169.32222222222188</v>
      </c>
      <c r="P314" s="44">
        <f t="shared" si="71"/>
        <v>177.96111111111108</v>
      </c>
      <c r="Q314" s="45">
        <f t="shared" si="71"/>
        <v>146.8611111111108</v>
      </c>
      <c r="R314" s="45">
        <f t="shared" si="71"/>
        <v>160.68333333333268</v>
      </c>
      <c r="S314" s="45">
        <f t="shared" si="71"/>
        <v>169.32222222222188</v>
      </c>
      <c r="T314" s="46">
        <f t="shared" si="71"/>
        <v>138.2222222222216</v>
      </c>
      <c r="U314" s="46">
        <f t="shared" si="69"/>
        <v>152.04444444444488</v>
      </c>
      <c r="V314" s="46">
        <f t="shared" si="69"/>
        <v>160.68333333333268</v>
      </c>
      <c r="W314" s="47">
        <f t="shared" si="69"/>
        <v>129.5833333333338</v>
      </c>
      <c r="X314" s="47">
        <f t="shared" si="69"/>
        <v>143.40555555555568</v>
      </c>
      <c r="Y314" s="47">
        <f t="shared" si="69"/>
        <v>152.04444444444488</v>
      </c>
      <c r="Z314" s="48">
        <f t="shared" si="69"/>
        <v>120.9444444444446</v>
      </c>
      <c r="AA314" s="48">
        <f t="shared" si="69"/>
        <v>134.76666666666648</v>
      </c>
      <c r="AB314" s="48">
        <f t="shared" si="69"/>
        <v>143.40555555555568</v>
      </c>
      <c r="AC314" s="49">
        <f t="shared" si="69"/>
        <v>112.3055555555554</v>
      </c>
      <c r="AD314" s="49">
        <f t="shared" si="69"/>
        <v>126.12777777777735</v>
      </c>
      <c r="AE314" s="49">
        <f t="shared" si="69"/>
        <v>134.76666666666648</v>
      </c>
      <c r="AF314" s="50">
        <f t="shared" si="69"/>
        <v>103.6666666666669</v>
      </c>
      <c r="AG314" s="50">
        <f t="shared" si="69"/>
        <v>117.48888888888908</v>
      </c>
      <c r="AH314" s="50">
        <f t="shared" si="69"/>
        <v>126.12777777777735</v>
      </c>
      <c r="AI314" s="51">
        <f t="shared" si="69"/>
        <v>95.0277777777777</v>
      </c>
      <c r="AJ314" s="51">
        <f t="shared" si="70"/>
        <v>108.85000000000028</v>
      </c>
      <c r="AK314" s="51">
        <f t="shared" si="70"/>
        <v>117.48888888888908</v>
      </c>
      <c r="AX314" s="381"/>
    </row>
    <row r="315" spans="1:50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242.66666666666697</v>
      </c>
      <c r="F315" s="41">
        <f t="shared" si="71"/>
        <v>256.53333333333467</v>
      </c>
      <c r="G315" s="41">
        <f t="shared" si="71"/>
        <v>265.19999999999891</v>
      </c>
      <c r="H315" s="42">
        <f t="shared" si="71"/>
        <v>225.33333333333303</v>
      </c>
      <c r="I315" s="42">
        <f t="shared" si="71"/>
        <v>239.2000000000001</v>
      </c>
      <c r="J315" s="42">
        <f t="shared" si="71"/>
        <v>247.86666666666738</v>
      </c>
      <c r="K315" s="43">
        <f t="shared" si="71"/>
        <v>208.00000000000045</v>
      </c>
      <c r="L315" s="43">
        <f t="shared" si="71"/>
        <v>221.86666666666679</v>
      </c>
      <c r="M315" s="43">
        <f t="shared" si="71"/>
        <v>230.53333333333376</v>
      </c>
      <c r="N315" s="44">
        <f t="shared" si="71"/>
        <v>156</v>
      </c>
      <c r="O315" s="44">
        <f t="shared" si="71"/>
        <v>169.86666666666633</v>
      </c>
      <c r="P315" s="44">
        <f t="shared" si="71"/>
        <v>178.5333333333333</v>
      </c>
      <c r="Q315" s="45">
        <f t="shared" si="71"/>
        <v>147.33333333333303</v>
      </c>
      <c r="R315" s="45">
        <f t="shared" si="71"/>
        <v>161.19999999999936</v>
      </c>
      <c r="S315" s="45">
        <f t="shared" si="71"/>
        <v>169.86666666666633</v>
      </c>
      <c r="T315" s="46">
        <f t="shared" si="71"/>
        <v>138.66666666666606</v>
      </c>
      <c r="U315" s="46">
        <f t="shared" si="69"/>
        <v>152.53333333333376</v>
      </c>
      <c r="V315" s="46">
        <f t="shared" si="69"/>
        <v>161.19999999999936</v>
      </c>
      <c r="W315" s="47">
        <f t="shared" si="69"/>
        <v>130.00000000000045</v>
      </c>
      <c r="X315" s="47">
        <f t="shared" si="69"/>
        <v>143.86666666666679</v>
      </c>
      <c r="Y315" s="47">
        <f t="shared" si="69"/>
        <v>152.53333333333376</v>
      </c>
      <c r="Z315" s="48">
        <f t="shared" si="69"/>
        <v>121.33333333333348</v>
      </c>
      <c r="AA315" s="48">
        <f t="shared" si="69"/>
        <v>135.19999999999982</v>
      </c>
      <c r="AB315" s="48">
        <f t="shared" si="69"/>
        <v>143.86666666666679</v>
      </c>
      <c r="AC315" s="49">
        <f t="shared" si="69"/>
        <v>112.66666666666652</v>
      </c>
      <c r="AD315" s="49">
        <f t="shared" si="69"/>
        <v>126.53333333333291</v>
      </c>
      <c r="AE315" s="49">
        <f t="shared" si="69"/>
        <v>135.19999999999982</v>
      </c>
      <c r="AF315" s="50">
        <f t="shared" si="69"/>
        <v>104.00000000000023</v>
      </c>
      <c r="AG315" s="50">
        <f t="shared" si="69"/>
        <v>117.86666666666686</v>
      </c>
      <c r="AH315" s="50">
        <f t="shared" si="69"/>
        <v>126.53333333333291</v>
      </c>
      <c r="AI315" s="51">
        <f t="shared" si="69"/>
        <v>95.333333333333258</v>
      </c>
      <c r="AJ315" s="51">
        <f t="shared" si="70"/>
        <v>109.20000000000027</v>
      </c>
      <c r="AK315" s="51">
        <f t="shared" si="70"/>
        <v>117.86666666666686</v>
      </c>
      <c r="AX315" s="381"/>
    </row>
    <row r="316" spans="1:50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243.44444444444474</v>
      </c>
      <c r="F316" s="41">
        <f t="shared" si="71"/>
        <v>257.35555555555686</v>
      </c>
      <c r="G316" s="41">
        <f t="shared" si="71"/>
        <v>266.04999999999893</v>
      </c>
      <c r="H316" s="42">
        <f t="shared" si="71"/>
        <v>226.05555555555526</v>
      </c>
      <c r="I316" s="42">
        <f t="shared" si="71"/>
        <v>239.96666666666678</v>
      </c>
      <c r="J316" s="42">
        <f t="shared" si="71"/>
        <v>248.66111111111184</v>
      </c>
      <c r="K316" s="43">
        <f t="shared" si="71"/>
        <v>208.66666666666711</v>
      </c>
      <c r="L316" s="43">
        <f t="shared" si="71"/>
        <v>222.5777777777779</v>
      </c>
      <c r="M316" s="43">
        <f t="shared" si="71"/>
        <v>231.27222222222264</v>
      </c>
      <c r="N316" s="44">
        <f t="shared" si="71"/>
        <v>156.5</v>
      </c>
      <c r="O316" s="44">
        <f t="shared" si="71"/>
        <v>170.41111111111078</v>
      </c>
      <c r="P316" s="44">
        <f t="shared" si="71"/>
        <v>179.10555555555553</v>
      </c>
      <c r="Q316" s="45">
        <f t="shared" si="71"/>
        <v>147.80555555555526</v>
      </c>
      <c r="R316" s="45">
        <f t="shared" si="71"/>
        <v>161.71666666666604</v>
      </c>
      <c r="S316" s="45">
        <f t="shared" si="71"/>
        <v>170.41111111111078</v>
      </c>
      <c r="T316" s="46">
        <f t="shared" si="71"/>
        <v>139.11111111111052</v>
      </c>
      <c r="U316" s="46">
        <f t="shared" si="69"/>
        <v>153.02222222222264</v>
      </c>
      <c r="V316" s="46">
        <f t="shared" si="69"/>
        <v>161.71666666666604</v>
      </c>
      <c r="W316" s="47">
        <f t="shared" si="69"/>
        <v>130.41666666666711</v>
      </c>
      <c r="X316" s="47">
        <f t="shared" si="69"/>
        <v>144.3277777777779</v>
      </c>
      <c r="Y316" s="47">
        <f t="shared" si="69"/>
        <v>153.02222222222264</v>
      </c>
      <c r="Z316" s="48">
        <f t="shared" si="69"/>
        <v>121.72222222222237</v>
      </c>
      <c r="AA316" s="48">
        <f t="shared" si="69"/>
        <v>135.63333333333316</v>
      </c>
      <c r="AB316" s="48">
        <f t="shared" si="69"/>
        <v>144.3277777777779</v>
      </c>
      <c r="AC316" s="49">
        <f t="shared" si="69"/>
        <v>113.02777777777763</v>
      </c>
      <c r="AD316" s="49">
        <f t="shared" si="69"/>
        <v>126.93888888888846</v>
      </c>
      <c r="AE316" s="49">
        <f t="shared" si="69"/>
        <v>135.63333333333316</v>
      </c>
      <c r="AF316" s="50">
        <f t="shared" si="69"/>
        <v>104.33333333333356</v>
      </c>
      <c r="AG316" s="50">
        <f t="shared" si="69"/>
        <v>118.24444444444464</v>
      </c>
      <c r="AH316" s="50">
        <f t="shared" si="69"/>
        <v>126.93888888888846</v>
      </c>
      <c r="AI316" s="51">
        <f t="shared" si="69"/>
        <v>95.638888888888815</v>
      </c>
      <c r="AJ316" s="51">
        <f t="shared" si="70"/>
        <v>109.55000000000027</v>
      </c>
      <c r="AK316" s="51">
        <f t="shared" si="70"/>
        <v>118.24444444444464</v>
      </c>
      <c r="AX316" s="381"/>
    </row>
    <row r="317" spans="1:50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244.22222222222251</v>
      </c>
      <c r="F317" s="41">
        <f t="shared" si="71"/>
        <v>258.17777777777906</v>
      </c>
      <c r="G317" s="41">
        <f t="shared" si="71"/>
        <v>266.89999999999895</v>
      </c>
      <c r="H317" s="42">
        <f t="shared" si="71"/>
        <v>226.77777777777749</v>
      </c>
      <c r="I317" s="42">
        <f t="shared" si="71"/>
        <v>240.73333333333346</v>
      </c>
      <c r="J317" s="42">
        <f t="shared" si="71"/>
        <v>249.45555555555629</v>
      </c>
      <c r="K317" s="43">
        <f t="shared" si="71"/>
        <v>209.33333333333377</v>
      </c>
      <c r="L317" s="43">
        <f t="shared" si="71"/>
        <v>223.28888888888901</v>
      </c>
      <c r="M317" s="43">
        <f t="shared" si="71"/>
        <v>232.01111111111152</v>
      </c>
      <c r="N317" s="44">
        <f t="shared" si="71"/>
        <v>157</v>
      </c>
      <c r="O317" s="44">
        <f t="shared" si="71"/>
        <v>170.95555555555524</v>
      </c>
      <c r="P317" s="44">
        <f t="shared" si="71"/>
        <v>179.67777777777775</v>
      </c>
      <c r="Q317" s="45">
        <f t="shared" si="71"/>
        <v>148.27777777777749</v>
      </c>
      <c r="R317" s="45">
        <f t="shared" si="71"/>
        <v>162.23333333333272</v>
      </c>
      <c r="S317" s="45">
        <f t="shared" si="71"/>
        <v>170.95555555555524</v>
      </c>
      <c r="T317" s="46">
        <f t="shared" si="71"/>
        <v>139.55555555555497</v>
      </c>
      <c r="U317" s="46">
        <f t="shared" si="69"/>
        <v>153.51111111111152</v>
      </c>
      <c r="V317" s="46">
        <f t="shared" si="69"/>
        <v>162.23333333333272</v>
      </c>
      <c r="W317" s="47">
        <f t="shared" si="69"/>
        <v>130.83333333333377</v>
      </c>
      <c r="X317" s="47">
        <f t="shared" si="69"/>
        <v>144.78888888888901</v>
      </c>
      <c r="Y317" s="47">
        <f t="shared" si="69"/>
        <v>153.51111111111152</v>
      </c>
      <c r="Z317" s="48">
        <f t="shared" si="69"/>
        <v>122.11111111111126</v>
      </c>
      <c r="AA317" s="48">
        <f t="shared" si="69"/>
        <v>136.06666666666649</v>
      </c>
      <c r="AB317" s="48">
        <f t="shared" si="69"/>
        <v>144.78888888888901</v>
      </c>
      <c r="AC317" s="49">
        <f t="shared" si="69"/>
        <v>113.38888888888874</v>
      </c>
      <c r="AD317" s="49">
        <f t="shared" si="69"/>
        <v>127.34444444444401</v>
      </c>
      <c r="AE317" s="49">
        <f t="shared" si="69"/>
        <v>136.06666666666649</v>
      </c>
      <c r="AF317" s="50">
        <f t="shared" si="69"/>
        <v>104.66666666666688</v>
      </c>
      <c r="AG317" s="50">
        <f t="shared" si="69"/>
        <v>118.62222222222242</v>
      </c>
      <c r="AH317" s="50">
        <f t="shared" si="69"/>
        <v>127.34444444444401</v>
      </c>
      <c r="AI317" s="51">
        <f t="shared" si="69"/>
        <v>95.944444444444372</v>
      </c>
      <c r="AJ317" s="51">
        <f t="shared" si="70"/>
        <v>109.90000000000026</v>
      </c>
      <c r="AK317" s="51">
        <f t="shared" si="70"/>
        <v>118.62222222222242</v>
      </c>
      <c r="AX317" s="381"/>
    </row>
    <row r="318" spans="1:50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245.00000000000028</v>
      </c>
      <c r="F318" s="41">
        <f t="shared" si="71"/>
        <v>259.00000000000125</v>
      </c>
      <c r="G318" s="41">
        <f t="shared" si="71"/>
        <v>267.74999999999898</v>
      </c>
      <c r="H318" s="42">
        <f t="shared" si="71"/>
        <v>227.49999999999972</v>
      </c>
      <c r="I318" s="42">
        <f t="shared" si="71"/>
        <v>241.50000000000014</v>
      </c>
      <c r="J318" s="42">
        <f t="shared" si="71"/>
        <v>250.25000000000074</v>
      </c>
      <c r="K318" s="43">
        <f t="shared" si="71"/>
        <v>210.00000000000043</v>
      </c>
      <c r="L318" s="43">
        <f t="shared" si="71"/>
        <v>224.00000000000011</v>
      </c>
      <c r="M318" s="43">
        <f t="shared" si="71"/>
        <v>232.7500000000004</v>
      </c>
      <c r="N318" s="44">
        <f t="shared" si="71"/>
        <v>157.5</v>
      </c>
      <c r="O318" s="44">
        <f t="shared" si="71"/>
        <v>171.49999999999969</v>
      </c>
      <c r="P318" s="44">
        <f t="shared" si="71"/>
        <v>180.24999999999997</v>
      </c>
      <c r="Q318" s="45">
        <f t="shared" si="71"/>
        <v>148.74999999999972</v>
      </c>
      <c r="R318" s="45">
        <f t="shared" si="71"/>
        <v>162.7499999999994</v>
      </c>
      <c r="S318" s="45">
        <f t="shared" si="71"/>
        <v>171.49999999999969</v>
      </c>
      <c r="T318" s="46">
        <f t="shared" si="71"/>
        <v>139.99999999999943</v>
      </c>
      <c r="U318" s="46">
        <f t="shared" si="69"/>
        <v>154.0000000000004</v>
      </c>
      <c r="V318" s="46">
        <f t="shared" si="69"/>
        <v>162.7499999999994</v>
      </c>
      <c r="W318" s="47">
        <f t="shared" si="69"/>
        <v>131.25000000000043</v>
      </c>
      <c r="X318" s="47">
        <f t="shared" si="69"/>
        <v>145.25000000000011</v>
      </c>
      <c r="Y318" s="47">
        <f t="shared" si="69"/>
        <v>154.0000000000004</v>
      </c>
      <c r="Z318" s="48">
        <f t="shared" si="69"/>
        <v>122.50000000000014</v>
      </c>
      <c r="AA318" s="48">
        <f t="shared" si="69"/>
        <v>136.49999999999983</v>
      </c>
      <c r="AB318" s="48">
        <f t="shared" si="69"/>
        <v>145.25000000000011</v>
      </c>
      <c r="AC318" s="49">
        <f t="shared" si="69"/>
        <v>113.74999999999986</v>
      </c>
      <c r="AD318" s="49">
        <f t="shared" si="69"/>
        <v>127.74999999999956</v>
      </c>
      <c r="AE318" s="49">
        <f t="shared" si="69"/>
        <v>136.49999999999983</v>
      </c>
      <c r="AF318" s="50">
        <f t="shared" si="69"/>
        <v>105.00000000000021</v>
      </c>
      <c r="AG318" s="50">
        <f t="shared" si="69"/>
        <v>119.0000000000002</v>
      </c>
      <c r="AH318" s="50">
        <f t="shared" si="69"/>
        <v>127.74999999999956</v>
      </c>
      <c r="AI318" s="51">
        <f t="shared" si="69"/>
        <v>96.249999999999929</v>
      </c>
      <c r="AJ318" s="51">
        <f t="shared" si="70"/>
        <v>110.25000000000026</v>
      </c>
      <c r="AK318" s="51">
        <f t="shared" si="70"/>
        <v>119.0000000000002</v>
      </c>
      <c r="AX318" s="381"/>
    </row>
    <row r="319" spans="1:50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245.77777777777806</v>
      </c>
      <c r="F319" s="41">
        <f t="shared" si="71"/>
        <v>259.82222222222344</v>
      </c>
      <c r="G319" s="41">
        <f t="shared" si="71"/>
        <v>268.599999999999</v>
      </c>
      <c r="H319" s="42">
        <f t="shared" si="71"/>
        <v>228.22222222222194</v>
      </c>
      <c r="I319" s="42">
        <f t="shared" si="71"/>
        <v>242.26666666666682</v>
      </c>
      <c r="J319" s="42">
        <f t="shared" si="71"/>
        <v>251.04444444444519</v>
      </c>
      <c r="K319" s="43">
        <f t="shared" si="71"/>
        <v>210.66666666666708</v>
      </c>
      <c r="L319" s="43">
        <f t="shared" si="71"/>
        <v>224.71111111111122</v>
      </c>
      <c r="M319" s="43">
        <f t="shared" si="71"/>
        <v>233.48888888888928</v>
      </c>
      <c r="N319" s="44">
        <f t="shared" si="71"/>
        <v>158</v>
      </c>
      <c r="O319" s="44">
        <f t="shared" si="71"/>
        <v>172.04444444444414</v>
      </c>
      <c r="P319" s="44">
        <f t="shared" si="71"/>
        <v>180.82222222222219</v>
      </c>
      <c r="Q319" s="45">
        <f t="shared" si="71"/>
        <v>149.22222222222194</v>
      </c>
      <c r="R319" s="45">
        <f t="shared" si="71"/>
        <v>163.26666666666608</v>
      </c>
      <c r="S319" s="45">
        <f t="shared" si="71"/>
        <v>172.04444444444414</v>
      </c>
      <c r="T319" s="46">
        <f t="shared" si="71"/>
        <v>140.44444444444389</v>
      </c>
      <c r="U319" s="46">
        <f t="shared" si="69"/>
        <v>154.48888888888928</v>
      </c>
      <c r="V319" s="46">
        <f t="shared" si="69"/>
        <v>163.26666666666608</v>
      </c>
      <c r="W319" s="47">
        <f t="shared" si="69"/>
        <v>131.66666666666708</v>
      </c>
      <c r="X319" s="47">
        <f t="shared" si="69"/>
        <v>145.71111111111122</v>
      </c>
      <c r="Y319" s="47">
        <f t="shared" si="69"/>
        <v>154.48888888888928</v>
      </c>
      <c r="Z319" s="48">
        <f t="shared" si="69"/>
        <v>122.88888888888903</v>
      </c>
      <c r="AA319" s="48">
        <f t="shared" si="69"/>
        <v>136.93333333333317</v>
      </c>
      <c r="AB319" s="48">
        <f t="shared" si="69"/>
        <v>145.71111111111122</v>
      </c>
      <c r="AC319" s="49">
        <f t="shared" si="69"/>
        <v>114.11111111111097</v>
      </c>
      <c r="AD319" s="49">
        <f t="shared" si="69"/>
        <v>128.15555555555511</v>
      </c>
      <c r="AE319" s="49">
        <f t="shared" si="69"/>
        <v>136.93333333333317</v>
      </c>
      <c r="AF319" s="50">
        <f t="shared" si="69"/>
        <v>105.33333333333354</v>
      </c>
      <c r="AG319" s="50">
        <f t="shared" si="69"/>
        <v>119.37777777777798</v>
      </c>
      <c r="AH319" s="50">
        <f t="shared" si="69"/>
        <v>128.15555555555511</v>
      </c>
      <c r="AI319" s="51">
        <f t="shared" si="69"/>
        <v>96.555555555555486</v>
      </c>
      <c r="AJ319" s="51">
        <f t="shared" si="70"/>
        <v>110.60000000000025</v>
      </c>
      <c r="AK319" s="51">
        <f t="shared" si="70"/>
        <v>119.37777777777798</v>
      </c>
      <c r="AX319" s="381"/>
    </row>
    <row r="320" spans="1:50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246.55555555555583</v>
      </c>
      <c r="F320" s="41">
        <f t="shared" si="71"/>
        <v>260.64444444444564</v>
      </c>
      <c r="G320" s="41">
        <f t="shared" si="71"/>
        <v>269.44999999999902</v>
      </c>
      <c r="H320" s="42">
        <f t="shared" si="71"/>
        <v>228.94444444444417</v>
      </c>
      <c r="I320" s="42">
        <f t="shared" si="71"/>
        <v>243.0333333333335</v>
      </c>
      <c r="J320" s="42">
        <f t="shared" si="71"/>
        <v>251.83888888888964</v>
      </c>
      <c r="K320" s="43">
        <f t="shared" si="71"/>
        <v>211.33333333333374</v>
      </c>
      <c r="L320" s="43">
        <f t="shared" si="71"/>
        <v>225.42222222222233</v>
      </c>
      <c r="M320" s="43">
        <f t="shared" si="71"/>
        <v>234.22777777777816</v>
      </c>
      <c r="N320" s="44">
        <f t="shared" si="71"/>
        <v>158.5</v>
      </c>
      <c r="O320" s="44">
        <f t="shared" si="71"/>
        <v>172.58888888888859</v>
      </c>
      <c r="P320" s="44">
        <f t="shared" si="71"/>
        <v>181.39444444444442</v>
      </c>
      <c r="Q320" s="45">
        <f t="shared" si="71"/>
        <v>149.69444444444417</v>
      </c>
      <c r="R320" s="45">
        <f t="shared" si="71"/>
        <v>163.78333333333276</v>
      </c>
      <c r="S320" s="45">
        <f t="shared" si="71"/>
        <v>172.58888888888859</v>
      </c>
      <c r="T320" s="46">
        <f t="shared" si="71"/>
        <v>140.88888888888835</v>
      </c>
      <c r="U320" s="46">
        <f t="shared" si="69"/>
        <v>154.97777777777816</v>
      </c>
      <c r="V320" s="46">
        <f t="shared" si="69"/>
        <v>163.78333333333276</v>
      </c>
      <c r="W320" s="47">
        <f t="shared" si="69"/>
        <v>132.08333333333374</v>
      </c>
      <c r="X320" s="47">
        <f t="shared" si="69"/>
        <v>146.17222222222233</v>
      </c>
      <c r="Y320" s="47">
        <f t="shared" si="69"/>
        <v>154.97777777777816</v>
      </c>
      <c r="Z320" s="48">
        <f t="shared" si="69"/>
        <v>123.27777777777791</v>
      </c>
      <c r="AA320" s="48">
        <f t="shared" si="69"/>
        <v>137.3666666666665</v>
      </c>
      <c r="AB320" s="48">
        <f t="shared" si="69"/>
        <v>146.17222222222233</v>
      </c>
      <c r="AC320" s="49">
        <f t="shared" si="69"/>
        <v>114.47222222222209</v>
      </c>
      <c r="AD320" s="49">
        <f t="shared" si="69"/>
        <v>128.56111111111068</v>
      </c>
      <c r="AE320" s="49">
        <f t="shared" si="69"/>
        <v>137.3666666666665</v>
      </c>
      <c r="AF320" s="50">
        <f t="shared" si="69"/>
        <v>105.66666666666687</v>
      </c>
      <c r="AG320" s="50">
        <f t="shared" si="69"/>
        <v>119.75555555555576</v>
      </c>
      <c r="AH320" s="50">
        <f t="shared" si="69"/>
        <v>128.56111111111068</v>
      </c>
      <c r="AI320" s="51">
        <f t="shared" si="69"/>
        <v>96.861111111111043</v>
      </c>
      <c r="AJ320" s="51">
        <f t="shared" si="70"/>
        <v>110.95000000000024</v>
      </c>
      <c r="AK320" s="51">
        <f t="shared" si="70"/>
        <v>119.75555555555576</v>
      </c>
      <c r="AX320" s="381"/>
    </row>
    <row r="321" spans="1:50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247.3333333333336</v>
      </c>
      <c r="F321" s="41">
        <f t="shared" si="71"/>
        <v>261.46666666666783</v>
      </c>
      <c r="G321" s="41">
        <f t="shared" si="71"/>
        <v>270.29999999999905</v>
      </c>
      <c r="H321" s="42">
        <f t="shared" si="71"/>
        <v>229.6666666666664</v>
      </c>
      <c r="I321" s="42">
        <f t="shared" si="71"/>
        <v>243.80000000000018</v>
      </c>
      <c r="J321" s="42">
        <f t="shared" si="71"/>
        <v>252.63333333333409</v>
      </c>
      <c r="K321" s="43">
        <f t="shared" si="71"/>
        <v>212.0000000000004</v>
      </c>
      <c r="L321" s="43">
        <f t="shared" si="71"/>
        <v>226.13333333333344</v>
      </c>
      <c r="M321" s="43">
        <f t="shared" si="71"/>
        <v>234.96666666666704</v>
      </c>
      <c r="N321" s="44">
        <f t="shared" si="71"/>
        <v>159</v>
      </c>
      <c r="O321" s="44">
        <f t="shared" si="71"/>
        <v>173.13333333333304</v>
      </c>
      <c r="P321" s="44">
        <f t="shared" si="71"/>
        <v>181.96666666666664</v>
      </c>
      <c r="Q321" s="45">
        <f t="shared" si="71"/>
        <v>150.1666666666664</v>
      </c>
      <c r="R321" s="45">
        <f t="shared" si="71"/>
        <v>164.29999999999944</v>
      </c>
      <c r="S321" s="45">
        <f t="shared" si="71"/>
        <v>173.13333333333304</v>
      </c>
      <c r="T321" s="46">
        <f t="shared" si="71"/>
        <v>141.3333333333328</v>
      </c>
      <c r="U321" s="46">
        <f t="shared" si="69"/>
        <v>155.46666666666704</v>
      </c>
      <c r="V321" s="46">
        <f t="shared" si="69"/>
        <v>164.29999999999944</v>
      </c>
      <c r="W321" s="47">
        <f t="shared" si="69"/>
        <v>132.5000000000004</v>
      </c>
      <c r="X321" s="47">
        <f t="shared" si="69"/>
        <v>146.63333333333344</v>
      </c>
      <c r="Y321" s="47">
        <f t="shared" si="69"/>
        <v>155.46666666666704</v>
      </c>
      <c r="Z321" s="48">
        <f t="shared" si="69"/>
        <v>123.6666666666668</v>
      </c>
      <c r="AA321" s="48">
        <f t="shared" si="69"/>
        <v>137.79999999999984</v>
      </c>
      <c r="AB321" s="48">
        <f t="shared" si="69"/>
        <v>146.63333333333344</v>
      </c>
      <c r="AC321" s="49">
        <f t="shared" si="69"/>
        <v>114.8333333333332</v>
      </c>
      <c r="AD321" s="49">
        <f t="shared" si="69"/>
        <v>128.96666666666624</v>
      </c>
      <c r="AE321" s="49">
        <f t="shared" si="69"/>
        <v>137.79999999999984</v>
      </c>
      <c r="AF321" s="50">
        <f t="shared" si="69"/>
        <v>106.0000000000002</v>
      </c>
      <c r="AG321" s="50">
        <f t="shared" si="69"/>
        <v>120.13333333333354</v>
      </c>
      <c r="AH321" s="50">
        <f t="shared" si="69"/>
        <v>128.96666666666624</v>
      </c>
      <c r="AI321" s="51">
        <f t="shared" si="69"/>
        <v>97.1666666666666</v>
      </c>
      <c r="AJ321" s="51">
        <f t="shared" si="70"/>
        <v>111.30000000000024</v>
      </c>
      <c r="AK321" s="51">
        <f t="shared" si="70"/>
        <v>120.13333333333354</v>
      </c>
      <c r="AX321" s="381"/>
    </row>
    <row r="322" spans="1:50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248.11111111111137</v>
      </c>
      <c r="F322" s="41">
        <f t="shared" si="71"/>
        <v>262.28888888889003</v>
      </c>
      <c r="G322" s="41">
        <f t="shared" si="71"/>
        <v>271.14999999999907</v>
      </c>
      <c r="H322" s="42">
        <f t="shared" si="71"/>
        <v>230.38888888888863</v>
      </c>
      <c r="I322" s="42">
        <f t="shared" si="71"/>
        <v>244.56666666666686</v>
      </c>
      <c r="J322" s="42">
        <f t="shared" si="71"/>
        <v>253.42777777777854</v>
      </c>
      <c r="K322" s="43">
        <f t="shared" si="71"/>
        <v>212.66666666666706</v>
      </c>
      <c r="L322" s="43">
        <f t="shared" si="71"/>
        <v>226.84444444444455</v>
      </c>
      <c r="M322" s="43">
        <f t="shared" si="71"/>
        <v>235.70555555555592</v>
      </c>
      <c r="N322" s="44">
        <f t="shared" si="71"/>
        <v>159.5</v>
      </c>
      <c r="O322" s="44">
        <f t="shared" si="71"/>
        <v>173.67777777777749</v>
      </c>
      <c r="P322" s="44">
        <f t="shared" si="71"/>
        <v>182.53888888888886</v>
      </c>
      <c r="Q322" s="45">
        <f t="shared" si="71"/>
        <v>150.63888888888863</v>
      </c>
      <c r="R322" s="45">
        <f t="shared" si="71"/>
        <v>164.81666666666612</v>
      </c>
      <c r="S322" s="45">
        <f t="shared" si="71"/>
        <v>173.67777777777749</v>
      </c>
      <c r="T322" s="46">
        <f t="shared" si="71"/>
        <v>141.77777777777726</v>
      </c>
      <c r="U322" s="46">
        <f t="shared" si="69"/>
        <v>155.95555555555592</v>
      </c>
      <c r="V322" s="46">
        <f t="shared" si="69"/>
        <v>164.81666666666612</v>
      </c>
      <c r="W322" s="47">
        <f t="shared" si="69"/>
        <v>132.91666666666706</v>
      </c>
      <c r="X322" s="47">
        <f t="shared" si="69"/>
        <v>147.09444444444455</v>
      </c>
      <c r="Y322" s="47">
        <f t="shared" si="69"/>
        <v>155.95555555555592</v>
      </c>
      <c r="Z322" s="48">
        <f t="shared" si="69"/>
        <v>124.05555555555569</v>
      </c>
      <c r="AA322" s="48">
        <f t="shared" si="69"/>
        <v>138.23333333333318</v>
      </c>
      <c r="AB322" s="48">
        <f t="shared" si="69"/>
        <v>147.09444444444455</v>
      </c>
      <c r="AC322" s="49">
        <f t="shared" si="69"/>
        <v>115.19444444444431</v>
      </c>
      <c r="AD322" s="49">
        <f t="shared" si="69"/>
        <v>129.37222222222181</v>
      </c>
      <c r="AE322" s="49">
        <f t="shared" si="69"/>
        <v>138.23333333333318</v>
      </c>
      <c r="AF322" s="50">
        <f t="shared" si="69"/>
        <v>106.33333333333353</v>
      </c>
      <c r="AG322" s="50">
        <f t="shared" si="69"/>
        <v>120.51111111111132</v>
      </c>
      <c r="AH322" s="50">
        <f t="shared" si="69"/>
        <v>129.37222222222181</v>
      </c>
      <c r="AI322" s="51">
        <f t="shared" si="69"/>
        <v>97.472222222222157</v>
      </c>
      <c r="AJ322" s="51">
        <f t="shared" si="70"/>
        <v>111.65000000000023</v>
      </c>
      <c r="AK322" s="51">
        <f t="shared" si="70"/>
        <v>120.51111111111132</v>
      </c>
      <c r="AX322" s="381"/>
    </row>
    <row r="323" spans="1:50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248.88888888888914</v>
      </c>
      <c r="F323" s="41">
        <f t="shared" si="71"/>
        <v>263.11111111111222</v>
      </c>
      <c r="G323" s="41">
        <f t="shared" si="71"/>
        <v>271.99999999999909</v>
      </c>
      <c r="H323" s="42">
        <f t="shared" si="71"/>
        <v>231.11111111111086</v>
      </c>
      <c r="I323" s="42">
        <f t="shared" si="71"/>
        <v>245.33333333333354</v>
      </c>
      <c r="J323" s="42">
        <f t="shared" si="71"/>
        <v>254.222222222223</v>
      </c>
      <c r="K323" s="43">
        <f t="shared" si="71"/>
        <v>213.33333333333371</v>
      </c>
      <c r="L323" s="43">
        <f t="shared" si="71"/>
        <v>227.55555555555566</v>
      </c>
      <c r="M323" s="43">
        <f t="shared" si="71"/>
        <v>236.4444444444448</v>
      </c>
      <c r="N323" s="44">
        <f t="shared" si="71"/>
        <v>160</v>
      </c>
      <c r="O323" s="44">
        <f t="shared" si="71"/>
        <v>174.22222222222194</v>
      </c>
      <c r="P323" s="44">
        <f t="shared" si="71"/>
        <v>183.11111111111109</v>
      </c>
      <c r="Q323" s="45">
        <f t="shared" si="71"/>
        <v>151.11111111111086</v>
      </c>
      <c r="R323" s="45">
        <f t="shared" si="71"/>
        <v>165.3333333333328</v>
      </c>
      <c r="S323" s="45">
        <f t="shared" si="71"/>
        <v>174.22222222222194</v>
      </c>
      <c r="T323" s="46">
        <f t="shared" ref="T323" si="72">T324-(T$363/360)</f>
        <v>142.22222222222172</v>
      </c>
      <c r="U323" s="46">
        <f t="shared" si="69"/>
        <v>156.4444444444448</v>
      </c>
      <c r="V323" s="46">
        <f t="shared" si="69"/>
        <v>165.3333333333328</v>
      </c>
      <c r="W323" s="47">
        <f t="shared" si="69"/>
        <v>133.33333333333371</v>
      </c>
      <c r="X323" s="47">
        <f t="shared" si="69"/>
        <v>147.55555555555566</v>
      </c>
      <c r="Y323" s="47">
        <f t="shared" si="69"/>
        <v>156.4444444444448</v>
      </c>
      <c r="Z323" s="48">
        <f t="shared" si="69"/>
        <v>124.44444444444457</v>
      </c>
      <c r="AA323" s="48">
        <f t="shared" si="69"/>
        <v>138.66666666666652</v>
      </c>
      <c r="AB323" s="48">
        <f t="shared" si="69"/>
        <v>147.55555555555566</v>
      </c>
      <c r="AC323" s="49">
        <f t="shared" si="69"/>
        <v>115.55555555555543</v>
      </c>
      <c r="AD323" s="49">
        <f t="shared" si="69"/>
        <v>129.77777777777737</v>
      </c>
      <c r="AE323" s="49">
        <f t="shared" si="69"/>
        <v>138.66666666666652</v>
      </c>
      <c r="AF323" s="50">
        <f t="shared" si="69"/>
        <v>106.66666666666686</v>
      </c>
      <c r="AG323" s="50">
        <f t="shared" si="69"/>
        <v>120.8888888888891</v>
      </c>
      <c r="AH323" s="50">
        <f t="shared" si="69"/>
        <v>129.77777777777737</v>
      </c>
      <c r="AI323" s="51">
        <f t="shared" si="69"/>
        <v>97.777777777777715</v>
      </c>
      <c r="AJ323" s="51">
        <f t="shared" si="70"/>
        <v>112.00000000000023</v>
      </c>
      <c r="AK323" s="51">
        <f t="shared" si="70"/>
        <v>120.8888888888891</v>
      </c>
      <c r="AX323" s="381"/>
    </row>
    <row r="324" spans="1:50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249.66666666666691</v>
      </c>
      <c r="F324" s="41">
        <f t="shared" si="73"/>
        <v>263.93333333333442</v>
      </c>
      <c r="G324" s="41">
        <f t="shared" si="73"/>
        <v>272.84999999999911</v>
      </c>
      <c r="H324" s="42">
        <f t="shared" si="73"/>
        <v>231.83333333333309</v>
      </c>
      <c r="I324" s="42">
        <f t="shared" si="73"/>
        <v>246.10000000000022</v>
      </c>
      <c r="J324" s="42">
        <f t="shared" si="73"/>
        <v>255.01666666666745</v>
      </c>
      <c r="K324" s="43">
        <f t="shared" si="73"/>
        <v>214.00000000000037</v>
      </c>
      <c r="L324" s="43">
        <f t="shared" si="73"/>
        <v>228.26666666666677</v>
      </c>
      <c r="M324" s="43">
        <f t="shared" si="73"/>
        <v>237.18333333333368</v>
      </c>
      <c r="N324" s="44">
        <f t="shared" si="73"/>
        <v>160.5</v>
      </c>
      <c r="O324" s="44">
        <f t="shared" si="73"/>
        <v>174.7666666666664</v>
      </c>
      <c r="P324" s="44">
        <f t="shared" si="73"/>
        <v>183.68333333333331</v>
      </c>
      <c r="Q324" s="45">
        <f t="shared" si="73"/>
        <v>151.58333333333309</v>
      </c>
      <c r="R324" s="45">
        <f t="shared" si="73"/>
        <v>165.84999999999948</v>
      </c>
      <c r="S324" s="45">
        <f t="shared" si="73"/>
        <v>174.7666666666664</v>
      </c>
      <c r="T324" s="46">
        <f t="shared" si="73"/>
        <v>142.66666666666617</v>
      </c>
      <c r="U324" s="46">
        <f t="shared" ref="U324:AJ339" si="74">U325-(U$363/360)</f>
        <v>156.93333333333368</v>
      </c>
      <c r="V324" s="46">
        <f t="shared" si="74"/>
        <v>165.84999999999948</v>
      </c>
      <c r="W324" s="47">
        <f t="shared" si="74"/>
        <v>133.75000000000037</v>
      </c>
      <c r="X324" s="47">
        <f t="shared" si="74"/>
        <v>148.01666666666677</v>
      </c>
      <c r="Y324" s="47">
        <f t="shared" si="74"/>
        <v>156.93333333333368</v>
      </c>
      <c r="Z324" s="48">
        <f t="shared" si="74"/>
        <v>124.83333333333346</v>
      </c>
      <c r="AA324" s="48">
        <f t="shared" si="74"/>
        <v>139.09999999999985</v>
      </c>
      <c r="AB324" s="48">
        <f t="shared" si="74"/>
        <v>148.01666666666677</v>
      </c>
      <c r="AC324" s="49">
        <f t="shared" si="74"/>
        <v>115.91666666666654</v>
      </c>
      <c r="AD324" s="49">
        <f t="shared" si="74"/>
        <v>130.18333333333294</v>
      </c>
      <c r="AE324" s="49">
        <f t="shared" si="74"/>
        <v>139.09999999999985</v>
      </c>
      <c r="AF324" s="50">
        <f t="shared" si="74"/>
        <v>107.00000000000018</v>
      </c>
      <c r="AG324" s="50">
        <f t="shared" si="74"/>
        <v>121.26666666666688</v>
      </c>
      <c r="AH324" s="50">
        <f t="shared" si="74"/>
        <v>130.18333333333294</v>
      </c>
      <c r="AI324" s="51">
        <f t="shared" si="74"/>
        <v>98.083333333333272</v>
      </c>
      <c r="AJ324" s="51">
        <f t="shared" si="74"/>
        <v>112.35000000000022</v>
      </c>
      <c r="AK324" s="51">
        <f t="shared" si="70"/>
        <v>121.26666666666688</v>
      </c>
      <c r="AX324" s="381"/>
    </row>
    <row r="325" spans="1:50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250.44444444444468</v>
      </c>
      <c r="F325" s="41">
        <f t="shared" si="73"/>
        <v>264.75555555555661</v>
      </c>
      <c r="G325" s="41">
        <f t="shared" si="73"/>
        <v>273.69999999999914</v>
      </c>
      <c r="H325" s="42">
        <f t="shared" si="73"/>
        <v>232.55555555555532</v>
      </c>
      <c r="I325" s="42">
        <f t="shared" si="73"/>
        <v>246.8666666666669</v>
      </c>
      <c r="J325" s="42">
        <f t="shared" si="73"/>
        <v>255.8111111111119</v>
      </c>
      <c r="K325" s="43">
        <f t="shared" si="73"/>
        <v>214.66666666666703</v>
      </c>
      <c r="L325" s="43">
        <f t="shared" si="73"/>
        <v>228.97777777777787</v>
      </c>
      <c r="M325" s="43">
        <f t="shared" si="73"/>
        <v>237.92222222222256</v>
      </c>
      <c r="N325" s="44">
        <f t="shared" si="73"/>
        <v>161</v>
      </c>
      <c r="O325" s="44">
        <f t="shared" si="73"/>
        <v>175.31111111111085</v>
      </c>
      <c r="P325" s="44">
        <f t="shared" si="73"/>
        <v>184.25555555555553</v>
      </c>
      <c r="Q325" s="45">
        <f t="shared" si="73"/>
        <v>152.05555555555532</v>
      </c>
      <c r="R325" s="45">
        <f t="shared" si="73"/>
        <v>166.36666666666616</v>
      </c>
      <c r="S325" s="45">
        <f t="shared" si="73"/>
        <v>175.31111111111085</v>
      </c>
      <c r="T325" s="46">
        <f t="shared" si="73"/>
        <v>143.11111111111063</v>
      </c>
      <c r="U325" s="46">
        <f t="shared" si="74"/>
        <v>157.42222222222256</v>
      </c>
      <c r="V325" s="46">
        <f t="shared" si="74"/>
        <v>166.36666666666616</v>
      </c>
      <c r="W325" s="47">
        <f t="shared" si="74"/>
        <v>134.16666666666703</v>
      </c>
      <c r="X325" s="47">
        <f t="shared" si="74"/>
        <v>148.47777777777787</v>
      </c>
      <c r="Y325" s="47">
        <f t="shared" si="74"/>
        <v>157.42222222222256</v>
      </c>
      <c r="Z325" s="48">
        <f t="shared" si="74"/>
        <v>125.22222222222234</v>
      </c>
      <c r="AA325" s="48">
        <f t="shared" si="74"/>
        <v>139.53333333333319</v>
      </c>
      <c r="AB325" s="48">
        <f t="shared" si="74"/>
        <v>148.47777777777787</v>
      </c>
      <c r="AC325" s="49">
        <f t="shared" si="74"/>
        <v>116.27777777777766</v>
      </c>
      <c r="AD325" s="49">
        <f t="shared" si="74"/>
        <v>130.5888888888885</v>
      </c>
      <c r="AE325" s="49">
        <f t="shared" si="74"/>
        <v>139.53333333333319</v>
      </c>
      <c r="AF325" s="50">
        <f t="shared" si="74"/>
        <v>107.33333333333351</v>
      </c>
      <c r="AG325" s="50">
        <f t="shared" si="74"/>
        <v>121.64444444444466</v>
      </c>
      <c r="AH325" s="50">
        <f t="shared" si="74"/>
        <v>130.5888888888885</v>
      </c>
      <c r="AI325" s="51">
        <f t="shared" si="74"/>
        <v>98.388888888888829</v>
      </c>
      <c r="AJ325" s="51">
        <f t="shared" si="74"/>
        <v>112.70000000000022</v>
      </c>
      <c r="AK325" s="51">
        <f t="shared" ref="AK325:AK362" si="76">AK326-(AK$363/360)</f>
        <v>121.64444444444466</v>
      </c>
      <c r="AX325" s="381"/>
    </row>
    <row r="326" spans="1:50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251.22222222222246</v>
      </c>
      <c r="F326" s="41">
        <f t="shared" si="73"/>
        <v>265.57777777777881</v>
      </c>
      <c r="G326" s="41">
        <f t="shared" si="73"/>
        <v>274.54999999999916</v>
      </c>
      <c r="H326" s="42">
        <f t="shared" si="73"/>
        <v>233.27777777777754</v>
      </c>
      <c r="I326" s="42">
        <f t="shared" si="73"/>
        <v>247.63333333333358</v>
      </c>
      <c r="J326" s="42">
        <f t="shared" si="73"/>
        <v>256.60555555555635</v>
      </c>
      <c r="K326" s="43">
        <f t="shared" si="73"/>
        <v>215.33333333333368</v>
      </c>
      <c r="L326" s="43">
        <f t="shared" si="73"/>
        <v>229.68888888888898</v>
      </c>
      <c r="M326" s="43">
        <f t="shared" si="73"/>
        <v>238.66111111111144</v>
      </c>
      <c r="N326" s="44">
        <f t="shared" si="73"/>
        <v>161.5</v>
      </c>
      <c r="O326" s="44">
        <f t="shared" si="73"/>
        <v>175.8555555555553</v>
      </c>
      <c r="P326" s="44">
        <f t="shared" si="73"/>
        <v>184.82777777777775</v>
      </c>
      <c r="Q326" s="45">
        <f t="shared" si="73"/>
        <v>152.52777777777754</v>
      </c>
      <c r="R326" s="45">
        <f t="shared" si="73"/>
        <v>166.88333333333284</v>
      </c>
      <c r="S326" s="45">
        <f t="shared" si="73"/>
        <v>175.8555555555553</v>
      </c>
      <c r="T326" s="46">
        <f t="shared" si="73"/>
        <v>143.55555555555509</v>
      </c>
      <c r="U326" s="46">
        <f t="shared" si="74"/>
        <v>157.91111111111144</v>
      </c>
      <c r="V326" s="46">
        <f t="shared" si="74"/>
        <v>166.88333333333284</v>
      </c>
      <c r="W326" s="47">
        <f t="shared" si="74"/>
        <v>134.58333333333368</v>
      </c>
      <c r="X326" s="47">
        <f t="shared" si="74"/>
        <v>148.93888888888898</v>
      </c>
      <c r="Y326" s="47">
        <f t="shared" si="74"/>
        <v>157.91111111111144</v>
      </c>
      <c r="Z326" s="48">
        <f t="shared" si="74"/>
        <v>125.61111111111123</v>
      </c>
      <c r="AA326" s="48">
        <f t="shared" si="74"/>
        <v>139.96666666666653</v>
      </c>
      <c r="AB326" s="48">
        <f t="shared" si="74"/>
        <v>148.93888888888898</v>
      </c>
      <c r="AC326" s="49">
        <f t="shared" si="74"/>
        <v>116.63888888888877</v>
      </c>
      <c r="AD326" s="49">
        <f t="shared" si="74"/>
        <v>130.99444444444407</v>
      </c>
      <c r="AE326" s="49">
        <f t="shared" si="74"/>
        <v>139.96666666666653</v>
      </c>
      <c r="AF326" s="50">
        <f t="shared" si="74"/>
        <v>107.66666666666684</v>
      </c>
      <c r="AG326" s="50">
        <f t="shared" si="74"/>
        <v>122.02222222222244</v>
      </c>
      <c r="AH326" s="50">
        <f t="shared" si="74"/>
        <v>130.99444444444407</v>
      </c>
      <c r="AI326" s="51">
        <f t="shared" si="74"/>
        <v>98.694444444444386</v>
      </c>
      <c r="AJ326" s="51">
        <f t="shared" si="74"/>
        <v>113.05000000000021</v>
      </c>
      <c r="AK326" s="51">
        <f t="shared" si="76"/>
        <v>122.02222222222244</v>
      </c>
      <c r="AX326" s="381"/>
    </row>
    <row r="327" spans="1:50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252.00000000000023</v>
      </c>
      <c r="F327" s="41">
        <f t="shared" si="73"/>
        <v>266.400000000001</v>
      </c>
      <c r="G327" s="41">
        <f t="shared" si="73"/>
        <v>275.39999999999918</v>
      </c>
      <c r="H327" s="42">
        <f t="shared" si="73"/>
        <v>233.99999999999977</v>
      </c>
      <c r="I327" s="42">
        <f t="shared" si="73"/>
        <v>248.40000000000026</v>
      </c>
      <c r="J327" s="42">
        <f t="shared" si="73"/>
        <v>257.40000000000077</v>
      </c>
      <c r="K327" s="43">
        <f t="shared" si="73"/>
        <v>216.00000000000034</v>
      </c>
      <c r="L327" s="43">
        <f t="shared" si="73"/>
        <v>230.40000000000009</v>
      </c>
      <c r="M327" s="43">
        <f t="shared" si="73"/>
        <v>239.40000000000032</v>
      </c>
      <c r="N327" s="44">
        <f t="shared" si="73"/>
        <v>162</v>
      </c>
      <c r="O327" s="44">
        <f t="shared" si="73"/>
        <v>176.39999999999975</v>
      </c>
      <c r="P327" s="44">
        <f t="shared" si="73"/>
        <v>185.39999999999998</v>
      </c>
      <c r="Q327" s="45">
        <f t="shared" si="73"/>
        <v>152.99999999999977</v>
      </c>
      <c r="R327" s="45">
        <f t="shared" si="73"/>
        <v>167.39999999999952</v>
      </c>
      <c r="S327" s="45">
        <f t="shared" si="73"/>
        <v>176.39999999999975</v>
      </c>
      <c r="T327" s="46">
        <f t="shared" si="73"/>
        <v>143.99999999999955</v>
      </c>
      <c r="U327" s="46">
        <f t="shared" si="74"/>
        <v>158.40000000000032</v>
      </c>
      <c r="V327" s="46">
        <f t="shared" si="74"/>
        <v>167.39999999999952</v>
      </c>
      <c r="W327" s="47">
        <f t="shared" si="74"/>
        <v>135.00000000000034</v>
      </c>
      <c r="X327" s="47">
        <f t="shared" si="74"/>
        <v>149.40000000000009</v>
      </c>
      <c r="Y327" s="47">
        <f t="shared" si="74"/>
        <v>158.40000000000032</v>
      </c>
      <c r="Z327" s="48">
        <f t="shared" si="74"/>
        <v>126.00000000000011</v>
      </c>
      <c r="AA327" s="48">
        <f t="shared" si="74"/>
        <v>140.39999999999986</v>
      </c>
      <c r="AB327" s="48">
        <f t="shared" si="74"/>
        <v>149.40000000000009</v>
      </c>
      <c r="AC327" s="49">
        <f t="shared" si="74"/>
        <v>116.99999999999989</v>
      </c>
      <c r="AD327" s="49">
        <f t="shared" si="74"/>
        <v>131.39999999999964</v>
      </c>
      <c r="AE327" s="49">
        <f t="shared" si="74"/>
        <v>140.39999999999986</v>
      </c>
      <c r="AF327" s="50">
        <f t="shared" si="74"/>
        <v>108.00000000000017</v>
      </c>
      <c r="AG327" s="50">
        <f t="shared" si="74"/>
        <v>122.40000000000022</v>
      </c>
      <c r="AH327" s="50">
        <f t="shared" si="74"/>
        <v>131.39999999999964</v>
      </c>
      <c r="AI327" s="51">
        <f t="shared" si="74"/>
        <v>98.999999999999943</v>
      </c>
      <c r="AJ327" s="51">
        <f t="shared" si="74"/>
        <v>113.4000000000002</v>
      </c>
      <c r="AK327" s="51">
        <f t="shared" si="76"/>
        <v>122.40000000000022</v>
      </c>
      <c r="AX327" s="381"/>
    </row>
    <row r="328" spans="1:50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252.777777777778</v>
      </c>
      <c r="F328" s="41">
        <f t="shared" si="73"/>
        <v>267.22222222222319</v>
      </c>
      <c r="G328" s="41">
        <f t="shared" si="73"/>
        <v>276.2499999999992</v>
      </c>
      <c r="H328" s="42">
        <f t="shared" si="73"/>
        <v>234.722222222222</v>
      </c>
      <c r="I328" s="42">
        <f t="shared" si="73"/>
        <v>249.16666666666694</v>
      </c>
      <c r="J328" s="42">
        <f t="shared" si="73"/>
        <v>258.1944444444452</v>
      </c>
      <c r="K328" s="43">
        <f t="shared" si="73"/>
        <v>216.666666666667</v>
      </c>
      <c r="L328" s="43">
        <f t="shared" si="73"/>
        <v>231.1111111111112</v>
      </c>
      <c r="M328" s="43">
        <f t="shared" si="73"/>
        <v>240.1388888888892</v>
      </c>
      <c r="N328" s="44">
        <f t="shared" si="73"/>
        <v>162.5</v>
      </c>
      <c r="O328" s="44">
        <f t="shared" si="73"/>
        <v>176.9444444444442</v>
      </c>
      <c r="P328" s="44">
        <f t="shared" si="73"/>
        <v>185.9722222222222</v>
      </c>
      <c r="Q328" s="45">
        <f t="shared" si="73"/>
        <v>153.472222222222</v>
      </c>
      <c r="R328" s="45">
        <f t="shared" si="73"/>
        <v>167.9166666666662</v>
      </c>
      <c r="S328" s="45">
        <f t="shared" si="73"/>
        <v>176.9444444444442</v>
      </c>
      <c r="T328" s="46">
        <f t="shared" si="73"/>
        <v>144.444444444444</v>
      </c>
      <c r="U328" s="46">
        <f t="shared" si="74"/>
        <v>158.8888888888892</v>
      </c>
      <c r="V328" s="46">
        <f t="shared" si="74"/>
        <v>167.9166666666662</v>
      </c>
      <c r="W328" s="47">
        <f t="shared" si="74"/>
        <v>135.416666666667</v>
      </c>
      <c r="X328" s="47">
        <f t="shared" si="74"/>
        <v>149.8611111111112</v>
      </c>
      <c r="Y328" s="47">
        <f t="shared" si="74"/>
        <v>158.8888888888892</v>
      </c>
      <c r="Z328" s="48">
        <f t="shared" si="74"/>
        <v>126.388888888889</v>
      </c>
      <c r="AA328" s="48">
        <f t="shared" si="74"/>
        <v>140.8333333333332</v>
      </c>
      <c r="AB328" s="48">
        <f t="shared" si="74"/>
        <v>149.8611111111112</v>
      </c>
      <c r="AC328" s="49">
        <f t="shared" si="74"/>
        <v>117.361111111111</v>
      </c>
      <c r="AD328" s="49">
        <f t="shared" si="74"/>
        <v>131.8055555555552</v>
      </c>
      <c r="AE328" s="49">
        <f t="shared" si="74"/>
        <v>140.8333333333332</v>
      </c>
      <c r="AF328" s="50">
        <f t="shared" si="74"/>
        <v>108.3333333333335</v>
      </c>
      <c r="AG328" s="50">
        <f t="shared" si="74"/>
        <v>122.777777777778</v>
      </c>
      <c r="AH328" s="50">
        <f t="shared" si="74"/>
        <v>131.8055555555552</v>
      </c>
      <c r="AI328" s="51">
        <f t="shared" si="74"/>
        <v>99.3055555555555</v>
      </c>
      <c r="AJ328" s="51">
        <f t="shared" si="74"/>
        <v>113.7500000000002</v>
      </c>
      <c r="AK328" s="51">
        <f t="shared" si="76"/>
        <v>122.777777777778</v>
      </c>
      <c r="AX328" s="381"/>
    </row>
    <row r="329" spans="1:50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253.55555555555577</v>
      </c>
      <c r="F329" s="41">
        <f t="shared" si="73"/>
        <v>268.04444444444539</v>
      </c>
      <c r="G329" s="41">
        <f t="shared" si="73"/>
        <v>277.09999999999923</v>
      </c>
      <c r="H329" s="42">
        <f t="shared" si="73"/>
        <v>235.44444444444423</v>
      </c>
      <c r="I329" s="42">
        <f t="shared" si="73"/>
        <v>249.93333333333362</v>
      </c>
      <c r="J329" s="42">
        <f t="shared" si="73"/>
        <v>258.98888888888962</v>
      </c>
      <c r="K329" s="43">
        <f t="shared" si="73"/>
        <v>217.33333333333366</v>
      </c>
      <c r="L329" s="43">
        <f t="shared" si="73"/>
        <v>231.82222222222231</v>
      </c>
      <c r="M329" s="43">
        <f t="shared" si="73"/>
        <v>240.87777777777808</v>
      </c>
      <c r="N329" s="44">
        <f t="shared" si="73"/>
        <v>163</v>
      </c>
      <c r="O329" s="44">
        <f t="shared" si="73"/>
        <v>177.48888888888865</v>
      </c>
      <c r="P329" s="44">
        <f t="shared" si="73"/>
        <v>186.54444444444442</v>
      </c>
      <c r="Q329" s="45">
        <f t="shared" si="73"/>
        <v>153.94444444444423</v>
      </c>
      <c r="R329" s="45">
        <f t="shared" si="73"/>
        <v>168.43333333333288</v>
      </c>
      <c r="S329" s="45">
        <f t="shared" si="73"/>
        <v>177.48888888888865</v>
      </c>
      <c r="T329" s="46">
        <f t="shared" si="73"/>
        <v>144.88888888888846</v>
      </c>
      <c r="U329" s="46">
        <f t="shared" si="74"/>
        <v>159.37777777777808</v>
      </c>
      <c r="V329" s="46">
        <f t="shared" si="74"/>
        <v>168.43333333333288</v>
      </c>
      <c r="W329" s="47">
        <f t="shared" si="74"/>
        <v>135.83333333333366</v>
      </c>
      <c r="X329" s="47">
        <f t="shared" si="74"/>
        <v>150.32222222222231</v>
      </c>
      <c r="Y329" s="47">
        <f t="shared" si="74"/>
        <v>159.37777777777808</v>
      </c>
      <c r="Z329" s="48">
        <f t="shared" si="74"/>
        <v>126.77777777777789</v>
      </c>
      <c r="AA329" s="48">
        <f t="shared" si="74"/>
        <v>141.26666666666654</v>
      </c>
      <c r="AB329" s="48">
        <f t="shared" si="74"/>
        <v>150.32222222222231</v>
      </c>
      <c r="AC329" s="49">
        <f t="shared" si="74"/>
        <v>117.72222222222211</v>
      </c>
      <c r="AD329" s="49">
        <f t="shared" si="74"/>
        <v>132.21111111111077</v>
      </c>
      <c r="AE329" s="49">
        <f t="shared" si="74"/>
        <v>141.26666666666654</v>
      </c>
      <c r="AF329" s="50">
        <f t="shared" si="74"/>
        <v>108.66666666666683</v>
      </c>
      <c r="AG329" s="50">
        <f t="shared" si="74"/>
        <v>123.15555555555578</v>
      </c>
      <c r="AH329" s="50">
        <f t="shared" si="74"/>
        <v>132.21111111111077</v>
      </c>
      <c r="AI329" s="51">
        <f t="shared" si="74"/>
        <v>99.611111111111057</v>
      </c>
      <c r="AJ329" s="51">
        <f t="shared" si="74"/>
        <v>114.10000000000019</v>
      </c>
      <c r="AK329" s="51">
        <f t="shared" si="76"/>
        <v>123.15555555555578</v>
      </c>
      <c r="AX329" s="381"/>
    </row>
    <row r="330" spans="1:50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254.33333333333354</v>
      </c>
      <c r="F330" s="41">
        <f t="shared" si="73"/>
        <v>268.86666666666758</v>
      </c>
      <c r="G330" s="41">
        <f t="shared" si="73"/>
        <v>277.94999999999925</v>
      </c>
      <c r="H330" s="42">
        <f t="shared" si="73"/>
        <v>236.16666666666646</v>
      </c>
      <c r="I330" s="42">
        <f t="shared" si="73"/>
        <v>250.7000000000003</v>
      </c>
      <c r="J330" s="42">
        <f t="shared" si="73"/>
        <v>259.78333333333404</v>
      </c>
      <c r="K330" s="43">
        <f t="shared" si="73"/>
        <v>218.00000000000031</v>
      </c>
      <c r="L330" s="43">
        <f t="shared" si="73"/>
        <v>232.53333333333342</v>
      </c>
      <c r="M330" s="43">
        <f t="shared" si="73"/>
        <v>241.61666666666696</v>
      </c>
      <c r="N330" s="44">
        <f t="shared" si="73"/>
        <v>163.5</v>
      </c>
      <c r="O330" s="44">
        <f t="shared" si="73"/>
        <v>178.0333333333331</v>
      </c>
      <c r="P330" s="44">
        <f t="shared" si="73"/>
        <v>187.11666666666665</v>
      </c>
      <c r="Q330" s="45">
        <f t="shared" si="73"/>
        <v>154.41666666666646</v>
      </c>
      <c r="R330" s="45">
        <f t="shared" si="73"/>
        <v>168.94999999999956</v>
      </c>
      <c r="S330" s="45">
        <f t="shared" si="73"/>
        <v>178.0333333333331</v>
      </c>
      <c r="T330" s="46">
        <f t="shared" si="73"/>
        <v>145.33333333333292</v>
      </c>
      <c r="U330" s="46">
        <f t="shared" si="74"/>
        <v>159.86666666666696</v>
      </c>
      <c r="V330" s="46">
        <f t="shared" si="74"/>
        <v>168.94999999999956</v>
      </c>
      <c r="W330" s="47">
        <f t="shared" si="74"/>
        <v>136.25000000000031</v>
      </c>
      <c r="X330" s="47">
        <f t="shared" si="74"/>
        <v>150.78333333333342</v>
      </c>
      <c r="Y330" s="47">
        <f t="shared" si="74"/>
        <v>159.86666666666696</v>
      </c>
      <c r="Z330" s="48">
        <f t="shared" si="74"/>
        <v>127.16666666666677</v>
      </c>
      <c r="AA330" s="48">
        <f t="shared" si="74"/>
        <v>141.69999999999987</v>
      </c>
      <c r="AB330" s="48">
        <f t="shared" si="74"/>
        <v>150.78333333333342</v>
      </c>
      <c r="AC330" s="49">
        <f t="shared" si="74"/>
        <v>118.08333333333323</v>
      </c>
      <c r="AD330" s="49">
        <f t="shared" si="74"/>
        <v>132.61666666666633</v>
      </c>
      <c r="AE330" s="49">
        <f t="shared" si="74"/>
        <v>141.69999999999987</v>
      </c>
      <c r="AF330" s="50">
        <f t="shared" si="74"/>
        <v>109.00000000000016</v>
      </c>
      <c r="AG330" s="50">
        <f t="shared" si="74"/>
        <v>123.53333333333356</v>
      </c>
      <c r="AH330" s="50">
        <f t="shared" si="74"/>
        <v>132.61666666666633</v>
      </c>
      <c r="AI330" s="51">
        <f t="shared" si="74"/>
        <v>99.916666666666615</v>
      </c>
      <c r="AJ330" s="51">
        <f t="shared" si="74"/>
        <v>114.45000000000019</v>
      </c>
      <c r="AK330" s="51">
        <f t="shared" si="76"/>
        <v>123.53333333333356</v>
      </c>
      <c r="AX330" s="381"/>
    </row>
    <row r="331" spans="1:50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255.11111111111131</v>
      </c>
      <c r="F331" s="41">
        <f t="shared" si="73"/>
        <v>269.68888888888978</v>
      </c>
      <c r="G331" s="41">
        <f t="shared" si="73"/>
        <v>278.79999999999927</v>
      </c>
      <c r="H331" s="42">
        <f t="shared" si="73"/>
        <v>236.88888888888869</v>
      </c>
      <c r="I331" s="42">
        <f t="shared" si="73"/>
        <v>251.46666666666698</v>
      </c>
      <c r="J331" s="42">
        <f t="shared" si="73"/>
        <v>260.57777777777846</v>
      </c>
      <c r="K331" s="43">
        <f t="shared" si="73"/>
        <v>218.66666666666697</v>
      </c>
      <c r="L331" s="43">
        <f t="shared" si="73"/>
        <v>233.24444444444453</v>
      </c>
      <c r="M331" s="43">
        <f t="shared" si="73"/>
        <v>242.35555555555584</v>
      </c>
      <c r="N331" s="44">
        <f t="shared" si="73"/>
        <v>164</v>
      </c>
      <c r="O331" s="44">
        <f t="shared" si="73"/>
        <v>178.57777777777756</v>
      </c>
      <c r="P331" s="44">
        <f t="shared" si="73"/>
        <v>187.68888888888887</v>
      </c>
      <c r="Q331" s="45">
        <f t="shared" si="73"/>
        <v>154.88888888888869</v>
      </c>
      <c r="R331" s="45">
        <f t="shared" si="73"/>
        <v>169.46666666666624</v>
      </c>
      <c r="S331" s="45">
        <f t="shared" si="73"/>
        <v>178.57777777777756</v>
      </c>
      <c r="T331" s="46">
        <f t="shared" si="73"/>
        <v>145.77777777777737</v>
      </c>
      <c r="U331" s="46">
        <f t="shared" si="74"/>
        <v>160.35555555555584</v>
      </c>
      <c r="V331" s="46">
        <f t="shared" si="74"/>
        <v>169.46666666666624</v>
      </c>
      <c r="W331" s="47">
        <f t="shared" si="74"/>
        <v>136.66666666666697</v>
      </c>
      <c r="X331" s="47">
        <f t="shared" si="74"/>
        <v>151.24444444444453</v>
      </c>
      <c r="Y331" s="47">
        <f t="shared" si="74"/>
        <v>160.35555555555584</v>
      </c>
      <c r="Z331" s="48">
        <f t="shared" si="74"/>
        <v>127.55555555555566</v>
      </c>
      <c r="AA331" s="48">
        <f t="shared" si="74"/>
        <v>142.13333333333321</v>
      </c>
      <c r="AB331" s="48">
        <f t="shared" si="74"/>
        <v>151.24444444444453</v>
      </c>
      <c r="AC331" s="49">
        <f t="shared" si="74"/>
        <v>118.44444444444434</v>
      </c>
      <c r="AD331" s="49">
        <f t="shared" si="74"/>
        <v>133.0222222222219</v>
      </c>
      <c r="AE331" s="49">
        <f t="shared" si="74"/>
        <v>142.13333333333321</v>
      </c>
      <c r="AF331" s="50">
        <f t="shared" si="74"/>
        <v>109.33333333333348</v>
      </c>
      <c r="AG331" s="50">
        <f t="shared" si="74"/>
        <v>123.91111111111134</v>
      </c>
      <c r="AH331" s="50">
        <f t="shared" si="74"/>
        <v>133.0222222222219</v>
      </c>
      <c r="AI331" s="51">
        <f t="shared" si="74"/>
        <v>100.22222222222217</v>
      </c>
      <c r="AJ331" s="51">
        <f t="shared" si="74"/>
        <v>114.80000000000018</v>
      </c>
      <c r="AK331" s="51">
        <f t="shared" si="76"/>
        <v>123.91111111111134</v>
      </c>
      <c r="AX331" s="381"/>
    </row>
    <row r="332" spans="1:50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255.88888888888908</v>
      </c>
      <c r="F332" s="41">
        <f t="shared" si="73"/>
        <v>270.51111111111197</v>
      </c>
      <c r="G332" s="41">
        <f t="shared" si="73"/>
        <v>279.6499999999993</v>
      </c>
      <c r="H332" s="42">
        <f t="shared" si="73"/>
        <v>237.61111111111092</v>
      </c>
      <c r="I332" s="42">
        <f t="shared" si="73"/>
        <v>252.23333333333366</v>
      </c>
      <c r="J332" s="42">
        <f t="shared" si="73"/>
        <v>261.37222222222289</v>
      </c>
      <c r="K332" s="43">
        <f t="shared" si="73"/>
        <v>219.33333333333363</v>
      </c>
      <c r="L332" s="43">
        <f t="shared" si="73"/>
        <v>233.95555555555563</v>
      </c>
      <c r="M332" s="43">
        <f t="shared" si="73"/>
        <v>243.09444444444472</v>
      </c>
      <c r="N332" s="44">
        <f t="shared" si="73"/>
        <v>164.5</v>
      </c>
      <c r="O332" s="44">
        <f t="shared" si="73"/>
        <v>179.12222222222201</v>
      </c>
      <c r="P332" s="44">
        <f t="shared" si="73"/>
        <v>188.26111111111109</v>
      </c>
      <c r="Q332" s="45">
        <f t="shared" si="73"/>
        <v>155.36111111111092</v>
      </c>
      <c r="R332" s="45">
        <f t="shared" si="73"/>
        <v>169.98333333333292</v>
      </c>
      <c r="S332" s="45">
        <f t="shared" si="73"/>
        <v>179.12222222222201</v>
      </c>
      <c r="T332" s="46">
        <f t="shared" si="73"/>
        <v>146.22222222222183</v>
      </c>
      <c r="U332" s="46">
        <f t="shared" si="74"/>
        <v>160.84444444444472</v>
      </c>
      <c r="V332" s="46">
        <f t="shared" si="74"/>
        <v>169.98333333333292</v>
      </c>
      <c r="W332" s="47">
        <f t="shared" si="74"/>
        <v>137.08333333333363</v>
      </c>
      <c r="X332" s="47">
        <f t="shared" si="74"/>
        <v>151.70555555555563</v>
      </c>
      <c r="Y332" s="47">
        <f t="shared" si="74"/>
        <v>160.84444444444472</v>
      </c>
      <c r="Z332" s="48">
        <f t="shared" si="74"/>
        <v>127.94444444444454</v>
      </c>
      <c r="AA332" s="48">
        <f t="shared" si="74"/>
        <v>142.56666666666655</v>
      </c>
      <c r="AB332" s="48">
        <f t="shared" si="74"/>
        <v>151.70555555555563</v>
      </c>
      <c r="AC332" s="49">
        <f t="shared" si="74"/>
        <v>118.80555555555546</v>
      </c>
      <c r="AD332" s="49">
        <f t="shared" si="74"/>
        <v>133.42777777777746</v>
      </c>
      <c r="AE332" s="49">
        <f t="shared" si="74"/>
        <v>142.56666666666655</v>
      </c>
      <c r="AF332" s="50">
        <f t="shared" si="74"/>
        <v>109.66666666666681</v>
      </c>
      <c r="AG332" s="50">
        <f t="shared" si="74"/>
        <v>124.28888888888912</v>
      </c>
      <c r="AH332" s="50">
        <f t="shared" si="74"/>
        <v>133.42777777777746</v>
      </c>
      <c r="AI332" s="51">
        <f t="shared" si="74"/>
        <v>100.52777777777773</v>
      </c>
      <c r="AJ332" s="51">
        <f t="shared" si="74"/>
        <v>115.15000000000018</v>
      </c>
      <c r="AK332" s="51">
        <f t="shared" si="76"/>
        <v>124.28888888888912</v>
      </c>
      <c r="AX332" s="381"/>
    </row>
    <row r="333" spans="1:50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256.66666666666686</v>
      </c>
      <c r="F333" s="41">
        <f t="shared" si="73"/>
        <v>271.33333333333417</v>
      </c>
      <c r="G333" s="41">
        <f t="shared" si="73"/>
        <v>280.49999999999932</v>
      </c>
      <c r="H333" s="42">
        <f t="shared" si="73"/>
        <v>238.33333333333314</v>
      </c>
      <c r="I333" s="42">
        <f t="shared" si="73"/>
        <v>253.00000000000034</v>
      </c>
      <c r="J333" s="42">
        <f t="shared" si="73"/>
        <v>262.16666666666731</v>
      </c>
      <c r="K333" s="43">
        <f t="shared" si="73"/>
        <v>220.00000000000028</v>
      </c>
      <c r="L333" s="43">
        <f t="shared" si="73"/>
        <v>234.66666666666674</v>
      </c>
      <c r="M333" s="43">
        <f t="shared" si="73"/>
        <v>243.8333333333336</v>
      </c>
      <c r="N333" s="44">
        <f t="shared" si="73"/>
        <v>165</v>
      </c>
      <c r="O333" s="44">
        <f t="shared" si="73"/>
        <v>179.66666666666646</v>
      </c>
      <c r="P333" s="44">
        <f t="shared" si="73"/>
        <v>188.83333333333331</v>
      </c>
      <c r="Q333" s="45">
        <f t="shared" si="73"/>
        <v>155.83333333333314</v>
      </c>
      <c r="R333" s="45">
        <f t="shared" si="73"/>
        <v>170.4999999999996</v>
      </c>
      <c r="S333" s="45">
        <f t="shared" si="73"/>
        <v>179.66666666666646</v>
      </c>
      <c r="T333" s="46">
        <f t="shared" si="73"/>
        <v>146.66666666666629</v>
      </c>
      <c r="U333" s="46">
        <f t="shared" si="74"/>
        <v>161.3333333333336</v>
      </c>
      <c r="V333" s="46">
        <f t="shared" si="74"/>
        <v>170.4999999999996</v>
      </c>
      <c r="W333" s="47">
        <f t="shared" si="74"/>
        <v>137.50000000000028</v>
      </c>
      <c r="X333" s="47">
        <f t="shared" si="74"/>
        <v>152.16666666666674</v>
      </c>
      <c r="Y333" s="47">
        <f t="shared" si="74"/>
        <v>161.3333333333336</v>
      </c>
      <c r="Z333" s="48">
        <f t="shared" si="74"/>
        <v>128.33333333333343</v>
      </c>
      <c r="AA333" s="48">
        <f t="shared" si="74"/>
        <v>142.99999999999989</v>
      </c>
      <c r="AB333" s="48">
        <f t="shared" si="74"/>
        <v>152.16666666666674</v>
      </c>
      <c r="AC333" s="49">
        <f t="shared" si="74"/>
        <v>119.16666666666657</v>
      </c>
      <c r="AD333" s="49">
        <f t="shared" si="74"/>
        <v>133.83333333333303</v>
      </c>
      <c r="AE333" s="49">
        <f t="shared" si="74"/>
        <v>142.99999999999989</v>
      </c>
      <c r="AF333" s="50">
        <f t="shared" si="74"/>
        <v>110.00000000000014</v>
      </c>
      <c r="AG333" s="50">
        <f t="shared" si="74"/>
        <v>124.6666666666669</v>
      </c>
      <c r="AH333" s="50">
        <f t="shared" si="74"/>
        <v>133.83333333333303</v>
      </c>
      <c r="AI333" s="51">
        <f t="shared" si="74"/>
        <v>100.83333333333329</v>
      </c>
      <c r="AJ333" s="51">
        <f t="shared" si="74"/>
        <v>115.50000000000017</v>
      </c>
      <c r="AK333" s="51">
        <f t="shared" si="76"/>
        <v>124.6666666666669</v>
      </c>
      <c r="AX333" s="381"/>
    </row>
    <row r="334" spans="1:50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257.44444444444463</v>
      </c>
      <c r="F334" s="41">
        <f t="shared" si="73"/>
        <v>272.15555555555636</v>
      </c>
      <c r="G334" s="41">
        <f t="shared" si="73"/>
        <v>281.34999999999934</v>
      </c>
      <c r="H334" s="42">
        <f t="shared" si="73"/>
        <v>239.05555555555537</v>
      </c>
      <c r="I334" s="42">
        <f t="shared" si="73"/>
        <v>253.76666666666702</v>
      </c>
      <c r="J334" s="42">
        <f t="shared" si="73"/>
        <v>262.96111111111173</v>
      </c>
      <c r="K334" s="43">
        <f t="shared" si="73"/>
        <v>220.66666666666694</v>
      </c>
      <c r="L334" s="43">
        <f t="shared" si="73"/>
        <v>235.37777777777785</v>
      </c>
      <c r="M334" s="43">
        <f t="shared" si="73"/>
        <v>244.57222222222248</v>
      </c>
      <c r="N334" s="44">
        <f t="shared" si="73"/>
        <v>165.5</v>
      </c>
      <c r="O334" s="44">
        <f t="shared" si="73"/>
        <v>180.21111111111091</v>
      </c>
      <c r="P334" s="44">
        <f t="shared" si="73"/>
        <v>189.40555555555554</v>
      </c>
      <c r="Q334" s="45">
        <f t="shared" si="73"/>
        <v>156.30555555555537</v>
      </c>
      <c r="R334" s="45">
        <f t="shared" si="73"/>
        <v>171.01666666666628</v>
      </c>
      <c r="S334" s="45">
        <f t="shared" si="73"/>
        <v>180.21111111111091</v>
      </c>
      <c r="T334" s="46">
        <f t="shared" si="73"/>
        <v>147.11111111111074</v>
      </c>
      <c r="U334" s="46">
        <f t="shared" si="74"/>
        <v>161.82222222222248</v>
      </c>
      <c r="V334" s="46">
        <f t="shared" si="74"/>
        <v>171.01666666666628</v>
      </c>
      <c r="W334" s="47">
        <f t="shared" si="74"/>
        <v>137.91666666666694</v>
      </c>
      <c r="X334" s="47">
        <f t="shared" si="74"/>
        <v>152.62777777777785</v>
      </c>
      <c r="Y334" s="47">
        <f t="shared" si="74"/>
        <v>161.82222222222248</v>
      </c>
      <c r="Z334" s="48">
        <f t="shared" si="74"/>
        <v>128.72222222222231</v>
      </c>
      <c r="AA334" s="48">
        <f t="shared" si="74"/>
        <v>143.43333333333322</v>
      </c>
      <c r="AB334" s="48">
        <f t="shared" si="74"/>
        <v>152.62777777777785</v>
      </c>
      <c r="AC334" s="49">
        <f t="shared" si="74"/>
        <v>119.52777777777769</v>
      </c>
      <c r="AD334" s="49">
        <f t="shared" si="74"/>
        <v>134.2388888888886</v>
      </c>
      <c r="AE334" s="49">
        <f t="shared" si="74"/>
        <v>143.43333333333322</v>
      </c>
      <c r="AF334" s="50">
        <f t="shared" si="74"/>
        <v>110.33333333333347</v>
      </c>
      <c r="AG334" s="50">
        <f t="shared" si="74"/>
        <v>125.04444444444468</v>
      </c>
      <c r="AH334" s="50">
        <f t="shared" si="74"/>
        <v>134.2388888888886</v>
      </c>
      <c r="AI334" s="51">
        <f t="shared" si="74"/>
        <v>101.13888888888884</v>
      </c>
      <c r="AJ334" s="51">
        <f t="shared" si="74"/>
        <v>115.85000000000016</v>
      </c>
      <c r="AK334" s="51">
        <f t="shared" si="76"/>
        <v>125.04444444444468</v>
      </c>
      <c r="AX334" s="381"/>
    </row>
    <row r="335" spans="1:50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258.2222222222224</v>
      </c>
      <c r="F335" s="41">
        <f t="shared" si="73"/>
        <v>272.97777777777856</v>
      </c>
      <c r="G335" s="41">
        <f t="shared" si="73"/>
        <v>282.19999999999936</v>
      </c>
      <c r="H335" s="42">
        <f t="shared" si="73"/>
        <v>239.7777777777776</v>
      </c>
      <c r="I335" s="42">
        <f t="shared" si="73"/>
        <v>254.5333333333337</v>
      </c>
      <c r="J335" s="42">
        <f t="shared" si="73"/>
        <v>263.75555555555616</v>
      </c>
      <c r="K335" s="43">
        <f t="shared" si="73"/>
        <v>221.3333333333336</v>
      </c>
      <c r="L335" s="43">
        <f t="shared" si="73"/>
        <v>236.08888888888896</v>
      </c>
      <c r="M335" s="43">
        <f t="shared" si="73"/>
        <v>245.31111111111136</v>
      </c>
      <c r="N335" s="44">
        <f t="shared" si="73"/>
        <v>166</v>
      </c>
      <c r="O335" s="44">
        <f t="shared" si="73"/>
        <v>180.75555555555536</v>
      </c>
      <c r="P335" s="44">
        <f t="shared" si="73"/>
        <v>189.97777777777776</v>
      </c>
      <c r="Q335" s="45">
        <f t="shared" si="73"/>
        <v>156.7777777777776</v>
      </c>
      <c r="R335" s="45">
        <f t="shared" si="73"/>
        <v>171.53333333333296</v>
      </c>
      <c r="S335" s="45">
        <f t="shared" si="73"/>
        <v>180.75555555555536</v>
      </c>
      <c r="T335" s="46">
        <f t="shared" si="73"/>
        <v>147.5555555555552</v>
      </c>
      <c r="U335" s="46">
        <f t="shared" si="74"/>
        <v>162.31111111111136</v>
      </c>
      <c r="V335" s="46">
        <f t="shared" si="74"/>
        <v>171.53333333333296</v>
      </c>
      <c r="W335" s="47">
        <f t="shared" si="74"/>
        <v>138.3333333333336</v>
      </c>
      <c r="X335" s="47">
        <f t="shared" si="74"/>
        <v>153.08888888888896</v>
      </c>
      <c r="Y335" s="47">
        <f t="shared" si="74"/>
        <v>162.31111111111136</v>
      </c>
      <c r="Z335" s="48">
        <f t="shared" si="74"/>
        <v>129.1111111111112</v>
      </c>
      <c r="AA335" s="48">
        <f t="shared" si="74"/>
        <v>143.86666666666656</v>
      </c>
      <c r="AB335" s="48">
        <f t="shared" si="74"/>
        <v>153.08888888888896</v>
      </c>
      <c r="AC335" s="49">
        <f t="shared" si="74"/>
        <v>119.8888888888888</v>
      </c>
      <c r="AD335" s="49">
        <f t="shared" si="74"/>
        <v>134.64444444444416</v>
      </c>
      <c r="AE335" s="49">
        <f t="shared" si="74"/>
        <v>143.86666666666656</v>
      </c>
      <c r="AF335" s="50">
        <f t="shared" si="74"/>
        <v>110.6666666666668</v>
      </c>
      <c r="AG335" s="50">
        <f t="shared" si="74"/>
        <v>125.42222222222246</v>
      </c>
      <c r="AH335" s="50">
        <f t="shared" si="74"/>
        <v>134.64444444444416</v>
      </c>
      <c r="AI335" s="51">
        <f t="shared" si="74"/>
        <v>101.4444444444444</v>
      </c>
      <c r="AJ335" s="51">
        <f t="shared" si="74"/>
        <v>116.20000000000016</v>
      </c>
      <c r="AK335" s="51">
        <f t="shared" si="76"/>
        <v>125.42222222222246</v>
      </c>
      <c r="AX335" s="381"/>
    </row>
    <row r="336" spans="1:50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259.00000000000017</v>
      </c>
      <c r="F336" s="41">
        <f t="shared" si="73"/>
        <v>273.80000000000075</v>
      </c>
      <c r="G336" s="41">
        <f t="shared" si="73"/>
        <v>283.04999999999939</v>
      </c>
      <c r="H336" s="42">
        <f t="shared" si="73"/>
        <v>240.49999999999983</v>
      </c>
      <c r="I336" s="42">
        <f t="shared" si="73"/>
        <v>255.30000000000038</v>
      </c>
      <c r="J336" s="42">
        <f t="shared" si="73"/>
        <v>264.55000000000058</v>
      </c>
      <c r="K336" s="43">
        <f t="shared" si="73"/>
        <v>222.00000000000026</v>
      </c>
      <c r="L336" s="43">
        <f t="shared" si="73"/>
        <v>236.80000000000007</v>
      </c>
      <c r="M336" s="43">
        <f t="shared" si="73"/>
        <v>246.05000000000024</v>
      </c>
      <c r="N336" s="44">
        <f t="shared" si="73"/>
        <v>166.5</v>
      </c>
      <c r="O336" s="44">
        <f t="shared" si="73"/>
        <v>181.29999999999981</v>
      </c>
      <c r="P336" s="44">
        <f t="shared" si="73"/>
        <v>190.54999999999998</v>
      </c>
      <c r="Q336" s="45">
        <f t="shared" si="73"/>
        <v>157.24999999999983</v>
      </c>
      <c r="R336" s="45">
        <f t="shared" si="73"/>
        <v>172.04999999999964</v>
      </c>
      <c r="S336" s="45">
        <f t="shared" si="73"/>
        <v>181.29999999999981</v>
      </c>
      <c r="T336" s="46">
        <f t="shared" si="73"/>
        <v>147.99999999999966</v>
      </c>
      <c r="U336" s="46">
        <f t="shared" si="74"/>
        <v>162.80000000000024</v>
      </c>
      <c r="V336" s="46">
        <f t="shared" si="74"/>
        <v>172.04999999999964</v>
      </c>
      <c r="W336" s="47">
        <f t="shared" si="74"/>
        <v>138.75000000000026</v>
      </c>
      <c r="X336" s="47">
        <f t="shared" si="74"/>
        <v>153.55000000000007</v>
      </c>
      <c r="Y336" s="47">
        <f t="shared" si="74"/>
        <v>162.80000000000024</v>
      </c>
      <c r="Z336" s="48">
        <f t="shared" si="74"/>
        <v>129.50000000000009</v>
      </c>
      <c r="AA336" s="48">
        <f t="shared" si="74"/>
        <v>144.2999999999999</v>
      </c>
      <c r="AB336" s="48">
        <f t="shared" si="74"/>
        <v>153.55000000000007</v>
      </c>
      <c r="AC336" s="49">
        <f t="shared" si="74"/>
        <v>120.24999999999991</v>
      </c>
      <c r="AD336" s="49">
        <f t="shared" si="74"/>
        <v>135.04999999999973</v>
      </c>
      <c r="AE336" s="49">
        <f t="shared" si="74"/>
        <v>144.2999999999999</v>
      </c>
      <c r="AF336" s="50">
        <f t="shared" si="74"/>
        <v>111.00000000000013</v>
      </c>
      <c r="AG336" s="50">
        <f t="shared" si="74"/>
        <v>125.80000000000024</v>
      </c>
      <c r="AH336" s="50">
        <f t="shared" si="74"/>
        <v>135.04999999999973</v>
      </c>
      <c r="AI336" s="51">
        <f t="shared" si="74"/>
        <v>101.74999999999996</v>
      </c>
      <c r="AJ336" s="51">
        <f t="shared" si="74"/>
        <v>116.55000000000015</v>
      </c>
      <c r="AK336" s="51">
        <f t="shared" si="76"/>
        <v>125.80000000000024</v>
      </c>
      <c r="AX336" s="381"/>
    </row>
    <row r="337" spans="1:50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259.77777777777794</v>
      </c>
      <c r="F337" s="41">
        <f t="shared" si="73"/>
        <v>274.62222222222294</v>
      </c>
      <c r="G337" s="41">
        <f t="shared" si="73"/>
        <v>283.89999999999941</v>
      </c>
      <c r="H337" s="42">
        <f t="shared" si="73"/>
        <v>241.22222222222206</v>
      </c>
      <c r="I337" s="42">
        <f t="shared" si="73"/>
        <v>256.06666666666706</v>
      </c>
      <c r="J337" s="42">
        <f t="shared" si="73"/>
        <v>265.344444444445</v>
      </c>
      <c r="K337" s="43">
        <f t="shared" si="73"/>
        <v>222.66666666666691</v>
      </c>
      <c r="L337" s="43">
        <f t="shared" si="73"/>
        <v>237.51111111111118</v>
      </c>
      <c r="M337" s="43">
        <f t="shared" si="73"/>
        <v>246.78888888888912</v>
      </c>
      <c r="N337" s="44">
        <f t="shared" si="73"/>
        <v>167</v>
      </c>
      <c r="O337" s="44">
        <f t="shared" si="73"/>
        <v>181.84444444444426</v>
      </c>
      <c r="P337" s="44">
        <f t="shared" si="73"/>
        <v>191.12222222222221</v>
      </c>
      <c r="Q337" s="45">
        <f t="shared" si="73"/>
        <v>157.72222222222206</v>
      </c>
      <c r="R337" s="45">
        <f t="shared" si="73"/>
        <v>172.56666666666632</v>
      </c>
      <c r="S337" s="45">
        <f t="shared" si="73"/>
        <v>181.84444444444426</v>
      </c>
      <c r="T337" s="46">
        <f t="shared" si="73"/>
        <v>148.44444444444412</v>
      </c>
      <c r="U337" s="46">
        <f t="shared" si="74"/>
        <v>163.28888888888912</v>
      </c>
      <c r="V337" s="46">
        <f t="shared" si="74"/>
        <v>172.56666666666632</v>
      </c>
      <c r="W337" s="47">
        <f t="shared" si="74"/>
        <v>139.16666666666691</v>
      </c>
      <c r="X337" s="47">
        <f t="shared" si="74"/>
        <v>154.01111111111118</v>
      </c>
      <c r="Y337" s="47">
        <f t="shared" si="74"/>
        <v>163.28888888888912</v>
      </c>
      <c r="Z337" s="48">
        <f t="shared" si="74"/>
        <v>129.88888888888897</v>
      </c>
      <c r="AA337" s="48">
        <f t="shared" si="74"/>
        <v>144.73333333333323</v>
      </c>
      <c r="AB337" s="48">
        <f t="shared" si="74"/>
        <v>154.01111111111118</v>
      </c>
      <c r="AC337" s="49">
        <f t="shared" si="74"/>
        <v>120.61111111111103</v>
      </c>
      <c r="AD337" s="49">
        <f t="shared" si="74"/>
        <v>135.45555555555529</v>
      </c>
      <c r="AE337" s="49">
        <f t="shared" si="74"/>
        <v>144.73333333333323</v>
      </c>
      <c r="AF337" s="50">
        <f t="shared" si="74"/>
        <v>111.33333333333346</v>
      </c>
      <c r="AG337" s="50">
        <f t="shared" si="74"/>
        <v>126.17777777777802</v>
      </c>
      <c r="AH337" s="50">
        <f t="shared" si="74"/>
        <v>135.45555555555529</v>
      </c>
      <c r="AI337" s="51">
        <f t="shared" si="74"/>
        <v>102.05555555555551</v>
      </c>
      <c r="AJ337" s="51">
        <f t="shared" si="74"/>
        <v>116.90000000000015</v>
      </c>
      <c r="AK337" s="51">
        <f t="shared" si="76"/>
        <v>126.17777777777802</v>
      </c>
      <c r="AX337" s="381"/>
    </row>
    <row r="338" spans="1:50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260.55555555555571</v>
      </c>
      <c r="F338" s="41">
        <f t="shared" si="73"/>
        <v>275.44444444444514</v>
      </c>
      <c r="G338" s="41">
        <f t="shared" si="73"/>
        <v>284.74999999999943</v>
      </c>
      <c r="H338" s="42">
        <f t="shared" si="73"/>
        <v>241.94444444444429</v>
      </c>
      <c r="I338" s="42">
        <f t="shared" si="73"/>
        <v>256.83333333333371</v>
      </c>
      <c r="J338" s="42">
        <f t="shared" si="73"/>
        <v>266.13888888888943</v>
      </c>
      <c r="K338" s="43">
        <f t="shared" si="73"/>
        <v>223.33333333333357</v>
      </c>
      <c r="L338" s="43">
        <f t="shared" si="73"/>
        <v>238.22222222222229</v>
      </c>
      <c r="M338" s="43">
        <f t="shared" si="73"/>
        <v>247.527777777778</v>
      </c>
      <c r="N338" s="44">
        <f t="shared" si="73"/>
        <v>167.5</v>
      </c>
      <c r="O338" s="44">
        <f t="shared" si="73"/>
        <v>182.38888888888872</v>
      </c>
      <c r="P338" s="44">
        <f t="shared" si="73"/>
        <v>191.69444444444443</v>
      </c>
      <c r="Q338" s="45">
        <f t="shared" si="73"/>
        <v>158.19444444444429</v>
      </c>
      <c r="R338" s="45">
        <f t="shared" si="73"/>
        <v>173.083333333333</v>
      </c>
      <c r="S338" s="45">
        <f t="shared" si="73"/>
        <v>182.38888888888872</v>
      </c>
      <c r="T338" s="46">
        <f t="shared" si="73"/>
        <v>148.88888888888857</v>
      </c>
      <c r="U338" s="46">
        <f t="shared" si="74"/>
        <v>163.777777777778</v>
      </c>
      <c r="V338" s="46">
        <f t="shared" si="74"/>
        <v>173.083333333333</v>
      </c>
      <c r="W338" s="47">
        <f t="shared" si="74"/>
        <v>139.58333333333357</v>
      </c>
      <c r="X338" s="47">
        <f t="shared" si="74"/>
        <v>154.47222222222229</v>
      </c>
      <c r="Y338" s="47">
        <f t="shared" si="74"/>
        <v>163.777777777778</v>
      </c>
      <c r="Z338" s="48">
        <f t="shared" si="74"/>
        <v>130.27777777777786</v>
      </c>
      <c r="AA338" s="48">
        <f t="shared" si="74"/>
        <v>145.16666666666657</v>
      </c>
      <c r="AB338" s="48">
        <f t="shared" si="74"/>
        <v>154.47222222222229</v>
      </c>
      <c r="AC338" s="49">
        <f t="shared" si="74"/>
        <v>120.97222222222214</v>
      </c>
      <c r="AD338" s="49">
        <f t="shared" si="74"/>
        <v>135.86111111111086</v>
      </c>
      <c r="AE338" s="49">
        <f t="shared" si="74"/>
        <v>145.16666666666657</v>
      </c>
      <c r="AF338" s="50">
        <f t="shared" si="74"/>
        <v>111.66666666666679</v>
      </c>
      <c r="AG338" s="50">
        <f t="shared" si="74"/>
        <v>126.5555555555558</v>
      </c>
      <c r="AH338" s="50">
        <f t="shared" si="74"/>
        <v>135.86111111111086</v>
      </c>
      <c r="AI338" s="51">
        <f t="shared" si="74"/>
        <v>102.36111111111107</v>
      </c>
      <c r="AJ338" s="51">
        <f t="shared" si="74"/>
        <v>117.25000000000014</v>
      </c>
      <c r="AK338" s="51">
        <f t="shared" si="76"/>
        <v>126.5555555555558</v>
      </c>
      <c r="AX338" s="381"/>
    </row>
    <row r="339" spans="1:50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261.33333333333348</v>
      </c>
      <c r="F339" s="41">
        <f t="shared" si="73"/>
        <v>276.26666666666733</v>
      </c>
      <c r="G339" s="41">
        <f t="shared" si="73"/>
        <v>285.59999999999945</v>
      </c>
      <c r="H339" s="42">
        <f t="shared" si="73"/>
        <v>242.66666666666652</v>
      </c>
      <c r="I339" s="42">
        <f t="shared" si="73"/>
        <v>257.60000000000036</v>
      </c>
      <c r="J339" s="42">
        <f t="shared" si="73"/>
        <v>266.93333333333385</v>
      </c>
      <c r="K339" s="43">
        <f t="shared" si="73"/>
        <v>224.00000000000023</v>
      </c>
      <c r="L339" s="43">
        <f t="shared" si="73"/>
        <v>238.93333333333339</v>
      </c>
      <c r="M339" s="43">
        <f t="shared" si="73"/>
        <v>248.26666666666688</v>
      </c>
      <c r="N339" s="44">
        <f t="shared" si="73"/>
        <v>168</v>
      </c>
      <c r="O339" s="44">
        <f t="shared" si="73"/>
        <v>182.93333333333317</v>
      </c>
      <c r="P339" s="44">
        <f t="shared" si="73"/>
        <v>192.26666666666665</v>
      </c>
      <c r="Q339" s="45">
        <f t="shared" si="73"/>
        <v>158.66666666666652</v>
      </c>
      <c r="R339" s="45">
        <f t="shared" si="73"/>
        <v>173.59999999999968</v>
      </c>
      <c r="S339" s="45">
        <f t="shared" si="73"/>
        <v>182.93333333333317</v>
      </c>
      <c r="T339" s="46">
        <f t="shared" ref="T339" si="77">T340-(T$363/360)</f>
        <v>149.33333333333303</v>
      </c>
      <c r="U339" s="46">
        <f t="shared" si="74"/>
        <v>164.26666666666688</v>
      </c>
      <c r="V339" s="46">
        <f t="shared" si="74"/>
        <v>173.59999999999968</v>
      </c>
      <c r="W339" s="47">
        <f t="shared" si="74"/>
        <v>140.00000000000023</v>
      </c>
      <c r="X339" s="47">
        <f t="shared" si="74"/>
        <v>154.93333333333339</v>
      </c>
      <c r="Y339" s="47">
        <f t="shared" si="74"/>
        <v>164.26666666666688</v>
      </c>
      <c r="Z339" s="48">
        <f t="shared" si="74"/>
        <v>130.66666666666674</v>
      </c>
      <c r="AA339" s="48">
        <f t="shared" si="74"/>
        <v>145.59999999999991</v>
      </c>
      <c r="AB339" s="48">
        <f t="shared" si="74"/>
        <v>154.93333333333339</v>
      </c>
      <c r="AC339" s="49">
        <f t="shared" si="74"/>
        <v>121.33333333333326</v>
      </c>
      <c r="AD339" s="49">
        <f t="shared" si="74"/>
        <v>136.26666666666642</v>
      </c>
      <c r="AE339" s="49">
        <f t="shared" si="74"/>
        <v>145.59999999999991</v>
      </c>
      <c r="AF339" s="50">
        <f t="shared" si="74"/>
        <v>112.00000000000011</v>
      </c>
      <c r="AG339" s="50">
        <f t="shared" si="74"/>
        <v>126.93333333333358</v>
      </c>
      <c r="AH339" s="50">
        <f t="shared" si="74"/>
        <v>136.26666666666642</v>
      </c>
      <c r="AI339" s="51">
        <f t="shared" si="74"/>
        <v>102.66666666666663</v>
      </c>
      <c r="AJ339" s="51">
        <f t="shared" ref="AJ339" si="78">AJ340-(AJ$363/360)</f>
        <v>117.60000000000014</v>
      </c>
      <c r="AK339" s="51">
        <f t="shared" si="76"/>
        <v>126.93333333333358</v>
      </c>
      <c r="AX339" s="381"/>
    </row>
    <row r="340" spans="1:50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262.11111111111126</v>
      </c>
      <c r="F340" s="41">
        <f t="shared" si="79"/>
        <v>277.08888888888953</v>
      </c>
      <c r="G340" s="41">
        <f t="shared" si="79"/>
        <v>286.44999999999948</v>
      </c>
      <c r="H340" s="42">
        <f t="shared" si="79"/>
        <v>243.38888888888874</v>
      </c>
      <c r="I340" s="42">
        <f t="shared" si="79"/>
        <v>258.36666666666702</v>
      </c>
      <c r="J340" s="42">
        <f t="shared" si="79"/>
        <v>267.72777777777827</v>
      </c>
      <c r="K340" s="43">
        <f t="shared" si="79"/>
        <v>224.66666666666688</v>
      </c>
      <c r="L340" s="43">
        <f t="shared" si="79"/>
        <v>239.6444444444445</v>
      </c>
      <c r="M340" s="43">
        <f t="shared" si="79"/>
        <v>249.00555555555576</v>
      </c>
      <c r="N340" s="44">
        <f t="shared" si="79"/>
        <v>168.5</v>
      </c>
      <c r="O340" s="44">
        <f t="shared" si="79"/>
        <v>183.47777777777762</v>
      </c>
      <c r="P340" s="44">
        <f t="shared" si="79"/>
        <v>192.83888888888887</v>
      </c>
      <c r="Q340" s="45">
        <f t="shared" si="79"/>
        <v>159.13888888888874</v>
      </c>
      <c r="R340" s="45">
        <f t="shared" si="79"/>
        <v>174.11666666666636</v>
      </c>
      <c r="S340" s="45">
        <f t="shared" si="79"/>
        <v>183.47777777777762</v>
      </c>
      <c r="T340" s="46">
        <f t="shared" si="79"/>
        <v>149.77777777777749</v>
      </c>
      <c r="U340" s="46">
        <f t="shared" ref="U340:AJ355" si="80">U341-(U$363/360)</f>
        <v>164.75555555555576</v>
      </c>
      <c r="V340" s="46">
        <f t="shared" si="80"/>
        <v>174.11666666666636</v>
      </c>
      <c r="W340" s="47">
        <f t="shared" si="80"/>
        <v>140.41666666666688</v>
      </c>
      <c r="X340" s="47">
        <f t="shared" si="80"/>
        <v>155.3944444444445</v>
      </c>
      <c r="Y340" s="47">
        <f t="shared" si="80"/>
        <v>164.75555555555576</v>
      </c>
      <c r="Z340" s="48">
        <f t="shared" si="80"/>
        <v>131.05555555555563</v>
      </c>
      <c r="AA340" s="48">
        <f t="shared" si="80"/>
        <v>146.03333333333325</v>
      </c>
      <c r="AB340" s="48">
        <f t="shared" si="80"/>
        <v>155.3944444444445</v>
      </c>
      <c r="AC340" s="49">
        <f t="shared" si="80"/>
        <v>121.69444444444437</v>
      </c>
      <c r="AD340" s="49">
        <f t="shared" si="80"/>
        <v>136.67222222222199</v>
      </c>
      <c r="AE340" s="49">
        <f t="shared" si="80"/>
        <v>146.03333333333325</v>
      </c>
      <c r="AF340" s="50">
        <f t="shared" si="80"/>
        <v>112.33333333333344</v>
      </c>
      <c r="AG340" s="50">
        <f t="shared" si="80"/>
        <v>127.31111111111136</v>
      </c>
      <c r="AH340" s="50">
        <f t="shared" si="80"/>
        <v>136.67222222222199</v>
      </c>
      <c r="AI340" s="51">
        <f t="shared" si="80"/>
        <v>102.97222222222219</v>
      </c>
      <c r="AJ340" s="51">
        <f t="shared" si="80"/>
        <v>117.95000000000013</v>
      </c>
      <c r="AK340" s="51">
        <f t="shared" si="76"/>
        <v>127.31111111111136</v>
      </c>
      <c r="AX340" s="381"/>
    </row>
    <row r="341" spans="1:50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262.88888888888903</v>
      </c>
      <c r="F341" s="41">
        <f t="shared" si="79"/>
        <v>277.91111111111172</v>
      </c>
      <c r="G341" s="41">
        <f t="shared" si="79"/>
        <v>287.2999999999995</v>
      </c>
      <c r="H341" s="42">
        <f t="shared" si="79"/>
        <v>244.11111111111097</v>
      </c>
      <c r="I341" s="42">
        <f t="shared" si="79"/>
        <v>259.13333333333367</v>
      </c>
      <c r="J341" s="42">
        <f t="shared" si="79"/>
        <v>268.52222222222269</v>
      </c>
      <c r="K341" s="43">
        <f t="shared" si="79"/>
        <v>225.33333333333354</v>
      </c>
      <c r="L341" s="43">
        <f t="shared" si="79"/>
        <v>240.35555555555561</v>
      </c>
      <c r="M341" s="43">
        <f t="shared" si="79"/>
        <v>249.74444444444464</v>
      </c>
      <c r="N341" s="44">
        <f t="shared" si="79"/>
        <v>169</v>
      </c>
      <c r="O341" s="44">
        <f t="shared" si="79"/>
        <v>184.02222222222207</v>
      </c>
      <c r="P341" s="44">
        <f t="shared" si="79"/>
        <v>193.4111111111111</v>
      </c>
      <c r="Q341" s="45">
        <f t="shared" si="79"/>
        <v>159.61111111111097</v>
      </c>
      <c r="R341" s="45">
        <f t="shared" si="79"/>
        <v>174.63333333333304</v>
      </c>
      <c r="S341" s="45">
        <f t="shared" si="79"/>
        <v>184.02222222222207</v>
      </c>
      <c r="T341" s="46">
        <f t="shared" si="79"/>
        <v>150.22222222222194</v>
      </c>
      <c r="U341" s="46">
        <f t="shared" si="80"/>
        <v>165.24444444444464</v>
      </c>
      <c r="V341" s="46">
        <f t="shared" si="80"/>
        <v>174.63333333333304</v>
      </c>
      <c r="W341" s="47">
        <f t="shared" si="80"/>
        <v>140.83333333333354</v>
      </c>
      <c r="X341" s="47">
        <f t="shared" si="80"/>
        <v>155.85555555555561</v>
      </c>
      <c r="Y341" s="47">
        <f t="shared" si="80"/>
        <v>165.24444444444464</v>
      </c>
      <c r="Z341" s="48">
        <f t="shared" si="80"/>
        <v>131.44444444444451</v>
      </c>
      <c r="AA341" s="48">
        <f t="shared" si="80"/>
        <v>146.46666666666658</v>
      </c>
      <c r="AB341" s="48">
        <f t="shared" si="80"/>
        <v>155.85555555555561</v>
      </c>
      <c r="AC341" s="49">
        <f t="shared" si="80"/>
        <v>122.05555555555549</v>
      </c>
      <c r="AD341" s="49">
        <f t="shared" si="80"/>
        <v>137.07777777777756</v>
      </c>
      <c r="AE341" s="49">
        <f t="shared" si="80"/>
        <v>146.46666666666658</v>
      </c>
      <c r="AF341" s="50">
        <f t="shared" si="80"/>
        <v>112.66666666666677</v>
      </c>
      <c r="AG341" s="50">
        <f t="shared" si="80"/>
        <v>127.68888888888914</v>
      </c>
      <c r="AH341" s="50">
        <f t="shared" si="80"/>
        <v>137.07777777777756</v>
      </c>
      <c r="AI341" s="51">
        <f t="shared" si="80"/>
        <v>103.27777777777774</v>
      </c>
      <c r="AJ341" s="51">
        <f t="shared" si="80"/>
        <v>118.30000000000013</v>
      </c>
      <c r="AK341" s="51">
        <f t="shared" si="76"/>
        <v>127.68888888888914</v>
      </c>
      <c r="AX341" s="381"/>
    </row>
    <row r="342" spans="1:50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263.6666666666668</v>
      </c>
      <c r="F342" s="41">
        <f t="shared" si="79"/>
        <v>278.73333333333392</v>
      </c>
      <c r="G342" s="41">
        <f t="shared" si="79"/>
        <v>288.14999999999952</v>
      </c>
      <c r="H342" s="42">
        <f t="shared" si="79"/>
        <v>244.8333333333332</v>
      </c>
      <c r="I342" s="42">
        <f t="shared" si="79"/>
        <v>259.90000000000032</v>
      </c>
      <c r="J342" s="42">
        <f t="shared" si="79"/>
        <v>269.31666666666712</v>
      </c>
      <c r="K342" s="43">
        <f t="shared" si="79"/>
        <v>226.0000000000002</v>
      </c>
      <c r="L342" s="43">
        <f t="shared" si="79"/>
        <v>241.06666666666672</v>
      </c>
      <c r="M342" s="43">
        <f t="shared" si="79"/>
        <v>250.48333333333352</v>
      </c>
      <c r="N342" s="44">
        <f t="shared" si="79"/>
        <v>169.5</v>
      </c>
      <c r="O342" s="44">
        <f t="shared" si="79"/>
        <v>184.56666666666652</v>
      </c>
      <c r="P342" s="44">
        <f t="shared" si="79"/>
        <v>193.98333333333332</v>
      </c>
      <c r="Q342" s="45">
        <f t="shared" si="79"/>
        <v>160.0833333333332</v>
      </c>
      <c r="R342" s="45">
        <f t="shared" si="79"/>
        <v>175.14999999999972</v>
      </c>
      <c r="S342" s="45">
        <f t="shared" si="79"/>
        <v>184.56666666666652</v>
      </c>
      <c r="T342" s="46">
        <f t="shared" si="79"/>
        <v>150.6666666666664</v>
      </c>
      <c r="U342" s="46">
        <f t="shared" si="80"/>
        <v>165.73333333333352</v>
      </c>
      <c r="V342" s="46">
        <f t="shared" si="80"/>
        <v>175.14999999999972</v>
      </c>
      <c r="W342" s="47">
        <f t="shared" si="80"/>
        <v>141.2500000000002</v>
      </c>
      <c r="X342" s="47">
        <f t="shared" si="80"/>
        <v>156.31666666666672</v>
      </c>
      <c r="Y342" s="47">
        <f t="shared" si="80"/>
        <v>165.73333333333352</v>
      </c>
      <c r="Z342" s="48">
        <f t="shared" si="80"/>
        <v>131.8333333333334</v>
      </c>
      <c r="AA342" s="48">
        <f t="shared" si="80"/>
        <v>146.89999999999992</v>
      </c>
      <c r="AB342" s="48">
        <f t="shared" si="80"/>
        <v>156.31666666666672</v>
      </c>
      <c r="AC342" s="49">
        <f t="shared" si="80"/>
        <v>122.4166666666666</v>
      </c>
      <c r="AD342" s="49">
        <f t="shared" si="80"/>
        <v>137.48333333333312</v>
      </c>
      <c r="AE342" s="49">
        <f t="shared" si="80"/>
        <v>146.89999999999992</v>
      </c>
      <c r="AF342" s="50">
        <f t="shared" si="80"/>
        <v>113.0000000000001</v>
      </c>
      <c r="AG342" s="50">
        <f t="shared" si="80"/>
        <v>128.06666666666692</v>
      </c>
      <c r="AH342" s="50">
        <f t="shared" si="80"/>
        <v>137.48333333333312</v>
      </c>
      <c r="AI342" s="51">
        <f t="shared" si="80"/>
        <v>103.5833333333333</v>
      </c>
      <c r="AJ342" s="51">
        <f t="shared" si="80"/>
        <v>118.65000000000012</v>
      </c>
      <c r="AK342" s="51">
        <f t="shared" si="76"/>
        <v>128.06666666666692</v>
      </c>
      <c r="AX342" s="381"/>
    </row>
    <row r="343" spans="1:50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264.44444444444457</v>
      </c>
      <c r="F343" s="41">
        <f t="shared" si="79"/>
        <v>279.55555555555611</v>
      </c>
      <c r="G343" s="41">
        <f t="shared" si="79"/>
        <v>288.99999999999955</v>
      </c>
      <c r="H343" s="42">
        <f t="shared" si="79"/>
        <v>245.55555555555543</v>
      </c>
      <c r="I343" s="42">
        <f t="shared" si="79"/>
        <v>260.66666666666697</v>
      </c>
      <c r="J343" s="42">
        <f t="shared" si="79"/>
        <v>270.11111111111154</v>
      </c>
      <c r="K343" s="43">
        <f t="shared" si="79"/>
        <v>226.66666666666686</v>
      </c>
      <c r="L343" s="43">
        <f t="shared" si="79"/>
        <v>241.77777777777783</v>
      </c>
      <c r="M343" s="43">
        <f t="shared" si="79"/>
        <v>251.2222222222224</v>
      </c>
      <c r="N343" s="44">
        <f t="shared" si="79"/>
        <v>170</v>
      </c>
      <c r="O343" s="44">
        <f t="shared" si="79"/>
        <v>185.11111111111097</v>
      </c>
      <c r="P343" s="44">
        <f t="shared" si="79"/>
        <v>194.55555555555554</v>
      </c>
      <c r="Q343" s="45">
        <f t="shared" si="79"/>
        <v>160.55555555555543</v>
      </c>
      <c r="R343" s="45">
        <f t="shared" si="79"/>
        <v>175.6666666666664</v>
      </c>
      <c r="S343" s="45">
        <f t="shared" si="79"/>
        <v>185.11111111111097</v>
      </c>
      <c r="T343" s="46">
        <f t="shared" si="79"/>
        <v>151.11111111111086</v>
      </c>
      <c r="U343" s="46">
        <f t="shared" si="80"/>
        <v>166.2222222222224</v>
      </c>
      <c r="V343" s="46">
        <f t="shared" si="80"/>
        <v>175.6666666666664</v>
      </c>
      <c r="W343" s="47">
        <f t="shared" si="80"/>
        <v>141.66666666666686</v>
      </c>
      <c r="X343" s="47">
        <f t="shared" si="80"/>
        <v>156.77777777777783</v>
      </c>
      <c r="Y343" s="47">
        <f t="shared" si="80"/>
        <v>166.2222222222224</v>
      </c>
      <c r="Z343" s="48">
        <f t="shared" si="80"/>
        <v>132.22222222222229</v>
      </c>
      <c r="AA343" s="48">
        <f t="shared" si="80"/>
        <v>147.33333333333326</v>
      </c>
      <c r="AB343" s="48">
        <f t="shared" si="80"/>
        <v>156.77777777777783</v>
      </c>
      <c r="AC343" s="49">
        <f t="shared" si="80"/>
        <v>122.77777777777771</v>
      </c>
      <c r="AD343" s="49">
        <f t="shared" si="80"/>
        <v>137.88888888888869</v>
      </c>
      <c r="AE343" s="49">
        <f t="shared" si="80"/>
        <v>147.33333333333326</v>
      </c>
      <c r="AF343" s="50">
        <f t="shared" si="80"/>
        <v>113.33333333333343</v>
      </c>
      <c r="AG343" s="50">
        <f t="shared" si="80"/>
        <v>128.44444444444468</v>
      </c>
      <c r="AH343" s="50">
        <f t="shared" si="80"/>
        <v>137.88888888888869</v>
      </c>
      <c r="AI343" s="51">
        <f t="shared" si="80"/>
        <v>103.88888888888886</v>
      </c>
      <c r="AJ343" s="51">
        <f t="shared" si="80"/>
        <v>119.00000000000011</v>
      </c>
      <c r="AK343" s="51">
        <f t="shared" si="76"/>
        <v>128.44444444444468</v>
      </c>
      <c r="AX343" s="381"/>
    </row>
    <row r="344" spans="1:50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265.22222222222234</v>
      </c>
      <c r="F344" s="41">
        <f t="shared" si="79"/>
        <v>280.37777777777831</v>
      </c>
      <c r="G344" s="41">
        <f t="shared" si="79"/>
        <v>289.84999999999957</v>
      </c>
      <c r="H344" s="42">
        <f t="shared" si="79"/>
        <v>246.27777777777766</v>
      </c>
      <c r="I344" s="42">
        <f t="shared" si="79"/>
        <v>261.43333333333362</v>
      </c>
      <c r="J344" s="42">
        <f t="shared" si="79"/>
        <v>270.90555555555596</v>
      </c>
      <c r="K344" s="43">
        <f t="shared" si="79"/>
        <v>227.33333333333351</v>
      </c>
      <c r="L344" s="43">
        <f t="shared" si="79"/>
        <v>242.48888888888894</v>
      </c>
      <c r="M344" s="43">
        <f t="shared" si="79"/>
        <v>251.96111111111128</v>
      </c>
      <c r="N344" s="44">
        <f t="shared" si="79"/>
        <v>170.5</v>
      </c>
      <c r="O344" s="44">
        <f t="shared" si="79"/>
        <v>185.65555555555542</v>
      </c>
      <c r="P344" s="44">
        <f t="shared" si="79"/>
        <v>195.12777777777777</v>
      </c>
      <c r="Q344" s="45">
        <f t="shared" si="79"/>
        <v>161.02777777777766</v>
      </c>
      <c r="R344" s="45">
        <f t="shared" si="79"/>
        <v>176.18333333333308</v>
      </c>
      <c r="S344" s="45">
        <f t="shared" si="79"/>
        <v>185.65555555555542</v>
      </c>
      <c r="T344" s="46">
        <f t="shared" si="79"/>
        <v>151.55555555555532</v>
      </c>
      <c r="U344" s="46">
        <f t="shared" si="80"/>
        <v>166.71111111111128</v>
      </c>
      <c r="V344" s="46">
        <f t="shared" si="80"/>
        <v>176.18333333333308</v>
      </c>
      <c r="W344" s="47">
        <f t="shared" si="80"/>
        <v>142.08333333333351</v>
      </c>
      <c r="X344" s="47">
        <f t="shared" si="80"/>
        <v>157.23888888888894</v>
      </c>
      <c r="Y344" s="47">
        <f t="shared" si="80"/>
        <v>166.71111111111128</v>
      </c>
      <c r="Z344" s="48">
        <f t="shared" si="80"/>
        <v>132.61111111111117</v>
      </c>
      <c r="AA344" s="48">
        <f t="shared" si="80"/>
        <v>147.76666666666659</v>
      </c>
      <c r="AB344" s="48">
        <f t="shared" si="80"/>
        <v>157.23888888888894</v>
      </c>
      <c r="AC344" s="49">
        <f t="shared" si="80"/>
        <v>123.13888888888883</v>
      </c>
      <c r="AD344" s="49">
        <f t="shared" si="80"/>
        <v>138.29444444444425</v>
      </c>
      <c r="AE344" s="49">
        <f t="shared" si="80"/>
        <v>147.76666666666659</v>
      </c>
      <c r="AF344" s="50">
        <f t="shared" si="80"/>
        <v>113.66666666666676</v>
      </c>
      <c r="AG344" s="50">
        <f t="shared" si="80"/>
        <v>128.82222222222245</v>
      </c>
      <c r="AH344" s="50">
        <f t="shared" si="80"/>
        <v>138.29444444444425</v>
      </c>
      <c r="AI344" s="51">
        <f t="shared" si="80"/>
        <v>104.19444444444441</v>
      </c>
      <c r="AJ344" s="51">
        <f t="shared" si="80"/>
        <v>119.35000000000011</v>
      </c>
      <c r="AK344" s="51">
        <f t="shared" si="76"/>
        <v>128.82222222222245</v>
      </c>
      <c r="AX344" s="381"/>
    </row>
    <row r="345" spans="1:50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266.00000000000011</v>
      </c>
      <c r="F345" s="41">
        <f t="shared" si="79"/>
        <v>281.2000000000005</v>
      </c>
      <c r="G345" s="41">
        <f t="shared" si="79"/>
        <v>290.69999999999959</v>
      </c>
      <c r="H345" s="42">
        <f t="shared" si="79"/>
        <v>246.99999999999989</v>
      </c>
      <c r="I345" s="42">
        <f t="shared" si="79"/>
        <v>262.20000000000027</v>
      </c>
      <c r="J345" s="42">
        <f t="shared" si="79"/>
        <v>271.70000000000039</v>
      </c>
      <c r="K345" s="43">
        <f t="shared" si="79"/>
        <v>228.00000000000017</v>
      </c>
      <c r="L345" s="43">
        <f t="shared" si="79"/>
        <v>243.20000000000005</v>
      </c>
      <c r="M345" s="43">
        <f t="shared" si="79"/>
        <v>252.70000000000016</v>
      </c>
      <c r="N345" s="44">
        <f t="shared" si="79"/>
        <v>171</v>
      </c>
      <c r="O345" s="44">
        <f t="shared" si="79"/>
        <v>186.19999999999987</v>
      </c>
      <c r="P345" s="44">
        <f t="shared" si="79"/>
        <v>195.7</v>
      </c>
      <c r="Q345" s="45">
        <f t="shared" si="79"/>
        <v>161.49999999999989</v>
      </c>
      <c r="R345" s="45">
        <f t="shared" si="79"/>
        <v>176.69999999999976</v>
      </c>
      <c r="S345" s="45">
        <f t="shared" si="79"/>
        <v>186.19999999999987</v>
      </c>
      <c r="T345" s="46">
        <f t="shared" si="79"/>
        <v>151.99999999999977</v>
      </c>
      <c r="U345" s="46">
        <f t="shared" si="80"/>
        <v>167.20000000000016</v>
      </c>
      <c r="V345" s="46">
        <f t="shared" si="80"/>
        <v>176.69999999999976</v>
      </c>
      <c r="W345" s="47">
        <f t="shared" si="80"/>
        <v>142.50000000000017</v>
      </c>
      <c r="X345" s="47">
        <f t="shared" si="80"/>
        <v>157.70000000000005</v>
      </c>
      <c r="Y345" s="47">
        <f t="shared" si="80"/>
        <v>167.20000000000016</v>
      </c>
      <c r="Z345" s="48">
        <f t="shared" si="80"/>
        <v>133.00000000000006</v>
      </c>
      <c r="AA345" s="48">
        <f t="shared" si="80"/>
        <v>148.19999999999993</v>
      </c>
      <c r="AB345" s="48">
        <f t="shared" si="80"/>
        <v>157.70000000000005</v>
      </c>
      <c r="AC345" s="49">
        <f t="shared" si="80"/>
        <v>123.49999999999994</v>
      </c>
      <c r="AD345" s="49">
        <f t="shared" si="80"/>
        <v>138.69999999999982</v>
      </c>
      <c r="AE345" s="49">
        <f t="shared" si="80"/>
        <v>148.19999999999993</v>
      </c>
      <c r="AF345" s="50">
        <f t="shared" si="80"/>
        <v>114.00000000000009</v>
      </c>
      <c r="AG345" s="50">
        <f t="shared" si="80"/>
        <v>129.20000000000022</v>
      </c>
      <c r="AH345" s="50">
        <f t="shared" si="80"/>
        <v>138.69999999999982</v>
      </c>
      <c r="AI345" s="51">
        <f t="shared" si="80"/>
        <v>104.49999999999997</v>
      </c>
      <c r="AJ345" s="51">
        <f t="shared" si="80"/>
        <v>119.7000000000001</v>
      </c>
      <c r="AK345" s="51">
        <f t="shared" si="76"/>
        <v>129.20000000000022</v>
      </c>
      <c r="AX345" s="381"/>
    </row>
    <row r="346" spans="1:50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266.77777777777789</v>
      </c>
      <c r="F346" s="41">
        <f t="shared" si="79"/>
        <v>282.02222222222269</v>
      </c>
      <c r="G346" s="41">
        <f t="shared" si="79"/>
        <v>291.54999999999961</v>
      </c>
      <c r="H346" s="42">
        <f t="shared" si="79"/>
        <v>247.72222222222211</v>
      </c>
      <c r="I346" s="42">
        <f t="shared" si="79"/>
        <v>262.96666666666692</v>
      </c>
      <c r="J346" s="42">
        <f t="shared" si="79"/>
        <v>272.49444444444481</v>
      </c>
      <c r="K346" s="43">
        <f t="shared" si="79"/>
        <v>228.66666666666683</v>
      </c>
      <c r="L346" s="43">
        <f t="shared" si="79"/>
        <v>243.91111111111115</v>
      </c>
      <c r="M346" s="43">
        <f t="shared" si="79"/>
        <v>253.43888888888904</v>
      </c>
      <c r="N346" s="44">
        <f t="shared" si="79"/>
        <v>171.5</v>
      </c>
      <c r="O346" s="44">
        <f t="shared" si="79"/>
        <v>186.74444444444433</v>
      </c>
      <c r="P346" s="44">
        <f t="shared" si="79"/>
        <v>196.27222222222221</v>
      </c>
      <c r="Q346" s="45">
        <f t="shared" si="79"/>
        <v>161.97222222222211</v>
      </c>
      <c r="R346" s="45">
        <f t="shared" si="79"/>
        <v>177.21666666666644</v>
      </c>
      <c r="S346" s="45">
        <f t="shared" si="79"/>
        <v>186.74444444444433</v>
      </c>
      <c r="T346" s="46">
        <f t="shared" si="79"/>
        <v>152.44444444444423</v>
      </c>
      <c r="U346" s="46">
        <f t="shared" si="80"/>
        <v>167.68888888888904</v>
      </c>
      <c r="V346" s="46">
        <f t="shared" si="80"/>
        <v>177.21666666666644</v>
      </c>
      <c r="W346" s="47">
        <f t="shared" si="80"/>
        <v>142.91666666666683</v>
      </c>
      <c r="X346" s="47">
        <f t="shared" si="80"/>
        <v>158.16111111111115</v>
      </c>
      <c r="Y346" s="47">
        <f t="shared" si="80"/>
        <v>167.68888888888904</v>
      </c>
      <c r="Z346" s="48">
        <f t="shared" si="80"/>
        <v>133.38888888888894</v>
      </c>
      <c r="AA346" s="48">
        <f t="shared" si="80"/>
        <v>148.63333333333327</v>
      </c>
      <c r="AB346" s="48">
        <f t="shared" si="80"/>
        <v>158.16111111111115</v>
      </c>
      <c r="AC346" s="49">
        <f t="shared" si="80"/>
        <v>123.86111111111106</v>
      </c>
      <c r="AD346" s="49">
        <f t="shared" si="80"/>
        <v>139.10555555555538</v>
      </c>
      <c r="AE346" s="49">
        <f t="shared" si="80"/>
        <v>148.63333333333327</v>
      </c>
      <c r="AF346" s="50">
        <f t="shared" si="80"/>
        <v>114.33333333333341</v>
      </c>
      <c r="AG346" s="50">
        <f t="shared" si="80"/>
        <v>129.57777777777798</v>
      </c>
      <c r="AH346" s="50">
        <f t="shared" si="80"/>
        <v>139.10555555555538</v>
      </c>
      <c r="AI346" s="51">
        <f t="shared" si="80"/>
        <v>104.80555555555553</v>
      </c>
      <c r="AJ346" s="51">
        <f t="shared" si="80"/>
        <v>120.0500000000001</v>
      </c>
      <c r="AK346" s="51">
        <f t="shared" si="76"/>
        <v>129.57777777777798</v>
      </c>
      <c r="AX346" s="381"/>
    </row>
    <row r="347" spans="1:50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267.55555555555566</v>
      </c>
      <c r="F347" s="41">
        <f t="shared" si="79"/>
        <v>282.84444444444489</v>
      </c>
      <c r="G347" s="41">
        <f t="shared" si="79"/>
        <v>292.39999999999964</v>
      </c>
      <c r="H347" s="42">
        <f t="shared" si="79"/>
        <v>248.44444444444434</v>
      </c>
      <c r="I347" s="42">
        <f t="shared" si="79"/>
        <v>263.73333333333358</v>
      </c>
      <c r="J347" s="42">
        <f t="shared" si="79"/>
        <v>273.28888888888923</v>
      </c>
      <c r="K347" s="43">
        <f t="shared" si="79"/>
        <v>229.33333333333348</v>
      </c>
      <c r="L347" s="43">
        <f t="shared" si="79"/>
        <v>244.62222222222226</v>
      </c>
      <c r="M347" s="43">
        <f t="shared" si="79"/>
        <v>254.17777777777792</v>
      </c>
      <c r="N347" s="44">
        <f t="shared" si="79"/>
        <v>172</v>
      </c>
      <c r="O347" s="44">
        <f t="shared" si="79"/>
        <v>187.28888888888878</v>
      </c>
      <c r="P347" s="44">
        <f t="shared" si="79"/>
        <v>196.84444444444443</v>
      </c>
      <c r="Q347" s="45">
        <f t="shared" si="79"/>
        <v>162.44444444444434</v>
      </c>
      <c r="R347" s="45">
        <f t="shared" si="79"/>
        <v>177.73333333333312</v>
      </c>
      <c r="S347" s="45">
        <f t="shared" si="79"/>
        <v>187.28888888888878</v>
      </c>
      <c r="T347" s="46">
        <f t="shared" si="79"/>
        <v>152.88888888888869</v>
      </c>
      <c r="U347" s="46">
        <f t="shared" si="80"/>
        <v>168.17777777777792</v>
      </c>
      <c r="V347" s="46">
        <f t="shared" si="80"/>
        <v>177.73333333333312</v>
      </c>
      <c r="W347" s="47">
        <f t="shared" si="80"/>
        <v>143.33333333333348</v>
      </c>
      <c r="X347" s="47">
        <f t="shared" si="80"/>
        <v>158.62222222222226</v>
      </c>
      <c r="Y347" s="47">
        <f t="shared" si="80"/>
        <v>168.17777777777792</v>
      </c>
      <c r="Z347" s="48">
        <f t="shared" si="80"/>
        <v>133.77777777777783</v>
      </c>
      <c r="AA347" s="48">
        <f t="shared" si="80"/>
        <v>149.06666666666661</v>
      </c>
      <c r="AB347" s="48">
        <f t="shared" si="80"/>
        <v>158.62222222222226</v>
      </c>
      <c r="AC347" s="49">
        <f t="shared" si="80"/>
        <v>124.22222222222217</v>
      </c>
      <c r="AD347" s="49">
        <f t="shared" si="80"/>
        <v>139.51111111111095</v>
      </c>
      <c r="AE347" s="49">
        <f t="shared" si="80"/>
        <v>149.06666666666661</v>
      </c>
      <c r="AF347" s="50">
        <f t="shared" si="80"/>
        <v>114.66666666666674</v>
      </c>
      <c r="AG347" s="50">
        <f t="shared" si="80"/>
        <v>129.95555555555575</v>
      </c>
      <c r="AH347" s="50">
        <f t="shared" si="80"/>
        <v>139.51111111111095</v>
      </c>
      <c r="AI347" s="51">
        <f t="shared" si="80"/>
        <v>105.11111111111109</v>
      </c>
      <c r="AJ347" s="51">
        <f t="shared" si="80"/>
        <v>120.40000000000009</v>
      </c>
      <c r="AK347" s="51">
        <f t="shared" si="76"/>
        <v>129.95555555555575</v>
      </c>
      <c r="AX347" s="381"/>
    </row>
    <row r="348" spans="1:50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268.33333333333343</v>
      </c>
      <c r="F348" s="41">
        <f t="shared" si="79"/>
        <v>283.66666666666708</v>
      </c>
      <c r="G348" s="41">
        <f t="shared" si="79"/>
        <v>293.24999999999966</v>
      </c>
      <c r="H348" s="42">
        <f t="shared" si="79"/>
        <v>249.16666666666657</v>
      </c>
      <c r="I348" s="42">
        <f t="shared" si="79"/>
        <v>264.50000000000023</v>
      </c>
      <c r="J348" s="42">
        <f t="shared" si="79"/>
        <v>274.08333333333366</v>
      </c>
      <c r="K348" s="43">
        <f t="shared" si="79"/>
        <v>230.00000000000014</v>
      </c>
      <c r="L348" s="43">
        <f t="shared" si="79"/>
        <v>245.33333333333337</v>
      </c>
      <c r="M348" s="43">
        <f t="shared" si="79"/>
        <v>254.9166666666668</v>
      </c>
      <c r="N348" s="44">
        <f t="shared" si="79"/>
        <v>172.5</v>
      </c>
      <c r="O348" s="44">
        <f t="shared" si="79"/>
        <v>187.83333333333323</v>
      </c>
      <c r="P348" s="44">
        <f t="shared" si="79"/>
        <v>197.41666666666666</v>
      </c>
      <c r="Q348" s="45">
        <f t="shared" si="79"/>
        <v>162.91666666666657</v>
      </c>
      <c r="R348" s="45">
        <f t="shared" si="79"/>
        <v>178.2499999999998</v>
      </c>
      <c r="S348" s="45">
        <f t="shared" si="79"/>
        <v>187.83333333333323</v>
      </c>
      <c r="T348" s="46">
        <f t="shared" si="79"/>
        <v>153.33333333333314</v>
      </c>
      <c r="U348" s="46">
        <f t="shared" si="80"/>
        <v>168.6666666666668</v>
      </c>
      <c r="V348" s="46">
        <f t="shared" si="80"/>
        <v>178.2499999999998</v>
      </c>
      <c r="W348" s="47">
        <f t="shared" si="80"/>
        <v>143.75000000000014</v>
      </c>
      <c r="X348" s="47">
        <f t="shared" si="80"/>
        <v>159.08333333333337</v>
      </c>
      <c r="Y348" s="47">
        <f t="shared" si="80"/>
        <v>168.6666666666668</v>
      </c>
      <c r="Z348" s="48">
        <f t="shared" si="80"/>
        <v>134.16666666666671</v>
      </c>
      <c r="AA348" s="48">
        <f t="shared" si="80"/>
        <v>149.49999999999994</v>
      </c>
      <c r="AB348" s="48">
        <f t="shared" si="80"/>
        <v>159.08333333333337</v>
      </c>
      <c r="AC348" s="49">
        <f t="shared" si="80"/>
        <v>124.58333333333329</v>
      </c>
      <c r="AD348" s="49">
        <f t="shared" si="80"/>
        <v>139.91666666666652</v>
      </c>
      <c r="AE348" s="49">
        <f t="shared" si="80"/>
        <v>149.49999999999994</v>
      </c>
      <c r="AF348" s="50">
        <f t="shared" si="80"/>
        <v>115.00000000000007</v>
      </c>
      <c r="AG348" s="50">
        <f t="shared" si="80"/>
        <v>130.33333333333351</v>
      </c>
      <c r="AH348" s="50">
        <f t="shared" si="80"/>
        <v>139.91666666666652</v>
      </c>
      <c r="AI348" s="51">
        <f t="shared" si="80"/>
        <v>105.41666666666664</v>
      </c>
      <c r="AJ348" s="51">
        <f t="shared" si="80"/>
        <v>120.75000000000009</v>
      </c>
      <c r="AK348" s="51">
        <f t="shared" si="76"/>
        <v>130.33333333333351</v>
      </c>
      <c r="AX348" s="381"/>
    </row>
    <row r="349" spans="1:50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269.1111111111112</v>
      </c>
      <c r="F349" s="41">
        <f t="shared" si="79"/>
        <v>284.48888888888928</v>
      </c>
      <c r="G349" s="41">
        <f t="shared" si="79"/>
        <v>294.09999999999968</v>
      </c>
      <c r="H349" s="42">
        <f t="shared" si="79"/>
        <v>249.8888888888888</v>
      </c>
      <c r="I349" s="42">
        <f t="shared" si="79"/>
        <v>265.26666666666688</v>
      </c>
      <c r="J349" s="42">
        <f t="shared" si="79"/>
        <v>274.87777777777808</v>
      </c>
      <c r="K349" s="43">
        <f t="shared" si="79"/>
        <v>230.6666666666668</v>
      </c>
      <c r="L349" s="43">
        <f t="shared" si="79"/>
        <v>246.04444444444448</v>
      </c>
      <c r="M349" s="43">
        <f t="shared" si="79"/>
        <v>255.65555555555568</v>
      </c>
      <c r="N349" s="44">
        <f t="shared" si="79"/>
        <v>173</v>
      </c>
      <c r="O349" s="44">
        <f t="shared" si="79"/>
        <v>188.37777777777768</v>
      </c>
      <c r="P349" s="44">
        <f t="shared" si="79"/>
        <v>197.98888888888888</v>
      </c>
      <c r="Q349" s="45">
        <f t="shared" si="79"/>
        <v>163.3888888888888</v>
      </c>
      <c r="R349" s="45">
        <f t="shared" si="79"/>
        <v>178.76666666666648</v>
      </c>
      <c r="S349" s="45">
        <f t="shared" si="79"/>
        <v>188.37777777777768</v>
      </c>
      <c r="T349" s="46">
        <f t="shared" si="79"/>
        <v>153.7777777777776</v>
      </c>
      <c r="U349" s="46">
        <f t="shared" si="80"/>
        <v>169.15555555555568</v>
      </c>
      <c r="V349" s="46">
        <f t="shared" si="80"/>
        <v>178.76666666666648</v>
      </c>
      <c r="W349" s="47">
        <f t="shared" si="80"/>
        <v>144.1666666666668</v>
      </c>
      <c r="X349" s="47">
        <f t="shared" si="80"/>
        <v>159.54444444444448</v>
      </c>
      <c r="Y349" s="47">
        <f t="shared" si="80"/>
        <v>169.15555555555568</v>
      </c>
      <c r="Z349" s="48">
        <f t="shared" si="80"/>
        <v>134.5555555555556</v>
      </c>
      <c r="AA349" s="48">
        <f t="shared" si="80"/>
        <v>149.93333333333328</v>
      </c>
      <c r="AB349" s="48">
        <f t="shared" si="80"/>
        <v>159.54444444444448</v>
      </c>
      <c r="AC349" s="49">
        <f t="shared" si="80"/>
        <v>124.9444444444444</v>
      </c>
      <c r="AD349" s="49">
        <f t="shared" si="80"/>
        <v>140.32222222222208</v>
      </c>
      <c r="AE349" s="49">
        <f t="shared" si="80"/>
        <v>149.93333333333328</v>
      </c>
      <c r="AF349" s="50">
        <f t="shared" si="80"/>
        <v>115.3333333333334</v>
      </c>
      <c r="AG349" s="50">
        <f t="shared" si="80"/>
        <v>130.71111111111128</v>
      </c>
      <c r="AH349" s="50">
        <f t="shared" si="80"/>
        <v>140.32222222222208</v>
      </c>
      <c r="AI349" s="51">
        <f t="shared" si="80"/>
        <v>105.7222222222222</v>
      </c>
      <c r="AJ349" s="51">
        <f t="shared" si="80"/>
        <v>121.10000000000008</v>
      </c>
      <c r="AK349" s="51">
        <f t="shared" si="76"/>
        <v>130.71111111111128</v>
      </c>
      <c r="AX349" s="381"/>
    </row>
    <row r="350" spans="1:50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269.88888888888897</v>
      </c>
      <c r="F350" s="41">
        <f t="shared" si="79"/>
        <v>285.31111111111147</v>
      </c>
      <c r="G350" s="41">
        <f t="shared" si="79"/>
        <v>294.9499999999997</v>
      </c>
      <c r="H350" s="42">
        <f t="shared" si="79"/>
        <v>250.61111111111103</v>
      </c>
      <c r="I350" s="42">
        <f t="shared" si="79"/>
        <v>266.03333333333353</v>
      </c>
      <c r="J350" s="42">
        <f t="shared" si="79"/>
        <v>275.6722222222225</v>
      </c>
      <c r="K350" s="43">
        <f t="shared" si="79"/>
        <v>231.33333333333346</v>
      </c>
      <c r="L350" s="43">
        <f t="shared" si="79"/>
        <v>246.75555555555559</v>
      </c>
      <c r="M350" s="43">
        <f t="shared" si="79"/>
        <v>256.39444444444456</v>
      </c>
      <c r="N350" s="44">
        <f t="shared" si="79"/>
        <v>173.5</v>
      </c>
      <c r="O350" s="44">
        <f t="shared" si="79"/>
        <v>188.92222222222213</v>
      </c>
      <c r="P350" s="44">
        <f t="shared" si="79"/>
        <v>198.5611111111111</v>
      </c>
      <c r="Q350" s="45">
        <f t="shared" si="79"/>
        <v>163.86111111111103</v>
      </c>
      <c r="R350" s="45">
        <f t="shared" si="79"/>
        <v>179.28333333333316</v>
      </c>
      <c r="S350" s="45">
        <f t="shared" si="79"/>
        <v>188.92222222222213</v>
      </c>
      <c r="T350" s="46">
        <f t="shared" si="79"/>
        <v>154.22222222222206</v>
      </c>
      <c r="U350" s="46">
        <f t="shared" si="80"/>
        <v>169.64444444444456</v>
      </c>
      <c r="V350" s="46">
        <f t="shared" si="80"/>
        <v>179.28333333333316</v>
      </c>
      <c r="W350" s="47">
        <f t="shared" si="80"/>
        <v>144.58333333333346</v>
      </c>
      <c r="X350" s="47">
        <f t="shared" si="80"/>
        <v>160.00555555555559</v>
      </c>
      <c r="Y350" s="47">
        <f t="shared" si="80"/>
        <v>169.64444444444456</v>
      </c>
      <c r="Z350" s="48">
        <f t="shared" si="80"/>
        <v>134.94444444444449</v>
      </c>
      <c r="AA350" s="48">
        <f t="shared" si="80"/>
        <v>150.36666666666662</v>
      </c>
      <c r="AB350" s="48">
        <f t="shared" si="80"/>
        <v>160.00555555555559</v>
      </c>
      <c r="AC350" s="49">
        <f t="shared" si="80"/>
        <v>125.30555555555551</v>
      </c>
      <c r="AD350" s="49">
        <f t="shared" si="80"/>
        <v>140.72777777777765</v>
      </c>
      <c r="AE350" s="49">
        <f t="shared" si="80"/>
        <v>150.36666666666662</v>
      </c>
      <c r="AF350" s="50">
        <f t="shared" si="80"/>
        <v>115.66666666666673</v>
      </c>
      <c r="AG350" s="50">
        <f t="shared" si="80"/>
        <v>131.08888888888904</v>
      </c>
      <c r="AH350" s="50">
        <f t="shared" si="80"/>
        <v>140.72777777777765</v>
      </c>
      <c r="AI350" s="51">
        <f t="shared" si="80"/>
        <v>106.02777777777776</v>
      </c>
      <c r="AJ350" s="51">
        <f t="shared" si="80"/>
        <v>121.45000000000007</v>
      </c>
      <c r="AK350" s="51">
        <f t="shared" si="76"/>
        <v>131.08888888888904</v>
      </c>
      <c r="AX350" s="381"/>
    </row>
    <row r="351" spans="1:50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270.66666666666674</v>
      </c>
      <c r="F351" s="41">
        <f t="shared" si="79"/>
        <v>286.13333333333367</v>
      </c>
      <c r="G351" s="41">
        <f t="shared" si="79"/>
        <v>295.79999999999973</v>
      </c>
      <c r="H351" s="42">
        <f t="shared" si="79"/>
        <v>251.33333333333326</v>
      </c>
      <c r="I351" s="42">
        <f t="shared" si="79"/>
        <v>266.80000000000018</v>
      </c>
      <c r="J351" s="42">
        <f t="shared" si="79"/>
        <v>276.46666666666692</v>
      </c>
      <c r="K351" s="43">
        <f t="shared" si="79"/>
        <v>232.00000000000011</v>
      </c>
      <c r="L351" s="43">
        <f t="shared" si="79"/>
        <v>247.4666666666667</v>
      </c>
      <c r="M351" s="43">
        <f t="shared" si="79"/>
        <v>257.13333333333344</v>
      </c>
      <c r="N351" s="44">
        <f t="shared" si="79"/>
        <v>174</v>
      </c>
      <c r="O351" s="44">
        <f t="shared" si="79"/>
        <v>189.46666666666658</v>
      </c>
      <c r="P351" s="44">
        <f t="shared" si="79"/>
        <v>199.13333333333333</v>
      </c>
      <c r="Q351" s="45">
        <f t="shared" si="79"/>
        <v>164.33333333333326</v>
      </c>
      <c r="R351" s="45">
        <f t="shared" si="79"/>
        <v>179.79999999999984</v>
      </c>
      <c r="S351" s="45">
        <f t="shared" si="79"/>
        <v>189.46666666666658</v>
      </c>
      <c r="T351" s="46">
        <f t="shared" si="79"/>
        <v>154.66666666666652</v>
      </c>
      <c r="U351" s="46">
        <f t="shared" si="80"/>
        <v>170.13333333333344</v>
      </c>
      <c r="V351" s="46">
        <f t="shared" si="80"/>
        <v>179.79999999999984</v>
      </c>
      <c r="W351" s="47">
        <f t="shared" si="80"/>
        <v>145.00000000000011</v>
      </c>
      <c r="X351" s="47">
        <f t="shared" si="80"/>
        <v>160.4666666666667</v>
      </c>
      <c r="Y351" s="47">
        <f t="shared" si="80"/>
        <v>170.13333333333344</v>
      </c>
      <c r="Z351" s="48">
        <f t="shared" si="80"/>
        <v>135.33333333333337</v>
      </c>
      <c r="AA351" s="48">
        <f t="shared" si="80"/>
        <v>150.79999999999995</v>
      </c>
      <c r="AB351" s="48">
        <f t="shared" si="80"/>
        <v>160.4666666666667</v>
      </c>
      <c r="AC351" s="49">
        <f t="shared" si="80"/>
        <v>125.66666666666663</v>
      </c>
      <c r="AD351" s="49">
        <f t="shared" si="80"/>
        <v>141.13333333333321</v>
      </c>
      <c r="AE351" s="49">
        <f t="shared" si="80"/>
        <v>150.79999999999995</v>
      </c>
      <c r="AF351" s="50">
        <f t="shared" si="80"/>
        <v>116.00000000000006</v>
      </c>
      <c r="AG351" s="50">
        <f t="shared" si="80"/>
        <v>131.46666666666681</v>
      </c>
      <c r="AH351" s="50">
        <f t="shared" si="80"/>
        <v>141.13333333333321</v>
      </c>
      <c r="AI351" s="51">
        <f t="shared" si="80"/>
        <v>106.33333333333331</v>
      </c>
      <c r="AJ351" s="51">
        <f t="shared" si="80"/>
        <v>121.80000000000007</v>
      </c>
      <c r="AK351" s="51">
        <f t="shared" si="76"/>
        <v>131.46666666666681</v>
      </c>
      <c r="AX351" s="381"/>
    </row>
    <row r="352" spans="1:50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271.44444444444451</v>
      </c>
      <c r="F352" s="41">
        <f t="shared" si="79"/>
        <v>286.95555555555586</v>
      </c>
      <c r="G352" s="41">
        <f t="shared" si="79"/>
        <v>296.64999999999975</v>
      </c>
      <c r="H352" s="42">
        <f t="shared" si="79"/>
        <v>252.05555555555549</v>
      </c>
      <c r="I352" s="42">
        <f t="shared" si="79"/>
        <v>267.56666666666683</v>
      </c>
      <c r="J352" s="42">
        <f t="shared" si="79"/>
        <v>277.26111111111135</v>
      </c>
      <c r="K352" s="43">
        <f t="shared" si="79"/>
        <v>232.66666666666677</v>
      </c>
      <c r="L352" s="43">
        <f t="shared" si="79"/>
        <v>248.17777777777781</v>
      </c>
      <c r="M352" s="43">
        <f t="shared" si="79"/>
        <v>257.87222222222232</v>
      </c>
      <c r="N352" s="44">
        <f t="shared" si="79"/>
        <v>174.5</v>
      </c>
      <c r="O352" s="44">
        <f t="shared" si="79"/>
        <v>190.01111111111103</v>
      </c>
      <c r="P352" s="44">
        <f t="shared" si="79"/>
        <v>199.70555555555555</v>
      </c>
      <c r="Q352" s="45">
        <f t="shared" si="79"/>
        <v>164.80555555555549</v>
      </c>
      <c r="R352" s="45">
        <f t="shared" si="79"/>
        <v>180.31666666666652</v>
      </c>
      <c r="S352" s="45">
        <f t="shared" si="79"/>
        <v>190.01111111111103</v>
      </c>
      <c r="T352" s="46">
        <f t="shared" si="79"/>
        <v>155.11111111111097</v>
      </c>
      <c r="U352" s="46">
        <f t="shared" si="80"/>
        <v>170.62222222222232</v>
      </c>
      <c r="V352" s="46">
        <f t="shared" si="80"/>
        <v>180.31666666666652</v>
      </c>
      <c r="W352" s="47">
        <f t="shared" si="80"/>
        <v>145.41666666666677</v>
      </c>
      <c r="X352" s="47">
        <f t="shared" si="80"/>
        <v>160.92777777777781</v>
      </c>
      <c r="Y352" s="47">
        <f t="shared" si="80"/>
        <v>170.62222222222232</v>
      </c>
      <c r="Z352" s="48">
        <f t="shared" si="80"/>
        <v>135.72222222222226</v>
      </c>
      <c r="AA352" s="48">
        <f t="shared" si="80"/>
        <v>151.23333333333329</v>
      </c>
      <c r="AB352" s="48">
        <f t="shared" si="80"/>
        <v>160.92777777777781</v>
      </c>
      <c r="AC352" s="49">
        <f t="shared" si="80"/>
        <v>126.02777777777774</v>
      </c>
      <c r="AD352" s="49">
        <f t="shared" si="80"/>
        <v>141.53888888888878</v>
      </c>
      <c r="AE352" s="49">
        <f t="shared" si="80"/>
        <v>151.23333333333329</v>
      </c>
      <c r="AF352" s="50">
        <f t="shared" si="80"/>
        <v>116.33333333333339</v>
      </c>
      <c r="AG352" s="50">
        <f t="shared" si="80"/>
        <v>131.84444444444458</v>
      </c>
      <c r="AH352" s="50">
        <f t="shared" si="80"/>
        <v>141.53888888888878</v>
      </c>
      <c r="AI352" s="51">
        <f t="shared" si="80"/>
        <v>106.63888888888887</v>
      </c>
      <c r="AJ352" s="51">
        <f t="shared" si="80"/>
        <v>122.15000000000006</v>
      </c>
      <c r="AK352" s="51">
        <f t="shared" si="76"/>
        <v>131.84444444444458</v>
      </c>
      <c r="AX352" s="381"/>
    </row>
    <row r="353" spans="1:50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272.22222222222229</v>
      </c>
      <c r="F353" s="41">
        <f t="shared" si="79"/>
        <v>287.77777777777806</v>
      </c>
      <c r="G353" s="41">
        <f t="shared" si="79"/>
        <v>297.49999999999977</v>
      </c>
      <c r="H353" s="42">
        <f t="shared" si="79"/>
        <v>252.77777777777771</v>
      </c>
      <c r="I353" s="42">
        <f t="shared" si="79"/>
        <v>268.33333333333348</v>
      </c>
      <c r="J353" s="42">
        <f t="shared" si="79"/>
        <v>278.05555555555577</v>
      </c>
      <c r="K353" s="43">
        <f t="shared" si="79"/>
        <v>233.33333333333343</v>
      </c>
      <c r="L353" s="43">
        <f t="shared" si="79"/>
        <v>248.88888888888891</v>
      </c>
      <c r="M353" s="43">
        <f t="shared" si="79"/>
        <v>258.6111111111112</v>
      </c>
      <c r="N353" s="44">
        <f t="shared" si="79"/>
        <v>175</v>
      </c>
      <c r="O353" s="44">
        <f t="shared" si="79"/>
        <v>190.55555555555549</v>
      </c>
      <c r="P353" s="44">
        <f t="shared" si="79"/>
        <v>200.27777777777777</v>
      </c>
      <c r="Q353" s="45">
        <f t="shared" si="79"/>
        <v>165.27777777777771</v>
      </c>
      <c r="R353" s="45">
        <f t="shared" si="79"/>
        <v>180.8333333333332</v>
      </c>
      <c r="S353" s="45">
        <f t="shared" si="79"/>
        <v>190.55555555555549</v>
      </c>
      <c r="T353" s="46">
        <f t="shared" si="79"/>
        <v>155.55555555555543</v>
      </c>
      <c r="U353" s="46">
        <f t="shared" si="80"/>
        <v>171.1111111111112</v>
      </c>
      <c r="V353" s="46">
        <f t="shared" si="80"/>
        <v>180.8333333333332</v>
      </c>
      <c r="W353" s="47">
        <f t="shared" si="80"/>
        <v>145.83333333333343</v>
      </c>
      <c r="X353" s="47">
        <f t="shared" si="80"/>
        <v>161.38888888888891</v>
      </c>
      <c r="Y353" s="47">
        <f t="shared" si="80"/>
        <v>171.1111111111112</v>
      </c>
      <c r="Z353" s="48">
        <f t="shared" si="80"/>
        <v>136.11111111111114</v>
      </c>
      <c r="AA353" s="48">
        <f t="shared" si="80"/>
        <v>151.66666666666663</v>
      </c>
      <c r="AB353" s="48">
        <f t="shared" si="80"/>
        <v>161.38888888888891</v>
      </c>
      <c r="AC353" s="49">
        <f t="shared" si="80"/>
        <v>126.38888888888886</v>
      </c>
      <c r="AD353" s="49">
        <f t="shared" si="80"/>
        <v>141.94444444444434</v>
      </c>
      <c r="AE353" s="49">
        <f t="shared" si="80"/>
        <v>151.66666666666663</v>
      </c>
      <c r="AF353" s="50">
        <f t="shared" si="80"/>
        <v>116.66666666666671</v>
      </c>
      <c r="AG353" s="50">
        <f t="shared" si="80"/>
        <v>132.22222222222234</v>
      </c>
      <c r="AH353" s="50">
        <f t="shared" si="80"/>
        <v>141.94444444444434</v>
      </c>
      <c r="AI353" s="51">
        <f t="shared" si="80"/>
        <v>106.94444444444443</v>
      </c>
      <c r="AJ353" s="51">
        <f t="shared" si="80"/>
        <v>122.50000000000006</v>
      </c>
      <c r="AK353" s="51">
        <f t="shared" si="76"/>
        <v>132.22222222222234</v>
      </c>
      <c r="AX353" s="381"/>
    </row>
    <row r="354" spans="1:50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273.00000000000006</v>
      </c>
      <c r="F354" s="41">
        <f t="shared" si="79"/>
        <v>288.60000000000025</v>
      </c>
      <c r="G354" s="41">
        <f t="shared" si="79"/>
        <v>298.3499999999998</v>
      </c>
      <c r="H354" s="42">
        <f t="shared" si="79"/>
        <v>253.49999999999994</v>
      </c>
      <c r="I354" s="42">
        <f t="shared" si="79"/>
        <v>269.10000000000014</v>
      </c>
      <c r="J354" s="42">
        <f t="shared" si="79"/>
        <v>278.85000000000019</v>
      </c>
      <c r="K354" s="43">
        <f t="shared" si="79"/>
        <v>234.00000000000009</v>
      </c>
      <c r="L354" s="43">
        <f t="shared" si="79"/>
        <v>249.60000000000002</v>
      </c>
      <c r="M354" s="43">
        <f t="shared" si="79"/>
        <v>259.35000000000008</v>
      </c>
      <c r="N354" s="44">
        <f t="shared" si="79"/>
        <v>175.5</v>
      </c>
      <c r="O354" s="44">
        <f t="shared" si="79"/>
        <v>191.09999999999994</v>
      </c>
      <c r="P354" s="44">
        <f t="shared" si="79"/>
        <v>200.85</v>
      </c>
      <c r="Q354" s="45">
        <f t="shared" si="79"/>
        <v>165.74999999999994</v>
      </c>
      <c r="R354" s="45">
        <f t="shared" si="79"/>
        <v>181.34999999999988</v>
      </c>
      <c r="S354" s="45">
        <f t="shared" si="79"/>
        <v>191.09999999999994</v>
      </c>
      <c r="T354" s="46">
        <f t="shared" si="79"/>
        <v>155.99999999999989</v>
      </c>
      <c r="U354" s="46">
        <f t="shared" si="80"/>
        <v>171.60000000000008</v>
      </c>
      <c r="V354" s="46">
        <f t="shared" si="80"/>
        <v>181.34999999999988</v>
      </c>
      <c r="W354" s="47">
        <f t="shared" si="80"/>
        <v>146.25000000000009</v>
      </c>
      <c r="X354" s="47">
        <f t="shared" si="80"/>
        <v>161.85000000000002</v>
      </c>
      <c r="Y354" s="47">
        <f t="shared" si="80"/>
        <v>171.60000000000008</v>
      </c>
      <c r="Z354" s="48">
        <f t="shared" si="80"/>
        <v>136.50000000000003</v>
      </c>
      <c r="AA354" s="48">
        <f t="shared" si="80"/>
        <v>152.09999999999997</v>
      </c>
      <c r="AB354" s="48">
        <f t="shared" si="80"/>
        <v>161.85000000000002</v>
      </c>
      <c r="AC354" s="49">
        <f t="shared" si="80"/>
        <v>126.74999999999997</v>
      </c>
      <c r="AD354" s="49">
        <f t="shared" si="80"/>
        <v>142.34999999999991</v>
      </c>
      <c r="AE354" s="49">
        <f t="shared" si="80"/>
        <v>152.09999999999997</v>
      </c>
      <c r="AF354" s="50">
        <f t="shared" si="80"/>
        <v>117.00000000000004</v>
      </c>
      <c r="AG354" s="50">
        <f t="shared" si="80"/>
        <v>132.60000000000011</v>
      </c>
      <c r="AH354" s="50">
        <f t="shared" si="80"/>
        <v>142.34999999999991</v>
      </c>
      <c r="AI354" s="51">
        <f t="shared" si="80"/>
        <v>107.24999999999999</v>
      </c>
      <c r="AJ354" s="51">
        <f t="shared" si="80"/>
        <v>122.85000000000005</v>
      </c>
      <c r="AK354" s="51">
        <f t="shared" si="76"/>
        <v>132.60000000000011</v>
      </c>
      <c r="AX354" s="381"/>
    </row>
    <row r="355" spans="1:50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273.77777777777783</v>
      </c>
      <c r="F355" s="41">
        <f t="shared" si="79"/>
        <v>289.42222222222244</v>
      </c>
      <c r="G355" s="41">
        <f t="shared" si="79"/>
        <v>299.19999999999982</v>
      </c>
      <c r="H355" s="42">
        <f t="shared" si="79"/>
        <v>254.22222222222217</v>
      </c>
      <c r="I355" s="42">
        <f t="shared" si="79"/>
        <v>269.86666666666679</v>
      </c>
      <c r="J355" s="42">
        <f t="shared" si="79"/>
        <v>279.64444444444462</v>
      </c>
      <c r="K355" s="43">
        <f t="shared" si="79"/>
        <v>234.66666666666674</v>
      </c>
      <c r="L355" s="43">
        <f t="shared" si="79"/>
        <v>250.31111111111113</v>
      </c>
      <c r="M355" s="43">
        <f t="shared" si="79"/>
        <v>260.08888888888896</v>
      </c>
      <c r="N355" s="44">
        <f t="shared" si="79"/>
        <v>176</v>
      </c>
      <c r="O355" s="44">
        <f t="shared" si="79"/>
        <v>191.64444444444439</v>
      </c>
      <c r="P355" s="44">
        <f t="shared" si="79"/>
        <v>201.42222222222222</v>
      </c>
      <c r="Q355" s="45">
        <f t="shared" si="79"/>
        <v>166.22222222222217</v>
      </c>
      <c r="R355" s="45">
        <f t="shared" si="79"/>
        <v>181.86666666666656</v>
      </c>
      <c r="S355" s="45">
        <f t="shared" si="79"/>
        <v>191.64444444444439</v>
      </c>
      <c r="T355" s="46">
        <f t="shared" ref="T355" si="81">T356-(T$363/360)</f>
        <v>156.44444444444434</v>
      </c>
      <c r="U355" s="46">
        <f t="shared" si="80"/>
        <v>172.08888888888896</v>
      </c>
      <c r="V355" s="46">
        <f t="shared" si="80"/>
        <v>181.86666666666656</v>
      </c>
      <c r="W355" s="47">
        <f t="shared" si="80"/>
        <v>146.66666666666674</v>
      </c>
      <c r="X355" s="47">
        <f t="shared" si="80"/>
        <v>162.31111111111113</v>
      </c>
      <c r="Y355" s="47">
        <f t="shared" si="80"/>
        <v>172.08888888888896</v>
      </c>
      <c r="Z355" s="48">
        <f t="shared" si="80"/>
        <v>136.88888888888891</v>
      </c>
      <c r="AA355" s="48">
        <f t="shared" si="80"/>
        <v>152.5333333333333</v>
      </c>
      <c r="AB355" s="48">
        <f t="shared" si="80"/>
        <v>162.31111111111113</v>
      </c>
      <c r="AC355" s="49">
        <f t="shared" si="80"/>
        <v>127.11111111111109</v>
      </c>
      <c r="AD355" s="49">
        <f t="shared" si="80"/>
        <v>142.75555555555547</v>
      </c>
      <c r="AE355" s="49">
        <f t="shared" si="80"/>
        <v>152.5333333333333</v>
      </c>
      <c r="AF355" s="50">
        <f t="shared" si="80"/>
        <v>117.33333333333337</v>
      </c>
      <c r="AG355" s="50">
        <f t="shared" si="80"/>
        <v>132.97777777777787</v>
      </c>
      <c r="AH355" s="50">
        <f t="shared" si="80"/>
        <v>142.75555555555547</v>
      </c>
      <c r="AI355" s="51">
        <f t="shared" si="80"/>
        <v>107.55555555555554</v>
      </c>
      <c r="AJ355" s="51">
        <f t="shared" ref="AJ355" si="82">AJ356-(AJ$363/360)</f>
        <v>123.20000000000005</v>
      </c>
      <c r="AK355" s="51">
        <f t="shared" si="76"/>
        <v>132.97777777777787</v>
      </c>
      <c r="AX355" s="381"/>
    </row>
    <row r="356" spans="1:50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274.5555555555556</v>
      </c>
      <c r="F356" s="41">
        <f t="shared" si="83"/>
        <v>290.24444444444464</v>
      </c>
      <c r="G356" s="41">
        <f t="shared" si="83"/>
        <v>300.04999999999984</v>
      </c>
      <c r="H356" s="42">
        <f t="shared" si="83"/>
        <v>254.9444444444444</v>
      </c>
      <c r="I356" s="42">
        <f t="shared" si="83"/>
        <v>270.63333333333344</v>
      </c>
      <c r="J356" s="42">
        <f t="shared" si="83"/>
        <v>280.43888888888904</v>
      </c>
      <c r="K356" s="43">
        <f t="shared" si="83"/>
        <v>235.3333333333334</v>
      </c>
      <c r="L356" s="43">
        <f t="shared" si="83"/>
        <v>251.02222222222224</v>
      </c>
      <c r="M356" s="43">
        <f t="shared" si="83"/>
        <v>260.82777777777784</v>
      </c>
      <c r="N356" s="44">
        <f t="shared" si="83"/>
        <v>176.5</v>
      </c>
      <c r="O356" s="44">
        <f t="shared" si="83"/>
        <v>192.18888888888884</v>
      </c>
      <c r="P356" s="44">
        <f t="shared" si="83"/>
        <v>201.99444444444444</v>
      </c>
      <c r="Q356" s="45">
        <f t="shared" si="83"/>
        <v>166.6944444444444</v>
      </c>
      <c r="R356" s="45">
        <f t="shared" si="83"/>
        <v>182.38333333333324</v>
      </c>
      <c r="S356" s="45">
        <f t="shared" si="83"/>
        <v>192.18888888888884</v>
      </c>
      <c r="T356" s="46">
        <f t="shared" si="83"/>
        <v>156.8888888888888</v>
      </c>
      <c r="U356" s="46">
        <f t="shared" ref="U356:AJ362" si="84">U357-(U$363/360)</f>
        <v>172.57777777777784</v>
      </c>
      <c r="V356" s="46">
        <f t="shared" si="84"/>
        <v>182.38333333333324</v>
      </c>
      <c r="W356" s="47">
        <f t="shared" si="84"/>
        <v>147.0833333333334</v>
      </c>
      <c r="X356" s="47">
        <f t="shared" si="84"/>
        <v>162.77222222222224</v>
      </c>
      <c r="Y356" s="47">
        <f t="shared" si="84"/>
        <v>172.57777777777784</v>
      </c>
      <c r="Z356" s="48">
        <f t="shared" si="84"/>
        <v>137.2777777777778</v>
      </c>
      <c r="AA356" s="48">
        <f t="shared" si="84"/>
        <v>152.96666666666664</v>
      </c>
      <c r="AB356" s="48">
        <f t="shared" si="84"/>
        <v>162.77222222222224</v>
      </c>
      <c r="AC356" s="49">
        <f t="shared" si="84"/>
        <v>127.4722222222222</v>
      </c>
      <c r="AD356" s="49">
        <f t="shared" si="84"/>
        <v>143.16111111111104</v>
      </c>
      <c r="AE356" s="49">
        <f t="shared" si="84"/>
        <v>152.96666666666664</v>
      </c>
      <c r="AF356" s="50">
        <f t="shared" si="84"/>
        <v>117.6666666666667</v>
      </c>
      <c r="AG356" s="50">
        <f t="shared" si="84"/>
        <v>133.35555555555564</v>
      </c>
      <c r="AH356" s="50">
        <f t="shared" si="84"/>
        <v>143.16111111111104</v>
      </c>
      <c r="AI356" s="51">
        <f t="shared" si="84"/>
        <v>107.8611111111111</v>
      </c>
      <c r="AJ356" s="51">
        <f t="shared" si="84"/>
        <v>123.55000000000004</v>
      </c>
      <c r="AK356" s="51">
        <f t="shared" si="76"/>
        <v>133.35555555555564</v>
      </c>
      <c r="AX356" s="381"/>
    </row>
    <row r="357" spans="1:50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275.33333333333337</v>
      </c>
      <c r="F357" s="41">
        <f t="shared" si="83"/>
        <v>291.06666666666683</v>
      </c>
      <c r="G357" s="41">
        <f t="shared" si="83"/>
        <v>300.89999999999986</v>
      </c>
      <c r="H357" s="42">
        <f t="shared" si="83"/>
        <v>255.66666666666663</v>
      </c>
      <c r="I357" s="42">
        <f t="shared" si="83"/>
        <v>271.40000000000009</v>
      </c>
      <c r="J357" s="42">
        <f t="shared" si="83"/>
        <v>281.23333333333346</v>
      </c>
      <c r="K357" s="43">
        <f t="shared" si="83"/>
        <v>236.00000000000006</v>
      </c>
      <c r="L357" s="43">
        <f t="shared" si="83"/>
        <v>251.73333333333335</v>
      </c>
      <c r="M357" s="43">
        <f t="shared" si="83"/>
        <v>261.56666666666672</v>
      </c>
      <c r="N357" s="44">
        <f t="shared" si="83"/>
        <v>177</v>
      </c>
      <c r="O357" s="44">
        <f t="shared" si="83"/>
        <v>192.73333333333329</v>
      </c>
      <c r="P357" s="44">
        <f t="shared" si="83"/>
        <v>202.56666666666666</v>
      </c>
      <c r="Q357" s="45">
        <f t="shared" si="83"/>
        <v>167.16666666666663</v>
      </c>
      <c r="R357" s="45">
        <f t="shared" si="83"/>
        <v>182.89999999999992</v>
      </c>
      <c r="S357" s="45">
        <f t="shared" si="83"/>
        <v>192.73333333333329</v>
      </c>
      <c r="T357" s="46">
        <f t="shared" si="83"/>
        <v>157.33333333333326</v>
      </c>
      <c r="U357" s="46">
        <f t="shared" si="84"/>
        <v>173.06666666666672</v>
      </c>
      <c r="V357" s="46">
        <f t="shared" si="84"/>
        <v>182.89999999999992</v>
      </c>
      <c r="W357" s="47">
        <f t="shared" si="84"/>
        <v>147.50000000000006</v>
      </c>
      <c r="X357" s="47">
        <f t="shared" si="84"/>
        <v>163.23333333333335</v>
      </c>
      <c r="Y357" s="47">
        <f t="shared" si="84"/>
        <v>173.06666666666672</v>
      </c>
      <c r="Z357" s="48">
        <f t="shared" si="84"/>
        <v>137.66666666666669</v>
      </c>
      <c r="AA357" s="48">
        <f t="shared" si="84"/>
        <v>153.39999999999998</v>
      </c>
      <c r="AB357" s="48">
        <f t="shared" si="84"/>
        <v>163.23333333333335</v>
      </c>
      <c r="AC357" s="49">
        <f t="shared" si="84"/>
        <v>127.83333333333331</v>
      </c>
      <c r="AD357" s="49">
        <f t="shared" si="84"/>
        <v>143.56666666666661</v>
      </c>
      <c r="AE357" s="49">
        <f t="shared" si="84"/>
        <v>153.39999999999998</v>
      </c>
      <c r="AF357" s="50">
        <f t="shared" si="84"/>
        <v>118.00000000000003</v>
      </c>
      <c r="AG357" s="50">
        <f t="shared" si="84"/>
        <v>133.73333333333341</v>
      </c>
      <c r="AH357" s="50">
        <f t="shared" si="84"/>
        <v>143.56666666666661</v>
      </c>
      <c r="AI357" s="51">
        <f t="shared" si="84"/>
        <v>108.16666666666666</v>
      </c>
      <c r="AJ357" s="51">
        <f t="shared" si="84"/>
        <v>123.90000000000003</v>
      </c>
      <c r="AK357" s="51">
        <f t="shared" si="76"/>
        <v>133.73333333333341</v>
      </c>
      <c r="AX357" s="381"/>
    </row>
    <row r="358" spans="1:50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276.11111111111114</v>
      </c>
      <c r="F358" s="41">
        <f t="shared" si="83"/>
        <v>291.88888888888903</v>
      </c>
      <c r="G358" s="41">
        <f t="shared" si="83"/>
        <v>301.74999999999989</v>
      </c>
      <c r="H358" s="42">
        <f t="shared" si="83"/>
        <v>256.38888888888886</v>
      </c>
      <c r="I358" s="42">
        <f t="shared" si="83"/>
        <v>272.16666666666674</v>
      </c>
      <c r="J358" s="42">
        <f t="shared" si="83"/>
        <v>282.02777777777789</v>
      </c>
      <c r="K358" s="43">
        <f t="shared" si="83"/>
        <v>236.66666666666671</v>
      </c>
      <c r="L358" s="43">
        <f t="shared" si="83"/>
        <v>252.44444444444446</v>
      </c>
      <c r="M358" s="43">
        <f t="shared" si="83"/>
        <v>262.3055555555556</v>
      </c>
      <c r="N358" s="44">
        <f t="shared" si="83"/>
        <v>177.5</v>
      </c>
      <c r="O358" s="44">
        <f t="shared" si="83"/>
        <v>193.27777777777774</v>
      </c>
      <c r="P358" s="44">
        <f t="shared" si="83"/>
        <v>203.13888888888889</v>
      </c>
      <c r="Q358" s="45">
        <f t="shared" si="83"/>
        <v>167.63888888888886</v>
      </c>
      <c r="R358" s="45">
        <f t="shared" si="83"/>
        <v>183.4166666666666</v>
      </c>
      <c r="S358" s="45">
        <f t="shared" si="83"/>
        <v>193.27777777777774</v>
      </c>
      <c r="T358" s="46">
        <f t="shared" si="83"/>
        <v>157.77777777777771</v>
      </c>
      <c r="U358" s="46">
        <f t="shared" si="84"/>
        <v>173.5555555555556</v>
      </c>
      <c r="V358" s="46">
        <f t="shared" si="84"/>
        <v>183.4166666666666</v>
      </c>
      <c r="W358" s="47">
        <f t="shared" si="84"/>
        <v>147.91666666666671</v>
      </c>
      <c r="X358" s="47">
        <f t="shared" si="84"/>
        <v>163.69444444444446</v>
      </c>
      <c r="Y358" s="47">
        <f t="shared" si="84"/>
        <v>173.5555555555556</v>
      </c>
      <c r="Z358" s="48">
        <f t="shared" si="84"/>
        <v>138.05555555555557</v>
      </c>
      <c r="AA358" s="48">
        <f t="shared" si="84"/>
        <v>153.83333333333331</v>
      </c>
      <c r="AB358" s="48">
        <f t="shared" si="84"/>
        <v>163.69444444444446</v>
      </c>
      <c r="AC358" s="49">
        <f t="shared" si="84"/>
        <v>128.19444444444443</v>
      </c>
      <c r="AD358" s="49">
        <f t="shared" si="84"/>
        <v>143.97222222222217</v>
      </c>
      <c r="AE358" s="49">
        <f t="shared" si="84"/>
        <v>153.83333333333331</v>
      </c>
      <c r="AF358" s="50">
        <f t="shared" si="84"/>
        <v>118.33333333333336</v>
      </c>
      <c r="AG358" s="50">
        <f t="shared" si="84"/>
        <v>134.11111111111117</v>
      </c>
      <c r="AH358" s="50">
        <f t="shared" si="84"/>
        <v>143.97222222222217</v>
      </c>
      <c r="AI358" s="51">
        <f t="shared" si="84"/>
        <v>108.47222222222221</v>
      </c>
      <c r="AJ358" s="51">
        <f t="shared" si="84"/>
        <v>124.25000000000003</v>
      </c>
      <c r="AK358" s="51">
        <f t="shared" si="76"/>
        <v>134.11111111111117</v>
      </c>
      <c r="AX358" s="381"/>
    </row>
    <row r="359" spans="1:50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276.88888888888891</v>
      </c>
      <c r="F359" s="41">
        <f t="shared" si="83"/>
        <v>292.71111111111122</v>
      </c>
      <c r="G359" s="41">
        <f t="shared" si="83"/>
        <v>302.59999999999991</v>
      </c>
      <c r="H359" s="42">
        <f t="shared" si="83"/>
        <v>257.11111111111109</v>
      </c>
      <c r="I359" s="42">
        <f t="shared" si="83"/>
        <v>272.93333333333339</v>
      </c>
      <c r="J359" s="42">
        <f t="shared" si="83"/>
        <v>282.82222222222231</v>
      </c>
      <c r="K359" s="43">
        <f t="shared" si="83"/>
        <v>237.33333333333337</v>
      </c>
      <c r="L359" s="43">
        <f t="shared" si="83"/>
        <v>253.15555555555557</v>
      </c>
      <c r="M359" s="43">
        <f t="shared" si="83"/>
        <v>263.04444444444448</v>
      </c>
      <c r="N359" s="44">
        <f t="shared" si="83"/>
        <v>178</v>
      </c>
      <c r="O359" s="44">
        <f t="shared" si="83"/>
        <v>193.82222222222219</v>
      </c>
      <c r="P359" s="44">
        <f t="shared" si="83"/>
        <v>203.71111111111111</v>
      </c>
      <c r="Q359" s="45">
        <f t="shared" si="83"/>
        <v>168.11111111111109</v>
      </c>
      <c r="R359" s="45">
        <f t="shared" si="83"/>
        <v>183.93333333333328</v>
      </c>
      <c r="S359" s="45">
        <f t="shared" si="83"/>
        <v>193.82222222222219</v>
      </c>
      <c r="T359" s="46">
        <f t="shared" si="83"/>
        <v>158.22222222222217</v>
      </c>
      <c r="U359" s="46">
        <f t="shared" si="84"/>
        <v>174.04444444444448</v>
      </c>
      <c r="V359" s="46">
        <f t="shared" si="84"/>
        <v>183.93333333333328</v>
      </c>
      <c r="W359" s="47">
        <f t="shared" si="84"/>
        <v>148.33333333333337</v>
      </c>
      <c r="X359" s="47">
        <f t="shared" si="84"/>
        <v>164.15555555555557</v>
      </c>
      <c r="Y359" s="47">
        <f t="shared" si="84"/>
        <v>174.04444444444448</v>
      </c>
      <c r="Z359" s="48">
        <f t="shared" si="84"/>
        <v>138.44444444444446</v>
      </c>
      <c r="AA359" s="48">
        <f t="shared" si="84"/>
        <v>154.26666666666665</v>
      </c>
      <c r="AB359" s="48">
        <f t="shared" si="84"/>
        <v>164.15555555555557</v>
      </c>
      <c r="AC359" s="49">
        <f t="shared" si="84"/>
        <v>128.55555555555554</v>
      </c>
      <c r="AD359" s="49">
        <f t="shared" si="84"/>
        <v>144.37777777777774</v>
      </c>
      <c r="AE359" s="49">
        <f t="shared" si="84"/>
        <v>154.26666666666665</v>
      </c>
      <c r="AF359" s="50">
        <f t="shared" si="84"/>
        <v>118.66666666666669</v>
      </c>
      <c r="AG359" s="50">
        <f t="shared" si="84"/>
        <v>134.48888888888894</v>
      </c>
      <c r="AH359" s="50">
        <f t="shared" si="84"/>
        <v>144.37777777777774</v>
      </c>
      <c r="AI359" s="51">
        <f t="shared" si="84"/>
        <v>108.77777777777777</v>
      </c>
      <c r="AJ359" s="51">
        <f t="shared" si="84"/>
        <v>124.60000000000002</v>
      </c>
      <c r="AK359" s="51">
        <f t="shared" si="76"/>
        <v>134.48888888888894</v>
      </c>
      <c r="AX359" s="381"/>
    </row>
    <row r="360" spans="1:50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277.66666666666669</v>
      </c>
      <c r="F360" s="41">
        <f t="shared" si="83"/>
        <v>293.53333333333342</v>
      </c>
      <c r="G360" s="41">
        <f t="shared" si="83"/>
        <v>303.44999999999993</v>
      </c>
      <c r="H360" s="42">
        <f t="shared" si="83"/>
        <v>257.83333333333331</v>
      </c>
      <c r="I360" s="42">
        <f t="shared" si="83"/>
        <v>273.70000000000005</v>
      </c>
      <c r="J360" s="42">
        <f t="shared" si="83"/>
        <v>283.61666666666673</v>
      </c>
      <c r="K360" s="43">
        <f t="shared" si="83"/>
        <v>238.00000000000003</v>
      </c>
      <c r="L360" s="43">
        <f t="shared" si="83"/>
        <v>253.86666666666667</v>
      </c>
      <c r="M360" s="43">
        <f t="shared" si="83"/>
        <v>263.78333333333336</v>
      </c>
      <c r="N360" s="44">
        <f t="shared" si="83"/>
        <v>178.5</v>
      </c>
      <c r="O360" s="44">
        <f t="shared" si="83"/>
        <v>194.36666666666665</v>
      </c>
      <c r="P360" s="44">
        <f t="shared" si="83"/>
        <v>204.28333333333333</v>
      </c>
      <c r="Q360" s="45">
        <f t="shared" si="83"/>
        <v>168.58333333333331</v>
      </c>
      <c r="R360" s="45">
        <f t="shared" si="83"/>
        <v>184.44999999999996</v>
      </c>
      <c r="S360" s="45">
        <f t="shared" si="83"/>
        <v>194.36666666666665</v>
      </c>
      <c r="T360" s="46">
        <f t="shared" si="83"/>
        <v>158.66666666666663</v>
      </c>
      <c r="U360" s="46">
        <f t="shared" si="84"/>
        <v>174.53333333333336</v>
      </c>
      <c r="V360" s="46">
        <f t="shared" si="84"/>
        <v>184.44999999999996</v>
      </c>
      <c r="W360" s="47">
        <f t="shared" si="84"/>
        <v>148.75000000000003</v>
      </c>
      <c r="X360" s="47">
        <f t="shared" si="84"/>
        <v>164.61666666666667</v>
      </c>
      <c r="Y360" s="47">
        <f t="shared" si="84"/>
        <v>174.53333333333336</v>
      </c>
      <c r="Z360" s="48">
        <f t="shared" si="84"/>
        <v>138.83333333333334</v>
      </c>
      <c r="AA360" s="48">
        <f t="shared" si="84"/>
        <v>154.69999999999999</v>
      </c>
      <c r="AB360" s="48">
        <f t="shared" si="84"/>
        <v>164.61666666666667</v>
      </c>
      <c r="AC360" s="49">
        <f t="shared" si="84"/>
        <v>128.91666666666666</v>
      </c>
      <c r="AD360" s="49">
        <f t="shared" si="84"/>
        <v>144.7833333333333</v>
      </c>
      <c r="AE360" s="49">
        <f t="shared" si="84"/>
        <v>154.69999999999999</v>
      </c>
      <c r="AF360" s="50">
        <f t="shared" si="84"/>
        <v>119.00000000000001</v>
      </c>
      <c r="AG360" s="50">
        <f t="shared" si="84"/>
        <v>134.8666666666667</v>
      </c>
      <c r="AH360" s="50">
        <f t="shared" si="84"/>
        <v>144.7833333333333</v>
      </c>
      <c r="AI360" s="51">
        <f t="shared" si="84"/>
        <v>109.08333333333333</v>
      </c>
      <c r="AJ360" s="51">
        <f t="shared" si="84"/>
        <v>124.95000000000002</v>
      </c>
      <c r="AK360" s="51">
        <f t="shared" si="76"/>
        <v>134.8666666666667</v>
      </c>
      <c r="AX360" s="381"/>
    </row>
    <row r="361" spans="1:50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278.44444444444446</v>
      </c>
      <c r="F361" s="41">
        <f t="shared" si="83"/>
        <v>294.35555555555561</v>
      </c>
      <c r="G361" s="41">
        <f t="shared" si="83"/>
        <v>304.29999999999995</v>
      </c>
      <c r="H361" s="42">
        <f t="shared" si="83"/>
        <v>258.55555555555554</v>
      </c>
      <c r="I361" s="42">
        <f t="shared" si="83"/>
        <v>274.4666666666667</v>
      </c>
      <c r="J361" s="42">
        <f t="shared" si="83"/>
        <v>284.41111111111115</v>
      </c>
      <c r="K361" s="43">
        <f t="shared" si="83"/>
        <v>238.66666666666669</v>
      </c>
      <c r="L361" s="43">
        <f t="shared" si="83"/>
        <v>254.57777777777778</v>
      </c>
      <c r="M361" s="43">
        <f t="shared" si="83"/>
        <v>264.52222222222224</v>
      </c>
      <c r="N361" s="44">
        <f t="shared" si="83"/>
        <v>179</v>
      </c>
      <c r="O361" s="44">
        <f t="shared" si="83"/>
        <v>194.9111111111111</v>
      </c>
      <c r="P361" s="44">
        <f t="shared" si="83"/>
        <v>204.85555555555555</v>
      </c>
      <c r="Q361" s="45">
        <f t="shared" si="83"/>
        <v>169.05555555555554</v>
      </c>
      <c r="R361" s="45">
        <f t="shared" si="83"/>
        <v>184.96666666666664</v>
      </c>
      <c r="S361" s="45">
        <f t="shared" si="83"/>
        <v>194.9111111111111</v>
      </c>
      <c r="T361" s="46">
        <f t="shared" si="83"/>
        <v>159.11111111111109</v>
      </c>
      <c r="U361" s="46">
        <f t="shared" si="84"/>
        <v>175.02222222222224</v>
      </c>
      <c r="V361" s="46">
        <f t="shared" si="84"/>
        <v>184.96666666666664</v>
      </c>
      <c r="W361" s="47">
        <f t="shared" si="84"/>
        <v>149.16666666666669</v>
      </c>
      <c r="X361" s="47">
        <f t="shared" si="84"/>
        <v>165.07777777777778</v>
      </c>
      <c r="Y361" s="47">
        <f t="shared" si="84"/>
        <v>175.02222222222224</v>
      </c>
      <c r="Z361" s="48">
        <f t="shared" si="84"/>
        <v>139.22222222222223</v>
      </c>
      <c r="AA361" s="48">
        <f t="shared" si="84"/>
        <v>155.13333333333333</v>
      </c>
      <c r="AB361" s="48">
        <f t="shared" si="84"/>
        <v>165.07777777777778</v>
      </c>
      <c r="AC361" s="49">
        <f t="shared" si="84"/>
        <v>129.27777777777777</v>
      </c>
      <c r="AD361" s="49">
        <f t="shared" si="84"/>
        <v>145.18888888888887</v>
      </c>
      <c r="AE361" s="49">
        <f t="shared" si="84"/>
        <v>155.13333333333333</v>
      </c>
      <c r="AF361" s="50">
        <f t="shared" si="84"/>
        <v>119.33333333333334</v>
      </c>
      <c r="AG361" s="50">
        <f t="shared" si="84"/>
        <v>135.24444444444447</v>
      </c>
      <c r="AH361" s="50">
        <f t="shared" si="84"/>
        <v>145.18888888888887</v>
      </c>
      <c r="AI361" s="51">
        <f t="shared" si="84"/>
        <v>109.38888888888889</v>
      </c>
      <c r="AJ361" s="51">
        <f t="shared" si="84"/>
        <v>125.30000000000001</v>
      </c>
      <c r="AK361" s="51">
        <f t="shared" si="76"/>
        <v>135.24444444444447</v>
      </c>
      <c r="AX361" s="381"/>
    </row>
    <row r="362" spans="1:50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279.22222222222223</v>
      </c>
      <c r="F362" s="41">
        <f t="shared" si="83"/>
        <v>295.17777777777781</v>
      </c>
      <c r="G362" s="41">
        <f t="shared" si="83"/>
        <v>305.14999999999998</v>
      </c>
      <c r="H362" s="42">
        <f t="shared" si="83"/>
        <v>259.27777777777777</v>
      </c>
      <c r="I362" s="42">
        <f t="shared" si="83"/>
        <v>275.23333333333335</v>
      </c>
      <c r="J362" s="42">
        <f t="shared" si="83"/>
        <v>285.20555555555558</v>
      </c>
      <c r="K362" s="43">
        <f t="shared" si="83"/>
        <v>239.33333333333334</v>
      </c>
      <c r="L362" s="43">
        <f t="shared" si="83"/>
        <v>255.28888888888889</v>
      </c>
      <c r="M362" s="43">
        <f t="shared" si="83"/>
        <v>265.26111111111112</v>
      </c>
      <c r="N362" s="44">
        <f t="shared" si="83"/>
        <v>179.5</v>
      </c>
      <c r="O362" s="44">
        <f t="shared" si="83"/>
        <v>195.45555555555555</v>
      </c>
      <c r="P362" s="44">
        <f t="shared" si="83"/>
        <v>205.42777777777778</v>
      </c>
      <c r="Q362" s="45">
        <f t="shared" si="83"/>
        <v>169.52777777777777</v>
      </c>
      <c r="R362" s="45">
        <f t="shared" si="83"/>
        <v>185.48333333333332</v>
      </c>
      <c r="S362" s="45">
        <f t="shared" si="83"/>
        <v>195.45555555555555</v>
      </c>
      <c r="T362" s="46">
        <f t="shared" si="83"/>
        <v>159.55555555555554</v>
      </c>
      <c r="U362" s="46">
        <f>U363-(U$363/360)</f>
        <v>175.51111111111112</v>
      </c>
      <c r="V362" s="46">
        <f>V363-(V$363/360)</f>
        <v>185.48333333333332</v>
      </c>
      <c r="W362" s="47">
        <f>W363-(W$363/360)</f>
        <v>149.58333333333334</v>
      </c>
      <c r="X362" s="47">
        <f t="shared" si="84"/>
        <v>165.53888888888889</v>
      </c>
      <c r="Y362" s="47">
        <f t="shared" si="84"/>
        <v>175.51111111111112</v>
      </c>
      <c r="Z362" s="48">
        <f t="shared" si="84"/>
        <v>139.61111111111111</v>
      </c>
      <c r="AA362" s="48">
        <f t="shared" si="84"/>
        <v>155.56666666666666</v>
      </c>
      <c r="AB362" s="48">
        <f t="shared" si="84"/>
        <v>165.53888888888889</v>
      </c>
      <c r="AC362" s="49">
        <f t="shared" si="84"/>
        <v>129.63888888888889</v>
      </c>
      <c r="AD362" s="49">
        <f t="shared" si="84"/>
        <v>145.59444444444443</v>
      </c>
      <c r="AE362" s="49">
        <f t="shared" si="84"/>
        <v>155.56666666666666</v>
      </c>
      <c r="AF362" s="50">
        <f t="shared" si="84"/>
        <v>119.66666666666667</v>
      </c>
      <c r="AG362" s="50">
        <f t="shared" si="84"/>
        <v>135.62222222222223</v>
      </c>
      <c r="AH362" s="50">
        <f t="shared" si="84"/>
        <v>145.59444444444443</v>
      </c>
      <c r="AI362" s="51">
        <f t="shared" si="84"/>
        <v>109.69444444444444</v>
      </c>
      <c r="AJ362" s="51">
        <f t="shared" si="84"/>
        <v>125.65</v>
      </c>
      <c r="AK362" s="51">
        <f t="shared" si="76"/>
        <v>135.62222222222223</v>
      </c>
      <c r="AX362" s="381"/>
    </row>
    <row r="363" spans="1:50" ht="12.95" customHeight="1">
      <c r="A363" s="27"/>
      <c r="B363" s="27"/>
      <c r="C363" s="27"/>
      <c r="D363" s="52">
        <f t="shared" si="75"/>
        <v>0.999999999999997</v>
      </c>
      <c r="E363" s="428">
        <f>B1+B2</f>
        <v>280</v>
      </c>
      <c r="F363" s="428">
        <f>E363+10+B3</f>
        <v>296</v>
      </c>
      <c r="G363" s="428">
        <f>F363+10</f>
        <v>306</v>
      </c>
      <c r="H363" s="429">
        <f>E363-20</f>
        <v>260</v>
      </c>
      <c r="I363" s="429">
        <f t="shared" ref="I363:M363" si="85">F363-20</f>
        <v>276</v>
      </c>
      <c r="J363" s="429">
        <f t="shared" si="85"/>
        <v>286</v>
      </c>
      <c r="K363" s="430">
        <f t="shared" si="85"/>
        <v>240</v>
      </c>
      <c r="L363" s="430">
        <f t="shared" si="85"/>
        <v>256</v>
      </c>
      <c r="M363" s="430">
        <f t="shared" si="85"/>
        <v>266</v>
      </c>
      <c r="N363" s="431">
        <f>180+B2</f>
        <v>180</v>
      </c>
      <c r="O363" s="431">
        <f>N363+B3+10</f>
        <v>196</v>
      </c>
      <c r="P363" s="431">
        <f>O363+10</f>
        <v>206</v>
      </c>
      <c r="Q363" s="432">
        <f>N363-10</f>
        <v>170</v>
      </c>
      <c r="R363" s="432">
        <f>O363-10</f>
        <v>186</v>
      </c>
      <c r="S363" s="432">
        <f>P363-10</f>
        <v>196</v>
      </c>
      <c r="T363" s="427">
        <f>Q363-10</f>
        <v>160</v>
      </c>
      <c r="U363" s="427">
        <f t="shared" ref="U363:AK363" si="86">R363-10</f>
        <v>176</v>
      </c>
      <c r="V363" s="427">
        <f t="shared" si="86"/>
        <v>186</v>
      </c>
      <c r="W363" s="433">
        <f t="shared" si="86"/>
        <v>150</v>
      </c>
      <c r="X363" s="433">
        <f t="shared" si="86"/>
        <v>166</v>
      </c>
      <c r="Y363" s="433">
        <f t="shared" si="86"/>
        <v>176</v>
      </c>
      <c r="Z363" s="434">
        <f t="shared" si="86"/>
        <v>140</v>
      </c>
      <c r="AA363" s="434">
        <f t="shared" si="86"/>
        <v>156</v>
      </c>
      <c r="AB363" s="434">
        <f t="shared" si="86"/>
        <v>166</v>
      </c>
      <c r="AC363" s="435">
        <f t="shared" si="86"/>
        <v>130</v>
      </c>
      <c r="AD363" s="435">
        <f t="shared" si="86"/>
        <v>146</v>
      </c>
      <c r="AE363" s="435">
        <f t="shared" si="86"/>
        <v>156</v>
      </c>
      <c r="AF363" s="436">
        <f t="shared" si="86"/>
        <v>120</v>
      </c>
      <c r="AG363" s="436">
        <f t="shared" si="86"/>
        <v>136</v>
      </c>
      <c r="AH363" s="436">
        <f t="shared" si="86"/>
        <v>146</v>
      </c>
      <c r="AI363" s="437">
        <f t="shared" si="86"/>
        <v>110</v>
      </c>
      <c r="AJ363" s="437">
        <f t="shared" si="86"/>
        <v>126</v>
      </c>
      <c r="AK363" s="437">
        <f t="shared" si="86"/>
        <v>136</v>
      </c>
      <c r="AX363" s="381"/>
    </row>
    <row r="364" spans="1:50">
      <c r="AX364" s="381"/>
    </row>
    <row r="365" spans="1:50">
      <c r="AX365" s="381"/>
    </row>
    <row r="366" spans="1:50">
      <c r="AX366" s="381"/>
    </row>
    <row r="367" spans="1:50">
      <c r="AX367" s="381"/>
    </row>
    <row r="368" spans="1:50">
      <c r="AX368" s="381"/>
    </row>
    <row r="369" spans="50:50">
      <c r="AX369" s="381"/>
    </row>
    <row r="370" spans="50:50">
      <c r="AX370" s="381"/>
    </row>
    <row r="371" spans="50:50">
      <c r="AX371" s="381"/>
    </row>
    <row r="372" spans="50:50">
      <c r="AX372" s="381"/>
    </row>
    <row r="373" spans="50:50">
      <c r="AX373" s="381"/>
    </row>
    <row r="374" spans="50:50">
      <c r="AX374" s="381"/>
    </row>
    <row r="375" spans="50:50">
      <c r="AX375" s="381"/>
    </row>
    <row r="376" spans="50:50">
      <c r="AX376" s="381"/>
    </row>
    <row r="377" spans="50:50">
      <c r="AX377" s="381"/>
    </row>
    <row r="378" spans="50:50">
      <c r="AX378" s="381"/>
    </row>
    <row r="379" spans="50:50">
      <c r="AX379" s="381"/>
    </row>
    <row r="380" spans="50:50">
      <c r="AX380" s="381"/>
    </row>
    <row r="381" spans="50:50">
      <c r="AX381" s="381"/>
    </row>
    <row r="382" spans="50:50">
      <c r="AX382" s="381"/>
    </row>
    <row r="383" spans="50:50">
      <c r="AX383" s="381"/>
    </row>
    <row r="384" spans="50:50">
      <c r="AX384" s="381"/>
    </row>
    <row r="385" spans="50:50">
      <c r="AX385" s="381"/>
    </row>
    <row r="386" spans="50:50">
      <c r="AX386" s="381"/>
    </row>
    <row r="387" spans="50:50">
      <c r="AX387" s="381"/>
    </row>
    <row r="388" spans="50:50">
      <c r="AX388" s="381"/>
    </row>
    <row r="389" spans="50:50">
      <c r="AX389" s="381"/>
    </row>
    <row r="390" spans="50:50">
      <c r="AX390" s="381"/>
    </row>
    <row r="391" spans="50:50">
      <c r="AX391" s="381"/>
    </row>
    <row r="392" spans="50:50">
      <c r="AX392" s="381"/>
    </row>
    <row r="393" spans="50:50">
      <c r="AX393" s="381"/>
    </row>
    <row r="394" spans="50:50">
      <c r="AX394" s="381"/>
    </row>
    <row r="395" spans="50:50">
      <c r="AX395" s="381"/>
    </row>
    <row r="396" spans="50:50">
      <c r="AX396" s="381"/>
    </row>
    <row r="397" spans="50:50">
      <c r="AX397" s="381"/>
    </row>
    <row r="398" spans="50:50">
      <c r="AX398" s="381"/>
    </row>
    <row r="399" spans="50:50">
      <c r="AX399" s="381"/>
    </row>
    <row r="400" spans="50:50">
      <c r="AX400" s="381"/>
    </row>
    <row r="401" spans="50:50">
      <c r="AX401" s="381"/>
    </row>
    <row r="402" spans="50:50">
      <c r="AX402" s="381"/>
    </row>
    <row r="403" spans="50:50">
      <c r="AX403" s="381"/>
    </row>
    <row r="404" spans="50:50">
      <c r="AX404" s="381"/>
    </row>
    <row r="405" spans="50:50">
      <c r="AX405" s="381"/>
    </row>
    <row r="406" spans="50:50">
      <c r="AX406" s="381"/>
    </row>
    <row r="407" spans="50:50">
      <c r="AX407" s="381"/>
    </row>
    <row r="408" spans="50:50">
      <c r="AX408" s="381"/>
    </row>
    <row r="409" spans="50:50">
      <c r="AX409" s="381"/>
    </row>
    <row r="410" spans="50:50">
      <c r="AX410" s="381"/>
    </row>
    <row r="411" spans="50:50">
      <c r="AX411" s="381"/>
    </row>
    <row r="412" spans="50:50">
      <c r="AX412" s="381"/>
    </row>
    <row r="413" spans="50:50">
      <c r="AX413" s="381"/>
    </row>
    <row r="414" spans="50:50">
      <c r="AX414" s="381"/>
    </row>
    <row r="415" spans="50:50">
      <c r="AX415" s="381"/>
    </row>
    <row r="416" spans="50:50">
      <c r="AX416" s="381"/>
    </row>
    <row r="417" spans="1:50">
      <c r="AX417" s="381"/>
    </row>
    <row r="418" spans="1:50">
      <c r="AX418" s="381"/>
    </row>
    <row r="419" spans="1:50">
      <c r="AX419" s="381"/>
    </row>
    <row r="420" spans="1:50">
      <c r="AX420" s="381"/>
    </row>
    <row r="421" spans="1:50">
      <c r="AX421" s="381"/>
    </row>
    <row r="422" spans="1:50">
      <c r="AX422" s="381"/>
    </row>
    <row r="423" spans="1:50">
      <c r="AX423" s="381"/>
    </row>
    <row r="424" spans="1:50">
      <c r="AX424" s="381"/>
    </row>
    <row r="425" spans="1:50">
      <c r="AX425" s="381"/>
    </row>
    <row r="426" spans="1:50">
      <c r="AX426" s="381"/>
    </row>
    <row r="427" spans="1:50">
      <c r="AX427" s="381"/>
    </row>
    <row r="428" spans="1:50">
      <c r="AX428" s="381"/>
    </row>
    <row r="429" spans="1:50">
      <c r="AX429" s="381"/>
    </row>
    <row r="430" spans="1:50">
      <c r="AX430" s="381"/>
    </row>
    <row r="431" spans="1:50">
      <c r="AX431" s="381"/>
    </row>
    <row r="432" spans="1:50">
      <c r="A432" s="381"/>
      <c r="B432" s="381"/>
      <c r="C432" s="381"/>
      <c r="D432" s="381"/>
      <c r="E432" s="381"/>
      <c r="F432" s="381"/>
      <c r="G432" s="381"/>
      <c r="H432" s="381"/>
      <c r="I432" s="381"/>
      <c r="J432" s="381"/>
      <c r="K432" s="381"/>
      <c r="L432" s="381"/>
      <c r="M432" s="381"/>
      <c r="N432" s="381"/>
      <c r="O432" s="381"/>
      <c r="P432" s="381"/>
      <c r="Q432" s="381"/>
      <c r="R432" s="381"/>
      <c r="S432" s="381"/>
      <c r="T432" s="381"/>
      <c r="U432" s="381"/>
      <c r="V432" s="381"/>
      <c r="W432" s="381"/>
      <c r="X432" s="381"/>
      <c r="Y432" s="381"/>
      <c r="Z432" s="381"/>
      <c r="AA432" s="381"/>
      <c r="AB432" s="381"/>
      <c r="AC432" s="381"/>
      <c r="AD432" s="381"/>
      <c r="AE432" s="381"/>
      <c r="AF432" s="381"/>
      <c r="AG432" s="381"/>
      <c r="AH432" s="381"/>
      <c r="AI432" s="381"/>
      <c r="AJ432" s="381"/>
      <c r="AK432" s="381"/>
      <c r="AL432" s="381"/>
      <c r="AM432" s="381"/>
      <c r="AN432" s="381"/>
      <c r="AO432" s="381"/>
      <c r="AP432" s="381"/>
      <c r="AQ432" s="381"/>
      <c r="AR432" s="381"/>
      <c r="AS432" s="381"/>
      <c r="AT432" s="381"/>
      <c r="AU432" s="381"/>
      <c r="AV432" s="381"/>
      <c r="AW432" s="381"/>
      <c r="AX432" s="381"/>
    </row>
    <row r="433" spans="1:50">
      <c r="A433" s="381"/>
      <c r="B433" s="381"/>
      <c r="C433" s="381"/>
      <c r="D433" s="381"/>
      <c r="E433" s="381"/>
      <c r="F433" s="381"/>
      <c r="G433" s="381"/>
      <c r="H433" s="381"/>
      <c r="I433" s="381"/>
      <c r="J433" s="381"/>
      <c r="K433" s="381"/>
      <c r="L433" s="381"/>
      <c r="M433" s="381"/>
      <c r="N433" s="381"/>
      <c r="O433" s="381"/>
      <c r="P433" s="381"/>
      <c r="Q433" s="381"/>
      <c r="R433" s="381"/>
      <c r="S433" s="381"/>
      <c r="T433" s="381"/>
      <c r="U433" s="381"/>
      <c r="V433" s="381"/>
      <c r="W433" s="381"/>
      <c r="X433" s="381"/>
      <c r="Y433" s="381"/>
      <c r="Z433" s="381"/>
      <c r="AA433" s="381"/>
      <c r="AB433" s="381"/>
      <c r="AC433" s="381"/>
      <c r="AD433" s="381"/>
      <c r="AE433" s="381"/>
      <c r="AF433" s="381"/>
      <c r="AG433" s="381"/>
      <c r="AH433" s="381"/>
      <c r="AI433" s="381"/>
      <c r="AJ433" s="381"/>
      <c r="AK433" s="381"/>
      <c r="AL433" s="381"/>
      <c r="AM433" s="381"/>
      <c r="AN433" s="381"/>
      <c r="AO433" s="381"/>
      <c r="AP433" s="381"/>
      <c r="AQ433" s="381"/>
      <c r="AR433" s="381"/>
      <c r="AS433" s="381"/>
      <c r="AT433" s="381"/>
      <c r="AU433" s="381"/>
      <c r="AV433" s="381"/>
      <c r="AW433" s="381"/>
      <c r="AX433" s="381"/>
    </row>
    <row r="434" spans="1:50">
      <c r="A434" s="381"/>
      <c r="B434" s="381"/>
      <c r="C434" s="381"/>
      <c r="D434" s="381"/>
      <c r="E434" s="381"/>
      <c r="F434" s="381"/>
      <c r="G434" s="381"/>
      <c r="H434" s="381"/>
      <c r="I434" s="381"/>
      <c r="J434" s="381"/>
      <c r="K434" s="381"/>
      <c r="L434" s="381"/>
      <c r="M434" s="381"/>
      <c r="N434" s="381"/>
      <c r="O434" s="381"/>
      <c r="P434" s="381"/>
      <c r="Q434" s="381"/>
      <c r="R434" s="381"/>
      <c r="S434" s="381"/>
      <c r="T434" s="381"/>
      <c r="U434" s="381"/>
      <c r="V434" s="381"/>
      <c r="W434" s="381"/>
      <c r="X434" s="381"/>
      <c r="Y434" s="381"/>
      <c r="Z434" s="381"/>
      <c r="AA434" s="381"/>
      <c r="AB434" s="381"/>
      <c r="AC434" s="381"/>
      <c r="AD434" s="381"/>
      <c r="AE434" s="381"/>
      <c r="AF434" s="381"/>
      <c r="AG434" s="381"/>
      <c r="AH434" s="381"/>
      <c r="AI434" s="381"/>
      <c r="AJ434" s="381"/>
      <c r="AK434" s="381"/>
      <c r="AL434" s="381"/>
      <c r="AM434" s="381"/>
      <c r="AN434" s="381"/>
      <c r="AO434" s="381"/>
      <c r="AP434" s="381"/>
      <c r="AQ434" s="381"/>
      <c r="AR434" s="381"/>
      <c r="AS434" s="381"/>
      <c r="AT434" s="381"/>
      <c r="AU434" s="381"/>
      <c r="AV434" s="381"/>
      <c r="AW434" s="381"/>
      <c r="AX434" s="381"/>
    </row>
    <row r="435" spans="1:50">
      <c r="A435" s="381"/>
      <c r="B435" s="381"/>
      <c r="C435" s="381"/>
      <c r="D435" s="381"/>
      <c r="E435" s="381"/>
      <c r="F435" s="381"/>
      <c r="G435" s="381"/>
      <c r="H435" s="381"/>
      <c r="I435" s="381"/>
      <c r="J435" s="381"/>
      <c r="K435" s="381"/>
      <c r="L435" s="381"/>
      <c r="M435" s="381"/>
      <c r="N435" s="381"/>
      <c r="O435" s="381"/>
      <c r="P435" s="381"/>
      <c r="Q435" s="381"/>
      <c r="R435" s="381"/>
      <c r="S435" s="381"/>
      <c r="T435" s="381"/>
      <c r="U435" s="381"/>
      <c r="V435" s="381"/>
      <c r="W435" s="381"/>
      <c r="X435" s="381"/>
      <c r="Y435" s="381"/>
      <c r="Z435" s="381"/>
      <c r="AA435" s="381"/>
      <c r="AB435" s="381"/>
      <c r="AC435" s="381"/>
      <c r="AD435" s="381"/>
      <c r="AE435" s="381"/>
      <c r="AF435" s="381"/>
      <c r="AG435" s="381"/>
      <c r="AH435" s="381"/>
      <c r="AI435" s="381"/>
      <c r="AJ435" s="381"/>
      <c r="AK435" s="381"/>
      <c r="AL435" s="381"/>
      <c r="AM435" s="381"/>
      <c r="AN435" s="381"/>
      <c r="AO435" s="381"/>
      <c r="AP435" s="381"/>
      <c r="AQ435" s="381"/>
      <c r="AR435" s="381"/>
      <c r="AS435" s="381"/>
      <c r="AT435" s="381"/>
      <c r="AU435" s="381"/>
      <c r="AV435" s="381"/>
      <c r="AW435" s="381"/>
      <c r="AX435" s="381"/>
    </row>
    <row r="436" spans="1:50">
      <c r="A436" s="381"/>
      <c r="B436" s="381"/>
      <c r="C436" s="381"/>
      <c r="D436" s="381"/>
      <c r="E436" s="381"/>
      <c r="F436" s="381"/>
      <c r="G436" s="381"/>
      <c r="H436" s="381"/>
      <c r="I436" s="381"/>
      <c r="J436" s="381"/>
      <c r="K436" s="381"/>
      <c r="L436" s="381"/>
      <c r="M436" s="381"/>
      <c r="N436" s="381"/>
      <c r="O436" s="381"/>
      <c r="P436" s="381"/>
      <c r="Q436" s="381"/>
      <c r="R436" s="381"/>
      <c r="S436" s="381"/>
      <c r="T436" s="381"/>
      <c r="U436" s="381"/>
      <c r="V436" s="381"/>
      <c r="W436" s="381"/>
      <c r="X436" s="381"/>
      <c r="Y436" s="381"/>
      <c r="Z436" s="381"/>
      <c r="AA436" s="381"/>
      <c r="AB436" s="381"/>
      <c r="AC436" s="381"/>
      <c r="AD436" s="381"/>
      <c r="AE436" s="381"/>
      <c r="AF436" s="381"/>
      <c r="AG436" s="381"/>
      <c r="AH436" s="381"/>
      <c r="AI436" s="381"/>
      <c r="AJ436" s="381"/>
      <c r="AK436" s="381"/>
      <c r="AL436" s="381"/>
      <c r="AM436" s="381"/>
      <c r="AN436" s="381"/>
      <c r="AO436" s="381"/>
      <c r="AP436" s="381"/>
      <c r="AQ436" s="381"/>
      <c r="AR436" s="381"/>
      <c r="AS436" s="381"/>
      <c r="AT436" s="381"/>
      <c r="AU436" s="381"/>
      <c r="AV436" s="381"/>
      <c r="AW436" s="381"/>
      <c r="AX436" s="381"/>
    </row>
    <row r="437" spans="1:50">
      <c r="A437" s="381"/>
      <c r="B437" s="381"/>
      <c r="C437" s="381"/>
      <c r="D437" s="381"/>
      <c r="E437" s="381"/>
      <c r="F437" s="381"/>
      <c r="G437" s="381"/>
      <c r="H437" s="381"/>
      <c r="I437" s="381"/>
      <c r="J437" s="381"/>
      <c r="K437" s="381"/>
      <c r="L437" s="381"/>
      <c r="M437" s="381"/>
      <c r="N437" s="381"/>
      <c r="O437" s="381"/>
      <c r="P437" s="381"/>
      <c r="Q437" s="381"/>
      <c r="R437" s="381"/>
      <c r="S437" s="381"/>
      <c r="T437" s="381"/>
      <c r="U437" s="381"/>
      <c r="V437" s="381"/>
      <c r="W437" s="381"/>
      <c r="X437" s="381"/>
      <c r="Y437" s="381"/>
      <c r="Z437" s="381"/>
      <c r="AA437" s="381"/>
      <c r="AB437" s="381"/>
      <c r="AC437" s="381"/>
      <c r="AD437" s="381"/>
      <c r="AE437" s="381"/>
      <c r="AF437" s="381"/>
      <c r="AG437" s="381"/>
      <c r="AH437" s="381"/>
      <c r="AI437" s="381"/>
      <c r="AJ437" s="381"/>
      <c r="AK437" s="381"/>
      <c r="AL437" s="381"/>
      <c r="AM437" s="381"/>
      <c r="AN437" s="381"/>
      <c r="AO437" s="381"/>
      <c r="AP437" s="381"/>
      <c r="AQ437" s="381"/>
      <c r="AR437" s="381"/>
      <c r="AS437" s="381"/>
      <c r="AT437" s="381"/>
      <c r="AU437" s="381"/>
      <c r="AV437" s="381"/>
      <c r="AW437" s="381"/>
      <c r="AX437" s="381"/>
    </row>
    <row r="438" spans="1:50">
      <c r="A438" s="381"/>
      <c r="B438" s="381"/>
      <c r="C438" s="381"/>
      <c r="D438" s="381"/>
      <c r="E438" s="381"/>
      <c r="F438" s="381"/>
      <c r="G438" s="381"/>
      <c r="H438" s="381"/>
      <c r="I438" s="381"/>
      <c r="J438" s="381"/>
      <c r="K438" s="381"/>
      <c r="L438" s="381"/>
      <c r="M438" s="381"/>
      <c r="N438" s="381"/>
      <c r="O438" s="381"/>
      <c r="P438" s="381"/>
      <c r="Q438" s="381"/>
      <c r="R438" s="381"/>
      <c r="S438" s="381"/>
      <c r="T438" s="381"/>
      <c r="U438" s="381"/>
      <c r="V438" s="381"/>
      <c r="W438" s="381"/>
      <c r="X438" s="381"/>
      <c r="Y438" s="381"/>
      <c r="Z438" s="381"/>
      <c r="AA438" s="381"/>
      <c r="AB438" s="381"/>
      <c r="AC438" s="381"/>
      <c r="AD438" s="381"/>
      <c r="AE438" s="381"/>
      <c r="AF438" s="381"/>
      <c r="AG438" s="381"/>
      <c r="AH438" s="381"/>
      <c r="AI438" s="381"/>
      <c r="AJ438" s="381"/>
      <c r="AK438" s="381"/>
      <c r="AL438" s="381"/>
      <c r="AM438" s="381"/>
      <c r="AN438" s="381"/>
      <c r="AO438" s="381"/>
      <c r="AP438" s="381"/>
      <c r="AQ438" s="381"/>
      <c r="AR438" s="381"/>
      <c r="AS438" s="381"/>
      <c r="AT438" s="381"/>
      <c r="AU438" s="381"/>
      <c r="AV438" s="381"/>
      <c r="AW438" s="381"/>
      <c r="AX438" s="381"/>
    </row>
    <row r="439" spans="1:50">
      <c r="A439" s="381"/>
      <c r="B439" s="381"/>
      <c r="C439" s="381"/>
      <c r="D439" s="381"/>
      <c r="E439" s="381"/>
      <c r="F439" s="381"/>
      <c r="G439" s="381"/>
      <c r="H439" s="381"/>
      <c r="I439" s="381"/>
      <c r="J439" s="381"/>
      <c r="K439" s="381"/>
      <c r="L439" s="381"/>
      <c r="M439" s="381"/>
      <c r="N439" s="381"/>
      <c r="O439" s="381"/>
      <c r="P439" s="381"/>
      <c r="Q439" s="381"/>
      <c r="R439" s="381"/>
      <c r="S439" s="381"/>
      <c r="T439" s="381"/>
      <c r="U439" s="381"/>
      <c r="V439" s="381"/>
      <c r="W439" s="381"/>
      <c r="X439" s="381"/>
      <c r="Y439" s="381"/>
      <c r="Z439" s="381"/>
      <c r="AA439" s="381"/>
      <c r="AB439" s="381"/>
      <c r="AC439" s="381"/>
      <c r="AD439" s="381"/>
      <c r="AE439" s="381"/>
      <c r="AF439" s="381"/>
      <c r="AG439" s="381"/>
      <c r="AH439" s="381"/>
      <c r="AI439" s="381"/>
      <c r="AJ439" s="381"/>
      <c r="AK439" s="381"/>
      <c r="AL439" s="381"/>
      <c r="AM439" s="381"/>
      <c r="AN439" s="381"/>
      <c r="AO439" s="381"/>
      <c r="AP439" s="381"/>
      <c r="AQ439" s="381"/>
      <c r="AR439" s="381"/>
      <c r="AS439" s="381"/>
      <c r="AT439" s="381"/>
      <c r="AU439" s="381"/>
      <c r="AV439" s="381"/>
      <c r="AW439" s="381"/>
      <c r="AX439" s="381"/>
    </row>
    <row r="440" spans="1:50">
      <c r="A440" s="381"/>
      <c r="B440" s="381"/>
      <c r="C440" s="381"/>
      <c r="D440" s="381"/>
      <c r="E440" s="381"/>
      <c r="F440" s="381"/>
      <c r="G440" s="381"/>
      <c r="H440" s="381"/>
      <c r="I440" s="381"/>
      <c r="J440" s="381"/>
      <c r="K440" s="381"/>
      <c r="L440" s="381"/>
      <c r="M440" s="381"/>
      <c r="N440" s="381"/>
      <c r="O440" s="381"/>
      <c r="P440" s="381"/>
      <c r="Q440" s="381"/>
      <c r="R440" s="381"/>
      <c r="S440" s="381"/>
      <c r="T440" s="381"/>
      <c r="U440" s="381"/>
      <c r="V440" s="381"/>
      <c r="W440" s="381"/>
      <c r="X440" s="381"/>
      <c r="Y440" s="381"/>
      <c r="Z440" s="381"/>
      <c r="AA440" s="381"/>
      <c r="AB440" s="381"/>
      <c r="AC440" s="381"/>
      <c r="AD440" s="381"/>
      <c r="AE440" s="381"/>
      <c r="AF440" s="381"/>
      <c r="AG440" s="381"/>
      <c r="AH440" s="381"/>
      <c r="AI440" s="381"/>
      <c r="AJ440" s="381"/>
      <c r="AK440" s="381"/>
      <c r="AL440" s="381"/>
      <c r="AM440" s="381"/>
      <c r="AN440" s="381"/>
      <c r="AO440" s="381"/>
      <c r="AP440" s="381"/>
      <c r="AQ440" s="381"/>
      <c r="AR440" s="381"/>
      <c r="AS440" s="381"/>
      <c r="AT440" s="381"/>
      <c r="AU440" s="381"/>
      <c r="AV440" s="381"/>
      <c r="AW440" s="381"/>
      <c r="AX440" s="381"/>
    </row>
    <row r="441" spans="1:50">
      <c r="A441" s="381"/>
      <c r="B441" s="381"/>
      <c r="C441" s="381"/>
      <c r="D441" s="381"/>
      <c r="E441" s="381"/>
      <c r="F441" s="381"/>
      <c r="G441" s="381"/>
      <c r="H441" s="381"/>
      <c r="I441" s="381"/>
      <c r="J441" s="381"/>
      <c r="K441" s="381"/>
      <c r="L441" s="381"/>
      <c r="M441" s="381"/>
      <c r="N441" s="381"/>
      <c r="O441" s="381"/>
      <c r="P441" s="381"/>
      <c r="Q441" s="381"/>
      <c r="R441" s="381"/>
      <c r="S441" s="381"/>
      <c r="T441" s="381"/>
      <c r="U441" s="381"/>
      <c r="V441" s="381"/>
      <c r="W441" s="381"/>
      <c r="X441" s="381"/>
      <c r="Y441" s="381"/>
      <c r="Z441" s="381"/>
      <c r="AA441" s="381"/>
      <c r="AB441" s="381"/>
      <c r="AC441" s="381"/>
      <c r="AD441" s="381"/>
      <c r="AE441" s="381"/>
      <c r="AF441" s="381"/>
      <c r="AG441" s="381"/>
      <c r="AH441" s="381"/>
      <c r="AI441" s="381"/>
      <c r="AJ441" s="381"/>
      <c r="AK441" s="381"/>
      <c r="AL441" s="381"/>
      <c r="AM441" s="381"/>
      <c r="AN441" s="381"/>
      <c r="AO441" s="381"/>
      <c r="AP441" s="381"/>
      <c r="AQ441" s="381"/>
      <c r="AR441" s="381"/>
      <c r="AS441" s="381"/>
      <c r="AT441" s="381"/>
      <c r="AU441" s="381"/>
      <c r="AV441" s="381"/>
      <c r="AW441" s="381"/>
      <c r="AX441" s="381"/>
    </row>
    <row r="442" spans="1:50">
      <c r="A442" s="381"/>
      <c r="B442" s="381"/>
      <c r="C442" s="381"/>
      <c r="D442" s="381"/>
      <c r="E442" s="381"/>
      <c r="F442" s="381"/>
      <c r="G442" s="381"/>
      <c r="H442" s="381"/>
      <c r="I442" s="381"/>
      <c r="J442" s="381"/>
      <c r="K442" s="381"/>
      <c r="L442" s="381"/>
      <c r="M442" s="381"/>
      <c r="N442" s="381"/>
      <c r="O442" s="381"/>
      <c r="P442" s="381"/>
      <c r="Q442" s="381"/>
      <c r="R442" s="381"/>
      <c r="S442" s="381"/>
      <c r="T442" s="381"/>
      <c r="U442" s="381"/>
      <c r="V442" s="381"/>
      <c r="W442" s="381"/>
      <c r="X442" s="381"/>
      <c r="Y442" s="381"/>
      <c r="Z442" s="381"/>
      <c r="AA442" s="381"/>
      <c r="AB442" s="381"/>
      <c r="AC442" s="381"/>
      <c r="AD442" s="381"/>
      <c r="AE442" s="381"/>
      <c r="AF442" s="381"/>
      <c r="AG442" s="381"/>
      <c r="AH442" s="381"/>
      <c r="AI442" s="381"/>
      <c r="AJ442" s="381"/>
      <c r="AK442" s="381"/>
      <c r="AL442" s="381"/>
      <c r="AM442" s="381"/>
      <c r="AN442" s="381"/>
      <c r="AO442" s="381"/>
      <c r="AP442" s="381"/>
      <c r="AQ442" s="381"/>
      <c r="AR442" s="381"/>
      <c r="AS442" s="381"/>
      <c r="AT442" s="381"/>
      <c r="AU442" s="381"/>
      <c r="AV442" s="381"/>
      <c r="AW442" s="381"/>
      <c r="AX442" s="381"/>
    </row>
    <row r="443" spans="1:50">
      <c r="A443" s="381"/>
      <c r="B443" s="381"/>
      <c r="C443" s="381"/>
      <c r="D443" s="381"/>
      <c r="E443" s="381"/>
      <c r="F443" s="381"/>
      <c r="G443" s="381"/>
      <c r="H443" s="381"/>
      <c r="I443" s="381"/>
      <c r="J443" s="381"/>
      <c r="K443" s="381"/>
      <c r="L443" s="381"/>
      <c r="M443" s="381"/>
      <c r="N443" s="381"/>
      <c r="O443" s="381"/>
      <c r="P443" s="381"/>
      <c r="Q443" s="381"/>
      <c r="R443" s="381"/>
      <c r="S443" s="381"/>
      <c r="T443" s="381"/>
      <c r="U443" s="381"/>
      <c r="V443" s="381"/>
      <c r="W443" s="381"/>
      <c r="X443" s="381"/>
      <c r="Y443" s="381"/>
      <c r="Z443" s="381"/>
      <c r="AA443" s="381"/>
      <c r="AB443" s="381"/>
      <c r="AC443" s="381"/>
      <c r="AD443" s="381"/>
      <c r="AE443" s="381"/>
      <c r="AF443" s="381"/>
      <c r="AG443" s="381"/>
      <c r="AH443" s="381"/>
      <c r="AI443" s="381"/>
      <c r="AJ443" s="381"/>
      <c r="AK443" s="381"/>
      <c r="AL443" s="381"/>
      <c r="AM443" s="381"/>
      <c r="AN443" s="381"/>
      <c r="AO443" s="381"/>
      <c r="AP443" s="381"/>
      <c r="AQ443" s="381"/>
      <c r="AR443" s="381"/>
      <c r="AS443" s="381"/>
      <c r="AT443" s="381"/>
      <c r="AU443" s="381"/>
      <c r="AV443" s="381"/>
      <c r="AW443" s="381"/>
      <c r="AX443" s="381"/>
    </row>
    <row r="444" spans="1:50">
      <c r="A444" s="381"/>
      <c r="B444" s="381"/>
      <c r="C444" s="381"/>
      <c r="D444" s="381"/>
      <c r="E444" s="381"/>
      <c r="F444" s="381"/>
      <c r="G444" s="381"/>
      <c r="H444" s="381"/>
      <c r="I444" s="381"/>
      <c r="J444" s="381"/>
      <c r="K444" s="381"/>
      <c r="L444" s="381"/>
      <c r="M444" s="381"/>
      <c r="N444" s="381"/>
      <c r="O444" s="381"/>
      <c r="P444" s="381"/>
      <c r="Q444" s="381"/>
      <c r="R444" s="381"/>
      <c r="S444" s="381"/>
      <c r="T444" s="381"/>
      <c r="U444" s="381"/>
      <c r="V444" s="381"/>
      <c r="W444" s="381"/>
      <c r="X444" s="381"/>
      <c r="Y444" s="381"/>
      <c r="Z444" s="381"/>
      <c r="AA444" s="381"/>
      <c r="AB444" s="381"/>
      <c r="AC444" s="381"/>
      <c r="AD444" s="381"/>
      <c r="AE444" s="381"/>
      <c r="AF444" s="381"/>
      <c r="AG444" s="381"/>
      <c r="AH444" s="381"/>
      <c r="AI444" s="381"/>
      <c r="AJ444" s="381"/>
      <c r="AK444" s="381"/>
      <c r="AL444" s="381"/>
      <c r="AM444" s="381"/>
      <c r="AN444" s="381"/>
      <c r="AO444" s="381"/>
      <c r="AP444" s="381"/>
      <c r="AQ444" s="381"/>
      <c r="AR444" s="381"/>
      <c r="AS444" s="381"/>
      <c r="AT444" s="381"/>
      <c r="AU444" s="381"/>
      <c r="AV444" s="381"/>
      <c r="AW444" s="381"/>
      <c r="AX444" s="381"/>
    </row>
    <row r="445" spans="1:50">
      <c r="A445" s="381"/>
      <c r="B445" s="381"/>
      <c r="C445" s="381"/>
      <c r="D445" s="381"/>
      <c r="E445" s="381"/>
      <c r="F445" s="381"/>
      <c r="G445" s="381"/>
      <c r="H445" s="381"/>
      <c r="I445" s="381"/>
      <c r="J445" s="381"/>
      <c r="K445" s="381"/>
      <c r="L445" s="381"/>
      <c r="M445" s="381"/>
      <c r="N445" s="381"/>
      <c r="O445" s="381"/>
      <c r="P445" s="381"/>
      <c r="Q445" s="381"/>
      <c r="R445" s="381"/>
      <c r="S445" s="381"/>
      <c r="T445" s="381"/>
      <c r="U445" s="381"/>
      <c r="V445" s="381"/>
      <c r="W445" s="381"/>
      <c r="X445" s="381"/>
      <c r="Y445" s="381"/>
      <c r="Z445" s="381"/>
      <c r="AA445" s="381"/>
      <c r="AB445" s="381"/>
      <c r="AC445" s="381"/>
      <c r="AD445" s="381"/>
      <c r="AE445" s="381"/>
      <c r="AF445" s="381"/>
      <c r="AG445" s="381"/>
      <c r="AH445" s="381"/>
      <c r="AI445" s="381"/>
      <c r="AJ445" s="381"/>
      <c r="AK445" s="381"/>
      <c r="AL445" s="381"/>
      <c r="AM445" s="381"/>
      <c r="AN445" s="381"/>
      <c r="AO445" s="381"/>
      <c r="AP445" s="381"/>
      <c r="AQ445" s="381"/>
      <c r="AR445" s="381"/>
      <c r="AS445" s="381"/>
      <c r="AT445" s="381"/>
      <c r="AU445" s="381"/>
      <c r="AV445" s="381"/>
      <c r="AW445" s="381"/>
      <c r="AX445" s="381"/>
    </row>
    <row r="446" spans="1:50">
      <c r="A446" s="381"/>
      <c r="B446" s="381"/>
      <c r="C446" s="381"/>
      <c r="D446" s="381"/>
      <c r="E446" s="381"/>
      <c r="F446" s="381"/>
      <c r="G446" s="381"/>
      <c r="H446" s="381"/>
      <c r="I446" s="381"/>
      <c r="J446" s="381"/>
      <c r="K446" s="381"/>
      <c r="L446" s="381"/>
      <c r="M446" s="381"/>
      <c r="N446" s="381"/>
      <c r="O446" s="381"/>
      <c r="P446" s="381"/>
      <c r="Q446" s="381"/>
      <c r="R446" s="381"/>
      <c r="S446" s="381"/>
      <c r="T446" s="381"/>
      <c r="U446" s="381"/>
      <c r="V446" s="381"/>
      <c r="W446" s="381"/>
      <c r="X446" s="381"/>
      <c r="Y446" s="381"/>
      <c r="Z446" s="381"/>
      <c r="AA446" s="381"/>
      <c r="AB446" s="381"/>
      <c r="AC446" s="381"/>
      <c r="AD446" s="381"/>
      <c r="AE446" s="381"/>
      <c r="AF446" s="381"/>
      <c r="AG446" s="381"/>
      <c r="AH446" s="381"/>
      <c r="AI446" s="381"/>
      <c r="AJ446" s="381"/>
      <c r="AK446" s="381"/>
      <c r="AL446" s="381"/>
      <c r="AM446" s="381"/>
      <c r="AN446" s="381"/>
      <c r="AO446" s="381"/>
      <c r="AP446" s="381"/>
      <c r="AQ446" s="381"/>
      <c r="AR446" s="381"/>
      <c r="AS446" s="381"/>
      <c r="AT446" s="381"/>
      <c r="AU446" s="381"/>
      <c r="AV446" s="381"/>
      <c r="AW446" s="381"/>
      <c r="AX446" s="381"/>
    </row>
    <row r="447" spans="1:50">
      <c r="A447" s="381"/>
      <c r="B447" s="381"/>
      <c r="C447" s="381"/>
      <c r="D447" s="381"/>
      <c r="E447" s="381"/>
      <c r="F447" s="381"/>
      <c r="G447" s="381"/>
      <c r="H447" s="381"/>
      <c r="I447" s="381"/>
      <c r="J447" s="381"/>
      <c r="K447" s="381"/>
      <c r="L447" s="381"/>
      <c r="M447" s="381"/>
      <c r="N447" s="381"/>
      <c r="O447" s="381"/>
      <c r="P447" s="381"/>
      <c r="Q447" s="381"/>
      <c r="R447" s="381"/>
      <c r="S447" s="381"/>
      <c r="T447" s="381"/>
      <c r="U447" s="381"/>
      <c r="V447" s="381"/>
      <c r="W447" s="381"/>
      <c r="X447" s="381"/>
      <c r="Y447" s="381"/>
      <c r="Z447" s="381"/>
      <c r="AA447" s="381"/>
      <c r="AB447" s="381"/>
      <c r="AC447" s="381"/>
      <c r="AD447" s="381"/>
      <c r="AE447" s="381"/>
      <c r="AF447" s="381"/>
      <c r="AG447" s="381"/>
      <c r="AH447" s="381"/>
      <c r="AI447" s="381"/>
      <c r="AJ447" s="381"/>
      <c r="AK447" s="381"/>
      <c r="AL447" s="381"/>
      <c r="AM447" s="381"/>
      <c r="AN447" s="381"/>
      <c r="AO447" s="381"/>
      <c r="AP447" s="381"/>
      <c r="AQ447" s="381"/>
      <c r="AR447" s="381"/>
      <c r="AS447" s="381"/>
      <c r="AT447" s="381"/>
      <c r="AU447" s="381"/>
      <c r="AV447" s="381"/>
      <c r="AW447" s="381"/>
      <c r="AX447" s="381"/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362"/>
  <sheetViews>
    <sheetView showGridLines="0" showRowColHeaders="0" zoomScale="80" zoomScaleNormal="80" workbookViewId="0">
      <selection activeCell="N7" sqref="N7"/>
    </sheetView>
  </sheetViews>
  <sheetFormatPr defaultColWidth="9" defaultRowHeight="12.75"/>
  <cols>
    <col min="1" max="16384" width="9" style="24"/>
  </cols>
  <sheetData>
    <row r="1" spans="1:2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2"/>
      <c r="B2" s="2"/>
      <c r="C2" s="2"/>
      <c r="D2" s="2"/>
      <c r="E2" s="2"/>
      <c r="F2" s="2"/>
      <c r="G2" s="477" t="s">
        <v>0</v>
      </c>
      <c r="H2" s="478"/>
      <c r="I2" s="477" t="s">
        <v>1</v>
      </c>
      <c r="J2" s="478"/>
      <c r="K2" s="479" t="s">
        <v>2</v>
      </c>
      <c r="L2" s="480"/>
      <c r="M2" s="1"/>
      <c r="N2" s="3" t="s">
        <v>3</v>
      </c>
      <c r="O2" s="4">
        <f>COS(Calculadora!B4*PI()/180)</f>
        <v>0.53685793598675657</v>
      </c>
      <c r="P2" s="2"/>
      <c r="Q2" s="2"/>
      <c r="R2" s="2"/>
      <c r="S2" s="2"/>
      <c r="T2" s="2"/>
    </row>
    <row r="3" spans="1:20">
      <c r="A3" s="2"/>
      <c r="B3" s="2"/>
      <c r="C3" s="2"/>
      <c r="D3" s="2"/>
      <c r="E3" s="2"/>
      <c r="F3" s="2"/>
      <c r="G3" s="58">
        <v>0.7</v>
      </c>
      <c r="H3" s="6">
        <v>24.75</v>
      </c>
      <c r="I3" s="58">
        <v>0.7</v>
      </c>
      <c r="J3" s="6">
        <v>24.75</v>
      </c>
      <c r="K3" s="59">
        <v>0.7</v>
      </c>
      <c r="L3" s="7">
        <v>24.75</v>
      </c>
      <c r="M3" s="1"/>
      <c r="N3" s="8" t="s">
        <v>4</v>
      </c>
      <c r="O3" s="9">
        <f>SIN(Calculadora!B4*PI()/180)</f>
        <v>0.8436726596068167</v>
      </c>
      <c r="P3" s="2"/>
      <c r="Q3" s="2"/>
      <c r="R3" s="2"/>
      <c r="S3" s="2"/>
      <c r="T3" s="2"/>
    </row>
    <row r="4" spans="1:20">
      <c r="A4" s="2"/>
      <c r="B4" s="2"/>
      <c r="C4" s="2"/>
      <c r="D4" s="2"/>
      <c r="E4" s="2"/>
      <c r="F4" s="2"/>
      <c r="G4" s="58">
        <v>0.75</v>
      </c>
      <c r="H4" s="6">
        <v>21</v>
      </c>
      <c r="I4" s="58">
        <v>0.75</v>
      </c>
      <c r="J4" s="6">
        <v>20.75</v>
      </c>
      <c r="K4" s="59">
        <v>0.75</v>
      </c>
      <c r="L4" s="7">
        <v>21</v>
      </c>
      <c r="M4" s="1"/>
      <c r="N4" s="8"/>
      <c r="O4" s="9"/>
      <c r="P4" s="2"/>
      <c r="Q4" s="2"/>
      <c r="R4" s="2"/>
      <c r="S4" s="2"/>
      <c r="T4" s="2"/>
    </row>
    <row r="5" spans="1:20">
      <c r="A5" s="2"/>
      <c r="B5" s="2"/>
      <c r="C5" s="2"/>
      <c r="D5" s="2"/>
      <c r="E5" s="2"/>
      <c r="F5" s="2"/>
      <c r="G5" s="58">
        <v>0.8</v>
      </c>
      <c r="H5" s="6">
        <v>15.6</v>
      </c>
      <c r="I5" s="58">
        <v>0.8</v>
      </c>
      <c r="J5" s="6">
        <v>16</v>
      </c>
      <c r="K5" s="59">
        <v>0.8</v>
      </c>
      <c r="L5" s="7">
        <v>16</v>
      </c>
      <c r="M5" s="1"/>
      <c r="N5" s="10" t="s">
        <v>3</v>
      </c>
      <c r="O5" s="11">
        <f>COS(RADIANS(Calculadora!B4))</f>
        <v>0.53685793598675657</v>
      </c>
      <c r="P5" s="2"/>
      <c r="Q5" s="2"/>
      <c r="R5" s="2"/>
      <c r="S5" s="2"/>
      <c r="T5" s="2"/>
    </row>
    <row r="6" spans="1:20">
      <c r="A6" s="12"/>
      <c r="B6" s="2"/>
      <c r="C6" s="2"/>
      <c r="D6" s="2"/>
      <c r="E6" s="2"/>
      <c r="F6" s="2"/>
      <c r="G6" s="58">
        <v>0.82</v>
      </c>
      <c r="H6" s="13">
        <v>14.6</v>
      </c>
      <c r="I6" s="58">
        <v>0.82</v>
      </c>
      <c r="J6" s="13">
        <v>14.5</v>
      </c>
      <c r="K6" s="58">
        <v>0.82</v>
      </c>
      <c r="L6" s="13">
        <v>15</v>
      </c>
      <c r="M6" s="1"/>
      <c r="N6" s="2"/>
      <c r="O6" s="2"/>
      <c r="P6" s="2"/>
      <c r="Q6" s="2"/>
      <c r="R6" s="2"/>
      <c r="S6" s="2"/>
      <c r="T6" s="2"/>
    </row>
    <row r="7" spans="1:20">
      <c r="A7" s="2"/>
      <c r="B7" s="2"/>
      <c r="C7" s="2"/>
      <c r="D7" s="2"/>
      <c r="E7" s="2"/>
      <c r="F7" s="2"/>
      <c r="G7" s="58">
        <v>0.85</v>
      </c>
      <c r="H7" s="6">
        <v>13</v>
      </c>
      <c r="I7" s="58">
        <v>0.85</v>
      </c>
      <c r="J7" s="6">
        <v>11.75</v>
      </c>
      <c r="K7" s="59">
        <v>0.85</v>
      </c>
      <c r="L7" s="7">
        <v>12</v>
      </c>
      <c r="M7" s="1"/>
      <c r="N7" s="2"/>
      <c r="O7" s="2"/>
      <c r="P7" s="2"/>
      <c r="Q7" s="2"/>
      <c r="R7" s="2"/>
      <c r="S7" s="2"/>
      <c r="T7" s="2"/>
    </row>
    <row r="8" spans="1:20">
      <c r="A8" s="2"/>
      <c r="B8" s="2"/>
      <c r="C8" s="2"/>
      <c r="D8" s="2"/>
      <c r="E8" s="2"/>
      <c r="F8" s="2"/>
      <c r="G8" s="58">
        <v>0.9</v>
      </c>
      <c r="H8" s="6">
        <v>8</v>
      </c>
      <c r="I8" s="58">
        <v>0.9</v>
      </c>
      <c r="J8" s="6">
        <v>7.5</v>
      </c>
      <c r="K8" s="59">
        <v>0.9</v>
      </c>
      <c r="L8" s="7">
        <v>8</v>
      </c>
      <c r="M8" s="1"/>
      <c r="N8" s="2"/>
      <c r="O8" s="2"/>
      <c r="P8" s="2"/>
      <c r="Q8" s="2"/>
      <c r="R8" s="2"/>
      <c r="S8" s="2"/>
      <c r="T8" s="2"/>
    </row>
    <row r="9" spans="1:20">
      <c r="A9" s="2"/>
      <c r="B9" s="2"/>
      <c r="C9" s="2"/>
      <c r="D9" s="2"/>
      <c r="E9" s="2"/>
      <c r="F9" s="2"/>
      <c r="G9" s="58">
        <v>0.92</v>
      </c>
      <c r="H9" s="6">
        <v>6.25</v>
      </c>
      <c r="I9" s="58">
        <v>0.92</v>
      </c>
      <c r="J9" s="6">
        <v>5.9</v>
      </c>
      <c r="K9" s="59">
        <v>0.92</v>
      </c>
      <c r="L9" s="7">
        <v>8.5</v>
      </c>
      <c r="M9" s="1"/>
      <c r="N9" s="1"/>
      <c r="O9" s="1"/>
      <c r="P9" s="2"/>
      <c r="Q9" s="2"/>
      <c r="R9" s="2"/>
      <c r="S9" s="2"/>
      <c r="T9" s="2"/>
    </row>
    <row r="10" spans="1:20">
      <c r="A10" s="2"/>
      <c r="B10" s="2"/>
      <c r="C10" s="2"/>
      <c r="D10" s="2"/>
      <c r="E10" s="2"/>
      <c r="F10" s="2"/>
      <c r="G10" s="58">
        <v>0.95</v>
      </c>
      <c r="H10" s="6">
        <v>4</v>
      </c>
      <c r="I10" s="58">
        <v>0.95</v>
      </c>
      <c r="J10" s="6">
        <v>3.7</v>
      </c>
      <c r="K10" s="59">
        <v>0.95</v>
      </c>
      <c r="L10" s="7">
        <v>4</v>
      </c>
      <c r="M10" s="1"/>
      <c r="N10" s="1"/>
      <c r="O10" s="1"/>
      <c r="P10" s="2"/>
      <c r="Q10" s="2"/>
      <c r="R10" s="2"/>
      <c r="S10" s="2"/>
      <c r="T10" s="2"/>
    </row>
    <row r="11" spans="1:20">
      <c r="A11" s="2"/>
      <c r="B11" s="2"/>
      <c r="C11" s="2"/>
      <c r="D11" s="2"/>
      <c r="E11" s="2"/>
      <c r="F11" s="2"/>
      <c r="G11" s="58">
        <v>0.97</v>
      </c>
      <c r="H11" s="6">
        <v>2.35</v>
      </c>
      <c r="I11" s="58">
        <v>0.97</v>
      </c>
      <c r="J11" s="6">
        <v>2.1</v>
      </c>
      <c r="K11" s="59">
        <v>0.97</v>
      </c>
      <c r="L11" s="7">
        <v>4.5</v>
      </c>
      <c r="M11" s="1"/>
      <c r="N11" s="1"/>
      <c r="O11" s="1"/>
      <c r="P11" s="2"/>
      <c r="Q11" s="2"/>
      <c r="R11" s="2"/>
      <c r="S11" s="2"/>
      <c r="T11" s="2"/>
    </row>
    <row r="12" spans="1:20">
      <c r="A12" s="2"/>
      <c r="B12" s="2"/>
      <c r="C12" s="2"/>
      <c r="D12" s="2"/>
      <c r="E12" s="2"/>
      <c r="F12" s="2"/>
      <c r="G12" s="58">
        <v>0.98</v>
      </c>
      <c r="H12" s="6">
        <v>2</v>
      </c>
      <c r="I12" s="58">
        <v>0.98</v>
      </c>
      <c r="J12" s="6">
        <v>1.45</v>
      </c>
      <c r="K12" s="59">
        <v>0.98</v>
      </c>
      <c r="L12" s="7">
        <v>3.75</v>
      </c>
      <c r="M12" s="1"/>
      <c r="N12" s="1"/>
      <c r="O12" s="1"/>
      <c r="P12" s="2"/>
      <c r="Q12" s="2"/>
      <c r="R12" s="2"/>
      <c r="S12" s="2"/>
      <c r="T12" s="2"/>
    </row>
    <row r="13" spans="1:20">
      <c r="A13" s="2"/>
      <c r="B13" s="2"/>
      <c r="C13" s="2"/>
      <c r="D13" s="2"/>
      <c r="E13" s="2"/>
      <c r="F13" s="2"/>
      <c r="G13" s="58">
        <v>1</v>
      </c>
      <c r="H13" s="6">
        <v>0</v>
      </c>
      <c r="I13" s="58">
        <v>1</v>
      </c>
      <c r="J13" s="6">
        <v>0</v>
      </c>
      <c r="K13" s="59">
        <v>1</v>
      </c>
      <c r="L13" s="7">
        <v>0</v>
      </c>
      <c r="M13" s="1"/>
      <c r="N13" s="2"/>
      <c r="O13" s="2"/>
      <c r="P13" s="2"/>
      <c r="Q13" s="2"/>
      <c r="R13" s="2"/>
      <c r="S13" s="2"/>
      <c r="T13" s="2"/>
    </row>
    <row r="14" spans="1:20">
      <c r="A14" s="2"/>
      <c r="B14" s="2"/>
      <c r="C14" s="2"/>
      <c r="D14" s="2"/>
      <c r="E14" s="2"/>
      <c r="F14" s="2"/>
      <c r="G14" s="6" t="s">
        <v>5</v>
      </c>
      <c r="H14" s="6">
        <f>LOOKUP(Calculadora!B6,G3:G13:H3:H13)+Calculadora!B1</f>
        <v>229.72</v>
      </c>
      <c r="I14" s="6" t="s">
        <v>5</v>
      </c>
      <c r="J14" s="6">
        <f>LOOKUP(Calculadora!B6,I3:I13:J3:J13)+Calculadora!B1</f>
        <v>229.17</v>
      </c>
      <c r="K14" s="7" t="s">
        <v>5</v>
      </c>
      <c r="L14" s="7">
        <f>LOOKUP(Calculadora!B6,K3:K13:L3:L13)+Calculadora!B1</f>
        <v>231.47</v>
      </c>
      <c r="M14" s="1"/>
      <c r="N14" s="2"/>
      <c r="O14" s="2"/>
      <c r="P14" s="2"/>
      <c r="Q14" s="2"/>
      <c r="R14" s="2"/>
      <c r="S14" s="2"/>
      <c r="T14" s="2"/>
    </row>
    <row r="15" spans="1: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>
      <c r="A18" s="14"/>
      <c r="B18" s="477" t="s">
        <v>6</v>
      </c>
      <c r="C18" s="481"/>
      <c r="D18" s="481"/>
      <c r="E18" s="478"/>
      <c r="F18" s="2"/>
      <c r="G18" s="477" t="s">
        <v>6</v>
      </c>
      <c r="H18" s="481"/>
      <c r="I18" s="478"/>
      <c r="J18" s="2"/>
      <c r="K18" s="6" t="s">
        <v>7</v>
      </c>
      <c r="L18" s="12"/>
      <c r="M18" s="1"/>
      <c r="N18" s="6" t="s">
        <v>8</v>
      </c>
      <c r="O18" s="13">
        <f>O19/0.2165</f>
        <v>2.2848379991864372</v>
      </c>
      <c r="P18" s="2"/>
      <c r="Q18" s="6">
        <v>1</v>
      </c>
      <c r="R18" s="86">
        <v>0.65</v>
      </c>
      <c r="S18" s="85">
        <v>1.2699999999999999E-2</v>
      </c>
      <c r="T18" s="2"/>
    </row>
    <row r="19" spans="1:20">
      <c r="A19" s="2"/>
      <c r="B19" s="13" t="s">
        <v>5</v>
      </c>
      <c r="C19" s="6" t="s">
        <v>9</v>
      </c>
      <c r="D19" s="13" t="s">
        <v>10</v>
      </c>
      <c r="E19" s="6" t="s">
        <v>7</v>
      </c>
      <c r="F19" s="2"/>
      <c r="G19" s="13" t="s">
        <v>10</v>
      </c>
      <c r="H19" s="13">
        <f>H20/0.2165</f>
        <v>7.839152687333887</v>
      </c>
      <c r="I19" s="13">
        <f>I20/0.2165</f>
        <v>7.9706986572424743</v>
      </c>
      <c r="J19" s="2"/>
      <c r="K19" s="15" t="s">
        <v>11</v>
      </c>
      <c r="L19" s="16">
        <f>O19*$O$3*Calculadora!$B$3</f>
        <v>1.6693495344373976</v>
      </c>
      <c r="M19" s="12"/>
      <c r="N19" s="6" t="s">
        <v>12</v>
      </c>
      <c r="O19" s="6">
        <f>E20*(O25-C21)*(O25-C22)/((C20-C21)*(C20-C22))+E21*(O25-C20)*(O25-C22)/((C21-C20)*(C21-C22))+E22*(O25-C20)*(O25-C21)/((C22-C20)*(C22-C21))</f>
        <v>0.49466742682386361</v>
      </c>
      <c r="P19" s="2"/>
      <c r="Q19" s="6">
        <v>5</v>
      </c>
      <c r="R19" s="86">
        <f>R18+0.01</f>
        <v>0.66</v>
      </c>
      <c r="S19" s="85">
        <v>1.3100000000000001E-2</v>
      </c>
      <c r="T19" s="2"/>
    </row>
    <row r="20" spans="1:20">
      <c r="A20" s="2"/>
      <c r="B20" s="5">
        <v>100</v>
      </c>
      <c r="C20" s="108">
        <v>306.2</v>
      </c>
      <c r="D20" s="108">
        <v>223</v>
      </c>
      <c r="E20" s="6">
        <f>D20/45*0.2165</f>
        <v>1.0728777777777778</v>
      </c>
      <c r="F20" s="2"/>
      <c r="G20" s="6" t="s">
        <v>7</v>
      </c>
      <c r="H20" s="6">
        <f>L21+O24</f>
        <v>1.6971765568077866</v>
      </c>
      <c r="I20" s="6">
        <f>L22+O24</f>
        <v>1.7256562592929956</v>
      </c>
      <c r="J20" s="2"/>
      <c r="K20" s="17" t="s">
        <v>13</v>
      </c>
      <c r="L20" s="18">
        <f>IF(L23&gt;0,L19*O22,L19*O23)</f>
        <v>1.7074391222565095</v>
      </c>
      <c r="M20" s="12"/>
      <c r="N20" s="6" t="s">
        <v>14</v>
      </c>
      <c r="O20" s="6">
        <f>H27*POWER(H26,(C20-O25))</f>
        <v>1.2862407253544443</v>
      </c>
      <c r="P20" s="2"/>
      <c r="Q20" s="6">
        <v>10</v>
      </c>
      <c r="R20" s="86">
        <f t="shared" ref="R20:R22" si="0">R19+0.01</f>
        <v>0.67</v>
      </c>
      <c r="S20" s="85">
        <v>1.3299999999999999E-2</v>
      </c>
      <c r="T20" s="2"/>
    </row>
    <row r="21" spans="1:20">
      <c r="A21" s="2"/>
      <c r="B21" s="5">
        <v>90</v>
      </c>
      <c r="C21" s="108">
        <v>272.8</v>
      </c>
      <c r="D21" s="108">
        <v>157</v>
      </c>
      <c r="E21" s="6">
        <f t="shared" ref="E21:E22" si="1">D21/45*0.2165</f>
        <v>0.75534444444444448</v>
      </c>
      <c r="F21" s="2"/>
      <c r="G21" s="6" t="s">
        <v>5</v>
      </c>
      <c r="H21" s="6">
        <f>100*(L31-C21)*(L31-C22)/((C20-C21)*(C20-C22))+90*(L31-C20)*(L31-C22)/((C21-C20)*(C21-C22))+80*(L31-C20)*(L31-C21)/((C22-C20)*(C22-C21))</f>
        <v>74.806892962587909</v>
      </c>
      <c r="I21" s="6">
        <f>100*(L32-C21)*(L32-C22)/((C20-C21)*(C20-C22))+90*(L32-C20)*(L32-C22)/((C21-C20)*(C21-C22))+80*(L32-C20)*(L32-C21)/((C22-C20)*(C22-C21))</f>
        <v>75.604526102892947</v>
      </c>
      <c r="J21" s="2"/>
      <c r="K21" s="17" t="s">
        <v>15</v>
      </c>
      <c r="L21" s="18">
        <f>L20*L29</f>
        <v>1.6947032196736673</v>
      </c>
      <c r="M21" s="12"/>
      <c r="N21" s="6" t="s">
        <v>16</v>
      </c>
      <c r="O21" s="6">
        <f>I27*POWER(I26,(C20-O25))</f>
        <v>1.2098033147425156</v>
      </c>
      <c r="P21" s="2"/>
      <c r="Q21" s="6">
        <v>15</v>
      </c>
      <c r="R21" s="86">
        <f t="shared" si="0"/>
        <v>0.68</v>
      </c>
      <c r="S21" s="85">
        <v>1.35E-2</v>
      </c>
      <c r="T21" s="2"/>
    </row>
    <row r="22" spans="1:20">
      <c r="A22" s="2"/>
      <c r="B22" s="5">
        <v>80</v>
      </c>
      <c r="C22" s="108">
        <v>240.4</v>
      </c>
      <c r="D22" s="108">
        <v>113</v>
      </c>
      <c r="E22" s="6">
        <f t="shared" si="1"/>
        <v>0.54365555555555556</v>
      </c>
      <c r="F22" s="2"/>
      <c r="G22" s="6" t="s">
        <v>17</v>
      </c>
      <c r="H22" s="6" t="e">
        <f>INDEX('R286'!F291:F363,(ROUNDUP(((H21-80)/(20/72))+1,0)),1)</f>
        <v>#VALUE!</v>
      </c>
      <c r="I22" s="6" t="e">
        <f>INDEX('R286'!F291:F363,(ROUNDUP(((I21-80)/(20/72))+1,0)),1)</f>
        <v>#VALUE!</v>
      </c>
      <c r="J22" s="2"/>
      <c r="K22" s="17" t="s">
        <v>18</v>
      </c>
      <c r="L22" s="18">
        <f>L20/L30</f>
        <v>1.7231829221588764</v>
      </c>
      <c r="M22" s="12"/>
      <c r="N22" s="6" t="s">
        <v>19</v>
      </c>
      <c r="O22" s="6">
        <f>IF((O25&gt;0),((100+(L23/-H25))/100))</f>
        <v>1.0197871553380551</v>
      </c>
      <c r="P22" s="2"/>
      <c r="Q22" s="6">
        <v>20</v>
      </c>
      <c r="R22" s="86">
        <f t="shared" si="0"/>
        <v>0.69000000000000006</v>
      </c>
      <c r="S22" s="85">
        <v>1.38E-2</v>
      </c>
      <c r="T22" s="2"/>
    </row>
    <row r="23" spans="1:20">
      <c r="A23" s="2"/>
      <c r="B23" s="2"/>
      <c r="C23" s="2"/>
      <c r="D23" s="2"/>
      <c r="E23" s="2"/>
      <c r="F23" s="2"/>
      <c r="G23" s="13" t="s">
        <v>20</v>
      </c>
      <c r="H23" s="13">
        <f>H19/4</f>
        <v>1.9597881718334718</v>
      </c>
      <c r="I23" s="13">
        <f>I19/4</f>
        <v>1.9926746643106186</v>
      </c>
      <c r="J23" s="2"/>
      <c r="K23" s="19" t="s">
        <v>21</v>
      </c>
      <c r="L23" s="20">
        <f>IF(Calculadora!$B$2&gt;0,Calculadora!$B$2*O20,Calculadora!$B$2*O21)</f>
        <v>-4.6947786475437221</v>
      </c>
      <c r="M23" s="12"/>
      <c r="N23" s="6" t="s">
        <v>22</v>
      </c>
      <c r="O23" s="6">
        <f>IF((O25&gt;0),((100+(L23/-I25))/100))</f>
        <v>1.0228170236570311</v>
      </c>
      <c r="P23" s="2"/>
      <c r="Q23" s="6" t="str">
        <f>Calculadora!$B$2</f>
        <v>-3,65</v>
      </c>
      <c r="R23" s="6">
        <f>R18*(Q23-Q19)*(Q23-Q20)*(Q23-Q21)*(Q23-Q22)/((Q18-Q19)*(Q18-Q20)*(Q18-Q21)*(Q18-Q22))+R19*(Q23-Q18)*(Q23-Q20)*(Q23-Q21)*(Q23-Q22)/((Q19-Q18)*(Q19-Q20)*(Q19-Q21)*(Q19-Q22))+R20*(Q23-Q18)*(Q23-Q19)*(Q23-Q21)*(Q23-Q22)/((Q20-Q18)*(Q20-Q19)*(Q20-Q21)*(Q20-Q22))+R21*(Q23-Q18)*(Q23-Q19)*(Q23-Q20)*(Q23-Q22)/((Q21-Q18)*(Q21-Q19)*(Q21-Q20)*(Q21-Q22))+R22*(Q23-Q18)*(Q23-Q19)*(Q23-Q20)*(Q23-Q21)/((Q22-Q18)*(Q22-Q19)*(Q22-Q20)*(Q22-Q21))</f>
        <v>0.63182311345942899</v>
      </c>
      <c r="S23" s="6">
        <f>S18*(Q23-Q19)*(Q23-Q20)*(Q23-Q21)*(Q23-Q22)/((Q18-Q19)*(Q18-Q20)*(Q18-Q21)*(Q18-Q22))+S19*(Q23-Q18)*(Q23-Q20)*(Q23-Q21)*(Q23-Q22)/((Q19-Q18)*(Q19-Q20)*(Q19-Q21)*(Q19-Q22))+S20*(Q23-Q18)*(Q23-Q19)*(Q23-Q21)*(Q23-Q22)/((Q20-Q18)*(Q20-Q19)*(Q20-Q21)*(Q20-Q22))+S21*(Q23-Q18)*(Q23-Q19)*(Q23-Q20)*(Q23-Q22)/((Q21-Q18)*(Q21-Q19)*(Q21-Q20)*(Q21-Q22))+S22*(Q23-Q18)*(Q23-Q19)*(Q23-Q20)*(Q23-Q21)/((Q22-Q18)*(Q22-Q19)*(Q22-Q20)*(Q22-Q21))</f>
        <v>1.1520630052894745E-2</v>
      </c>
      <c r="T23" s="2"/>
    </row>
    <row r="24" spans="1:20">
      <c r="A24" s="2"/>
      <c r="B24" s="2"/>
      <c r="C24" s="2"/>
      <c r="D24" s="2"/>
      <c r="E24" s="1"/>
      <c r="F24" s="2"/>
      <c r="G24" s="2"/>
      <c r="H24" s="2"/>
      <c r="I24" s="2"/>
      <c r="J24" s="2"/>
      <c r="K24" s="21"/>
      <c r="L24" s="21"/>
      <c r="M24" s="12"/>
      <c r="N24" s="6" t="s">
        <v>23</v>
      </c>
      <c r="O24" s="6">
        <f>O19/4*Calculadora!$B$5</f>
        <v>2.473337134119318E-3</v>
      </c>
      <c r="P24" s="2"/>
      <c r="Q24" s="2"/>
      <c r="S24" s="2"/>
      <c r="T24" s="2"/>
    </row>
    <row r="25" spans="1:20">
      <c r="A25" s="2"/>
      <c r="B25" s="2"/>
      <c r="C25" s="2"/>
      <c r="D25" s="1"/>
      <c r="E25" s="1"/>
      <c r="F25" s="2"/>
      <c r="G25" s="6" t="s">
        <v>24</v>
      </c>
      <c r="H25" s="6">
        <f>'inf 286'!C25</f>
        <v>2.3726395064553079</v>
      </c>
      <c r="I25" s="6">
        <f>'inf 286'!D25</f>
        <v>2.0575771485852927</v>
      </c>
      <c r="J25" s="2"/>
      <c r="K25" s="6" t="s">
        <v>25</v>
      </c>
      <c r="L25" s="12"/>
      <c r="M25" s="12"/>
      <c r="N25" s="6" t="s">
        <v>26</v>
      </c>
      <c r="O25" s="6">
        <f>'286'!H14</f>
        <v>229.72</v>
      </c>
      <c r="P25" s="2"/>
      <c r="Q25" s="6">
        <v>-1</v>
      </c>
      <c r="R25" s="86">
        <v>0.63</v>
      </c>
      <c r="S25" s="85">
        <v>1.2699999999999999E-2</v>
      </c>
      <c r="T25" s="2"/>
    </row>
    <row r="26" spans="1:20">
      <c r="A26" s="2"/>
      <c r="B26" s="2"/>
      <c r="C26" s="2"/>
      <c r="D26" s="1"/>
      <c r="E26" s="1"/>
      <c r="F26" s="2"/>
      <c r="G26" s="6" t="s">
        <v>27</v>
      </c>
      <c r="H26" s="6">
        <f>(1+(H28*S23))</f>
        <v>1.0093381743685694</v>
      </c>
      <c r="I26" s="6">
        <f>(1+(I28*S32))</f>
        <v>1.0086349020660208</v>
      </c>
      <c r="J26" s="2"/>
      <c r="K26" s="15" t="s">
        <v>28</v>
      </c>
      <c r="L26" s="16">
        <f>O19*Calculadora!$B$3*$O$2</f>
        <v>1.0622645350581574</v>
      </c>
      <c r="M26" s="12"/>
      <c r="N26" s="2"/>
      <c r="O26" s="2"/>
      <c r="P26" s="2"/>
      <c r="Q26" s="6">
        <v>-10</v>
      </c>
      <c r="R26" s="86">
        <f>R25-0.01</f>
        <v>0.62</v>
      </c>
      <c r="S26" s="85">
        <v>1.2500000000000001E-2</v>
      </c>
      <c r="T26" s="2"/>
    </row>
    <row r="27" spans="1:20">
      <c r="A27" s="2"/>
      <c r="B27" s="2"/>
      <c r="C27" s="2"/>
      <c r="D27" s="1"/>
      <c r="E27" s="1"/>
      <c r="F27" s="2"/>
      <c r="G27" s="6" t="s">
        <v>29</v>
      </c>
      <c r="H27" s="6">
        <f>R23</f>
        <v>0.63182311345942899</v>
      </c>
      <c r="I27" s="6">
        <f>R32</f>
        <v>0.62681452957463735</v>
      </c>
      <c r="J27" s="2"/>
      <c r="K27" s="17" t="s">
        <v>30</v>
      </c>
      <c r="L27" s="18">
        <f>O5*Calculadora!B3*O19*0.95*(1-(L23*0.016))</f>
        <v>1.0849551805352062</v>
      </c>
      <c r="M27" s="1"/>
      <c r="N27" s="13" t="s">
        <v>31</v>
      </c>
      <c r="O27" s="6">
        <f>O25+L23</f>
        <v>225.02522135245627</v>
      </c>
      <c r="P27" s="2"/>
      <c r="Q27" s="6">
        <v>-20</v>
      </c>
      <c r="R27" s="86">
        <f t="shared" ref="R27:R31" si="2">R26-0.01</f>
        <v>0.61</v>
      </c>
      <c r="S27" s="85">
        <v>1.23E-2</v>
      </c>
      <c r="T27" s="2"/>
    </row>
    <row r="28" spans="1:20">
      <c r="A28" s="2"/>
      <c r="B28" s="2"/>
      <c r="C28" s="2"/>
      <c r="D28" s="2"/>
      <c r="E28" s="1"/>
      <c r="F28" s="2"/>
      <c r="G28" s="13">
        <v>180</v>
      </c>
      <c r="H28" s="13">
        <f>1.04*(O25-C21)*(O25-C22)/((C20-C21)*(C20-C22))+0.914*(O25-C20)*(O25-C22)/((C21-C20)*(C21-C22))+0.83*(O25-C20)*(O25-C21)/((C22-C20)*(C22-C21))</f>
        <v>0.81056108265738025</v>
      </c>
      <c r="I28" s="13">
        <f>1*(O25-C21)*(O25-C22)/((C20-C21)*(C20-C22))+0.903*(O25-C20)*(O25-C22)/((C21-C20)*(C21-C22))+0.76*(O25-C20)*(O25-C21)/((C22-C20)*(C22-C21))</f>
        <v>0.70230884052900633</v>
      </c>
      <c r="J28" s="2"/>
      <c r="K28" s="17" t="s">
        <v>32</v>
      </c>
      <c r="L28" s="18">
        <f>O5*Calculadora!B3*O19*1.25*(1-(L23*0.016))</f>
        <v>1.4275726059673768</v>
      </c>
      <c r="M28" s="1"/>
      <c r="N28" s="2"/>
      <c r="O28" s="2"/>
      <c r="P28" s="2"/>
      <c r="Q28" s="6">
        <v>-30</v>
      </c>
      <c r="R28" s="86">
        <f t="shared" si="2"/>
        <v>0.6</v>
      </c>
      <c r="S28" s="85">
        <v>1.1350000000000001E-2</v>
      </c>
      <c r="T28" s="2"/>
    </row>
    <row r="29" spans="1:20">
      <c r="A29" s="2"/>
      <c r="B29" s="2"/>
      <c r="C29" s="2"/>
      <c r="D29" s="1"/>
      <c r="E29" s="12"/>
      <c r="F29" s="2"/>
      <c r="G29" s="2"/>
      <c r="H29" s="2"/>
      <c r="I29" s="2"/>
      <c r="J29" s="2"/>
      <c r="K29" s="17" t="s">
        <v>33</v>
      </c>
      <c r="L29" s="18">
        <f>(100+(L27*2.75/-4))/100</f>
        <v>0.99254093313382041</v>
      </c>
      <c r="M29" s="1"/>
      <c r="N29" s="2"/>
      <c r="O29" s="2"/>
      <c r="P29" s="2"/>
      <c r="Q29" s="6">
        <v>-40</v>
      </c>
      <c r="R29" s="86">
        <f t="shared" si="2"/>
        <v>0.59</v>
      </c>
      <c r="S29" s="85">
        <v>1.115E-2</v>
      </c>
      <c r="T29" s="2"/>
    </row>
    <row r="30" spans="1:20">
      <c r="A30" s="2"/>
      <c r="B30" s="2"/>
      <c r="C30" s="2"/>
      <c r="D30" s="1"/>
      <c r="E30" s="12"/>
      <c r="F30" s="2"/>
      <c r="G30" s="13" t="s">
        <v>34</v>
      </c>
      <c r="H30" s="6" t="e">
        <f>INDEX('R286'!G291:G363,(ROUNDUP(((Calculadora!F24-80)/(20/72))+1,0)),1)</f>
        <v>#VALUE!</v>
      </c>
      <c r="I30" s="6" t="e">
        <f>INDEX('R286'!G291:G363,(ROUNDUP(((Calculadora!G24-80)/(20/72))+1,0)),1)</f>
        <v>#VALUE!</v>
      </c>
      <c r="J30" s="2"/>
      <c r="K30" s="17" t="s">
        <v>35</v>
      </c>
      <c r="L30" s="18">
        <f>(100+(L28*4/-6.25))/100</f>
        <v>0.99086353532180882</v>
      </c>
      <c r="M30" s="1"/>
      <c r="N30" s="1"/>
      <c r="O30" s="1"/>
      <c r="P30" s="1"/>
      <c r="Q30" s="6">
        <v>-50</v>
      </c>
      <c r="R30" s="86">
        <f t="shared" si="2"/>
        <v>0.57999999999999996</v>
      </c>
      <c r="S30" s="85">
        <v>1.095E-2</v>
      </c>
      <c r="T30" s="2"/>
    </row>
    <row r="31" spans="1:20">
      <c r="A31" s="2"/>
      <c r="B31" s="2"/>
      <c r="C31" s="2"/>
      <c r="D31" s="2"/>
      <c r="E31" s="2"/>
      <c r="F31" s="2"/>
      <c r="G31" s="2"/>
      <c r="H31" s="2"/>
      <c r="I31" s="2"/>
      <c r="J31" s="2"/>
      <c r="K31" s="17" t="s">
        <v>36</v>
      </c>
      <c r="L31" s="18">
        <f>O25+L23-L27</f>
        <v>223.94026617192105</v>
      </c>
      <c r="M31" s="2"/>
      <c r="N31" s="2"/>
      <c r="O31" s="2"/>
      <c r="P31" s="2"/>
      <c r="Q31" s="6">
        <v>-60</v>
      </c>
      <c r="R31" s="86">
        <f t="shared" si="2"/>
        <v>0.56999999999999995</v>
      </c>
      <c r="S31" s="85">
        <v>1.0749999999999999E-2</v>
      </c>
      <c r="T31" s="2"/>
    </row>
    <row r="32" spans="1:20">
      <c r="A32" s="2"/>
      <c r="B32" s="2"/>
      <c r="C32" s="2"/>
      <c r="D32" s="2"/>
      <c r="E32" s="2"/>
      <c r="F32" s="2"/>
      <c r="G32" s="2"/>
      <c r="H32" s="2"/>
      <c r="I32" s="2"/>
      <c r="J32" s="2"/>
      <c r="K32" s="19" t="s">
        <v>37</v>
      </c>
      <c r="L32" s="20">
        <f>O25+L23+L28</f>
        <v>226.45279395842365</v>
      </c>
      <c r="M32" s="2"/>
      <c r="N32" s="2"/>
      <c r="O32" s="2"/>
      <c r="P32" s="2"/>
      <c r="Q32" s="6" t="str">
        <f>Calculadora!$B$2</f>
        <v>-3,65</v>
      </c>
      <c r="R32" s="107">
        <f>R25*(Q32-Q26)*(Q32-Q27)*(Q32-Q28)*(Q32-Q29)*(Q32-Q30)*(Q32-Q31)/((Q25-Q26)*(Q25-Q27)*(Q25-Q28)*(Q25-Q29)*(Q25-Q30)*(Q25-Q31))+R26*(Q32-Q25)*(Q32-Q27)*(Q32-Q28)*(Q32-Q29)*(Q32-Q30)*(Q32-Q31)/((Q26-Q25)*(Q26-Q27)*(Q26-Q28)*(Q26-Q29)*(Q26-Q30)*(Q26-Q31))+R27*(Q32-Q25)*(Q32-Q26)*(Q32-Q28)*(Q32-Q29)*(Q32-Q30)*(Q32-Q31)/((Q27-Q25)*(Q27-Q26)*(Q27-Q28)*(Q27-Q29)*(Q27-Q30)*(Q27-Q31))+R28*(Q32-Q25)*(Q32-Q26)*(Q32-Q27)*(Q32-Q29)*(Q32-Q30)*(Q32-Q31)/((Q28-Q25)*(Q28-Q26)*(Q28-Q27)*(Q28-Q29)*(Q28-Q30)*(Q28-Q31))+R29*(Q32-Q25)*(Q32-Q26)*(Q32-Q27)*(Q32-Q28)*(Q32-Q30)*(Q32-Q31)/((Q29-Q25)*(Q29-Q26)*(Q29-Q27)*(Q29-Q28)*(Q29-Q30)*(Q29-Q31))+R30*(Q32-Q25)*(Q32-Q26)*(Q32-Q27)*(Q32-Q28)*(Q32-Q29)*(Q32-Q31)/((Q30-Q25)*(Q30-Q26)*(Q30-Q27)*(Q30-Q28)*(Q30-Q29)*(Q30-Q31))+R31*(Q32-Q25)*(Q32-Q26)*(Q32-Q27)*(Q32-Q28)*(Q32-Q29)*(Q32-Q30)/((Q31-Q25)*(Q31-Q26)*(Q31-Q27)*(Q31-Q28)*(Q31-Q29)*(Q31-Q30))</f>
        <v>0.62681452957463735</v>
      </c>
      <c r="S32" s="6">
        <f>S25*(Q32-Q26)*(Q32-Q27)*(Q32-Q28)*(Q32-Q29)*(Q32-Q30)*(Q32-Q31)/((Q25-Q26)*(Q25-Q27)*(Q25-Q28)*(Q25-Q29)*(Q25-Q30)*(Q25-Q31))+S26*(Q32-Q25)*(Q32-Q27)*(Q32-Q28)*(Q32-Q29)*(Q32-Q30)*(Q32-Q31)/((Q26-Q25)*(Q26-Q27)*(Q26-Q28)*(Q26-Q29)*(Q26-Q30)*(Q26-Q31))+S27*(Q32-Q25)*(Q32-Q26)*(Q32-Q28)*(Q32-Q29)*(Q32-Q30)*(Q32-Q31)/((Q27-Q25)*(Q27-Q26)*(Q27-Q28)*(Q27-Q29)*(Q27-Q30)*(Q27-Q31))+S28*(Q32-Q25)*(Q32-Q26)*(Q32-Q27)*(Q32-Q29)*(Q32-Q30)*(Q32-Q31)/((Q28-Q25)*(Q28-Q26)*(Q28-Q27)*(Q28-Q29)*(Q28-Q30)*(Q28-Q31))+S29*(Q32-Q25)*(Q32-Q26)*(Q32-Q27)*(Q32-Q28)*(Q32-Q30)*(Q32-Q31)/((Q29-Q25)*(Q29-Q26)*(Q29-Q27)*(Q29-Q28)*(Q29-Q30)*(Q29-Q31))+S30*(Q32-Q25)*(Q32-Q26)*(Q32-Q27)*(Q32-Q28)*(Q32-Q29)*(Q32-Q31)/((Q30-Q25)*(Q30-Q26)*(Q30-Q27)*(Q30-Q28)*(Q30-Q29)*(Q30-Q31))+S31*(Q32-Q25)*(Q32-Q26)*(Q32-Q27)*(Q32-Q28)*(Q32-Q29)*(Q32-Q30)/((Q31-Q25)*(Q31-Q26)*(Q31-Q27)*(Q31-Q28)*(Q31-Q29)*(Q31-Q30))</f>
        <v>1.2295021175465505E-2</v>
      </c>
      <c r="T32" s="12"/>
    </row>
    <row r="33" spans="1: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1"/>
      <c r="S33" s="1"/>
      <c r="T33" s="12"/>
    </row>
    <row r="34" spans="1:20">
      <c r="A34" s="2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1"/>
      <c r="N34" s="1"/>
      <c r="O34" s="1"/>
      <c r="P34" s="2"/>
      <c r="Q34" s="2"/>
      <c r="R34" s="2"/>
      <c r="S34" s="2"/>
      <c r="T34" s="12"/>
    </row>
    <row r="35" spans="1: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>
      <c r="A36" s="2"/>
      <c r="B36" s="474" t="s">
        <v>38</v>
      </c>
      <c r="C36" s="475"/>
      <c r="D36" s="475"/>
      <c r="E36" s="476"/>
      <c r="F36" s="2"/>
      <c r="G36" s="474" t="s">
        <v>38</v>
      </c>
      <c r="H36" s="475"/>
      <c r="I36" s="476"/>
      <c r="J36" s="12"/>
      <c r="K36" s="6" t="s">
        <v>7</v>
      </c>
      <c r="L36" s="12"/>
      <c r="M36" s="2"/>
      <c r="N36" s="6" t="s">
        <v>8</v>
      </c>
      <c r="O36" s="6">
        <f>O37/0.2165</f>
        <v>3.6517503772360858</v>
      </c>
      <c r="P36" s="1"/>
      <c r="Q36" s="6">
        <v>1</v>
      </c>
      <c r="R36" s="86">
        <v>0.68</v>
      </c>
      <c r="S36" s="85">
        <v>1.2699999999999999E-2</v>
      </c>
      <c r="T36" s="2"/>
    </row>
    <row r="37" spans="1:20">
      <c r="A37" s="2"/>
      <c r="B37" s="13" t="s">
        <v>5</v>
      </c>
      <c r="C37" s="13" t="s">
        <v>9</v>
      </c>
      <c r="D37" s="13" t="s">
        <v>10</v>
      </c>
      <c r="E37" s="13" t="s">
        <v>7</v>
      </c>
      <c r="F37" s="2"/>
      <c r="G37" s="13" t="s">
        <v>10</v>
      </c>
      <c r="H37" s="13">
        <f>H38/0.2165</f>
        <v>12.279653961813173</v>
      </c>
      <c r="I37" s="13">
        <f>I38/0.2165</f>
        <v>12.607727531118295</v>
      </c>
      <c r="J37" s="12"/>
      <c r="K37" s="15" t="s">
        <v>11</v>
      </c>
      <c r="L37" s="16">
        <f>O37*$O$3*Calculadora!$B$3</f>
        <v>2.6680437712832474</v>
      </c>
      <c r="M37" s="2"/>
      <c r="N37" s="6" t="s">
        <v>7</v>
      </c>
      <c r="O37" s="13">
        <f>IF(AND(O43&gt;(C45-0.0001),O43&lt;C39),(O45),IF(AND(O43&gt;(C39-0.0001),O43&lt;C38),(O46),IF(AND(O43&gt;(C38-0.0001),O43&lt;321),(O47),IF(AND((O43&gt;0-0.0001),O43&lt;C45),(O48)))))</f>
        <v>0.79060395667161254</v>
      </c>
      <c r="P37" s="2"/>
      <c r="Q37" s="6">
        <v>5</v>
      </c>
      <c r="R37" s="86">
        <f>R36+0.01</f>
        <v>0.69000000000000006</v>
      </c>
      <c r="S37" s="85">
        <v>1.3100000000000001E-2</v>
      </c>
      <c r="T37" s="2"/>
    </row>
    <row r="38" spans="1:20">
      <c r="A38" s="2"/>
      <c r="B38" s="13">
        <v>100</v>
      </c>
      <c r="C38" s="108">
        <v>256.2</v>
      </c>
      <c r="D38" s="108">
        <v>223</v>
      </c>
      <c r="E38" s="13">
        <f>D38/45*0.2165</f>
        <v>1.0728777777777778</v>
      </c>
      <c r="F38" s="2"/>
      <c r="G38" s="6" t="s">
        <v>7</v>
      </c>
      <c r="H38" s="6">
        <f>L39+O42</f>
        <v>2.6585450827325521</v>
      </c>
      <c r="I38" s="6">
        <f>L40+O42</f>
        <v>2.729573010487111</v>
      </c>
      <c r="J38" s="12"/>
      <c r="K38" s="17" t="s">
        <v>13</v>
      </c>
      <c r="L38" s="18">
        <f>IF(L41&gt;0,L37*O40,L37*O41)</f>
        <v>2.6871693955025977</v>
      </c>
      <c r="M38" s="2"/>
      <c r="N38" s="6" t="s">
        <v>14</v>
      </c>
      <c r="O38" s="6">
        <f>H46*POWER((1+(H45)),C38-O43)</f>
        <v>0.66182311345943046</v>
      </c>
      <c r="P38" s="2"/>
      <c r="Q38" s="6">
        <v>10</v>
      </c>
      <c r="R38" s="86">
        <f t="shared" ref="R38:R40" si="3">R37+0.01</f>
        <v>0.70000000000000007</v>
      </c>
      <c r="S38" s="85">
        <v>1.3299999999999999E-2</v>
      </c>
      <c r="T38" s="2"/>
    </row>
    <row r="39" spans="1:20">
      <c r="A39" s="2"/>
      <c r="B39" s="13">
        <f>B38-10</f>
        <v>90</v>
      </c>
      <c r="C39" s="108">
        <v>222.1</v>
      </c>
      <c r="D39" s="108">
        <v>151</v>
      </c>
      <c r="E39" s="13">
        <f t="shared" ref="E39:E48" si="4">D39/45*0.2165</f>
        <v>0.72647777777777778</v>
      </c>
      <c r="F39" s="2"/>
      <c r="G39" s="6" t="s">
        <v>5</v>
      </c>
      <c r="H39" s="6">
        <f>IF(O43&gt;(C45-0.0001),H47,H48)</f>
        <v>90.86819249068364</v>
      </c>
      <c r="I39" s="6">
        <f>IF(O43&gt;(C45-0.0001),I47,I48)</f>
        <v>92.057957827164017</v>
      </c>
      <c r="J39" s="12"/>
      <c r="K39" s="17" t="s">
        <v>15</v>
      </c>
      <c r="L39" s="18">
        <f>L38*L47</f>
        <v>2.6545920629491939</v>
      </c>
      <c r="M39" s="2"/>
      <c r="N39" s="6" t="s">
        <v>16</v>
      </c>
      <c r="O39" s="6">
        <f>I46*POWER((1+(I45)),C38-O43)</f>
        <v>0.67299556541067018</v>
      </c>
      <c r="P39" s="2"/>
      <c r="Q39" s="6">
        <v>15</v>
      </c>
      <c r="R39" s="86">
        <f t="shared" si="3"/>
        <v>0.71000000000000008</v>
      </c>
      <c r="S39" s="85">
        <v>1.35E-2</v>
      </c>
      <c r="T39" s="2"/>
    </row>
    <row r="40" spans="1:20">
      <c r="A40" s="2"/>
      <c r="B40" s="13">
        <f t="shared" ref="B40:B47" si="5">B39-10</f>
        <v>80</v>
      </c>
      <c r="C40" s="108">
        <v>189.4</v>
      </c>
      <c r="D40" s="108">
        <v>102</v>
      </c>
      <c r="E40" s="13">
        <f t="shared" si="4"/>
        <v>0.4907333333333333</v>
      </c>
      <c r="F40" s="2"/>
      <c r="G40" s="6" t="s">
        <v>17</v>
      </c>
      <c r="H40" s="6">
        <f>IF(N53=0,INDEX('R286'!E39:E363,(ROUNDDOWN(((H39-10)/(20/72)+1),0)),1),INDEX('R286'!E39:E363,(ROUNDUP(((H39-10)/(20/72))+1,0)),1))</f>
        <v>259.78333333333404</v>
      </c>
      <c r="I40" s="6">
        <f>IF(O53=0,INDEX('R286'!E39:E363,(ROUNDDOWN(((I39-10)/(20/72)+1),0)),1),INDEX('R286'!E39:E363,(ROUNDUP(((I39-10)/(20/72))+1,0)),1))</f>
        <v>263.75555555555616</v>
      </c>
      <c r="J40" s="12"/>
      <c r="K40" s="17" t="s">
        <v>18</v>
      </c>
      <c r="L40" s="18">
        <f>L38/L48</f>
        <v>2.7256199907037528</v>
      </c>
      <c r="M40" s="2"/>
      <c r="N40" s="6" t="s">
        <v>19</v>
      </c>
      <c r="O40" s="6">
        <f>IF((O43&gt;0),((100+(L41/-H44))/100))</f>
        <v>1.0073494711866906</v>
      </c>
      <c r="P40" s="1"/>
      <c r="Q40" s="6">
        <v>20</v>
      </c>
      <c r="R40" s="86">
        <f t="shared" si="3"/>
        <v>0.72000000000000008</v>
      </c>
      <c r="S40" s="85">
        <v>1.38E-2</v>
      </c>
      <c r="T40" s="2"/>
    </row>
    <row r="41" spans="1:20">
      <c r="A41" s="2"/>
      <c r="B41" s="13">
        <f t="shared" si="5"/>
        <v>70</v>
      </c>
      <c r="C41" s="108">
        <v>159.30000000000001</v>
      </c>
      <c r="D41" s="108">
        <v>70</v>
      </c>
      <c r="E41" s="13">
        <f t="shared" si="4"/>
        <v>0.33677777777777779</v>
      </c>
      <c r="F41" s="2"/>
      <c r="G41" s="6" t="s">
        <v>39</v>
      </c>
      <c r="H41" s="6">
        <f>N54</f>
        <v>11</v>
      </c>
      <c r="I41" s="6">
        <f>O54</f>
        <v>10</v>
      </c>
      <c r="J41" s="12"/>
      <c r="K41" s="19" t="s">
        <v>21</v>
      </c>
      <c r="L41" s="20">
        <f>IF(Calculadora!$B$2&gt;0,Calculadora!$B$2*O38,Calculadora!$B$2*O39)</f>
        <v>-2.415654364126921</v>
      </c>
      <c r="M41" s="2"/>
      <c r="N41" s="6" t="s">
        <v>22</v>
      </c>
      <c r="O41" s="6">
        <f>IF((O43&gt;0),((100+(L41/-I44))/100))</f>
        <v>1.0071684072147555</v>
      </c>
      <c r="P41" s="1"/>
      <c r="Q41" s="6" t="str">
        <f>Calculadora!$B$2</f>
        <v>-3,65</v>
      </c>
      <c r="R41" s="6">
        <f>R36*(Q41-Q37)*(Q41-Q38)*(Q41-Q39)*(Q41-Q40)/((Q36-Q37)*(Q36-Q38)*(Q36-Q39)*(Q36-Q40))+R37*(Q41-Q36)*(Q41-Q38)*(Q41-Q39)*(Q41-Q40)/((Q37-Q36)*(Q37-Q38)*(Q37-Q39)*(Q37-Q40))+R38*(Q41-Q36)*(Q41-Q37)*(Q41-Q39)*(Q41-Q40)/((Q38-Q36)*(Q38-Q37)*(Q38-Q39)*(Q38-Q40))+R39*(Q41-Q36)*(Q41-Q37)*(Q41-Q38)*(Q41-Q40)/((Q39-Q36)*(Q39-Q37)*(Q39-Q38)*(Q39-Q40))+R40*(Q41-Q36)*(Q41-Q37)*(Q41-Q38)*(Q41-Q39)/((Q40-Q36)*(Q40-Q37)*(Q40-Q38)*(Q40-Q39))</f>
        <v>0.66182311345943046</v>
      </c>
      <c r="S41" s="6">
        <f>S36*(Q41-Q37)*(Q41-Q38)*(Q41-Q39)*(Q41-Q40)/((Q36-Q37)*(Q36-Q38)*(Q36-Q39)*(Q36-Q40))+S37*(Q41-Q36)*(Q41-Q38)*(Q41-Q39)*(Q41-Q40)/((Q37-Q36)*(Q37-Q38)*(Q37-Q39)*(Q37-Q40))+S38*(Q41-Q36)*(Q41-Q37)*(Q41-Q39)*(Q41-Q40)/((Q38-Q36)*(Q38-Q37)*(Q38-Q39)*(Q38-Q40))+S39*(Q41-Q36)*(Q41-Q37)*(Q41-Q38)*(Q41-Q40)/((Q39-Q36)*(Q39-Q37)*(Q39-Q38)*(Q39-Q40))+S40*(Q41-Q36)*(Q41-Q37)*(Q41-Q38)*(Q41-Q39)/((Q40-Q36)*(Q40-Q37)*(Q40-Q38)*(Q40-Q39))</f>
        <v>1.1520630052894745E-2</v>
      </c>
      <c r="T41" s="2"/>
    </row>
    <row r="42" spans="1:20">
      <c r="A42" s="2"/>
      <c r="B42" s="13">
        <f t="shared" si="5"/>
        <v>60</v>
      </c>
      <c r="C42" s="108">
        <v>132.5</v>
      </c>
      <c r="D42" s="108">
        <v>49</v>
      </c>
      <c r="E42" s="13">
        <f t="shared" si="4"/>
        <v>0.23574444444444442</v>
      </c>
      <c r="F42" s="2"/>
      <c r="G42" s="13" t="s">
        <v>20</v>
      </c>
      <c r="H42" s="13">
        <f>H37/4</f>
        <v>3.0699134904532932</v>
      </c>
      <c r="I42" s="13">
        <f>I37/4</f>
        <v>3.1519318827795737</v>
      </c>
      <c r="J42" s="12"/>
      <c r="K42" s="21"/>
      <c r="L42" s="21"/>
      <c r="M42" s="2"/>
      <c r="N42" s="6" t="s">
        <v>23</v>
      </c>
      <c r="O42" s="6">
        <f>O37/4*Calculadora!$B$5</f>
        <v>3.9530197833580628E-3</v>
      </c>
      <c r="P42" s="1"/>
      <c r="Q42" s="2"/>
      <c r="R42" s="2"/>
      <c r="S42" s="2"/>
      <c r="T42" s="2"/>
    </row>
    <row r="43" spans="1:20">
      <c r="A43" s="2"/>
      <c r="B43" s="13">
        <f t="shared" si="5"/>
        <v>50</v>
      </c>
      <c r="C43" s="108">
        <v>108.6</v>
      </c>
      <c r="D43" s="108">
        <v>35</v>
      </c>
      <c r="E43" s="13">
        <f t="shared" si="4"/>
        <v>0.16838888888888889</v>
      </c>
      <c r="F43" s="2"/>
      <c r="G43" s="2"/>
      <c r="H43" s="2"/>
      <c r="I43" s="2"/>
      <c r="J43" s="12"/>
      <c r="K43" s="6" t="s">
        <v>25</v>
      </c>
      <c r="L43" s="12"/>
      <c r="M43" s="2"/>
      <c r="N43" s="6" t="s">
        <v>26</v>
      </c>
      <c r="O43" s="6">
        <f>$J$14</f>
        <v>229.17</v>
      </c>
      <c r="P43" s="1"/>
      <c r="Q43" s="13">
        <v>-1</v>
      </c>
      <c r="R43" s="87">
        <v>0.68</v>
      </c>
      <c r="S43" s="85">
        <v>1.2699999999999999E-2</v>
      </c>
      <c r="T43" s="2"/>
    </row>
    <row r="44" spans="1:20">
      <c r="A44" s="2"/>
      <c r="B44" s="13">
        <f t="shared" si="5"/>
        <v>40</v>
      </c>
      <c r="C44" s="108">
        <v>87</v>
      </c>
      <c r="D44" s="108">
        <v>25</v>
      </c>
      <c r="E44" s="13">
        <f t="shared" si="4"/>
        <v>0.12027777777777778</v>
      </c>
      <c r="F44" s="2"/>
      <c r="G44" s="6" t="s">
        <v>24</v>
      </c>
      <c r="H44" s="6">
        <f>IF('286'!O43&gt;('286'!C45-0.0001),'inf 286'!C11,'inf 286'!C19)</f>
        <v>3.2868410566756112</v>
      </c>
      <c r="I44" s="6">
        <f>IF('286'!O43&gt;('286'!C45-0.0001),'inf 286'!D11,'inf 286'!D19)</f>
        <v>3.369862079200082</v>
      </c>
      <c r="J44" s="2"/>
      <c r="K44" s="15" t="s">
        <v>28</v>
      </c>
      <c r="L44" s="16">
        <f>O37*Calculadora!$B$3*$O$2</f>
        <v>1.6977680334467402</v>
      </c>
      <c r="M44" s="12"/>
      <c r="N44" s="2"/>
      <c r="O44" s="2"/>
      <c r="P44" s="1"/>
      <c r="Q44" s="13">
        <v>-5</v>
      </c>
      <c r="R44" s="87">
        <f>R43-0.01</f>
        <v>0.67</v>
      </c>
      <c r="S44" s="85">
        <v>1.26E-2</v>
      </c>
      <c r="T44" s="2"/>
    </row>
    <row r="45" spans="1:20">
      <c r="A45" s="2"/>
      <c r="B45" s="13">
        <f t="shared" si="5"/>
        <v>30</v>
      </c>
      <c r="C45" s="108">
        <v>66.7</v>
      </c>
      <c r="D45" s="108">
        <v>18</v>
      </c>
      <c r="E45" s="13">
        <f t="shared" si="4"/>
        <v>8.660000000000001E-2</v>
      </c>
      <c r="F45" s="2"/>
      <c r="G45" s="6" t="s">
        <v>27</v>
      </c>
      <c r="H45" s="6" t="b">
        <f>IF(AND(Calculadora!B2&gt;-0.9,Calculadora!B2&lt;6),H54*S41,IF(AND(Calculadora!B2&gt;5.999,Calculadora!B2&lt;8.4),I54*S41,IF(AND(Calculadora!B2&gt;8.399,Calculadora!B2&lt;11),S41*J54,IF(AND(Calculadora!B2&gt;10.999,Calculadora!B2&lt;14.5),(K54*S41),IF(AND(Calculadora!B2&gt;14.499,Calculadora!B2&lt;16.9),L54*S41,IF(AND(Calculadora!B2&gt;16.899,Calculadora!B2&lt;30),(L54*1.008)*S41))))))</f>
        <v>0</v>
      </c>
      <c r="I45" s="6" t="b">
        <f>IF(AND(Calculadora!B2&lt;0.01,Calculadora!B2&gt;-8.3),(O57*H55),IF(AND(Q49&lt;-8.299,Q49&gt;-13.5),(I55*O57),IF(AND(Q49&lt;-13.49,Q49&gt;-17.5),(J55*O57),IF(AND(Calculadora!B2&lt;-17.49,Calculadora!B2&gt;-30),(O57*K55),IF(AND(Calculadora!B2&lt;-29.99,Calculadora!B2&gt;-59),((O57*L55)))))))</f>
        <v>0</v>
      </c>
      <c r="J45" s="1"/>
      <c r="K45" s="17" t="s">
        <v>30</v>
      </c>
      <c r="L45" s="18">
        <f>$O$5*Calculadora!$B$3*O37*1*(1-(L41*0.016))</f>
        <v>1.763387565595073</v>
      </c>
      <c r="M45" s="1"/>
      <c r="N45" s="6" t="s">
        <v>12</v>
      </c>
      <c r="O45" s="6">
        <f>E38*(O43-C39)*(O43-C40)*(O43-C41)*(O43-C42)*(O43-C43)*(O43-C44)*(O43-C45)/((C38-C39)*(C38-C40)*(C38-C41)*(C38-C42)*(C38-C43)*(C38-C44)*(C38-C45))+E39*(O43-C38)*(O43-C40)*(O43-C41)*(O43-C42)*(O43-C43)*(O43-C44)*(O43-C45)/((C39-C38)*(C39-C40)*(C39-C41)*(C39-C42)*(C39-C43)*(C39-C44)*(C39-C45))+E40*(O43-C38)*(O43-C39)*(O43-C41)*(O43-C42)*(O43-C43)*(O43-C44)*(O43-C45)/((C40-C38)*(C40-C39)*(C40-C41)*(C40-C42)*(C40-C43)*(C40-C44)*(C40-C45))+E41*(O43-C38)*(O43-C39)*(O43-C40)*(O43-C42)*(O43-C43)*(O43-C44)*(O43-C45)/((C41-C38)*(C41-C39)*(C41-C40)*(C41-C42)*(C41-C43)*(C41-C44)*(C41-C45))+E42*(O43-C38)*(O43-C39)*(O43-C40)*(O43-C41)*(O43-C43)*(O43-C44)*(O43-C45)/((C42-C38)*(C42-C39)*(C42-C40)*(C42-C41)*(C42-C43)*(C42-C44)*(C42-C45))+E43*(O43-C38)*(O43-C39)*(O43-C40)*(O43-C41)*(O43-C42)*(O43-C44)*(O43-C45)/((C43-C38)*(C43-C39)*(C43-C40)*(C43-C41)*(C43-C42)*(C43-C44)*(C43-C45))+E44*(O43-C38)*(O43-C39)*(O43-C40)*(O43-C41)*(O43-C42)*(O43-C43)*(O43-C45)/((C44-C38)*(C44-C39)*(C44-C40)*(C44-C41)*(C44-C42)*(C44-C43)*(C44-C45))+E45*(O43-C38)*(O43-C39)*(O43-C40)*(O43-C41)*(O43-C42)*(O43-C43)*(O43-C44)/((C45-C38)*(C45-C39)*(C45-C40)*(C45-C41)*(C45-C42)*(C45-C43)*(C45-C44))</f>
        <v>0.79002477150824346</v>
      </c>
      <c r="P45" s="2"/>
      <c r="Q45" s="13">
        <v>-10</v>
      </c>
      <c r="R45" s="87">
        <f t="shared" ref="R45:R48" si="6">R44-0.01</f>
        <v>0.66</v>
      </c>
      <c r="S45" s="85">
        <v>1.2500000000000001E-2</v>
      </c>
      <c r="T45" s="2"/>
    </row>
    <row r="46" spans="1:20">
      <c r="A46" s="2"/>
      <c r="B46" s="13">
        <f t="shared" si="5"/>
        <v>20</v>
      </c>
      <c r="C46" s="108">
        <v>46.7</v>
      </c>
      <c r="D46" s="108">
        <v>11</v>
      </c>
      <c r="E46" s="13">
        <f t="shared" si="4"/>
        <v>5.2922222222222218E-2</v>
      </c>
      <c r="F46" s="2"/>
      <c r="G46" s="6" t="s">
        <v>29</v>
      </c>
      <c r="H46" s="6">
        <f>R41</f>
        <v>0.66182311345943046</v>
      </c>
      <c r="I46" s="6">
        <f>IF(Calculadora!B2&gt;(-25+0.0001),'286'!R49,'286'!R57)</f>
        <v>0.67299556541067018</v>
      </c>
      <c r="J46" s="2"/>
      <c r="K46" s="17" t="s">
        <v>32</v>
      </c>
      <c r="L46" s="18">
        <f>O5*Calculadora!B3*O37*1.25*(1-(L41*0.016))</f>
        <v>2.204234456993841</v>
      </c>
      <c r="M46" s="2"/>
      <c r="N46" s="13" t="s">
        <v>40</v>
      </c>
      <c r="O46" s="6">
        <f>E38*(O43-C50)*(O43-C51)*(O43-C52)*(O43-C39)/((C38-C50)*(C38-C51)*(C38-C52)*(C38-C39))+E50*(O43-C38)*(O43-C51)*(O43-C52)*(O43-C39)/((C50-C38)*(C50-C51)*(C50-C52)*(C50-C39))+E51*(O43-C38)*(O43-C50)*(O43-C52)*(O43-C39)/((C51-C38)*(C51-C50)*(C51-C52)*(C51-C39))+E52*(O43-C38)*(O43-C50)*(O43-C51)*(O43-C39)/((C52-C38)*(C52-C50)*(C52-C51)*(C52-C39))+E39*(O43-C38)*(O43-C50)*(O43-C51)*(O43-C52)/((C39-C38)*(C39-C50)*(C39-C51)*(C39-C52))</f>
        <v>0.79060395667161254</v>
      </c>
      <c r="P46" s="2"/>
      <c r="Q46" s="13">
        <v>-15</v>
      </c>
      <c r="R46" s="87">
        <f t="shared" si="6"/>
        <v>0.65</v>
      </c>
      <c r="S46" s="85">
        <v>1.24E-2</v>
      </c>
      <c r="T46" s="2"/>
    </row>
    <row r="47" spans="1:20">
      <c r="A47" s="2"/>
      <c r="B47" s="13">
        <f t="shared" si="5"/>
        <v>10</v>
      </c>
      <c r="C47" s="108">
        <v>25.4</v>
      </c>
      <c r="D47" s="108">
        <v>6</v>
      </c>
      <c r="E47" s="13">
        <f t="shared" si="4"/>
        <v>2.8866666666666665E-2</v>
      </c>
      <c r="F47" s="2"/>
      <c r="G47" s="13">
        <v>140</v>
      </c>
      <c r="H47" s="13">
        <f>100*(L49-C39)*(L49-C40)*(L49-C41)*(L49-C42)*(L49-C43)*(L49-C44)*(L49-C45)/((C38-C39)*(C38-C40)*(C38-C41)*(C38-C42)*(C38-C43)*(C38-C44)*(C38-C45))+90*(L49-C38)*(L49-C40)*(L49-C41)*(L49-C42)*(L49-C43)*(L49-C44)*(L49-C45)/((C39-C38)*(C39-C40)*(C39-C41)*(C39-C42)*(C39-C43)*(C39-C44)*(C39-C45))+80*(L49-C38)*(L49-C39)*(L49-C41)*(L49-C42)*(L49-C43)*(L49-C44)*(L49-C45)/((C40-C38)*(C40-C39)*(C40-C41)*(C40-C42)*(C40-C43)*(C40-C44)*(C40-C45))+70*(L49-C38)*(L49-C39)*(L49-C40)*(L49-C42)*(L49-C43)*(L49-C44)*(L49-C45)/((C41-C38)*(C41-C39)*(C41-C40)*(C41-C42)*(C41-C43)*(C41-C44)*(C41-C45))+60*(L49-C38)*(L49-C39)*(L49-C40)*(L49-C41)*(L49-C43)*(L49-C44)*(L49-C45)/((C42-C38)*(C42-C39)*(C42-C40)*(C42-C41)*(C42-C43)*(C42-C44)*(C42-C45))+50*(L49-C38)*(L49-C39)*(L49-C40)*(L49-C41)*(L49-C42)*(L49-C44)*(L49-C45)/((C43-C38)*(C43-C39)*(C43-C40)*(C43-C41)*(C43-C42)*(C43-C44)*(C43-C45))+40*(L49-C38)*(L49-C39)*(L49-C40)*(L49-C41)*(L49-C42)*(L49-C43)*(L49-C45)/((C44-C38)*(C44-C39)*(C44-C40)*(C44-C41)*(C44-C42)*(C44-C43)*(C44-C45))+30*(L49-C38)*(L49-C39)*(L49-C40)*(L49-C41)*(L49-C42)*(L49-C43)*(L49-C44)/((C45-C38)*(C45-C39)*(C45-C40)*(C45-C41)*(C45-C42)*(C45-C43)*(C45-C44))</f>
        <v>90.86819249068364</v>
      </c>
      <c r="I47" s="13">
        <f>100*(L50-C39)*(L50-C40)*(L50-C41)*(L50-C42)*(L50-C43)*(L50-C44)*(L50-C45)/((C38-C39)*(C38-C40)*(C38-C41)*(C38-C42)*(C38-C43)*(C38-C44)*(C38-C45))+90*(L50-C38)*(L50-C40)*(L50-C41)*(L50-C42)*(L50-C43)*(L50-C44)*(L50-C45)/((C39-C38)*(C39-C40)*(C39-C41)*(C39-C42)*(C39-C43)*(C39-C44)*(C39-C45))+80*(L50-C38)*(L50-C39)*(L50-C41)*(L50-C42)*(L50-C43)*(L50-C44)*(L50-C45)/((C40-C38)*(C40-C39)*(C40-C41)*(C40-C42)*(C40-C43)*(C40-C44)*(C40-C45))+70*(L50-C38)*(L50-C39)*(L50-C40)*(L50-C42)*(L50-C43)*(L50-C44)*(L50-C45)/((C41-C38)*(C41-C39)*(C41-C40)*(C41-C42)*(C41-C43)*(C41-C44)*(C41-C45))+60*(L50-C38)*(L50-C39)*(L50-C40)*(L50-C41)*(L50-C43)*(L50-C44)*(L50-C45)/((C42-C38)*(C42-C39)*(C42-C40)*(C42-C41)*(C42-C43)*(C42-C44)*(C42-C45))+50*(L50-C38)*(L50-C39)*(L50-C40)*(L50-C41)*(L50-C42)*(L50-C44)*(L50-C45)/((C43-C38)*(C43-C39)*(C43-C40)*(C43-C41)*(C43-C42)*(C43-C44)*(C43-C45))+40*(L50-C38)*(L50-C39)*(L50-C40)*(L50-C41)*(L50-C42)*(L50-C43)*(L50-C45)/((C44-C38)*(C44-C39)*(C44-C40)*(C44-C41)*(C44-C42)*(C44-C43)*(C44-C45))+30*(L50-C38)*(L50-C39)*(L50-C40)*(L50-C41)*(L50-C42)*(L50-C43)*(L50-C44)/((C45-C38)*(C45-C39)*(C45-C40)*(C45-C41)*(C45-C42)*(C45-C43)*(C45-C44))</f>
        <v>92.057957827164017</v>
      </c>
      <c r="J47" s="2"/>
      <c r="K47" s="17" t="s">
        <v>33</v>
      </c>
      <c r="L47" s="18">
        <f>(100+(L45*2.75/-4))/100</f>
        <v>0.98787671048653392</v>
      </c>
      <c r="M47" s="12"/>
      <c r="N47" s="6" t="s">
        <v>41</v>
      </c>
      <c r="O47" s="6">
        <f>I50*(O43-H51)*(O43-H52)*(O43-C38)/((H50-H51)*(H50-H52)*(H50-C38))+I51*(O43-H50)*(O43-H52)*(O43-C38)/((H51-H50)*(H51-H52)*(H51-C38))+I52*(O43-H50)*(O43-H51)*(O43-C38)/((H52-H50)*(H52-H51)*(H52-C38))+E38*(O43-H50)*(O43-H51)*(O43-H52)/((C38-H50)*(C38-H51)*(C38-H52))</f>
        <v>0.77625059782221228</v>
      </c>
      <c r="P47" s="2"/>
      <c r="Q47" s="13">
        <v>-20</v>
      </c>
      <c r="R47" s="87">
        <f t="shared" si="6"/>
        <v>0.64</v>
      </c>
      <c r="S47" s="85">
        <v>1.23E-2</v>
      </c>
      <c r="T47" s="2"/>
    </row>
    <row r="48" spans="1:20">
      <c r="A48" s="2"/>
      <c r="B48" s="13">
        <f>B47-10</f>
        <v>0</v>
      </c>
      <c r="C48" s="108">
        <v>0</v>
      </c>
      <c r="D48" s="108">
        <v>0</v>
      </c>
      <c r="E48" s="13">
        <f t="shared" si="4"/>
        <v>0</v>
      </c>
      <c r="F48" s="2"/>
      <c r="G48" s="13">
        <v>400</v>
      </c>
      <c r="H48" s="13">
        <f>40*(L49-C45)*(L49-C46)*(L49-C47)*(L49-C48)/((C44-C45)*(C44-C46)*(C44-C47)*(C44-C48))+30*(L49-C44)*(L49-C46)*(L49-C47)*(L49-C48)/((C45-C44)*(C45-C46)*(C45-C47)*(C45-C48))+20*(L49-C44)*(L49-C45)*(L49-C47)*(L49-C48)/((C46-C44)*(C46-C45)*(C46-C47)*(C46-C48))+10*(L49-C44)*(L49-C45)*(L49-C46)*(L49-C48)/((C47-C44)*(C47-C45)*(C47-C46)*(C47-C48))+0*(L49-C44)*(L49-C45)*(L49-C46)*(L49-C47)/((C48-C44)*(C48-C45)*(C48-C46)*(C48-C47))</f>
        <v>30.296421437259596</v>
      </c>
      <c r="I48" s="13">
        <f>40*(L50-C45)*(L50-C46)*(L50-C47)*(L50-C48)/((C44-C45)*(C44-C46)*(C44-C47)*(C44-C48))+30*(L50-C44)*(L50-C46)*(L50-C47)*(L50-C48)/((C45-C44)*(C45-C46)*(C45-C47)*(C45-C48))+20*(L50-C44)*(L50-C45)*(L50-C47)*(L50-C48)/((C46-C44)*(C46-C45)*(C46-C47)*(C46-C48))+10*(L50-C44)*(L50-C45)*(L50-C46)*(L50-C48)/((C47-C44)*(C47-C45)*(C47-C46)*(C47-C48))+0*(L50-C44)*(L50-C45)*(L50-C46)*(L50-C47)/((C48-C44)*(C48-C45)*(C48-C46)*(C48-C47))</f>
        <v>25.956063448065834</v>
      </c>
      <c r="J48" s="2"/>
      <c r="K48" s="17" t="s">
        <v>35</v>
      </c>
      <c r="L48" s="18">
        <f>(100+(L46*4/-6.25))/100</f>
        <v>0.98589289947523939</v>
      </c>
      <c r="M48" s="2"/>
      <c r="N48" s="13" t="s">
        <v>42</v>
      </c>
      <c r="O48" s="6">
        <f>E44*(O43-C45)*(O43-C46)*(O43-C47)*(O43-C48)/((C44-C45)*(C44-C46)*(C44-C47)*(C44-C48))+E45*(O43-C44)*(O43-C46)*(O43-C47)*(O43-C48)/((C45-C44)*(C45-C46)*(C45-C47)*(C45-C48))+E46*(O43-C44)*(O43-C45)*(O43-C47)*(O43-C48)/((C46-C44)*(C46-C45)*(C46-C47)*(C46-C48))+E47*(O43-C44)*(O43-C45)*(O43-C46)*(O43-C48)/((C47-C44)*(C47-C45)*(C47-C46)*(C47-C48))+E48*(O43-C44)*(O43-C45)*(O43-C46)*(O43-C47)/((C48-C44)*(C48-C45)*(C48-C46)*(C48-C47))</f>
        <v>-4.8794089909307132</v>
      </c>
      <c r="P48" s="2"/>
      <c r="Q48" s="13">
        <v>-25</v>
      </c>
      <c r="R48" s="87">
        <f t="shared" si="6"/>
        <v>0.63</v>
      </c>
      <c r="S48" s="85">
        <v>1.2200000000000001E-2</v>
      </c>
      <c r="T48" s="2"/>
    </row>
    <row r="49" spans="1:20">
      <c r="A49" s="2"/>
      <c r="B49" s="2"/>
      <c r="C49" s="2"/>
      <c r="D49" s="2"/>
      <c r="E49" s="2"/>
      <c r="F49" s="2"/>
      <c r="G49" s="2"/>
      <c r="H49" s="2"/>
      <c r="I49" s="2"/>
      <c r="J49" s="2"/>
      <c r="K49" s="17" t="s">
        <v>36</v>
      </c>
      <c r="L49" s="9">
        <f>O43+L41-L45</f>
        <v>224.990958070278</v>
      </c>
      <c r="M49" s="2"/>
      <c r="N49" s="2"/>
      <c r="O49" s="2"/>
      <c r="P49" s="2"/>
      <c r="Q49" s="13" t="str">
        <f>Calculadora!$B$2</f>
        <v>-3,65</v>
      </c>
      <c r="R49" s="13">
        <f>R43*(Q49-Q44)*(Q49-Q45)*(Q49-Q46)*(Q49-Q47)*(Q49-Q48)/((Q43-Q44)*(Q43-Q45)*(Q43-Q46)*(Q43-Q47)*(Q43-Q48))+R44*(Q49-Q43)*(Q49-Q45)*(Q49-Q46)*(Q49-Q47)*(Q49-Q48)/((Q44-Q43)*(Q44-Q45)*(Q44-Q46)*(Q44-Q47)*(Q44-Q48))+R45*(Q49-Q43)*(Q49-Q44)*(Q49-Q46)*(Q49-Q47)*(Q49-Q48)/((Q45-Q43)*(Q45-Q44)*(Q45-Q46)*(Q45-Q47)*(Q45-Q48))+R46*(Q49-Q43)*(Q49-Q44)*(Q49-Q45)*(Q49-Q47)*(Q49-Q48)/((Q46-Q43)*(Q46-Q44)*(Q46-Q45)*(Q46-Q47)*(Q46-Q48))+R47*(Q49-Q43)*(Q49-Q44)*(Q49-Q45)*(Q49-Q46)*(Q49-Q48)/((Q47-Q43)*(Q47-Q44)*(Q47-Q45)*(Q47-Q46)*(Q47-Q48))+R48*(Q49-Q43)*(Q49-Q44)*(Q49-Q45)*(Q49-Q46)*(Q49-Q47)/((Q48-Q43)*(Q48-Q44)*(Q48-Q45)*(Q48-Q46)*(Q48-Q47))</f>
        <v>0.67299556541067018</v>
      </c>
      <c r="S49" s="13">
        <f>S43*(Q49-Q44)*(Q49-Q45)*(Q49-Q46)*(Q49-Q47)*(Q49-Q48)/((Q43-Q44)*(Q43-Q45)*(Q43-Q46)*(Q43-Q47)*(Q43-Q48))+S44*(Q49-Q43)*(Q49-Q45)*(Q49-Q46)*(Q49-Q47)*(Q49-Q48)/((Q44-Q43)*(Q44-Q45)*(Q44-Q46)*(Q44-Q47)*(Q44-Q48))+S45*(Q49-Q43)*(Q49-Q44)*(Q49-Q46)*(Q49-Q47)*(Q49-Q48)/((Q45-Q43)*(Q45-Q44)*(Q45-Q46)*(Q45-Q47)*(Q45-Q48))+S46*(Q49-Q43)*(Q49-Q44)*(Q49-Q45)*(Q49-Q47)*(Q49-Q48)/((Q46-Q43)*(Q46-Q44)*(Q46-Q45)*(Q46-Q47)*(Q46-Q48))+S47*(Q49-Q43)*(Q49-Q44)*(Q49-Q45)*(Q49-Q46)*(Q49-Q48)/((Q47-Q43)*(Q47-Q44)*(Q47-Q45)*(Q47-Q46)*(Q47-Q48))+S48*(Q49-Q43)*(Q49-Q44)*(Q49-Q45)*(Q49-Q46)*(Q49-Q47)/((Q48-Q43)*(Q48-Q44)*(Q48-Q45)*(Q48-Q46)*(Q48-Q47))</f>
        <v>1.2629955654106698E-2</v>
      </c>
      <c r="T49" s="2"/>
    </row>
    <row r="50" spans="1:20">
      <c r="A50" s="2"/>
      <c r="B50" s="13">
        <v>97.5</v>
      </c>
      <c r="C50" s="108">
        <v>247.7</v>
      </c>
      <c r="D50" s="108">
        <v>203</v>
      </c>
      <c r="E50" s="13">
        <f>D50/45*0.2165</f>
        <v>0.9766555555555555</v>
      </c>
      <c r="F50" s="2"/>
      <c r="G50" s="22">
        <v>107.5</v>
      </c>
      <c r="H50" s="13">
        <v>281.7</v>
      </c>
      <c r="I50" s="13">
        <v>1.3542000000000001</v>
      </c>
      <c r="J50" s="2"/>
      <c r="K50" s="19" t="s">
        <v>37</v>
      </c>
      <c r="L50" s="11">
        <f>O43+L41+L46</f>
        <v>228.95858009286692</v>
      </c>
      <c r="M50" s="2"/>
      <c r="N50" s="15" t="s">
        <v>43</v>
      </c>
      <c r="O50" s="16"/>
      <c r="P50" s="2"/>
      <c r="Q50" s="2"/>
      <c r="R50" s="2"/>
      <c r="S50" s="2"/>
      <c r="T50" s="2"/>
    </row>
    <row r="51" spans="1:20">
      <c r="A51" s="2"/>
      <c r="B51" s="13">
        <v>95</v>
      </c>
      <c r="C51" s="108">
        <v>239.2</v>
      </c>
      <c r="D51" s="108">
        <v>184</v>
      </c>
      <c r="E51" s="13">
        <f t="shared" ref="E51:E52" si="7">D51/45*0.2165</f>
        <v>0.88524444444444439</v>
      </c>
      <c r="F51" s="2"/>
      <c r="G51" s="13">
        <v>105</v>
      </c>
      <c r="H51" s="13">
        <v>273.2</v>
      </c>
      <c r="I51" s="13">
        <v>1.2604</v>
      </c>
      <c r="J51" s="2"/>
      <c r="K51" s="2"/>
      <c r="L51" s="2"/>
      <c r="M51" s="2"/>
      <c r="N51" s="17">
        <f>MOD(H39,20/72)</f>
        <v>3.485915735030265E-2</v>
      </c>
      <c r="O51" s="18">
        <f>MOD(I39,20/72)</f>
        <v>0.11351338271956879</v>
      </c>
      <c r="P51" s="2"/>
      <c r="Q51" s="13">
        <v>-30</v>
      </c>
      <c r="R51" s="87">
        <f>R48-0.01</f>
        <v>0.62</v>
      </c>
      <c r="S51" s="85">
        <v>1.1350000000000001E-2</v>
      </c>
      <c r="T51" s="2"/>
    </row>
    <row r="52" spans="1:20">
      <c r="A52" s="2"/>
      <c r="B52" s="13">
        <v>92.5</v>
      </c>
      <c r="C52" s="108">
        <v>230.6</v>
      </c>
      <c r="D52" s="108">
        <v>167</v>
      </c>
      <c r="E52" s="13">
        <f t="shared" si="7"/>
        <v>0.80345555555555559</v>
      </c>
      <c r="F52" s="2"/>
      <c r="G52" s="13">
        <v>102.5</v>
      </c>
      <c r="H52" s="13">
        <v>264.7</v>
      </c>
      <c r="I52" s="13">
        <v>1.1666000000000001</v>
      </c>
      <c r="J52" s="12"/>
      <c r="K52" s="13" t="s">
        <v>31</v>
      </c>
      <c r="L52" s="6">
        <f>O43+L41</f>
        <v>226.75434563587308</v>
      </c>
      <c r="M52" s="12"/>
      <c r="N52" s="17">
        <f>N51/(20/72)</f>
        <v>0.12549296646108954</v>
      </c>
      <c r="O52" s="18">
        <f>O51/(20/72)</f>
        <v>0.4086481777904476</v>
      </c>
      <c r="P52" s="12"/>
      <c r="Q52" s="13">
        <v>-35</v>
      </c>
      <c r="R52" s="87">
        <f>R51-0.01</f>
        <v>0.61</v>
      </c>
      <c r="S52" s="85">
        <v>1.125E-2</v>
      </c>
      <c r="T52" s="2"/>
    </row>
    <row r="53" spans="1:20">
      <c r="A53" s="2"/>
      <c r="B53" s="2"/>
      <c r="C53" s="2"/>
      <c r="D53" s="2"/>
      <c r="E53" s="2"/>
      <c r="F53" s="2"/>
      <c r="G53" s="2"/>
      <c r="H53" s="2"/>
      <c r="I53" s="2"/>
      <c r="J53" s="14"/>
      <c r="K53" s="2"/>
      <c r="L53" s="2"/>
      <c r="M53" s="14"/>
      <c r="N53" s="17">
        <f>IF(N52&lt;0.288,ROUNDDOWN(N52,0),ROUNDUP(N52,0))</f>
        <v>0</v>
      </c>
      <c r="O53" s="18">
        <f>IF(O52&lt;0.288,ROUNDDOWN(O52,0),ROUNDUP(O52,0))</f>
        <v>1</v>
      </c>
      <c r="P53" s="14"/>
      <c r="Q53" s="13">
        <v>-40</v>
      </c>
      <c r="R53" s="87">
        <f t="shared" ref="R53:R56" si="8">R52-0.01</f>
        <v>0.6</v>
      </c>
      <c r="S53" s="85">
        <v>1.115E-2</v>
      </c>
      <c r="T53" s="2"/>
    </row>
    <row r="54" spans="1:20">
      <c r="A54" s="2"/>
      <c r="B54" s="2"/>
      <c r="C54" s="2"/>
      <c r="D54" s="2"/>
      <c r="E54" s="2"/>
      <c r="F54" s="2"/>
      <c r="G54" s="13" t="s">
        <v>44</v>
      </c>
      <c r="H54" s="13">
        <f>1.04*(O43-C40)*(O43-C42)*(O43-C44)*(O43-C46)*(O43-C48)/((C38-C40)*(C38-C42)*(C38-C44)*(C38-C46)*(C38-C48))+0.914*(O43-C38)*(O43-C42)*(O43-C44)*(O43-C46)*(O43-C48)/((C40-C38)*(C40-C42)*(C40-C44)*(C40-C46)*(C40-C48))+0.83*(O43-C38)*(O43-C40)*(O43-C44)*(O43-C46)*(O43-C48)/((C42-C38)*(C42-C40)*(C42-C44)*(C42-C46)*(C42-C48))+0.767*(O43-C38)*(O43-C40)*(O43-C42)*(O43-C46)*(O43-C48)/((C44-C38)*(C44-C40)*(C44-C42)*(C44-C46)*(C44-C48))+0.748*(O43-C38)*(O43-C40)*(O43-C42)*(O43-C44)*(O43-C48)/((C46-C38)*(C46-C40)*(C46-C42)*(C46-C44)*(C46-C48))+0.738*(O43-C38)*(O43-C40)*(O43-C42)*(O43-C44)*(O43-C46)/((C48-C38)*(C48-C40)*(C48-C42)*(C48-C44)*(C48-C46))</f>
        <v>0.96697537687256374</v>
      </c>
      <c r="I54" s="6">
        <f>1.1*(O43-C40)*(O43-C42)*(O43-C44)*(O43-C46)*(O43-C48)/((C38-C40)*(C38-C42)*(C38-C44)*(C38-C46)*(C38-C48))+0.912*(O43-C38)*(O43-C42)*(O43-C44)*(O43-C46)*(O43-C48)/((C40-C38)*(C40-C42)*(C40-C44)*(C40-C46)*(C40-C48))+0.835*(O43-C38)*(O43-C40)*(O43-C44)*(O43-C46)*(O43-C48)/((C42-C38)*(C42-C40)*(C42-C44)*(C42-C46)*(C42-C48))+0.799*(O43-C38)*(O43-C40)*(O43-C42)*(O43-C46)*(O43-C48)/((C44-C38)*(C44-C40)*(C44-C42)*(C44-C46)*(C44-C48))+0.78*(O43-C38)*(O43-C40)*(O43-C42)*(O43-C44)*(O43-C48)/((C46-C38)*(C46-C40)*(C46-C42)*(C46-C44)*(C46-C48))+0.76*(O43-C38)*(O43-C40)*(O43-C42)*(O43-C44)*(O43-C46)/((C48-C38)*(C48-C40)*(C48-C42)*(C48-C44)*(C48-C46))</f>
        <v>1.0036568165420117</v>
      </c>
      <c r="J54" s="6">
        <f>1.1*(O43-C40)*(O43-C42)*(O43-C44)*(O43-C46)*(O43-C48)/((C38-C40)*(C38-C42)*(C38-C44)*(C38-C46)*(C38-C48))+0.909*(O43-C38)*(O43-C42)*(O43-C44)*(O43-C46)*(O43-C48)/((C40-C38)*(C40-C42)*(C40-C44)*(C40-C46)*(C40-C48))+0.853*(O43-C38)*(O43-C40)*(O43-C44)*(O43-C46)*(O43-C48)/((C42-C38)*(C42-C40)*(C42-C44)*(C42-C46)*(C42-C48))+0.824*(O43-C38)*(O43-C40)*(O43-C42)*(O43-C46)*(O43-C48)/((C44-C38)*(C44-C40)*(C44-C42)*(C44-C46)*(C44-C48))+0.794*(O43-C38)*(O43-C40)*(O43-C42)*(O43-C44)*(O43-C48)/((C46-C38)*(C46-C40)*(C46-C42)*(C46-C44)*(C46-C48))+0.76*(O43-C38)*(O43-C40)*(O43-C42)*(O43-C44)*(O43-C46)/((C48-C38)*(C48-C40)*(C48-C42)*(C48-C44)*(C48-C46))</f>
        <v>0.99711624759506368</v>
      </c>
      <c r="K54" s="6">
        <f>1.03*(O43-C40)*(O43-C42)*(O43-C44)*(O43-C46)*(O43-C48)/((C38-C40)*(C38-C42)*(C38-C44)*(C38-C46)*(C38-C48))+0.924*(O43-C38)*(O43-C42)*(O43-C44)*(O43-C46)*(O43-C48)/((C40-C38)*(C40-C42)*(C40-C44)*(C40-C46)*(C40-C48))+0.8675*(O43-C38)*(O43-C40)*(O43-C44)*(O43-C46)*(O43-C48)/((C42-C38)*(C42-C40)*(C42-C44)*(C42-C46)*(C42-C48))+0.84*(O43-C38)*(O43-C40)*(O43-C42)*(O43-C46)*(O43-C48)/((C44-C38)*(C44-C40)*(C44-C42)*(C44-C46)*(C44-C48))+0.82*(O43-C38)*(O43-C40)*(O43-C42)*(O43-C44)*(O43-C48)/((C46-C38)*(C46-C40)*(C46-C42)*(C46-C44)*(C46-C48))+0.815*(O43-C38)*(O43-C40)*(O43-C42)*(O43-C44)*(O43-C46)/((C48-C38)*(C48-C40)*(C48-C42)*(C48-C44)*(C48-C46))</f>
        <v>0.98509024887071839</v>
      </c>
      <c r="L54" s="6">
        <f>1.04*(O43-C40)*(O43-C42)*(O43-C44)*(O43-C46)*(O43-C48)/((C38-C40)*(C38-C42)*(C38-C44)*(C38-C46)*(C38-C48))+0.927*(O43-C38)*(O43-C42)*(O43-C44)*(O43-C46)*(O43-C48)/((C40-C38)*(C40-C42)*(C40-C44)*(C40-C46)*(C40-C48))+0.8798*(O43-C38)*(O43-C40)*(O43-C44)*(O43-C46)*(O43-C48)/((C42-C38)*(C42-C40)*(C42-C44)*(C42-C46)*(C42-C48))+0.8655*(O43-C38)*(O43-C40)*(O43-C42)*(O43-C46)*(O43-C48)/((C44-C38)*(C44-C40)*(C44-C42)*(C44-C46)*(C44-C48))+0.85*(O43-C38)*(O43-C40)*(O43-C42)*(O43-C44)*(O43-C48)/((C46-C38)*(C46-C40)*(C46-C42)*(C46-C44)*(C46-C48))+0.82*(O43-C38)*(O43-C40)*(O43-C42)*(O43-C44)*(O43-C46)/((C48-C38)*(C48-C40)*(C48-C42)*(C48-C44)*(C48-C46))</f>
        <v>0.99054161912575367</v>
      </c>
      <c r="M54" s="2"/>
      <c r="N54" s="17">
        <f>IF(N51&lt;0.08,11,N55)</f>
        <v>11</v>
      </c>
      <c r="O54" s="18">
        <f>IF(O51&lt;0.08,11,O55)</f>
        <v>10</v>
      </c>
      <c r="P54" s="1"/>
      <c r="Q54" s="13">
        <v>-45</v>
      </c>
      <c r="R54" s="87">
        <f t="shared" si="8"/>
        <v>0.59</v>
      </c>
      <c r="S54" s="85">
        <v>1.1050000000000001E-2</v>
      </c>
      <c r="T54" s="2"/>
    </row>
    <row r="55" spans="1:20">
      <c r="A55" s="2"/>
      <c r="B55" s="2"/>
      <c r="C55" s="2"/>
      <c r="D55" s="2"/>
      <c r="E55" s="2"/>
      <c r="F55" s="2"/>
      <c r="G55" s="13" t="s">
        <v>45</v>
      </c>
      <c r="H55" s="6">
        <f>1.1*(O43-C40)*(O43-C42)*(O43-C44)*(O43-C46)*(O43-C48)/((C38-C40)*(C38-C42)*(C38-C44)*(C38-C46)*(C38-C48))+0.911*(O43-C38)*(O43-C42)*(O43-C44)*(O43-C46)*(O43-C48)/((C40-C38)*(C40-C42)*(C40-C44)*(C40-C46)*(C40-C48))+0.772*(O43-C38)*(O43-C40)*(O43-C44)*(O43-C46)*(O43-C48)/((C42-C38)*(C42-C40)*(C42-C44)*(C42-C46)*(C42-C48))+0.676*(O43-C38)*(O43-C40)*(O43-C42)*(O43-C46)*(O43-C48)/((C44-C38)*(C44-C40)*(C44-C42)*(C44-C46)*(C44-C48))+0.604*(O43-C38)*(O43-C40)*(O43-C42)*(O43-C44)*(O43-C48)/((C46-C38)*(C46-C40)*(C46-C42)*(C46-C44)*(C46-C48))+0.584*(O43-C38)*(O43-C40)*(O43-C42)*(O43-C44)*(O43-C46)/((C48-C38)*(C48-C40)*(C48-C42)*(C48-C44)*(C48-C46))</f>
        <v>1.0246630367614791</v>
      </c>
      <c r="I55" s="13">
        <f>1*(O43-C40)*(O43-C42)*(O43-C44)*(O43-C46)*(O43-C48)/((C38-C40)*(C38-C42)*(C38-C44)*(C38-C46)*(C38-C48))+0.903*(O43-C38)*(O43-C42)*(O43-C44)*(O43-C46)*(O43-C48)/((C40-C38)*(C40-C42)*(C40-C44)*(C40-C46)*(C40-C48))+0.76*(O43-C38)*(O43-C40)*(O43-C44)*(O43-C46)*(O43-C48)/((C42-C38)*(C42-C40)*(C42-C44)*(C42-C46)*(C42-C48))+0.661*(O43-C38)*(O43-C40)*(O43-C42)*(O43-C46)*(O43-C48)/((C44-C38)*(C44-C40)*(C44-C42)*(C44-C46)*(C44-C48))+0.58*(O43-C38)*(O43-C40)*(O43-C42)*(O43-C44)*(O43-C48)/((C46-C38)*(C46-C40)*(C46-C42)*(C46-C44)*(C46-C48))+0.54*(O43-C38)*(O43-C40)*(O43-C42)*(O43-C44)*(O43-C46)/((C48-C38)*(C48-C40)*(C48-C42)*(C48-C44)*(C48-C46))</f>
        <v>0.99216467256652952</v>
      </c>
      <c r="J55" s="6">
        <f>1*(O43-C40)*(O43-C42)*(O43-C44)*(O43-C46)*(O43-C48)/((C38-C40)*(C38-C42)*(C38-C44)*(C38-C46)*(C38-C48))+0.9*(O43-C38)*(O43-C42)*(O43-C44)*(O43-C46)*(O43-C48)/((C40-C38)*(C40-C42)*(C40-C44)*(C40-C46)*(C40-C48))+0.752*(O43-C38)*(O43-C40)*(O43-C44)*(O43-C46)*(O43-C48)/((C42-C38)*(C42-C40)*(C42-C44)*(C42-C46)*(C42-C48))+0.634*(O43-C38)*(O43-C40)*(O43-C42)*(O43-C46)*(O43-C48)/((C44-C38)*(C44-C40)*(C44-C42)*(C44-C46)*(C44-C48))+0.54*(O43-C38)*(O43-C40)*(O43-C42)*(O43-C44)*(O43-C48)/((C46-C38)*(C46-C40)*(C46-C42)*(C46-C44)*(C46-C48))+0.48*(O43-C38)*(O43-C40)*(O43-C42)*(O43-C44)*(O43-C46)/((C48-C38)*(C48-C40)*(C48-C42)*(C48-C44)*(C48-C46))</f>
        <v>0.98119037080489946</v>
      </c>
      <c r="K55" s="6">
        <f>1.13*(O43-C40)*(O43-C42)*(O43-C44)*(O43-C46)*(O43-C48)/((C38-C40)*(C38-C42)*(C38-C44)*(C38-C46)*(C38-C48))+0.886*(O43-C38)*(O43-C42)*(O43-C44)*(O43-C46)*(O43-C48)/((C40-C38)*(C40-C42)*(C40-C44)*(C40-C46)*(C40-C48))+0.721*(O43-C38)*(O43-C40)*(O43-C44)*(O43-C46)*(O43-C48)/((C42-C38)*(C42-C40)*(C42-C44)*(C42-C46)*(C42-C48))+0.605*(O43-C38)*(O43-C40)*(O43-C42)*(O43-C46)*(O43-C48)/((C44-C38)*(C44-C40)*(C44-C42)*(C44-C46)*(C44-C48))+0.53*(O43-C38)*(O43-C40)*(O43-C42)*(O43-C44)*(O43-C48)/((C46-C38)*(C46-C40)*(C46-C42)*(C46-C44)*(C46-C48))+0.47*(O43-C38)*(O43-C40)*(O43-C42)*(O43-C44)*(O43-C46)/((C48-C38)*(C48-C40)*(C48-C42)*(C48-C44)*(C48-C46))</f>
        <v>1.0149145044313617</v>
      </c>
      <c r="L55" s="13">
        <f>1.2*(O43-C40)*(O43-C42)*(O43-C44)*(O43-C46)*(O43-C48)/((C38-C40)*(C38-C42)*(C38-C44)*(C38-C46)*(C38-C48))+0.85*(O43-C38)*(O43-C42)*(O43-C44)*(O43-C46)*(O43-C48)/((C40-C38)*(C40-C42)*(C40-C44)*(C40-C46)*(C40-C48))+0.64*(O43-C38)*(O43-C40)*(O43-C44)*(O43-C46)*(O43-C48)/((C42-C38)*(C42-C40)*(C42-C44)*(C42-C46)*(C42-C48))+0.595*(O43-C38)*(O43-C40)*(O43-C42)*(O43-C46)*(O43-C48)/((C44-C38)*(C44-C40)*(C44-C42)*(C44-C46)*(C44-C48))+0.56*(O43-C38)*(O43-C40)*(O43-C42)*(O43-C44)*(O43-C48)/((C46-C38)*(C46-C40)*(C46-C42)*(C46-C44)*(C46-C48))+0.52*(O43-C38)*(O43-C40)*(O43-C42)*(O43-C44)*(O43-C46)/((C48-C38)*(C48-C40)*(C48-C42)*(C48-C44)*(C48-C46))</f>
        <v>1.0936524636447607</v>
      </c>
      <c r="M55" s="2"/>
      <c r="N55" s="19">
        <f>IF(N51&gt;(20/72)-0.08,11,10)</f>
        <v>10</v>
      </c>
      <c r="O55" s="20">
        <f>IF(O51&gt;(20/72)-0.08,11,10)</f>
        <v>10</v>
      </c>
      <c r="P55" s="1"/>
      <c r="Q55" s="13">
        <v>-50</v>
      </c>
      <c r="R55" s="87">
        <f t="shared" si="8"/>
        <v>0.57999999999999996</v>
      </c>
      <c r="S55" s="85">
        <f>S54-0.0001</f>
        <v>1.0950000000000001E-2</v>
      </c>
      <c r="T55" s="2"/>
    </row>
    <row r="56" spans="1: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  <c r="Q56" s="13">
        <v>-55</v>
      </c>
      <c r="R56" s="87">
        <f t="shared" si="8"/>
        <v>0.56999999999999995</v>
      </c>
      <c r="S56" s="85">
        <f>S55-0.0001</f>
        <v>1.0850000000000002E-2</v>
      </c>
      <c r="T56" s="2"/>
    </row>
    <row r="57" spans="1: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6" t="s">
        <v>46</v>
      </c>
      <c r="O57" s="6">
        <f>IF(Calculadora!B2&gt;(-25+0.0001),'286'!S49,'286'!S57)</f>
        <v>1.2629955654106698E-2</v>
      </c>
      <c r="P57" s="1"/>
      <c r="Q57" s="13" t="str">
        <f>Calculadora!$B$2</f>
        <v>-3,65</v>
      </c>
      <c r="R57" s="13">
        <f>R51*(Q57-Q52)*(Q57-Q53)*(Q57-Q54)*(Q57-Q55)*(Q57-Q56)/((Q51-Q52)*(Q51-Q53)*(Q51-Q54)*(Q51-Q55)*(Q51-Q56))+R52*(Q57-Q51)*(Q57-Q53)*(Q57-Q54)*(Q57-Q55)*(Q57-Q56)/((Q52-Q51)*(Q52-Q53)*(Q52-Q54)*(Q52-Q55)*(Q52-Q56))+R53*(Q57-Q51)*(Q57-Q52)*(Q57-Q54)*(Q57-Q55)*(Q57-Q56)/((Q53-Q51)*(Q53-Q52)*(Q53-Q54)*(Q53-Q55)*(Q53-Q56))+R54*(Q57-Q51)*(Q57-Q52)*(Q57-Q53)*(Q57-Q55)*(Q57-Q56)/((Q54-Q51)*(Q54-Q52)*(Q54-Q53)*(Q54-Q55)*(Q54-Q56))+R55*(Q57-Q51)*(Q57-Q52)*(Q57-Q53)*(Q57-Q54)*(Q57-Q56)/((Q55-Q51)*(Q55-Q52)*(Q55-Q53)*(Q55-Q54)*(Q55-Q56))+R56*(Q57-Q51)*(Q57-Q52)*(Q57-Q53)*(Q57-Q54)*(Q57-Q55)/((Q56-Q51)*(Q56-Q52)*(Q56-Q53)*(Q56-Q54)*(Q56-Q55))</f>
        <v>0.67269999999982133</v>
      </c>
      <c r="S57" s="13">
        <f>S51*(Q57-Q52)*(Q57-Q53)*(Q57-Q54)*(Q57-Q55)*(Q57-Q56)/((Q51-Q52)*(Q51-Q53)*(Q51-Q54)*(Q51-Q55)*(Q51-Q56))+S52*(Q57-Q51)*(Q57-Q53)*(Q57-Q54)*(Q57-Q55)*(Q57-Q56)/((Q52-Q51)*(Q52-Q53)*(Q52-Q54)*(Q52-Q55)*(Q52-Q56))+S53*(Q57-Q51)*(Q57-Q52)*(Q57-Q54)*(Q57-Q55)*(Q57-Q56)/((Q53-Q51)*(Q53-Q52)*(Q53-Q54)*(Q53-Q55)*(Q53-Q56))+S54*(Q57-Q51)*(Q57-Q52)*(Q57-Q53)*(Q57-Q55)*(Q57-Q56)/((Q54-Q51)*(Q54-Q52)*(Q54-Q53)*(Q54-Q55)*(Q54-Q56))+S55*(Q57-Q51)*(Q57-Q52)*(Q57-Q53)*(Q57-Q54)*(Q57-Q56)/((Q55-Q51)*(Q55-Q52)*(Q55-Q53)*(Q55-Q54)*(Q55-Q56))+S56*(Q57-Q51)*(Q57-Q52)*(Q57-Q53)*(Q57-Q54)*(Q57-Q55)/((Q56-Q51)*(Q56-Q52)*(Q56-Q53)*(Q56-Q54)*(Q56-Q55))</f>
        <v>1.1877000000003024E-2</v>
      </c>
      <c r="T57" s="2"/>
    </row>
    <row r="58" spans="1: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61" spans="1:20">
      <c r="B61" s="477" t="s">
        <v>64</v>
      </c>
      <c r="C61" s="481"/>
      <c r="D61" s="481"/>
      <c r="E61" s="478"/>
      <c r="F61" s="2"/>
      <c r="G61" s="477" t="s">
        <v>64</v>
      </c>
      <c r="H61" s="481"/>
      <c r="I61" s="478"/>
      <c r="J61" s="2"/>
      <c r="K61" s="6" t="s">
        <v>7</v>
      </c>
      <c r="L61" s="12"/>
      <c r="M61" s="1"/>
      <c r="N61" s="6" t="s">
        <v>8</v>
      </c>
      <c r="O61" s="13">
        <f>O62/0.2165</f>
        <v>2.8092867167833173</v>
      </c>
      <c r="P61" s="2"/>
      <c r="Q61" s="6">
        <v>1</v>
      </c>
      <c r="R61" s="86">
        <v>0.56000000000000005</v>
      </c>
      <c r="S61" s="85">
        <v>1.32E-2</v>
      </c>
    </row>
    <row r="62" spans="1:20">
      <c r="B62" s="13" t="s">
        <v>5</v>
      </c>
      <c r="C62" s="6" t="s">
        <v>9</v>
      </c>
      <c r="D62" s="13" t="s">
        <v>10</v>
      </c>
      <c r="E62" s="6" t="s">
        <v>7</v>
      </c>
      <c r="F62" s="2"/>
      <c r="G62" s="13" t="s">
        <v>10</v>
      </c>
      <c r="H62" s="13">
        <f>H63/0.2165</f>
        <v>9.576623409686265</v>
      </c>
      <c r="I62" s="13">
        <f>I63/0.2165</f>
        <v>9.7715881552791402</v>
      </c>
      <c r="J62" s="2"/>
      <c r="K62" s="15" t="s">
        <v>11</v>
      </c>
      <c r="L62" s="16">
        <f>O62*$O$3*Calculadora!$B$3</f>
        <v>2.0525225308898274</v>
      </c>
      <c r="M62" s="12"/>
      <c r="N62" s="6" t="s">
        <v>12</v>
      </c>
      <c r="O62" s="6">
        <f>E63*(O68-C64)*(O68-C65)/((C63-C64)*(C63-C65))+E64*(O68-C63)*(O68-C65)/((C64-C63)*(C64-C65))+E65*(O68-C63)*(O68-C64)/((C65-C63)*(C65-C64))</f>
        <v>0.60821057418358815</v>
      </c>
      <c r="P62" s="2"/>
      <c r="Q62" s="6">
        <v>5</v>
      </c>
      <c r="R62" s="86">
        <f>R61+0.01</f>
        <v>0.57000000000000006</v>
      </c>
      <c r="S62" s="85">
        <v>1.3599999999999999E-2</v>
      </c>
    </row>
    <row r="63" spans="1:20">
      <c r="B63" s="5">
        <v>100</v>
      </c>
      <c r="C63" s="108">
        <v>290.5</v>
      </c>
      <c r="D63" s="108">
        <v>237</v>
      </c>
      <c r="E63" s="6">
        <f>D63/45*0.2165</f>
        <v>1.1402333333333332</v>
      </c>
      <c r="F63" s="2"/>
      <c r="G63" s="6" t="s">
        <v>7</v>
      </c>
      <c r="H63" s="6">
        <f>L64+O67</f>
        <v>2.0733389681970764</v>
      </c>
      <c r="I63" s="6">
        <f>L65+O67</f>
        <v>2.1155488356179339</v>
      </c>
      <c r="J63" s="2"/>
      <c r="K63" s="17" t="s">
        <v>13</v>
      </c>
      <c r="L63" s="18">
        <f>IF(L66&gt;0,L62*O65,L62*O66)</f>
        <v>2.0897618622292442</v>
      </c>
      <c r="M63" s="12"/>
      <c r="N63" s="6" t="s">
        <v>14</v>
      </c>
      <c r="O63" s="6">
        <f>H70*POWER(H69,(C63-O68))</f>
        <v>0.98862049342196301</v>
      </c>
      <c r="P63" s="2"/>
      <c r="Q63" s="6">
        <v>10</v>
      </c>
      <c r="R63" s="86">
        <f t="shared" ref="R63:R64" si="9">R62+0.01</f>
        <v>0.58000000000000007</v>
      </c>
      <c r="S63" s="85">
        <v>1.38E-2</v>
      </c>
    </row>
    <row r="64" spans="1:20">
      <c r="B64" s="5">
        <v>90</v>
      </c>
      <c r="C64" s="108">
        <v>260.3</v>
      </c>
      <c r="D64" s="108">
        <v>173</v>
      </c>
      <c r="E64" s="6">
        <f>D64/45*0.2165</f>
        <v>0.83232222222222219</v>
      </c>
      <c r="F64" s="2"/>
      <c r="G64" s="6" t="s">
        <v>5</v>
      </c>
      <c r="H64" s="6">
        <f>100*(L74-C64)*(L74-C65)/((C63-C64)*(C63-C65))+90*(L74-C63)*(L74-C65)/((C64-C63)*(C64-C65))+80*(L74-C63)*(L74-C64)/((C65-C63)*(C65-C64))</f>
        <v>77.846025016399423</v>
      </c>
      <c r="I64" s="6">
        <f>100*(L75-C64)*(L75-C65)/((C63-C64)*(C63-C65))+90*(L75-C63)*(L75-C65)/((C64-C63)*(C64-C65))+80*(L75-C63)*(L75-C64)/((C65-C63)*(C65-C64))</f>
        <v>78.903414516341087</v>
      </c>
      <c r="J64" s="2"/>
      <c r="K64" s="17" t="s">
        <v>15</v>
      </c>
      <c r="L64" s="18">
        <f>L63*L72</f>
        <v>2.0709061259003421</v>
      </c>
      <c r="M64" s="12"/>
      <c r="N64" s="6" t="s">
        <v>16</v>
      </c>
      <c r="O64" s="6">
        <f>I70*POWER(I69,(C63-O68))</f>
        <v>1.0096782701056395</v>
      </c>
      <c r="P64" s="2"/>
      <c r="Q64" s="6">
        <v>15</v>
      </c>
      <c r="R64" s="86">
        <f t="shared" si="9"/>
        <v>0.59000000000000008</v>
      </c>
      <c r="S64" s="85">
        <v>1.4E-2</v>
      </c>
    </row>
    <row r="65" spans="2:24">
      <c r="B65" s="5">
        <v>80</v>
      </c>
      <c r="C65" s="108">
        <v>231</v>
      </c>
      <c r="D65" s="108">
        <v>128</v>
      </c>
      <c r="E65" s="6">
        <f>D65/45*0.2165</f>
        <v>0.61582222222222227</v>
      </c>
      <c r="F65" s="2"/>
      <c r="G65" s="6" t="s">
        <v>17</v>
      </c>
      <c r="H65" s="6" t="e">
        <f>INDEX('R286'!I291:I363,(ROUNDUP(((H64-80)/(20/72))+1,0)),1)</f>
        <v>#VALUE!</v>
      </c>
      <c r="I65" s="6" t="e">
        <f>INDEX('R286'!I291:I363,(ROUNDUP(((I64-80)/(20/72))+1,0)),1)</f>
        <v>#VALUE!</v>
      </c>
      <c r="J65" s="2"/>
      <c r="K65" s="17" t="s">
        <v>18</v>
      </c>
      <c r="L65" s="18">
        <f>L63/L73</f>
        <v>2.1131159933211996</v>
      </c>
      <c r="M65" s="12"/>
      <c r="N65" s="6" t="s">
        <v>19</v>
      </c>
      <c r="O65" s="6">
        <f>IF((O68&gt;0),((100+(L66/-H68))/100))</f>
        <v>1.0154728917482621</v>
      </c>
      <c r="P65" s="2"/>
      <c r="Q65" s="6">
        <v>20</v>
      </c>
      <c r="R65" s="86">
        <f>R64+0.01</f>
        <v>0.60000000000000009</v>
      </c>
      <c r="S65" s="85">
        <v>1.43E-2</v>
      </c>
    </row>
    <row r="66" spans="2:24">
      <c r="B66" s="2"/>
      <c r="C66" s="2"/>
      <c r="D66" s="2"/>
      <c r="E66" s="2"/>
      <c r="F66" s="2"/>
      <c r="G66" s="13" t="s">
        <v>20</v>
      </c>
      <c r="H66" s="13">
        <f>H62/4</f>
        <v>2.3941558524215663</v>
      </c>
      <c r="I66" s="13">
        <f>I62/4</f>
        <v>2.442897038819785</v>
      </c>
      <c r="J66" s="2"/>
      <c r="K66" s="19" t="s">
        <v>21</v>
      </c>
      <c r="L66" s="20">
        <f>IF(Calculadora!$B$2&gt;0,Calculadora!$B$2*O63,Calculadora!$B$2*O64)</f>
        <v>-3.608464800990165</v>
      </c>
      <c r="M66" s="12"/>
      <c r="N66" s="6" t="s">
        <v>22</v>
      </c>
      <c r="O66" s="6">
        <f>IF((O68&gt;0),((100+(L66/-I68))/100))</f>
        <v>1.0181432022201835</v>
      </c>
      <c r="P66" s="2"/>
      <c r="Q66" s="6" t="str">
        <f>Calculadora!$B$2</f>
        <v>-3,65</v>
      </c>
      <c r="R66" s="6">
        <f>R61*(Q66-Q62)*(Q66-Q63)*(Q66-Q64)*(Q66-Q65)/((Q61-Q62)*(Q61-Q63)*(Q61-Q64)*(Q61-Q65))+R62*(Q66-Q61)*(Q66-Q63)*(Q66-Q64)*(Q66-Q65)/((Q62-Q61)*(Q62-Q63)*(Q62-Q64)*(Q62-Q65))+R63*(Q66-Q61)*(Q66-Q62)*(Q66-Q64)*(Q66-Q65)/((Q63-Q61)*(Q63-Q62)*(Q63-Q64)*(Q63-Q65))+R64*(Q66-Q61)*(Q66-Q62)*(Q66-Q63)*(Q66-Q65)/((Q64-Q61)*(Q64-Q62)*(Q64-Q63)*(Q64-Q65))+R65*(Q66-Q61)*(Q66-Q62)*(Q66-Q63)*(Q66-Q64)/((Q65-Q61)*(Q65-Q62)*(Q65-Q63)*(Q65-Q64))</f>
        <v>0.54182311345942957</v>
      </c>
      <c r="S66" s="6">
        <f>S61*(Q66-Q62)*(Q66-Q63)*(Q66-Q64)*(Q66-Q65)/((Q61-Q62)*(Q61-Q63)*(Q61-Q64)*(Q61-Q65))+S62*(Q66-Q61)*(Q66-Q63)*(Q66-Q64)*(Q66-Q65)/((Q62-Q61)*(Q62-Q63)*(Q62-Q64)*(Q62-Q65))+S63*(Q66-Q61)*(Q66-Q62)*(Q66-Q64)*(Q66-Q65)/((Q63-Q61)*(Q63-Q62)*(Q63-Q64)*(Q63-Q65))+S64*(Q66-Q61)*(Q66-Q62)*(Q66-Q63)*(Q66-Q65)/((Q64-Q61)*(Q64-Q62)*(Q64-Q63)*(Q64-Q65))+S65*(Q66-Q61)*(Q66-Q62)*(Q66-Q63)*(Q66-Q64)/((Q65-Q61)*(Q65-Q62)*(Q65-Q63)*(Q65-Q64))</f>
        <v>1.2020630052894738E-2</v>
      </c>
    </row>
    <row r="67" spans="2:24">
      <c r="B67" s="2"/>
      <c r="C67" s="2"/>
      <c r="D67" s="2"/>
      <c r="E67" s="1"/>
      <c r="F67" s="2"/>
      <c r="G67" s="2"/>
      <c r="H67" s="2"/>
      <c r="I67" s="2"/>
      <c r="J67" s="2"/>
      <c r="K67" s="21"/>
      <c r="L67" s="21"/>
      <c r="M67" s="12"/>
      <c r="N67" s="6" t="s">
        <v>23</v>
      </c>
      <c r="O67" s="6">
        <f>O62/5*Calculadora!$B$5</f>
        <v>2.432842296734353E-3</v>
      </c>
      <c r="P67" s="2"/>
      <c r="Q67" s="2"/>
      <c r="S67" s="2"/>
    </row>
    <row r="68" spans="2:24">
      <c r="B68" s="2"/>
      <c r="C68" s="2"/>
      <c r="D68" s="1"/>
      <c r="E68" s="1"/>
      <c r="F68" s="2"/>
      <c r="G68" s="6" t="s">
        <v>24</v>
      </c>
      <c r="H68" s="6">
        <f>'inf 286'!G25</f>
        <v>2.332120498028738</v>
      </c>
      <c r="I68" s="6">
        <f>'inf 286'!H25</f>
        <v>1.9888797783314629</v>
      </c>
      <c r="J68" s="2"/>
      <c r="K68" s="6" t="s">
        <v>25</v>
      </c>
      <c r="L68" s="12"/>
      <c r="M68" s="12"/>
      <c r="N68" s="6" t="s">
        <v>26</v>
      </c>
      <c r="O68" s="6">
        <f>'286'!H14</f>
        <v>229.72</v>
      </c>
      <c r="P68" s="2"/>
      <c r="Q68" s="6">
        <v>-1</v>
      </c>
      <c r="R68" s="86">
        <v>0.57999999999999996</v>
      </c>
      <c r="S68" s="85">
        <v>1.2699999999999999E-2</v>
      </c>
    </row>
    <row r="69" spans="2:24">
      <c r="B69" s="2"/>
      <c r="C69" s="2"/>
      <c r="D69" s="1"/>
      <c r="E69" s="1"/>
      <c r="F69" s="2"/>
      <c r="G69" s="6" t="s">
        <v>27</v>
      </c>
      <c r="H69" s="6">
        <f>(1+(H71*S66))</f>
        <v>1.009943333774959</v>
      </c>
      <c r="I69" s="6">
        <f>(1+(I71*S75))</f>
        <v>1.0092539114570043</v>
      </c>
      <c r="J69" s="2"/>
      <c r="K69" s="15" t="s">
        <v>28</v>
      </c>
      <c r="L69" s="16">
        <f>O62*Calculadora!$B$3*$O$2</f>
        <v>1.3060906940060848</v>
      </c>
      <c r="M69" s="12"/>
      <c r="N69" s="2"/>
      <c r="O69" s="2"/>
      <c r="P69" s="2"/>
      <c r="Q69" s="6">
        <v>-10</v>
      </c>
      <c r="R69" s="86">
        <f>R68-0.01</f>
        <v>0.56999999999999995</v>
      </c>
      <c r="S69" s="85">
        <v>1.2500000000000001E-2</v>
      </c>
    </row>
    <row r="70" spans="2:24">
      <c r="B70" s="2"/>
      <c r="C70" s="2"/>
      <c r="D70" s="1"/>
      <c r="E70" s="1"/>
      <c r="F70" s="2"/>
      <c r="G70" s="6" t="s">
        <v>29</v>
      </c>
      <c r="H70" s="6">
        <f>R66</f>
        <v>0.54182311345942957</v>
      </c>
      <c r="I70" s="6">
        <f>R75</f>
        <v>0.57681452957463708</v>
      </c>
      <c r="J70" s="2"/>
      <c r="K70" s="17" t="s">
        <v>30</v>
      </c>
      <c r="L70" s="18">
        <f>O5*Calculadora!B3*O62*0.95*(1-(L66*0.016))</f>
        <v>1.3124234902083516</v>
      </c>
      <c r="M70" s="1"/>
      <c r="N70" s="13" t="s">
        <v>31</v>
      </c>
      <c r="O70" s="6">
        <f>O68+L66</f>
        <v>226.11153519900984</v>
      </c>
      <c r="P70" s="2"/>
      <c r="Q70" s="6">
        <v>-20</v>
      </c>
      <c r="R70" s="86">
        <f t="shared" ref="R70:R74" si="10">R69-0.01</f>
        <v>0.55999999999999994</v>
      </c>
      <c r="S70" s="85">
        <v>1.23E-2</v>
      </c>
    </row>
    <row r="71" spans="2:24">
      <c r="B71" s="2"/>
      <c r="C71" s="2"/>
      <c r="D71" s="2"/>
      <c r="E71" s="1"/>
      <c r="F71" s="2"/>
      <c r="G71" s="13">
        <v>180</v>
      </c>
      <c r="H71" s="13">
        <f>1.04*(O68-C64)*(O68-C65)/((C63-C64)*(C63-C65))+0.914*(O68-C63)*(O68-C65)/((C64-C63)*(C64-C65))+0.83*(O68-C63)*(O68-C64)/((C65-C63)*(C65-C64))</f>
        <v>0.82718906839367079</v>
      </c>
      <c r="I71" s="13">
        <f>1*(O68-C64)*(O68-C65)/((C63-C64)*(C63-C65))+0.903*(O68-C63)*(O68-C65)/((C64-C63)*(C64-C65))+0.76*(O68-C63)*(O68-C64)/((C65-C63)*(C65-C64))</f>
        <v>0.75265518659458441</v>
      </c>
      <c r="J71" s="2"/>
      <c r="K71" s="17" t="s">
        <v>32</v>
      </c>
      <c r="L71" s="18">
        <f>O5*Calculadora!B3*O62*1.25*(1-(L66*0.016))</f>
        <v>1.7268730134320416</v>
      </c>
      <c r="M71" s="1"/>
      <c r="N71" s="2"/>
      <c r="O71" s="2"/>
      <c r="P71" s="2"/>
      <c r="Q71" s="6">
        <v>-30</v>
      </c>
      <c r="R71" s="86">
        <f t="shared" si="10"/>
        <v>0.54999999999999993</v>
      </c>
      <c r="S71" s="85">
        <v>1.1350000000000001E-2</v>
      </c>
    </row>
    <row r="72" spans="2:24">
      <c r="B72" s="2"/>
      <c r="C72" s="2"/>
      <c r="D72" s="1"/>
      <c r="E72" s="12"/>
      <c r="F72" s="2"/>
      <c r="G72" s="2"/>
      <c r="H72" s="2"/>
      <c r="I72" s="2"/>
      <c r="J72" s="2"/>
      <c r="K72" s="17" t="s">
        <v>33</v>
      </c>
      <c r="L72" s="18">
        <f>(100+(L70*2.75/-4))/100</f>
        <v>0.99097708850481747</v>
      </c>
      <c r="M72" s="1"/>
      <c r="N72" s="2"/>
      <c r="O72" s="2"/>
      <c r="P72" s="2"/>
      <c r="Q72" s="6">
        <v>-40</v>
      </c>
      <c r="R72" s="86">
        <f t="shared" si="10"/>
        <v>0.53999999999999992</v>
      </c>
      <c r="S72" s="85">
        <v>1.115E-2</v>
      </c>
    </row>
    <row r="73" spans="2:24">
      <c r="B73" s="2"/>
      <c r="C73" s="2"/>
      <c r="D73" s="1"/>
      <c r="E73" s="12"/>
      <c r="F73" s="2"/>
      <c r="J73" s="2"/>
      <c r="K73" s="17" t="s">
        <v>35</v>
      </c>
      <c r="L73" s="18">
        <f>(100+(L71*4/-6.25))/100</f>
        <v>0.98894801271403499</v>
      </c>
      <c r="M73" s="1"/>
      <c r="N73" s="1"/>
      <c r="O73" s="1"/>
      <c r="P73" s="1"/>
      <c r="Q73" s="6">
        <v>-50</v>
      </c>
      <c r="R73" s="86">
        <f t="shared" si="10"/>
        <v>0.52999999999999992</v>
      </c>
      <c r="S73" s="85">
        <v>1.095E-2</v>
      </c>
    </row>
    <row r="74" spans="2:24">
      <c r="B74" s="2"/>
      <c r="C74" s="2"/>
      <c r="D74" s="2"/>
      <c r="E74" s="2"/>
      <c r="F74" s="2"/>
      <c r="G74" s="21"/>
      <c r="H74" s="12"/>
      <c r="I74" s="12"/>
      <c r="J74" s="2"/>
      <c r="K74" s="17" t="s">
        <v>36</v>
      </c>
      <c r="L74" s="18">
        <f>O68+L66-L70</f>
        <v>224.79911170880149</v>
      </c>
      <c r="M74" s="2"/>
      <c r="N74" s="2"/>
      <c r="O74" s="2"/>
      <c r="P74" s="2"/>
      <c r="Q74" s="6">
        <v>-60</v>
      </c>
      <c r="R74" s="86">
        <f t="shared" si="10"/>
        <v>0.51999999999999991</v>
      </c>
      <c r="S74" s="85">
        <v>1.0749999999999999E-2</v>
      </c>
    </row>
    <row r="75" spans="2:24">
      <c r="B75" s="2"/>
      <c r="C75" s="2"/>
      <c r="D75" s="2"/>
      <c r="E75" s="2"/>
      <c r="F75" s="2"/>
      <c r="G75" s="21"/>
      <c r="H75" s="12"/>
      <c r="I75" s="12"/>
      <c r="J75" s="2"/>
      <c r="K75" s="19" t="s">
        <v>37</v>
      </c>
      <c r="L75" s="20">
        <f>O68+L66+L71</f>
        <v>227.83840821244189</v>
      </c>
      <c r="M75" s="2"/>
      <c r="N75" s="2"/>
      <c r="O75" s="2"/>
      <c r="P75" s="2"/>
      <c r="Q75" s="6" t="str">
        <f>Calculadora!$B$2</f>
        <v>-3,65</v>
      </c>
      <c r="R75" s="107">
        <f>R68*(Q75-Q69)*(Q75-Q70)*(Q75-Q71)*(Q75-Q72)*(Q75-Q73)*(Q75-Q74)/((Q68-Q69)*(Q68-Q70)*(Q68-Q71)*(Q68-Q72)*(Q68-Q73)*(Q68-Q74))+R69*(Q75-Q68)*(Q75-Q70)*(Q75-Q71)*(Q75-Q72)*(Q75-Q73)*(Q75-Q74)/((Q69-Q68)*(Q69-Q70)*(Q69-Q71)*(Q69-Q72)*(Q69-Q73)*(Q69-Q74))+R70*(Q75-Q68)*(Q75-Q69)*(Q75-Q71)*(Q75-Q72)*(Q75-Q73)*(Q75-Q74)/((Q70-Q68)*(Q70-Q69)*(Q70-Q71)*(Q70-Q72)*(Q70-Q73)*(Q70-Q74))+R71*(Q75-Q68)*(Q75-Q69)*(Q75-Q70)*(Q75-Q72)*(Q75-Q73)*(Q75-Q74)/((Q71-Q68)*(Q71-Q69)*(Q71-Q70)*(Q71-Q72)*(Q71-Q73)*(Q71-Q74))+R72*(Q75-Q68)*(Q75-Q69)*(Q75-Q70)*(Q75-Q71)*(Q75-Q73)*(Q75-Q74)/((Q72-Q68)*(Q72-Q69)*(Q72-Q70)*(Q72-Q71)*(Q72-Q73)*(Q72-Q74))+R73*(Q75-Q68)*(Q75-Q69)*(Q75-Q70)*(Q75-Q71)*(Q75-Q72)*(Q75-Q74)/((Q73-Q68)*(Q73-Q69)*(Q73-Q70)*(Q73-Q71)*(Q73-Q72)*(Q73-Q74))+R74*(Q75-Q68)*(Q75-Q69)*(Q75-Q70)*(Q75-Q71)*(Q75-Q72)*(Q75-Q73)/((Q74-Q68)*(Q74-Q69)*(Q74-Q70)*(Q74-Q71)*(Q74-Q72)*(Q74-Q73))</f>
        <v>0.57681452957463708</v>
      </c>
      <c r="S75" s="6">
        <f>S68*(Q75-Q69)*(Q75-Q70)*(Q75-Q71)*(Q75-Q72)*(Q75-Q73)*(Q75-Q74)/((Q68-Q69)*(Q68-Q70)*(Q68-Q71)*(Q68-Q72)*(Q68-Q73)*(Q68-Q74))+S69*(Q75-Q68)*(Q75-Q70)*(Q75-Q71)*(Q75-Q72)*(Q75-Q73)*(Q75-Q74)/((Q69-Q68)*(Q69-Q70)*(Q69-Q71)*(Q69-Q72)*(Q69-Q73)*(Q69-Q74))+S70*(Q75-Q68)*(Q75-Q69)*(Q75-Q71)*(Q75-Q72)*(Q75-Q73)*(Q75-Q74)/((Q70-Q68)*(Q70-Q69)*(Q70-Q71)*(Q70-Q72)*(Q70-Q73)*(Q70-Q74))+S71*(Q75-Q68)*(Q75-Q69)*(Q75-Q70)*(Q75-Q72)*(Q75-Q73)*(Q75-Q74)/((Q71-Q68)*(Q71-Q69)*(Q71-Q70)*(Q71-Q72)*(Q71-Q73)*(Q71-Q74))+S72*(Q75-Q68)*(Q75-Q69)*(Q75-Q70)*(Q75-Q71)*(Q75-Q73)*(Q75-Q74)/((Q72-Q68)*(Q72-Q69)*(Q72-Q70)*(Q72-Q71)*(Q72-Q73)*(Q72-Q74))+S73*(Q75-Q68)*(Q75-Q69)*(Q75-Q70)*(Q75-Q71)*(Q75-Q72)*(Q75-Q74)/((Q73-Q68)*(Q73-Q69)*(Q73-Q70)*(Q73-Q71)*(Q73-Q72)*(Q73-Q74))+S74*(Q75-Q68)*(Q75-Q69)*(Q75-Q70)*(Q75-Q71)*(Q75-Q72)*(Q75-Q73)/((Q74-Q68)*(Q74-Q69)*(Q74-Q70)*(Q74-Q71)*(Q74-Q72)*(Q74-Q73))</f>
        <v>1.2295021175465505E-2</v>
      </c>
    </row>
    <row r="79" spans="2:24">
      <c r="B79" s="477" t="s">
        <v>65</v>
      </c>
      <c r="C79" s="481"/>
      <c r="D79" s="481"/>
      <c r="E79" s="478"/>
      <c r="F79" s="2"/>
      <c r="G79" s="477" t="s">
        <v>65</v>
      </c>
      <c r="H79" s="481"/>
      <c r="I79" s="478"/>
      <c r="J79" s="2"/>
      <c r="K79" s="6" t="s">
        <v>7</v>
      </c>
      <c r="L79" s="12"/>
      <c r="M79" s="1"/>
      <c r="N79" s="6" t="s">
        <v>8</v>
      </c>
      <c r="O79" s="13">
        <f>O80/0.2165</f>
        <v>3.4666532494829325</v>
      </c>
      <c r="P79" s="2"/>
      <c r="Q79" s="6">
        <v>1</v>
      </c>
      <c r="R79" s="86">
        <v>0.5</v>
      </c>
      <c r="S79" s="85">
        <v>1.37E-2</v>
      </c>
      <c r="T79" s="2"/>
      <c r="U79" s="2"/>
      <c r="V79" s="2"/>
      <c r="W79" s="2"/>
      <c r="X79" s="2"/>
    </row>
    <row r="80" spans="2:24">
      <c r="B80" s="13" t="s">
        <v>5</v>
      </c>
      <c r="C80" s="6" t="s">
        <v>9</v>
      </c>
      <c r="D80" s="13" t="s">
        <v>10</v>
      </c>
      <c r="E80" s="6" t="s">
        <v>7</v>
      </c>
      <c r="F80" s="2"/>
      <c r="G80" s="13" t="s">
        <v>10</v>
      </c>
      <c r="H80" s="13">
        <f>H81/0.2165</f>
        <v>11.742562717028846</v>
      </c>
      <c r="I80" s="13">
        <f>I81/0.2165</f>
        <v>12.03502131283366</v>
      </c>
      <c r="J80" s="2"/>
      <c r="K80" s="15" t="s">
        <v>11</v>
      </c>
      <c r="L80" s="16">
        <f>O80*$O$3*Calculadora!$B$3</f>
        <v>2.5328080109578113</v>
      </c>
      <c r="M80" s="12"/>
      <c r="N80" s="6" t="s">
        <v>12</v>
      </c>
      <c r="O80" s="6">
        <f>E81*(O86-C82)*(O86-C83)/((C81-C82)*(C81-C83))+E82*(O86-C81)*(O86-C83)/((C82-C81)*(C82-C83))+E83*(O86-C81)*(O86-C82)/((C83-C81)*(C83-C82))</f>
        <v>0.75053042851305485</v>
      </c>
      <c r="P80" s="2"/>
      <c r="Q80" s="6">
        <v>5</v>
      </c>
      <c r="R80" s="86">
        <f>R79+0.01</f>
        <v>0.51</v>
      </c>
      <c r="S80" s="85">
        <v>1.41E-2</v>
      </c>
      <c r="T80" s="2"/>
      <c r="U80" s="2"/>
      <c r="V80" s="2"/>
      <c r="W80" s="2"/>
      <c r="X80" s="2"/>
    </row>
    <row r="81" spans="2:24">
      <c r="B81" s="5">
        <v>100</v>
      </c>
      <c r="C81" s="108">
        <v>274.10000000000002</v>
      </c>
      <c r="D81" s="108">
        <v>248</v>
      </c>
      <c r="E81" s="6">
        <f>D81/45*0.2165</f>
        <v>1.1931555555555555</v>
      </c>
      <c r="F81" s="2"/>
      <c r="G81" s="6" t="s">
        <v>7</v>
      </c>
      <c r="H81" s="6">
        <f>L82+O85</f>
        <v>2.5422648282367453</v>
      </c>
      <c r="I81" s="6">
        <f>L83+O85</f>
        <v>2.6055821142284872</v>
      </c>
      <c r="J81" s="2"/>
      <c r="K81" s="17" t="s">
        <v>13</v>
      </c>
      <c r="L81" s="18">
        <f>IF(L84&gt;0,L80*O83,L80*O84)</f>
        <v>2.5673510094698697</v>
      </c>
      <c r="M81" s="12"/>
      <c r="N81" s="6" t="s">
        <v>14</v>
      </c>
      <c r="O81" s="6">
        <f>H88*POWER(H87,(C81-O86))</f>
        <v>0.77368741470865898</v>
      </c>
      <c r="P81" s="2"/>
      <c r="Q81" s="6">
        <v>10</v>
      </c>
      <c r="R81" s="86">
        <f t="shared" ref="R81:R83" si="11">R80+0.01</f>
        <v>0.52</v>
      </c>
      <c r="S81" s="85">
        <v>1.43E-2</v>
      </c>
      <c r="T81" s="2"/>
      <c r="U81" s="2"/>
      <c r="V81" s="2"/>
      <c r="W81" s="2"/>
      <c r="X81" s="2"/>
    </row>
    <row r="82" spans="2:24">
      <c r="B82" s="5">
        <v>90</v>
      </c>
      <c r="C82" s="108">
        <v>246.5</v>
      </c>
      <c r="D82" s="108">
        <v>186</v>
      </c>
      <c r="E82" s="6">
        <f>D82/45*0.2165</f>
        <v>0.8948666666666667</v>
      </c>
      <c r="F82" s="2"/>
      <c r="G82" s="6" t="s">
        <v>5</v>
      </c>
      <c r="H82" s="6">
        <f>100*(L92-C82)*(L92-C83)/((C81-C82)*(C81-C83))+90*(L92-C81)*(L92-C83)/((C82-C81)*(C82-C83))+80*(L92-C81)*(L92-C82)/((C83-C81)*(C83-C82))</f>
        <v>82.084536941444981</v>
      </c>
      <c r="I82" s="6">
        <f>100*(L93-C82)*(L93-C83)/((C81-C82)*(C81-C83))+90*(L93-C81)*(L93-C83)/((C82-C81)*(C82-C83))+80*(L93-C81)*(L93-C82)/((C83-C81)*(C83-C82))</f>
        <v>83.482548257997109</v>
      </c>
      <c r="J82" s="2"/>
      <c r="K82" s="17" t="s">
        <v>15</v>
      </c>
      <c r="L82" s="18">
        <f>L81*L90</f>
        <v>2.5391047001166904</v>
      </c>
      <c r="M82" s="12"/>
      <c r="N82" s="6" t="s">
        <v>16</v>
      </c>
      <c r="O82" s="6">
        <f>I88*POWER(I87,(C81-O86))</f>
        <v>0.86849777902980418</v>
      </c>
      <c r="P82" s="2"/>
      <c r="Q82" s="6">
        <v>15</v>
      </c>
      <c r="R82" s="86">
        <f t="shared" si="11"/>
        <v>0.53</v>
      </c>
      <c r="S82" s="85">
        <v>1.4500000000000001E-2</v>
      </c>
      <c r="T82" s="2"/>
      <c r="U82" s="2"/>
      <c r="V82" s="2"/>
      <c r="W82" s="2"/>
      <c r="X82" s="2"/>
    </row>
    <row r="83" spans="2:24">
      <c r="B83" s="5">
        <v>80</v>
      </c>
      <c r="C83" s="108">
        <v>219.8</v>
      </c>
      <c r="D83" s="108">
        <v>141</v>
      </c>
      <c r="E83" s="6">
        <f>D83/45*0.2165</f>
        <v>0.67836666666666667</v>
      </c>
      <c r="F83" s="2"/>
      <c r="G83" s="6" t="s">
        <v>17</v>
      </c>
      <c r="H83" s="6">
        <f>INDEX('R286'!L291:L363,(ROUNDUP(((H82-80)/(20/72))+1,0)),1)</f>
        <v>215.42222222222176</v>
      </c>
      <c r="I83" s="6">
        <f>INDEX('R286'!L291:L363,(ROUNDUP(((I82-80)/(20/72))+1,0)),1)</f>
        <v>219.0611111111107</v>
      </c>
      <c r="J83" s="2"/>
      <c r="K83" s="17" t="s">
        <v>18</v>
      </c>
      <c r="L83" s="18">
        <f>L81/L91</f>
        <v>2.6024219861084323</v>
      </c>
      <c r="M83" s="12"/>
      <c r="N83" s="6" t="s">
        <v>19</v>
      </c>
      <c r="O83" s="6">
        <f>IF((O86&gt;0),((100+(L84/-H86))/100))</f>
        <v>1.0122378614928709</v>
      </c>
      <c r="P83" s="2"/>
      <c r="Q83" s="6">
        <v>20</v>
      </c>
      <c r="R83" s="86">
        <f t="shared" si="11"/>
        <v>0.54</v>
      </c>
      <c r="S83" s="85">
        <v>1.4800000000000001E-2</v>
      </c>
      <c r="T83" s="2"/>
      <c r="U83" s="2"/>
      <c r="V83" s="2"/>
      <c r="W83" s="2"/>
      <c r="X83" s="2"/>
    </row>
    <row r="84" spans="2:24">
      <c r="B84" s="2"/>
      <c r="C84" s="2"/>
      <c r="D84" s="2"/>
      <c r="E84" s="2"/>
      <c r="F84" s="2"/>
      <c r="G84" s="13" t="s">
        <v>20</v>
      </c>
      <c r="H84" s="13">
        <f>H80/4</f>
        <v>2.9356406792572116</v>
      </c>
      <c r="I84" s="13">
        <f>I80/4</f>
        <v>3.008755328208415</v>
      </c>
      <c r="J84" s="2"/>
      <c r="K84" s="19" t="s">
        <v>21</v>
      </c>
      <c r="L84" s="20">
        <f>IF(Calculadora!$B$2&gt;0,Calculadora!$B$2*O81,Calculadora!$B$2*O82)</f>
        <v>-2.8239590636866052</v>
      </c>
      <c r="M84" s="12"/>
      <c r="N84" s="6" t="s">
        <v>22</v>
      </c>
      <c r="O84" s="6">
        <f>IF((O86&gt;0),((100+(L84/-I86))/100))</f>
        <v>1.0136382222271145</v>
      </c>
      <c r="P84" s="2"/>
      <c r="Q84" s="6" t="str">
        <f>Calculadora!$B$2</f>
        <v>-3,65</v>
      </c>
      <c r="R84" s="6">
        <f>R79*(Q84-Q80)*(Q84-Q81)*(Q84-Q82)*(Q84-Q83)/((Q79-Q80)*(Q79-Q81)*(Q79-Q82)*(Q79-Q83))+R80*(Q84-Q79)*(Q84-Q81)*(Q84-Q82)*(Q84-Q83)/((Q80-Q79)*(Q80-Q81)*(Q80-Q82)*(Q80-Q83))+R81*(Q84-Q79)*(Q84-Q80)*(Q84-Q82)*(Q84-Q83)/((Q81-Q79)*(Q81-Q80)*(Q81-Q82)*(Q81-Q83))+R82*(Q84-Q79)*(Q84-Q80)*(Q84-Q81)*(Q84-Q83)/((Q82-Q79)*(Q82-Q80)*(Q82-Q81)*(Q82-Q83))+R83*(Q84-Q79)*(Q84-Q80)*(Q84-Q81)*(Q84-Q82)/((Q83-Q79)*(Q83-Q80)*(Q83-Q81)*(Q83-Q82))</f>
        <v>0.48182311345942908</v>
      </c>
      <c r="S84" s="6">
        <f>S79*(Q84-Q80)*(Q84-Q81)*(Q84-Q82)*(Q84-Q83)/((Q79-Q80)*(Q79-Q81)*(Q79-Q82)*(Q79-Q83))+S80*(Q84-Q79)*(Q84-Q81)*(Q84-Q82)*(Q84-Q83)/((Q80-Q79)*(Q80-Q81)*(Q80-Q82)*(Q80-Q83))+S81*(Q84-Q79)*(Q84-Q80)*(Q84-Q82)*(Q84-Q83)/((Q81-Q79)*(Q81-Q80)*(Q81-Q82)*(Q81-Q83))+S82*(Q84-Q79)*(Q84-Q80)*(Q84-Q81)*(Q84-Q83)/((Q82-Q79)*(Q82-Q80)*(Q82-Q81)*(Q82-Q83))+S83*(Q84-Q79)*(Q84-Q80)*(Q84-Q81)*(Q84-Q82)/((Q83-Q79)*(Q83-Q80)*(Q83-Q81)*(Q83-Q82))</f>
        <v>1.2520630052894747E-2</v>
      </c>
      <c r="T84" s="2"/>
      <c r="U84" s="2"/>
      <c r="V84" s="2"/>
      <c r="W84" s="2"/>
      <c r="X84" s="2"/>
    </row>
    <row r="85" spans="2:24">
      <c r="B85" s="2"/>
      <c r="C85" s="2"/>
      <c r="D85" s="2"/>
      <c r="E85" s="1"/>
      <c r="F85" s="2"/>
      <c r="G85" s="2"/>
      <c r="H85" s="2"/>
      <c r="I85" s="2"/>
      <c r="J85" s="2"/>
      <c r="K85" s="21"/>
      <c r="L85" s="21"/>
      <c r="M85" s="12"/>
      <c r="N85" s="6" t="s">
        <v>23</v>
      </c>
      <c r="O85" s="6">
        <f>O80/4.75*Calculadora!$B$5</f>
        <v>3.160128120054968E-3</v>
      </c>
      <c r="P85" s="2"/>
      <c r="Q85" s="2"/>
      <c r="S85" s="2"/>
      <c r="T85" s="2"/>
      <c r="U85" s="2"/>
      <c r="V85" s="2"/>
      <c r="W85" s="2"/>
      <c r="X85" s="2"/>
    </row>
    <row r="86" spans="2:24">
      <c r="B86" s="2"/>
      <c r="C86" s="2"/>
      <c r="D86" s="1"/>
      <c r="E86" s="1"/>
      <c r="F86" s="2"/>
      <c r="G86" s="6" t="s">
        <v>24</v>
      </c>
      <c r="H86" s="6">
        <f>'inf 286'!K25</f>
        <v>2.3075592621567997</v>
      </c>
      <c r="I86" s="6">
        <f>'inf 286'!L25</f>
        <v>2.0706210946410852</v>
      </c>
      <c r="J86" s="2"/>
      <c r="K86" s="6" t="s">
        <v>25</v>
      </c>
      <c r="L86" s="12"/>
      <c r="M86" s="12"/>
      <c r="N86" s="6" t="s">
        <v>26</v>
      </c>
      <c r="O86" s="6">
        <f>'286'!H14</f>
        <v>229.72</v>
      </c>
      <c r="P86" s="2"/>
      <c r="Q86" s="6">
        <v>-1</v>
      </c>
      <c r="R86" s="86">
        <v>0.56000000000000005</v>
      </c>
      <c r="S86" s="85">
        <v>1.2699999999999999E-2</v>
      </c>
      <c r="T86" s="2"/>
      <c r="U86" s="2"/>
      <c r="V86" s="2"/>
      <c r="W86" s="2"/>
      <c r="X86" s="2"/>
    </row>
    <row r="87" spans="2:24">
      <c r="B87" s="2"/>
      <c r="C87" s="2"/>
      <c r="D87" s="1"/>
      <c r="E87" s="1"/>
      <c r="F87" s="2"/>
      <c r="G87" s="6" t="s">
        <v>27</v>
      </c>
      <c r="H87" s="6">
        <f>(1+(H89*S84))</f>
        <v>1.0107284090334763</v>
      </c>
      <c r="I87" s="6">
        <f>(1+(I89*S93))</f>
        <v>1.0100668456802102</v>
      </c>
      <c r="J87" s="2"/>
      <c r="K87" s="15" t="s">
        <v>28</v>
      </c>
      <c r="L87" s="16">
        <f>O80*Calculadora!$B$3*$O$2</f>
        <v>1.6117128669870984</v>
      </c>
      <c r="M87" s="12"/>
      <c r="N87" s="2"/>
      <c r="O87" s="2"/>
      <c r="P87" s="2"/>
      <c r="Q87" s="6">
        <v>-10</v>
      </c>
      <c r="R87" s="86">
        <f>R86-0.01</f>
        <v>0.55000000000000004</v>
      </c>
      <c r="S87" s="85">
        <v>1.2500000000000001E-2</v>
      </c>
      <c r="T87" s="2"/>
      <c r="U87" s="2"/>
      <c r="V87" s="2"/>
      <c r="W87" s="2"/>
      <c r="X87" s="2"/>
    </row>
    <row r="88" spans="2:24">
      <c r="B88" s="2"/>
      <c r="C88" s="2"/>
      <c r="D88" s="1"/>
      <c r="E88" s="1"/>
      <c r="F88" s="2"/>
      <c r="G88" s="6" t="s">
        <v>29</v>
      </c>
      <c r="H88" s="6">
        <f>R84</f>
        <v>0.48182311345942908</v>
      </c>
      <c r="I88" s="6">
        <f>R93</f>
        <v>0.55681452957463751</v>
      </c>
      <c r="J88" s="2"/>
      <c r="K88" s="17" t="s">
        <v>30</v>
      </c>
      <c r="L88" s="18">
        <f>O5*Calculadora!B3*O80*0.95*(1-(L84*0.016))</f>
        <v>1.600308673251329</v>
      </c>
      <c r="M88" s="1"/>
      <c r="N88" s="13" t="s">
        <v>31</v>
      </c>
      <c r="O88" s="6">
        <f>O86+L84</f>
        <v>226.8960409363134</v>
      </c>
      <c r="P88" s="2"/>
      <c r="Q88" s="6">
        <v>-20</v>
      </c>
      <c r="R88" s="86">
        <f t="shared" ref="R88:R92" si="12">R87-0.01</f>
        <v>0.54</v>
      </c>
      <c r="S88" s="85">
        <v>1.23E-2</v>
      </c>
      <c r="T88" s="2"/>
      <c r="U88" s="2"/>
      <c r="V88" s="2"/>
      <c r="W88" s="2"/>
      <c r="X88" s="2"/>
    </row>
    <row r="89" spans="2:24">
      <c r="B89" s="2"/>
      <c r="C89" s="2"/>
      <c r="D89" s="2"/>
      <c r="E89" s="1"/>
      <c r="F89" s="2"/>
      <c r="G89" s="13">
        <v>180</v>
      </c>
      <c r="H89" s="13">
        <f>1.04*(O86-C82)*(O86-C83)/((C81-C82)*(C81-C83))+0.914*(O86-C81)*(O86-C83)/((C82-C81)*(C82-C83))+0.83*(O86-C81)*(O86-C82)/((C83-C81)*(C83-C82))</f>
        <v>0.8568585596853322</v>
      </c>
      <c r="I89" s="13">
        <f>1*(O86-C82)*(O86-C83)/((C81-C82)*(C81-C83))+0.903*(O86-C81)*(O86-C83)/((C82-C81)*(C82-C83))+0.76*(O86-C81)*(O86-C82)/((C83-C81)*(C83-C82))</f>
        <v>0.81877416366702338</v>
      </c>
      <c r="J89" s="2"/>
      <c r="K89" s="17" t="s">
        <v>32</v>
      </c>
      <c r="L89" s="18">
        <f>O5*Calculadora!B3*O80*1.25*(1-(L84*0.016))</f>
        <v>2.1056693069096433</v>
      </c>
      <c r="M89" s="1"/>
      <c r="N89" s="2"/>
      <c r="O89" s="2"/>
      <c r="P89" s="2"/>
      <c r="Q89" s="6">
        <v>-30</v>
      </c>
      <c r="R89" s="86">
        <f t="shared" si="12"/>
        <v>0.53</v>
      </c>
      <c r="S89" s="85">
        <v>1.1350000000000001E-2</v>
      </c>
      <c r="T89" s="2"/>
      <c r="U89" s="2"/>
      <c r="V89" s="2"/>
      <c r="W89" s="2"/>
      <c r="X89" s="2"/>
    </row>
    <row r="90" spans="2:24">
      <c r="B90" s="2"/>
      <c r="C90" s="2"/>
      <c r="D90" s="1"/>
      <c r="E90" s="12"/>
      <c r="F90" s="2"/>
      <c r="G90" s="2"/>
      <c r="H90" s="2"/>
      <c r="I90" s="2"/>
      <c r="J90" s="2"/>
      <c r="K90" s="17" t="s">
        <v>33</v>
      </c>
      <c r="L90" s="18">
        <f>(100+(L88*2.75/-4))/100</f>
        <v>0.98899787787139715</v>
      </c>
      <c r="M90" s="1"/>
      <c r="N90" s="2"/>
      <c r="O90" s="2"/>
      <c r="P90" s="2"/>
      <c r="Q90" s="6">
        <v>-40</v>
      </c>
      <c r="R90" s="86">
        <f t="shared" si="12"/>
        <v>0.52</v>
      </c>
      <c r="S90" s="85">
        <v>1.115E-2</v>
      </c>
      <c r="T90" s="2"/>
      <c r="U90" s="2"/>
      <c r="V90" s="2"/>
      <c r="W90" s="2"/>
      <c r="X90" s="2"/>
    </row>
    <row r="91" spans="2:24">
      <c r="B91" s="2"/>
      <c r="C91" s="2"/>
      <c r="D91" s="1"/>
      <c r="E91" s="12"/>
      <c r="F91" s="2"/>
      <c r="J91" s="2"/>
      <c r="K91" s="17" t="s">
        <v>35</v>
      </c>
      <c r="L91" s="18">
        <f>(100+(L89*4/-6.25))/100</f>
        <v>0.98652371643577819</v>
      </c>
      <c r="M91" s="1"/>
      <c r="N91" s="1"/>
      <c r="O91" s="1"/>
      <c r="P91" s="1"/>
      <c r="Q91" s="6">
        <v>-50</v>
      </c>
      <c r="R91" s="86">
        <f t="shared" si="12"/>
        <v>0.51</v>
      </c>
      <c r="S91" s="85">
        <v>1.095E-2</v>
      </c>
      <c r="T91" s="2"/>
      <c r="U91" s="2"/>
      <c r="V91" s="2"/>
      <c r="W91" s="2"/>
      <c r="X91" s="2"/>
    </row>
    <row r="92" spans="2:24">
      <c r="B92" s="2"/>
      <c r="C92" s="2"/>
      <c r="D92" s="2"/>
      <c r="E92" s="2"/>
      <c r="F92" s="2"/>
      <c r="G92" s="2"/>
      <c r="H92" s="2"/>
      <c r="I92" s="2"/>
      <c r="J92" s="2"/>
      <c r="K92" s="17" t="s">
        <v>36</v>
      </c>
      <c r="L92" s="18">
        <f>O86+L84-L88</f>
        <v>225.29573226306206</v>
      </c>
      <c r="M92" s="2"/>
      <c r="N92" s="2"/>
      <c r="O92" s="2"/>
      <c r="P92" s="2"/>
      <c r="Q92" s="6">
        <v>-60</v>
      </c>
      <c r="R92" s="86">
        <f t="shared" si="12"/>
        <v>0.5</v>
      </c>
      <c r="S92" s="85">
        <v>1.0749999999999999E-2</v>
      </c>
      <c r="T92" s="2"/>
      <c r="U92" s="2"/>
      <c r="V92" s="2"/>
      <c r="W92" s="2"/>
      <c r="X92" s="2"/>
    </row>
    <row r="93" spans="2:24">
      <c r="B93" s="2"/>
      <c r="C93" s="2"/>
      <c r="D93" s="2"/>
      <c r="E93" s="2"/>
      <c r="F93" s="2"/>
      <c r="G93" s="2"/>
      <c r="H93" s="2"/>
      <c r="I93" s="2"/>
      <c r="J93" s="2"/>
      <c r="K93" s="19" t="s">
        <v>37</v>
      </c>
      <c r="L93" s="20">
        <f>O86+L84+L89</f>
        <v>229.00171024322304</v>
      </c>
      <c r="M93" s="2"/>
      <c r="N93" s="2"/>
      <c r="O93" s="2"/>
      <c r="P93" s="2"/>
      <c r="Q93" s="6" t="str">
        <f>Calculadora!$B$2</f>
        <v>-3,65</v>
      </c>
      <c r="R93" s="107">
        <f>R86*(Q93-Q87)*(Q93-Q88)*(Q93-Q89)*(Q93-Q90)*(Q93-Q91)*(Q93-Q92)/((Q86-Q87)*(Q86-Q88)*(Q86-Q89)*(Q86-Q90)*(Q86-Q91)*(Q86-Q92))+R87*(Q93-Q86)*(Q93-Q88)*(Q93-Q89)*(Q93-Q90)*(Q93-Q91)*(Q93-Q92)/((Q87-Q86)*(Q87-Q88)*(Q87-Q89)*(Q87-Q90)*(Q87-Q91)*(Q87-Q92))+R88*(Q93-Q86)*(Q93-Q87)*(Q93-Q89)*(Q93-Q90)*(Q93-Q91)*(Q93-Q92)/((Q88-Q86)*(Q88-Q87)*(Q88-Q89)*(Q88-Q90)*(Q88-Q91)*(Q88-Q92))+R89*(Q93-Q86)*(Q93-Q87)*(Q93-Q88)*(Q93-Q90)*(Q93-Q91)*(Q93-Q92)/((Q89-Q86)*(Q89-Q87)*(Q89-Q88)*(Q89-Q90)*(Q89-Q91)*(Q89-Q92))+R90*(Q93-Q86)*(Q93-Q87)*(Q93-Q88)*(Q93-Q89)*(Q93-Q91)*(Q93-Q92)/((Q90-Q86)*(Q90-Q87)*(Q90-Q88)*(Q90-Q89)*(Q90-Q91)*(Q90-Q92))+R91*(Q93-Q86)*(Q93-Q87)*(Q93-Q88)*(Q93-Q89)*(Q93-Q90)*(Q93-Q92)/((Q91-Q86)*(Q91-Q87)*(Q91-Q88)*(Q91-Q89)*(Q91-Q90)*(Q91-Q92))+R92*(Q93-Q86)*(Q93-Q87)*(Q93-Q88)*(Q93-Q89)*(Q93-Q90)*(Q93-Q91)/((Q92-Q86)*(Q92-Q87)*(Q92-Q88)*(Q92-Q89)*(Q92-Q90)*(Q92-Q91))</f>
        <v>0.55681452957463751</v>
      </c>
      <c r="S93" s="6">
        <f>S86*(Q93-Q87)*(Q93-Q88)*(Q93-Q89)*(Q93-Q90)*(Q93-Q91)*(Q93-Q92)/((Q86-Q87)*(Q86-Q88)*(Q86-Q89)*(Q86-Q90)*(Q86-Q91)*(Q86-Q92))+S87*(Q93-Q86)*(Q93-Q88)*(Q93-Q89)*(Q93-Q90)*(Q93-Q91)*(Q93-Q92)/((Q87-Q86)*(Q87-Q88)*(Q87-Q89)*(Q87-Q90)*(Q87-Q91)*(Q87-Q92))+S88*(Q93-Q86)*(Q93-Q87)*(Q93-Q89)*(Q93-Q90)*(Q93-Q91)*(Q93-Q92)/((Q88-Q86)*(Q88-Q87)*(Q88-Q89)*(Q88-Q90)*(Q88-Q91)*(Q88-Q92))+S89*(Q93-Q86)*(Q93-Q87)*(Q93-Q88)*(Q93-Q90)*(Q93-Q91)*(Q93-Q92)/((Q89-Q86)*(Q89-Q87)*(Q89-Q88)*(Q89-Q90)*(Q89-Q91)*(Q89-Q92))+S90*(Q93-Q86)*(Q93-Q87)*(Q93-Q88)*(Q93-Q89)*(Q93-Q91)*(Q93-Q92)/((Q90-Q86)*(Q90-Q87)*(Q90-Q88)*(Q90-Q89)*(Q90-Q91)*(Q90-Q92))+S91*(Q93-Q86)*(Q93-Q87)*(Q93-Q88)*(Q93-Q89)*(Q93-Q90)*(Q93-Q92)/((Q91-Q86)*(Q91-Q87)*(Q91-Q88)*(Q91-Q89)*(Q91-Q90)*(Q91-Q92))+S92*(Q93-Q86)*(Q93-Q87)*(Q93-Q88)*(Q93-Q89)*(Q93-Q90)*(Q93-Q91)/((Q92-Q86)*(Q92-Q87)*(Q92-Q88)*(Q92-Q89)*(Q92-Q90)*(Q92-Q91))</f>
        <v>1.2295021175465505E-2</v>
      </c>
      <c r="T93" s="2"/>
      <c r="U93" s="2"/>
      <c r="V93" s="2"/>
      <c r="W93" s="2"/>
      <c r="X93" s="2"/>
    </row>
    <row r="94" spans="2:2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2:2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2:2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2:19">
      <c r="B97" s="474" t="s">
        <v>66</v>
      </c>
      <c r="C97" s="475"/>
      <c r="D97" s="475"/>
      <c r="E97" s="476"/>
      <c r="F97" s="2"/>
      <c r="G97" s="474" t="s">
        <v>66</v>
      </c>
      <c r="H97" s="475"/>
      <c r="I97" s="476"/>
      <c r="J97" s="12"/>
      <c r="K97" s="6" t="s">
        <v>7</v>
      </c>
      <c r="L97" s="12"/>
      <c r="M97" s="2"/>
      <c r="N97" s="6" t="s">
        <v>8</v>
      </c>
      <c r="O97" s="6">
        <f>O98/0.2165</f>
        <v>4.5876525958776364</v>
      </c>
      <c r="P97" s="1"/>
      <c r="Q97" s="6">
        <v>1</v>
      </c>
      <c r="R97" s="86">
        <v>0.62</v>
      </c>
      <c r="S97" s="85">
        <v>1.32E-2</v>
      </c>
    </row>
    <row r="98" spans="2:19">
      <c r="B98" s="13" t="s">
        <v>5</v>
      </c>
      <c r="C98" s="13" t="s">
        <v>9</v>
      </c>
      <c r="D98" s="13" t="s">
        <v>10</v>
      </c>
      <c r="E98" s="13" t="s">
        <v>7</v>
      </c>
      <c r="F98" s="2"/>
      <c r="G98" s="13" t="s">
        <v>10</v>
      </c>
      <c r="H98" s="13">
        <f>H99/0.2165</f>
        <v>15.363090034150526</v>
      </c>
      <c r="I98" s="13">
        <f>I99/0.2165</f>
        <v>15.879599660571515</v>
      </c>
      <c r="J98" s="12"/>
      <c r="K98" s="15" t="s">
        <v>11</v>
      </c>
      <c r="L98" s="16">
        <f>O98*$O$3*Calculadora!$B$3</f>
        <v>3.3518331399494312</v>
      </c>
      <c r="M98" s="2"/>
      <c r="N98" s="6" t="s">
        <v>7</v>
      </c>
      <c r="O98" s="13">
        <f>IF(AND(O104&gt;(C106-0.0001),O104&lt;C100),(O106),IF(AND(O104&gt;(C100-0.0001),O104&lt;C99),(O107),IF(AND(O104&gt;(C99-0.0001),O104&lt;321),(O108),IF(AND((O104&gt;0-0.0001),O104&lt;C106),(O109)))))</f>
        <v>0.99322678700750833</v>
      </c>
      <c r="P98" s="2"/>
      <c r="Q98" s="6">
        <v>5</v>
      </c>
      <c r="R98" s="86">
        <f>R97+0.01</f>
        <v>0.63</v>
      </c>
      <c r="S98" s="85">
        <v>1.3599999999999999E-2</v>
      </c>
    </row>
    <row r="99" spans="2:19">
      <c r="B99" s="13">
        <v>100</v>
      </c>
      <c r="C99" s="108">
        <v>239.7</v>
      </c>
      <c r="D99" s="108">
        <v>233</v>
      </c>
      <c r="E99" s="13">
        <f>D99/45*0.2165</f>
        <v>1.120988888888889</v>
      </c>
      <c r="F99" s="2"/>
      <c r="G99" s="6" t="s">
        <v>7</v>
      </c>
      <c r="H99" s="6">
        <f>L100+O103</f>
        <v>3.3261089923935887</v>
      </c>
      <c r="I99" s="6">
        <f>L101+O103</f>
        <v>3.4379333265137331</v>
      </c>
      <c r="J99" s="12"/>
      <c r="K99" s="17" t="s">
        <v>13</v>
      </c>
      <c r="L99" s="18">
        <f>IF(L102&gt;0,L98*O101,L98*O102)</f>
        <v>3.3723313749669268</v>
      </c>
      <c r="M99" s="2"/>
      <c r="N99" s="6" t="s">
        <v>14</v>
      </c>
      <c r="O99" s="6">
        <f>H107*POWER((1+(H106)),C99-O104)</f>
        <v>0.60182311345943007</v>
      </c>
      <c r="P99" s="2"/>
      <c r="Q99" s="6">
        <v>10</v>
      </c>
      <c r="R99" s="86">
        <f t="shared" ref="R99:R101" si="13">R98+0.01</f>
        <v>0.64</v>
      </c>
      <c r="S99" s="85">
        <v>1.38E-2</v>
      </c>
    </row>
    <row r="100" spans="2:19">
      <c r="B100" s="13">
        <f>B99-10</f>
        <v>90</v>
      </c>
      <c r="C100" s="108">
        <v>208.8</v>
      </c>
      <c r="D100" s="108">
        <v>162</v>
      </c>
      <c r="E100" s="13">
        <f t="shared" ref="E100:E109" si="14">D100/45*0.2165</f>
        <v>0.77939999999999998</v>
      </c>
      <c r="F100" s="2"/>
      <c r="G100" s="6" t="s">
        <v>5</v>
      </c>
      <c r="H100" s="6">
        <f>IF(O104&gt;(C106-0.0001),H108,H109)</f>
        <v>95.133399025972565</v>
      </c>
      <c r="I100" s="6">
        <f>IF(O104&gt;(C106-0.0001),I108,I109)</f>
        <v>96.723096308675423</v>
      </c>
      <c r="J100" s="12"/>
      <c r="K100" s="17" t="s">
        <v>15</v>
      </c>
      <c r="L100" s="18">
        <f>L99*L108</f>
        <v>3.321142858458551</v>
      </c>
      <c r="M100" s="2"/>
      <c r="N100" s="6" t="s">
        <v>16</v>
      </c>
      <c r="O100" s="6">
        <f>I107*POWER((1+(I106)),C99-O104)</f>
        <v>0.64299556541067038</v>
      </c>
      <c r="P100" s="2"/>
      <c r="Q100" s="6">
        <v>15</v>
      </c>
      <c r="R100" s="86">
        <f t="shared" si="13"/>
        <v>0.65</v>
      </c>
      <c r="S100" s="85">
        <v>1.4E-2</v>
      </c>
    </row>
    <row r="101" spans="2:19">
      <c r="B101" s="13">
        <f t="shared" ref="B101:B108" si="15">B100-10</f>
        <v>80</v>
      </c>
      <c r="C101" s="108">
        <v>179.4</v>
      </c>
      <c r="D101" s="108">
        <v>114</v>
      </c>
      <c r="E101" s="13">
        <f t="shared" si="14"/>
        <v>0.54846666666666666</v>
      </c>
      <c r="F101" s="2"/>
      <c r="G101" s="6" t="s">
        <v>17</v>
      </c>
      <c r="H101" s="6">
        <f>IF(N114=0,INDEX('R286'!H39:H363,(ROUNDDOWN(((H100-10)/(20/72)+1),0)),1),INDEX('R286'!H39:H363,(ROUNDUP(((H100-10)/(20/72))+1,0)),1))</f>
        <v>253.43888888888904</v>
      </c>
      <c r="I101" s="6">
        <f>IF(O114=0,INDEX('R286'!H39:H363,(ROUNDDOWN(((I100-10)/(20/72)+1),0)),1),INDEX('R286'!H39:H363,(ROUNDUP(((I100-10)/(20/72))+1,0)),1))</f>
        <v>257.13333333333344</v>
      </c>
      <c r="J101" s="12"/>
      <c r="K101" s="17" t="s">
        <v>18</v>
      </c>
      <c r="L101" s="18">
        <f>L99/L109</f>
        <v>3.4329671925786953</v>
      </c>
      <c r="M101" s="2"/>
      <c r="N101" s="6" t="s">
        <v>19</v>
      </c>
      <c r="O101" s="6">
        <f>IF((O104&gt;0),((100+(L102/-H105))/100))</f>
        <v>1.0067760546328994</v>
      </c>
      <c r="P101" s="1"/>
      <c r="Q101" s="6">
        <v>20</v>
      </c>
      <c r="R101" s="86">
        <f t="shared" si="13"/>
        <v>0.66</v>
      </c>
      <c r="S101" s="85">
        <v>1.43E-2</v>
      </c>
    </row>
    <row r="102" spans="2:19">
      <c r="B102" s="13">
        <f t="shared" si="15"/>
        <v>70</v>
      </c>
      <c r="C102" s="108">
        <v>152.4</v>
      </c>
      <c r="D102" s="108">
        <v>81</v>
      </c>
      <c r="E102" s="13">
        <f t="shared" si="14"/>
        <v>0.38969999999999999</v>
      </c>
      <c r="F102" s="2"/>
      <c r="G102" s="6" t="s">
        <v>39</v>
      </c>
      <c r="H102" s="6">
        <f>N115</f>
        <v>10</v>
      </c>
      <c r="I102" s="6">
        <f>O115</f>
        <v>11</v>
      </c>
      <c r="J102" s="12"/>
      <c r="K102" s="19" t="s">
        <v>21</v>
      </c>
      <c r="L102" s="20">
        <f>IF(Calculadora!$B$2&gt;0,Calculadora!$B$2*O99,Calculadora!$B$2*O100)</f>
        <v>-2.1966543641269198</v>
      </c>
      <c r="M102" s="2"/>
      <c r="N102" s="6" t="s">
        <v>22</v>
      </c>
      <c r="O102" s="6">
        <f>IF((O104&gt;0),((100+(L102/-I105))/100))</f>
        <v>1.0061155296703717</v>
      </c>
      <c r="P102" s="1"/>
      <c r="Q102" s="6" t="str">
        <f>Calculadora!$B$2</f>
        <v>-3,65</v>
      </c>
      <c r="R102" s="6">
        <f>R97*(Q102-Q98)*(Q102-Q99)*(Q102-Q100)*(Q102-Q101)/((Q97-Q98)*(Q97-Q99)*(Q97-Q100)*(Q97-Q101))+R98*(Q102-Q97)*(Q102-Q99)*(Q102-Q100)*(Q102-Q101)/((Q98-Q97)*(Q98-Q99)*(Q98-Q100)*(Q98-Q101))+R99*(Q102-Q97)*(Q102-Q98)*(Q102-Q100)*(Q102-Q101)/((Q99-Q97)*(Q99-Q98)*(Q99-Q100)*(Q99-Q101))+R100*(Q102-Q97)*(Q102-Q98)*(Q102-Q99)*(Q102-Q101)/((Q100-Q97)*(Q100-Q98)*(Q100-Q99)*(Q100-Q101))+R101*(Q102-Q97)*(Q102-Q98)*(Q102-Q99)*(Q102-Q100)/((Q101-Q97)*(Q101-Q98)*(Q101-Q99)*(Q101-Q100))</f>
        <v>0.60182311345943007</v>
      </c>
      <c r="S102" s="6">
        <f>S97*(Q102-Q98)*(Q102-Q99)*(Q102-Q100)*(Q102-Q101)/((Q97-Q98)*(Q97-Q99)*(Q97-Q100)*(Q97-Q101))+S98*(Q102-Q97)*(Q102-Q99)*(Q102-Q100)*(Q102-Q101)/((Q98-Q97)*(Q98-Q99)*(Q98-Q100)*(Q98-Q101))+S99*(Q102-Q97)*(Q102-Q98)*(Q102-Q100)*(Q102-Q101)/((Q99-Q97)*(Q99-Q98)*(Q99-Q100)*(Q99-Q101))+S100*(Q102-Q97)*(Q102-Q98)*(Q102-Q99)*(Q102-Q101)/((Q100-Q97)*(Q100-Q98)*(Q100-Q99)*(Q100-Q101))+S101*(Q102-Q97)*(Q102-Q98)*(Q102-Q99)*(Q102-Q100)/((Q101-Q97)*(Q101-Q98)*(Q101-Q99)*(Q101-Q100))</f>
        <v>1.2020630052894738E-2</v>
      </c>
    </row>
    <row r="103" spans="2:19">
      <c r="B103" s="13">
        <f t="shared" si="15"/>
        <v>60</v>
      </c>
      <c r="C103" s="108">
        <v>128</v>
      </c>
      <c r="D103" s="108">
        <v>59</v>
      </c>
      <c r="E103" s="13">
        <f t="shared" si="14"/>
        <v>0.28385555555555553</v>
      </c>
      <c r="F103" s="2"/>
      <c r="G103" s="13" t="s">
        <v>20</v>
      </c>
      <c r="H103" s="13">
        <f>H98/4</f>
        <v>3.8407725085376314</v>
      </c>
      <c r="I103" s="13">
        <f>I98/4</f>
        <v>3.9698999151428787</v>
      </c>
      <c r="J103" s="12"/>
      <c r="K103" s="21"/>
      <c r="L103" s="21"/>
      <c r="M103" s="2"/>
      <c r="N103" s="6" t="s">
        <v>23</v>
      </c>
      <c r="O103" s="6">
        <f>O98/4*Calculadora!$B$5</f>
        <v>4.9661339350375415E-3</v>
      </c>
      <c r="P103" s="1"/>
      <c r="Q103" s="2"/>
      <c r="R103" s="2"/>
      <c r="S103" s="2"/>
    </row>
    <row r="104" spans="2:19">
      <c r="B104" s="13">
        <f t="shared" si="15"/>
        <v>50</v>
      </c>
      <c r="C104" s="108">
        <v>106</v>
      </c>
      <c r="D104" s="108">
        <v>43</v>
      </c>
      <c r="E104" s="13">
        <f t="shared" si="14"/>
        <v>0.2068777777777778</v>
      </c>
      <c r="F104" s="2"/>
      <c r="G104" s="2"/>
      <c r="H104" s="2"/>
      <c r="I104" s="2"/>
      <c r="J104" s="12"/>
      <c r="K104" s="6" t="s">
        <v>25</v>
      </c>
      <c r="L104" s="12"/>
      <c r="M104" s="2"/>
      <c r="N104" s="6" t="s">
        <v>26</v>
      </c>
      <c r="O104" s="6">
        <f>$J$14</f>
        <v>229.17</v>
      </c>
      <c r="P104" s="1"/>
      <c r="Q104" s="13">
        <v>-1</v>
      </c>
      <c r="R104" s="87">
        <v>0.65</v>
      </c>
      <c r="S104" s="85">
        <v>1.2699999999999999E-2</v>
      </c>
    </row>
    <row r="105" spans="2:19">
      <c r="B105" s="13">
        <f t="shared" si="15"/>
        <v>40</v>
      </c>
      <c r="C105" s="108">
        <v>85.6</v>
      </c>
      <c r="D105" s="108">
        <v>32</v>
      </c>
      <c r="E105" s="13">
        <f t="shared" si="14"/>
        <v>0.15395555555555557</v>
      </c>
      <c r="F105" s="2"/>
      <c r="G105" s="6" t="s">
        <v>24</v>
      </c>
      <c r="H105" s="6">
        <f>IF('286'!O104&gt;('286'!C106-0.0001),'inf 286'!G11,'inf 286'!G19)</f>
        <v>3.2417896300032729</v>
      </c>
      <c r="I105" s="6">
        <f>IF('286'!O104&gt;('286'!C106-0.0001),'inf 286'!H11,'inf 286'!H19)</f>
        <v>3.5919282262160661</v>
      </c>
      <c r="J105" s="2"/>
      <c r="K105" s="15" t="s">
        <v>28</v>
      </c>
      <c r="L105" s="16">
        <f>O98*Calculadora!$B$3*$O$2</f>
        <v>2.1328867313584352</v>
      </c>
      <c r="M105" s="12"/>
      <c r="N105" s="2"/>
      <c r="O105" s="2"/>
      <c r="P105" s="1"/>
      <c r="Q105" s="13">
        <v>-5</v>
      </c>
      <c r="R105" s="87">
        <f>R104-0.01</f>
        <v>0.64</v>
      </c>
      <c r="S105" s="85">
        <v>1.26E-2</v>
      </c>
    </row>
    <row r="106" spans="2:19">
      <c r="B106" s="13">
        <f t="shared" si="15"/>
        <v>30</v>
      </c>
      <c r="C106" s="108">
        <v>66.099999999999994</v>
      </c>
      <c r="D106" s="108">
        <v>23</v>
      </c>
      <c r="E106" s="13">
        <f t="shared" si="14"/>
        <v>0.11065555555555555</v>
      </c>
      <c r="F106" s="2"/>
      <c r="G106" s="6" t="s">
        <v>27</v>
      </c>
      <c r="H106" s="6" t="b">
        <f>IF(AND(Calculadora!B2&gt;-0.9,Calculadora!B2&lt;6),H115*S102,IF(AND(Calculadora!B2&gt;5.999,Calculadora!B2&lt;8.4),I115*S102,IF(AND(Calculadora!B2&gt;8.399,Calculadora!B2&lt;11),S102*J115,IF(AND(Calculadora!B2&gt;10.999,Calculadora!B2&lt;14.5),(K115*S102),IF(AND(Calculadora!B2&gt;14.499,Calculadora!B2&lt;16.9),L115*S102,IF(AND(Calculadora!B2&gt;16.899,Calculadora!B2&lt;30),(L115*1.008)*S102))))))</f>
        <v>0</v>
      </c>
      <c r="I106" s="6" t="b">
        <f>IF(AND(Calculadora!B2&lt;0.01,Calculadora!B2&gt;-8.3),(O118*H116),IF(AND(Q110&lt;-8.299,Q110&gt;-13.5),(I116*O118),IF(AND(Q110&lt;-13.49,Q110&gt;-17.5),(J116*O118),IF(AND(Calculadora!B2&lt;-17.49,Calculadora!B2&gt;-30),(O118*K116),IF(AND(Calculadora!B2&lt;-29.99,Calculadora!B2&gt;-59),((O118*L116)))))))</f>
        <v>0</v>
      </c>
      <c r="J106" s="1"/>
      <c r="K106" s="17" t="s">
        <v>30</v>
      </c>
      <c r="L106" s="18">
        <f>$O$5*Calculadora!$B$3*O98*1*(1-(L102*0.016))</f>
        <v>2.2078501705044657</v>
      </c>
      <c r="M106" s="1"/>
      <c r="N106" s="6" t="s">
        <v>12</v>
      </c>
      <c r="O106" s="6">
        <f>E99*(O104-C100)*(O104-C101)*(O104-C102)*(O104-C103)*(O104-C104)*(O104-C105)*(O104-C106)/((C99-C100)*(C99-C101)*(C99-C102)*(C99-C103)*(C99-C104)*(C99-C105)*(C99-C106))+E100*(O104-C99)*(O104-C101)*(O104-C102)*(O104-C103)*(O104-C104)*(O104-C105)*(O104-C106)/((C100-C99)*(C100-C101)*(C100-C102)*(C100-C103)*(C100-C104)*(C100-C105)*(C100-C106))+E101*(O104-C99)*(O104-C100)*(O104-C102)*(O104-C103)*(O104-C104)*(O104-C105)*(O104-C106)/((C101-C99)*(C101-C100)*(C101-C102)*(C101-C103)*(C101-C104)*(C101-C105)*(C101-C106))+E102*(O104-C99)*(O104-C100)*(O104-C101)*(O104-C103)*(O104-C104)*(O104-C105)*(O104-C106)/((C102-C99)*(C102-C100)*(C102-C101)*(C102-C103)*(C102-C104)*(C102-C105)*(C102-C106))+E103*(O104-C99)*(O104-C100)*(O104-C101)*(O104-C102)*(O104-C104)*(O104-C105)*(O104-C106)/((C103-C99)*(C103-C100)*(C103-C101)*(C103-C102)*(C103-C104)*(C103-C105)*(C103-C106))+E104*(O104-C99)*(O104-C100)*(O104-C101)*(O104-C102)*(O104-C103)*(O104-C105)*(O104-C106)/((C104-C99)*(C104-C100)*(C104-C101)*(C104-C102)*(C104-C103)*(C104-C105)*(C104-C106))+E105*(O104-C99)*(O104-C100)*(O104-C101)*(O104-C102)*(O104-C103)*(O104-C104)*(O104-C106)/((C105-C99)*(C105-C100)*(C105-C101)*(C105-C102)*(C105-C103)*(C105-C104)*(C105-C106))+E106*(O104-C99)*(O104-C100)*(O104-C101)*(O104-C102)*(O104-C103)*(O104-C104)*(O104-C105)/((C106-C99)*(C106-C100)*(C106-C101)*(C106-C102)*(C106-C103)*(C106-C104)*(C106-C105))</f>
        <v>0.97908927045146277</v>
      </c>
      <c r="P106" s="2"/>
      <c r="Q106" s="13">
        <v>-10</v>
      </c>
      <c r="R106" s="87">
        <f t="shared" ref="R106:R109" si="16">R105-0.01</f>
        <v>0.63</v>
      </c>
      <c r="S106" s="85">
        <v>1.2500000000000001E-2</v>
      </c>
    </row>
    <row r="107" spans="2:19">
      <c r="B107" s="13">
        <f t="shared" si="15"/>
        <v>20</v>
      </c>
      <c r="C107" s="108">
        <v>46.6</v>
      </c>
      <c r="D107" s="108">
        <v>15</v>
      </c>
      <c r="E107" s="13">
        <f t="shared" si="14"/>
        <v>7.2166666666666657E-2</v>
      </c>
      <c r="F107" s="2"/>
      <c r="G107" s="6" t="s">
        <v>29</v>
      </c>
      <c r="H107" s="6">
        <f>R102</f>
        <v>0.60182311345943007</v>
      </c>
      <c r="I107" s="6">
        <f>IF(Calculadora!B2&gt;(-25+0.0001),'286'!R110,'286'!R118)</f>
        <v>0.64299556541067038</v>
      </c>
      <c r="J107" s="2"/>
      <c r="K107" s="17" t="s">
        <v>32</v>
      </c>
      <c r="L107" s="18">
        <f>O5*Calculadora!B3*O98*1.25*(1-(L102*0.016))</f>
        <v>2.7598127131305823</v>
      </c>
      <c r="M107" s="2"/>
      <c r="N107" s="13" t="s">
        <v>40</v>
      </c>
      <c r="O107" s="6">
        <f>E99*(O104-C111)*(O104-C112)*(O104-C113)*(O104-C100)/((C99-C111)*(C99-C112)*(C99-C113)*(C99-C100))+E111*(O104-C99)*(O104-C112)*(O104-C113)*(O104-C100)/((C111-C99)*(C111-C112)*(C111-C113)*(C111-C100))+E112*(O104-C99)*(O104-C111)*(O104-C113)*(O104-C100)/((C112-C99)*(C112-C111)*(C112-C113)*(C112-C100))+E113*(O104-C99)*(O104-C111)*(O104-C112)*(O104-C100)/((C113-C99)*(C113-C111)*(C113-C112)*(C113-C100))+E100*(O104-C99)*(O104-C111)*(O104-C112)*(O104-C113)/((C100-C99)*(C100-C111)*(C100-C112)*(C100-C113))</f>
        <v>0.99322678700750833</v>
      </c>
      <c r="P107" s="2"/>
      <c r="Q107" s="13">
        <v>-15</v>
      </c>
      <c r="R107" s="87">
        <f t="shared" si="16"/>
        <v>0.62</v>
      </c>
      <c r="S107" s="85">
        <v>1.24E-2</v>
      </c>
    </row>
    <row r="108" spans="2:19">
      <c r="B108" s="13">
        <f t="shared" si="15"/>
        <v>10</v>
      </c>
      <c r="C108" s="108">
        <v>25.5</v>
      </c>
      <c r="D108" s="108">
        <v>8</v>
      </c>
      <c r="E108" s="13">
        <f t="shared" si="14"/>
        <v>3.8488888888888892E-2</v>
      </c>
      <c r="F108" s="2"/>
      <c r="G108" s="13">
        <v>140</v>
      </c>
      <c r="H108" s="13">
        <f>100*(L110-C100)*(L110-C101)*(L110-C102)*(L110-C103)*(L110-C104)*(L110-C105)*(L110-C106)/((C99-C100)*(C99-C101)*(C99-C102)*(C99-C103)*(C99-C104)*(C99-C105)*(C99-C106))+90*(L110-C99)*(L110-C101)*(L110-C102)*(L110-C103)*(L110-C104)*(L110-C105)*(L110-C106)/((C100-C99)*(C100-C101)*(C100-C102)*(C100-C103)*(C100-C104)*(C100-C105)*(C100-C106))+80*(L110-C99)*(L110-C100)*(L110-C102)*(L110-C103)*(L110-C104)*(L110-C105)*(L110-C106)/((C101-C99)*(C101-C100)*(C101-C102)*(C101-C103)*(C101-C104)*(C101-C105)*(C101-C106))+70*(L110-C99)*(L110-C100)*(L110-C101)*(L110-C103)*(L110-C104)*(L110-C105)*(L110-C106)/((C102-C99)*(C102-C100)*(C102-C101)*(C102-C103)*(C102-C104)*(C102-C105)*(C102-C106))+60*(L110-C99)*(L110-C100)*(L110-C101)*(L110-C102)*(L110-C104)*(L110-C105)*(L110-C106)/((C103-C99)*(C103-C100)*(C103-C101)*(C103-C102)*(C103-C104)*(C103-C105)*(C103-C106))+50*(L110-C99)*(L110-C100)*(L110-C101)*(L110-C102)*(L110-C103)*(L110-C105)*(L110-C106)/((C104-C99)*(C104-C100)*(C104-C101)*(C104-C102)*(C104-C103)*(C104-C105)*(C104-C106))+40*(L110-C99)*(L110-C100)*(L110-C101)*(L110-C102)*(L110-C103)*(L110-C104)*(L110-C106)/((C105-C99)*(C105-C100)*(C105-C101)*(C105-C102)*(C105-C103)*(C105-C104)*(C105-C106))+30*(L110-C99)*(L110-C100)*(L110-C101)*(L110-C102)*(L110-C103)*(L110-C104)*(L110-C105)/((C106-C99)*(C106-C100)*(C106-C101)*(C106-C102)*(C106-C103)*(C106-C104)*(C106-C105))</f>
        <v>95.133399025972565</v>
      </c>
      <c r="I108" s="13">
        <f>100*(L111-C100)*(L111-C101)*(L111-C102)*(L111-C103)*(L111-C104)*(L111-C105)*(L111-C106)/((C99-C100)*(C99-C101)*(C99-C102)*(C99-C103)*(C99-C104)*(C99-C105)*(C99-C106))+90*(L111-C99)*(L111-C101)*(L111-C102)*(L111-C103)*(L111-C104)*(L111-C105)*(L111-C106)/((C100-C99)*(C100-C101)*(C100-C102)*(C100-C103)*(C100-C104)*(C100-C105)*(C100-C106))+80*(L111-C99)*(L111-C100)*(L111-C102)*(L111-C103)*(L111-C104)*(L111-C105)*(L111-C106)/((C101-C99)*(C101-C100)*(C101-C102)*(C101-C103)*(C101-C104)*(C101-C105)*(C101-C106))+70*(L111-C99)*(L111-C100)*(L111-C101)*(L111-C103)*(L111-C104)*(L111-C105)*(L111-C106)/((C102-C99)*(C102-C100)*(C102-C101)*(C102-C103)*(C102-C104)*(C102-C105)*(C102-C106))+60*(L111-C99)*(L111-C100)*(L111-C101)*(L111-C102)*(L111-C104)*(L111-C105)*(L111-C106)/((C103-C99)*(C103-C100)*(C103-C101)*(C103-C102)*(C103-C104)*(C103-C105)*(C103-C106))+50*(L111-C99)*(L111-C100)*(L111-C101)*(L111-C102)*(L111-C103)*(L111-C105)*(L111-C106)/((C104-C99)*(C104-C100)*(C104-C101)*(C104-C102)*(C104-C103)*(C104-C105)*(C104-C106))+40*(L111-C99)*(L111-C100)*(L111-C101)*(L111-C102)*(L111-C103)*(L111-C104)*(L111-C106)/((C105-C99)*(C105-C100)*(C105-C101)*(C105-C102)*(C105-C103)*(C105-C104)*(C105-C106))+30*(L111-C99)*(L111-C100)*(L111-C101)*(L111-C102)*(L111-C103)*(L111-C104)*(L111-C105)/((C106-C99)*(C106-C100)*(C106-C101)*(C106-C102)*(C106-C103)*(C106-C104)*(C106-C105))</f>
        <v>96.723096308675423</v>
      </c>
      <c r="J108" s="2"/>
      <c r="K108" s="17" t="s">
        <v>33</v>
      </c>
      <c r="L108" s="18">
        <f>(100+(L106*2.75/-4))/100</f>
        <v>0.98482103007778177</v>
      </c>
      <c r="M108" s="12"/>
      <c r="N108" s="6" t="s">
        <v>41</v>
      </c>
      <c r="O108" s="6">
        <f>I111*(O104-H112)*(O104-H113)*(O104-C99)/((H111-H112)*(H111-H113)*(H111-C99))+I112*(O104-H111)*(O104-H113)*(O104-C99)/((H112-H111)*(H112-H113)*(H112-C99))+I113*(O104-H111)*(O104-H112)*(O104-C99)/((H113-H111)*(H113-H112)*(H113-C99))+E99*(O104-H111)*(O104-H112)*(O104-H113)/((C99-H111)*(C99-H112)*(C99-H113))</f>
        <v>1.0032025473909334</v>
      </c>
      <c r="P108" s="2"/>
      <c r="Q108" s="13">
        <v>-20</v>
      </c>
      <c r="R108" s="87">
        <f t="shared" si="16"/>
        <v>0.61</v>
      </c>
      <c r="S108" s="85">
        <v>1.23E-2</v>
      </c>
    </row>
    <row r="109" spans="2:19">
      <c r="B109" s="13">
        <f>B108-10</f>
        <v>0</v>
      </c>
      <c r="C109" s="108">
        <v>0</v>
      </c>
      <c r="D109" s="108">
        <v>0</v>
      </c>
      <c r="E109" s="13">
        <f t="shared" si="14"/>
        <v>0</v>
      </c>
      <c r="F109" s="2"/>
      <c r="G109" s="13">
        <v>400</v>
      </c>
      <c r="H109" s="13">
        <f>40*(L110-C106)*(L110-C107)*(L110-C108)*(L110-C109)/((C105-C106)*(C105-C107)*(C105-C108)*(C105-C109))+30*(L110-C105)*(L110-C107)*(L110-C108)*(L110-C109)/((C106-C105)*(C106-C107)*(C106-C108)*(C106-C109))+20*(L110-C105)*(L110-C106)*(L110-C108)*(L110-C109)/((C107-C105)*(C107-C106)*(C107-C108)*(C107-C109))+10*(L110-C105)*(L110-C106)*(L110-C107)*(L110-C109)/((C108-C105)*(C108-C106)*(C108-C107)*(C108-C109))+0*(L110-C105)*(L110-C106)*(L110-C107)*(L110-C108)/((C109-C105)*(C109-C106)*(C109-C107)*(C109-C108))</f>
        <v>13.152709287060134</v>
      </c>
      <c r="I109" s="13">
        <f>40*(L111-C106)*(L111-C107)*(L111-C108)*(L111-C109)/((C105-C106)*(C105-C107)*(C105-C108)*(C105-C109))+30*(L111-C105)*(L111-C107)*(L111-C108)*(L111-C109)/((C106-C105)*(C106-C107)*(C106-C108)*(C106-C109))+20*(L111-C105)*(L111-C106)*(L111-C108)*(L111-C109)/((C107-C105)*(C107-C106)*(C107-C108)*(C107-C109))+10*(L111-C105)*(L111-C106)*(L111-C107)*(L111-C109)/((C108-C105)*(C108-C106)*(C108-C107)*(C108-C109))+0*(L111-C105)*(L111-C106)*(L111-C107)*(L111-C108)/((C109-C105)*(C109-C106)*(C109-C107)*(C109-C108))</f>
        <v>5.1124675091314202</v>
      </c>
      <c r="J109" s="2"/>
      <c r="K109" s="17" t="s">
        <v>35</v>
      </c>
      <c r="L109" s="18">
        <f>(100+(L107*4/-6.25))/100</f>
        <v>0.98233719863596436</v>
      </c>
      <c r="M109" s="2"/>
      <c r="N109" s="13" t="s">
        <v>42</v>
      </c>
      <c r="O109" s="6">
        <f>E105*(O104-C106)*(O104-C107)*(O104-C108)*(O104-C109)/((C105-C106)*(C105-C107)*(C105-C108)*(C105-C109))+E106*(O104-C105)*(O104-C107)*(O104-C108)*(O104-C109)/((C106-C105)*(C106-C107)*(C106-C108)*(C106-C109))+E107*(O104-C105)*(O104-C106)*(O104-C108)*(O104-C109)/((C107-C105)*(C107-C106)*(C107-C108)*(C107-C109))+E108*(O104-C105)*(O104-C106)*(O104-C107)*(O104-C109)/((C108-C105)*(C108-C106)*(C108-C107)*(C108-C109))+E109*(O104-C105)*(O104-C106)*(O104-C107)*(O104-C108)/((C109-C105)*(C109-C106)*(C109-C107)*(C109-C108))</f>
        <v>-1.2393758513247626</v>
      </c>
      <c r="P109" s="2"/>
      <c r="Q109" s="13">
        <v>-25</v>
      </c>
      <c r="R109" s="87">
        <f t="shared" si="16"/>
        <v>0.6</v>
      </c>
      <c r="S109" s="85">
        <v>1.2200000000000001E-2</v>
      </c>
    </row>
    <row r="110" spans="2:19">
      <c r="B110" s="2"/>
      <c r="C110" s="2"/>
      <c r="D110" s="2"/>
      <c r="E110" s="2"/>
      <c r="F110" s="2"/>
      <c r="G110" s="2"/>
      <c r="H110" s="2"/>
      <c r="I110" s="2"/>
      <c r="J110" s="2"/>
      <c r="K110" s="17" t="s">
        <v>36</v>
      </c>
      <c r="L110" s="9">
        <f>O104+L102-L106</f>
        <v>224.76549546536862</v>
      </c>
      <c r="M110" s="2"/>
      <c r="N110" s="2"/>
      <c r="O110" s="2"/>
      <c r="P110" s="2"/>
      <c r="Q110" s="13" t="str">
        <f>Calculadora!$B$2</f>
        <v>-3,65</v>
      </c>
      <c r="R110" s="13">
        <f>R104*(Q110-Q105)*(Q110-Q106)*(Q110-Q107)*(Q110-Q108)*(Q110-Q109)/((Q104-Q105)*(Q104-Q106)*(Q104-Q107)*(Q104-Q108)*(Q104-Q109))+R105*(Q110-Q104)*(Q110-Q106)*(Q110-Q107)*(Q110-Q108)*(Q110-Q109)/((Q105-Q104)*(Q105-Q106)*(Q105-Q107)*(Q105-Q108)*(Q105-Q109))+R106*(Q110-Q104)*(Q110-Q105)*(Q110-Q107)*(Q110-Q108)*(Q110-Q109)/((Q106-Q104)*(Q106-Q105)*(Q106-Q107)*(Q106-Q108)*(Q106-Q109))+R107*(Q110-Q104)*(Q110-Q105)*(Q110-Q106)*(Q110-Q108)*(Q110-Q109)/((Q107-Q104)*(Q107-Q105)*(Q107-Q106)*(Q107-Q108)*(Q107-Q109))+R108*(Q110-Q104)*(Q110-Q105)*(Q110-Q106)*(Q110-Q107)*(Q110-Q109)/((Q108-Q104)*(Q108-Q105)*(Q108-Q106)*(Q108-Q107)*(Q108-Q109))+R109*(Q110-Q104)*(Q110-Q105)*(Q110-Q106)*(Q110-Q107)*(Q110-Q108)/((Q109-Q104)*(Q109-Q105)*(Q109-Q106)*(Q109-Q107)*(Q109-Q108))</f>
        <v>0.64299556541067038</v>
      </c>
      <c r="S110" s="13">
        <f>S104*(Q110-Q105)*(Q110-Q106)*(Q110-Q107)*(Q110-Q108)*(Q110-Q109)/((Q104-Q105)*(Q104-Q106)*(Q104-Q107)*(Q104-Q108)*(Q104-Q109))+S105*(Q110-Q104)*(Q110-Q106)*(Q110-Q107)*(Q110-Q108)*(Q110-Q109)/((Q105-Q104)*(Q105-Q106)*(Q105-Q107)*(Q105-Q108)*(Q105-Q109))+S106*(Q110-Q104)*(Q110-Q105)*(Q110-Q107)*(Q110-Q108)*(Q110-Q109)/((Q106-Q104)*(Q106-Q105)*(Q106-Q107)*(Q106-Q108)*(Q106-Q109))+S107*(Q110-Q104)*(Q110-Q105)*(Q110-Q106)*(Q110-Q108)*(Q110-Q109)/((Q107-Q104)*(Q107-Q105)*(Q107-Q106)*(Q107-Q108)*(Q107-Q109))+S108*(Q110-Q104)*(Q110-Q105)*(Q110-Q106)*(Q110-Q107)*(Q110-Q109)/((Q108-Q104)*(Q108-Q105)*(Q108-Q106)*(Q108-Q107)*(Q108-Q109))+S109*(Q110-Q104)*(Q110-Q105)*(Q110-Q106)*(Q110-Q107)*(Q110-Q108)/((Q109-Q104)*(Q109-Q105)*(Q109-Q106)*(Q109-Q107)*(Q109-Q108))</f>
        <v>1.2629955654106698E-2</v>
      </c>
    </row>
    <row r="111" spans="2:19">
      <c r="B111" s="13">
        <v>97.5</v>
      </c>
      <c r="C111" s="108">
        <v>231.9</v>
      </c>
      <c r="D111" s="108">
        <v>213</v>
      </c>
      <c r="E111" s="13">
        <f>D111/45*0.2165</f>
        <v>1.0247666666666666</v>
      </c>
      <c r="F111" s="2"/>
      <c r="G111" s="22">
        <v>107.5</v>
      </c>
      <c r="H111" s="13">
        <v>263</v>
      </c>
      <c r="I111" s="13">
        <v>1.3953</v>
      </c>
      <c r="J111" s="2"/>
      <c r="K111" s="19" t="s">
        <v>37</v>
      </c>
      <c r="L111" s="11">
        <f>O104+L102+L107</f>
        <v>229.73315834900365</v>
      </c>
      <c r="M111" s="2"/>
      <c r="N111" s="15" t="s">
        <v>43</v>
      </c>
      <c r="O111" s="16"/>
      <c r="P111" s="2"/>
      <c r="Q111" s="2"/>
      <c r="R111" s="2"/>
      <c r="S111" s="2"/>
    </row>
    <row r="112" spans="2:19">
      <c r="B112" s="13">
        <v>95</v>
      </c>
      <c r="C112" s="108">
        <v>224.2</v>
      </c>
      <c r="D112" s="108">
        <v>195</v>
      </c>
      <c r="E112" s="13">
        <f t="shared" ref="E112:E113" si="17">D112/45*0.2165</f>
        <v>0.93816666666666659</v>
      </c>
      <c r="F112" s="2"/>
      <c r="G112" s="13">
        <v>105</v>
      </c>
      <c r="H112" s="13">
        <v>255.2</v>
      </c>
      <c r="I112" s="13">
        <v>1.3039000000000001</v>
      </c>
      <c r="J112" s="2"/>
      <c r="K112" s="2"/>
      <c r="L112" s="2"/>
      <c r="M112" s="2"/>
      <c r="N112" s="17">
        <f>MOD(H100,20/72)</f>
        <v>0.13339902597256104</v>
      </c>
      <c r="O112" s="18">
        <f>MOD(I100,20/72)</f>
        <v>5.6429642008752001E-2</v>
      </c>
      <c r="P112" s="2"/>
      <c r="Q112" s="13">
        <v>-30</v>
      </c>
      <c r="R112" s="87">
        <f>R109-0.01</f>
        <v>0.59</v>
      </c>
      <c r="S112" s="85">
        <v>1.1350000000000001E-2</v>
      </c>
    </row>
    <row r="113" spans="1:20">
      <c r="B113" s="13">
        <v>92.5</v>
      </c>
      <c r="C113" s="108">
        <v>216.4</v>
      </c>
      <c r="D113" s="108">
        <v>178</v>
      </c>
      <c r="E113" s="13">
        <f t="shared" si="17"/>
        <v>0.85637777777777779</v>
      </c>
      <c r="F113" s="2"/>
      <c r="G113" s="13">
        <v>102.5</v>
      </c>
      <c r="H113" s="13">
        <v>247.5</v>
      </c>
      <c r="I113" s="13">
        <v>1.2124999999999999</v>
      </c>
      <c r="J113" s="12"/>
      <c r="K113" s="13" t="s">
        <v>31</v>
      </c>
      <c r="L113" s="6">
        <f>O104+L102</f>
        <v>226.97334563587307</v>
      </c>
      <c r="M113" s="12"/>
      <c r="N113" s="17">
        <f>N112/(20/72)</f>
        <v>0.48023649350121972</v>
      </c>
      <c r="O113" s="18">
        <f>O112/(20/72)</f>
        <v>0.20314671123150718</v>
      </c>
      <c r="P113" s="12"/>
      <c r="Q113" s="13">
        <v>-35</v>
      </c>
      <c r="R113" s="87">
        <f>R112-0.01</f>
        <v>0.57999999999999996</v>
      </c>
      <c r="S113" s="85">
        <v>1.125E-2</v>
      </c>
    </row>
    <row r="114" spans="1:20">
      <c r="B114" s="2"/>
      <c r="C114" s="2"/>
      <c r="D114" s="2"/>
      <c r="E114" s="2"/>
      <c r="F114" s="2"/>
      <c r="G114" s="2"/>
      <c r="H114" s="2"/>
      <c r="I114" s="2"/>
      <c r="J114" s="14"/>
      <c r="K114" s="2"/>
      <c r="L114" s="2"/>
      <c r="M114" s="14"/>
      <c r="N114" s="17">
        <f>IF(N113&lt;0.288,ROUNDDOWN(N113,0),ROUNDUP(N113,0))</f>
        <v>1</v>
      </c>
      <c r="O114" s="18">
        <f>IF(O113&lt;0.288,ROUNDDOWN(O113,0),ROUNDUP(O113,0))</f>
        <v>0</v>
      </c>
      <c r="P114" s="14"/>
      <c r="Q114" s="13">
        <v>-40</v>
      </c>
      <c r="R114" s="87">
        <f t="shared" ref="R114:R117" si="18">R113-0.01</f>
        <v>0.56999999999999995</v>
      </c>
      <c r="S114" s="85">
        <v>1.115E-2</v>
      </c>
    </row>
    <row r="115" spans="1:20">
      <c r="B115" s="2"/>
      <c r="C115" s="2"/>
      <c r="D115" s="2"/>
      <c r="E115" s="2"/>
      <c r="F115" s="2"/>
      <c r="G115" s="13" t="s">
        <v>44</v>
      </c>
      <c r="H115" s="13">
        <f>1.04*(O104-C101)*(O104-C103)*(O104-C105)*(O104-C107)*(O104-C109)/((C99-C101)*(C99-C103)*(C99-C105)*(C99-C107)*(C99-C109))+0.914*(O104-C99)*(O104-C103)*(O104-C105)*(O104-C107)*(O104-C109)/((C101-C99)*(C101-C103)*(C101-C105)*(C101-C107)*(C101-C109))+0.83*(O104-C99)*(O104-C101)*(O104-C105)*(O104-C107)*(O104-C109)/((C103-C99)*(C103-C101)*(C103-C105)*(C103-C107)*(C103-C109))+0.767*(O104-C99)*(O104-C101)*(O104-C103)*(O104-C107)*(O104-C109)/((C105-C99)*(C105-C101)*(C105-C103)*(C105-C107)*(C105-C109))+0.748*(O104-C99)*(O104-C101)*(O104-C103)*(O104-C105)*(O104-C109)/((C107-C99)*(C107-C101)*(C107-C103)*(C107-C105)*(C107-C109))+0.738*(O104-C99)*(O104-C101)*(O104-C103)*(O104-C105)*(O104-C107)/((C109-C99)*(C109-C101)*(C109-C103)*(C109-C105)*(C109-C107))</f>
        <v>1.0033956820485388</v>
      </c>
      <c r="I115" s="6">
        <f>1.1*(O104-C101)*(O104-C103)*(O104-C105)*(O104-C107)*(O104-C109)/((C99-C101)*(C99-C103)*(C99-C105)*(C99-C107)*(C99-C109))+0.912*(O104-C99)*(O104-C103)*(O104-C105)*(O104-C107)*(O104-C109)/((C101-C99)*(C101-C103)*(C101-C105)*(C101-C107)*(C101-C109))+0.835*(O104-C99)*(O104-C101)*(O104-C105)*(O104-C107)*(O104-C109)/((C103-C99)*(C103-C101)*(C103-C105)*(C103-C107)*(C103-C109))+0.799*(O104-C99)*(O104-C101)*(O104-C103)*(O104-C107)*(O104-C109)/((C105-C99)*(C105-C101)*(C105-C103)*(C105-C107)*(C105-C109))+0.78*(O104-C99)*(O104-C101)*(O104-C103)*(O104-C105)*(O104-C109)/((C107-C99)*(C107-C101)*(C107-C103)*(C107-C105)*(C107-C109))+0.76*(O104-C99)*(O104-C101)*(O104-C103)*(O104-C105)*(O104-C107)/((C109-C99)*(C109-C101)*(C109-C103)*(C109-C105)*(C109-C107))</f>
        <v>1.0544895474187015</v>
      </c>
      <c r="J115" s="6">
        <f>1.1*(O104-C101)*(O104-C103)*(O104-C105)*(O104-C107)*(O104-C109)/((C99-C101)*(C99-C103)*(C99-C105)*(C99-C107)*(C99-C109))+0.909*(O104-C99)*(O104-C103)*(O104-C105)*(O104-C107)*(O104-C109)/((C101-C99)*(C101-C103)*(C101-C105)*(C101-C107)*(C101-C109))+0.853*(O104-C99)*(O104-C101)*(O104-C105)*(O104-C107)*(O104-C109)/((C103-C99)*(C103-C101)*(C103-C105)*(C103-C107)*(C103-C109))+0.824*(O104-C99)*(O104-C101)*(O104-C103)*(O104-C107)*(O104-C109)/((C105-C99)*(C105-C101)*(C105-C103)*(C105-C107)*(C105-C109))+0.794*(O104-C99)*(O104-C101)*(O104-C103)*(O104-C105)*(O104-C109)/((C107-C99)*(C107-C101)*(C107-C103)*(C107-C105)*(C107-C109))+0.76*(O104-C99)*(O104-C101)*(O104-C103)*(O104-C105)*(O104-C107)/((C109-C99)*(C109-C101)*(C109-C103)*(C109-C105)*(C109-C107))</f>
        <v>1.0500449408288519</v>
      </c>
      <c r="K115" s="6">
        <f>1.03*(O104-C101)*(O104-C103)*(O104-C105)*(O104-C107)*(O104-C109)/((C99-C101)*(C99-C103)*(C99-C105)*(C99-C107)*(C99-C109))+0.924*(O104-C99)*(O104-C103)*(O104-C105)*(O104-C107)*(O104-C109)/((C101-C99)*(C101-C103)*(C101-C105)*(C101-C107)*(C101-C109))+0.8675*(O104-C99)*(O104-C101)*(O104-C105)*(O104-C107)*(O104-C109)/((C103-C99)*(C103-C101)*(C103-C105)*(C103-C107)*(C103-C109))+0.84*(O104-C99)*(O104-C101)*(O104-C103)*(O104-C107)*(O104-C109)/((C105-C99)*(C105-C101)*(C105-C103)*(C105-C107)*(C105-C109))+0.82*(O104-C99)*(O104-C101)*(O104-C103)*(O104-C105)*(O104-C109)/((C107-C99)*(C107-C101)*(C107-C103)*(C107-C105)*(C107-C109))+0.815*(O104-C99)*(O104-C101)*(O104-C103)*(O104-C105)*(O104-C107)/((C109-C99)*(C109-C101)*(C109-C103)*(C109-C105)*(C109-C107))</f>
        <v>1.0107095095270839</v>
      </c>
      <c r="L115" s="6">
        <f>1.04*(O104-C101)*(O104-C103)*(O104-C105)*(O104-C107)*(O104-C109)/((C99-C101)*(C99-C103)*(C99-C105)*(C99-C107)*(C99-C109))+0.927*(O104-C99)*(O104-C103)*(O104-C105)*(O104-C107)*(O104-C109)/((C101-C99)*(C101-C103)*(C101-C105)*(C101-C107)*(C101-C109))+0.8798*(O104-C99)*(O104-C101)*(O104-C105)*(O104-C107)*(O104-C109)/((C103-C99)*(C103-C101)*(C103-C105)*(C103-C107)*(C103-C109))+0.8655*(O104-C99)*(O104-C101)*(O104-C103)*(O104-C107)*(O104-C109)/((C105-C99)*(C105-C101)*(C105-C103)*(C105-C107)*(C105-C109))+0.85*(O104-C99)*(O104-C101)*(O104-C103)*(O104-C105)*(O104-C109)/((C107-C99)*(C107-C101)*(C107-C103)*(C107-C105)*(C107-C109))+0.82*(O104-C99)*(O104-C101)*(O104-C103)*(O104-C105)*(O104-C107)/((C109-C99)*(C109-C101)*(C109-C103)*(C109-C105)*(C109-C107))</f>
        <v>1.018679767814038</v>
      </c>
      <c r="M115" s="2"/>
      <c r="N115" s="17">
        <f>IF(N112&lt;0.08,11,N116)</f>
        <v>10</v>
      </c>
      <c r="O115" s="18">
        <f>IF(O112&lt;0.08,11,O116)</f>
        <v>11</v>
      </c>
      <c r="P115" s="1"/>
      <c r="Q115" s="13">
        <v>-45</v>
      </c>
      <c r="R115" s="87">
        <f t="shared" si="18"/>
        <v>0.55999999999999994</v>
      </c>
      <c r="S115" s="85">
        <v>1.1050000000000001E-2</v>
      </c>
    </row>
    <row r="116" spans="1:20">
      <c r="B116" s="2"/>
      <c r="C116" s="2"/>
      <c r="D116" s="2"/>
      <c r="E116" s="2"/>
      <c r="F116" s="2"/>
      <c r="G116" s="13" t="s">
        <v>45</v>
      </c>
      <c r="H116" s="6">
        <f>1.1*(O104-C101)*(O104-C103)*(O104-C105)*(O104-C107)*(O104-C109)/((C99-C101)*(C99-C103)*(C99-C105)*(C99-C107)*(C99-C109))+0.911*(O104-C99)*(O104-C103)*(O104-C105)*(O104-C107)*(O104-C109)/((C101-C99)*(C101-C103)*(C101-C105)*(C101-C107)*(C101-C109))+0.772*(O104-C99)*(O104-C101)*(O104-C105)*(O104-C107)*(O104-C109)/((C103-C99)*(C103-C101)*(C103-C105)*(C103-C107)*(C103-C109))+0.676*(O104-C99)*(O104-C101)*(O104-C103)*(O104-C107)*(O104-C109)/((C105-C99)*(C105-C101)*(C105-C103)*(C105-C107)*(C105-C109))+0.604*(O104-C99)*(O104-C101)*(O104-C103)*(O104-C105)*(O104-C109)/((C107-C99)*(C107-C101)*(C107-C103)*(C107-C105)*(C107-C109))+0.584*(O104-C99)*(O104-C101)*(O104-C103)*(O104-C105)*(O104-C107)/((C109-C99)*(C109-C101)*(C109-C103)*(C109-C105)*(C109-C107))</f>
        <v>1.0681906995913435</v>
      </c>
      <c r="I116" s="13">
        <f>1*(O104-C101)*(O104-C103)*(O104-C105)*(O104-C107)*(O104-C109)/((C99-C101)*(C99-C103)*(C99-C105)*(C99-C107)*(C99-C109))+0.903*(O104-C99)*(O104-C103)*(O104-C105)*(O104-C107)*(O104-C109)/((C101-C99)*(C101-C103)*(C101-C105)*(C101-C107)*(C101-C109))+0.76*(O104-C99)*(O104-C101)*(O104-C105)*(O104-C107)*(O104-C109)/((C103-C99)*(C103-C101)*(C103-C105)*(C103-C107)*(C103-C109))+0.661*(O104-C99)*(O104-C101)*(O104-C103)*(O104-C107)*(O104-C109)/((C105-C99)*(C105-C101)*(C105-C103)*(C105-C107)*(C105-C109))+0.58*(O104-C99)*(O104-C101)*(O104-C103)*(O104-C105)*(O104-C109)/((C107-C99)*(C107-C101)*(C107-C103)*(C107-C105)*(C107-C109))+0.54*(O104-C99)*(O104-C101)*(O104-C103)*(O104-C105)*(O104-C107)/((C109-C99)*(C109-C101)*(C109-C103)*(C109-C105)*(C109-C107))</f>
        <v>1.0047237596956415</v>
      </c>
      <c r="J116" s="6">
        <f>1*(O104-C101)*(O104-C103)*(O104-C105)*(O104-C107)*(O104-C109)/((C99-C101)*(C99-C103)*(C99-C105)*(C99-C107)*(C99-C109))+0.9*(O104-C99)*(O104-C103)*(O104-C105)*(O104-C107)*(O104-C109)/((C101-C99)*(C101-C103)*(C101-C105)*(C101-C107)*(C101-C109))+0.752*(O104-C99)*(O104-C101)*(O104-C105)*(O104-C107)*(O104-C109)/((C103-C99)*(C103-C101)*(C103-C105)*(C103-C107)*(C103-C109))+0.634*(O104-C99)*(O104-C101)*(O104-C103)*(O104-C107)*(O104-C109)/((C105-C99)*(C105-C101)*(C105-C103)*(C105-C107)*(C105-C109))+0.54*(O104-C99)*(O104-C101)*(O104-C103)*(O104-C105)*(O104-C109)/((C107-C99)*(C107-C101)*(C107-C103)*(C107-C105)*(C107-C109))+0.48*(O104-C99)*(O104-C101)*(O104-C103)*(O104-C105)*(O104-C107)/((C109-C99)*(C109-C101)*(C109-C103)*(C109-C105)*(C109-C107))</f>
        <v>0.99720302327126398</v>
      </c>
      <c r="K116" s="6">
        <f>1.13*(O104-C101)*(O104-C103)*(O104-C105)*(O104-C107)*(O104-C109)/((C99-C101)*(C99-C103)*(C99-C105)*(C99-C107)*(C99-C109))+0.886*(O104-C99)*(O104-C103)*(O104-C105)*(O104-C107)*(O104-C109)/((C101-C99)*(C101-C103)*(C101-C105)*(C101-C107)*(C101-C109))+0.721*(O104-C99)*(O104-C101)*(O104-C105)*(O104-C107)*(O104-C109)/((C103-C99)*(C103-C101)*(C103-C105)*(C103-C107)*(C103-C109))+0.605*(O104-C99)*(O104-C101)*(O104-C103)*(O104-C107)*(O104-C109)/((C105-C99)*(C105-C101)*(C105-C103)*(C105-C107)*(C105-C109))+0.53*(O104-C99)*(O104-C101)*(O104-C103)*(O104-C105)*(O104-C109)/((C107-C99)*(C107-C101)*(C107-C103)*(C107-C105)*(C107-C109))+0.47*(O104-C99)*(O104-C101)*(O104-C103)*(O104-C105)*(O104-C107)/((C109-C99)*(C109-C101)*(C109-C103)*(C109-C105)*(C109-C107))</f>
        <v>1.0771117402374755</v>
      </c>
      <c r="L116" s="13">
        <f>1.2*(O104-C101)*(O104-C103)*(O104-C105)*(O104-C107)*(O104-C109)/((C99-C101)*(C99-C103)*(C99-C105)*(C99-C107)*(C99-C109))+0.85*(O104-C99)*(O104-C103)*(O104-C105)*(O104-C107)*(O104-C109)/((C101-C99)*(C101-C103)*(C101-C105)*(C101-C107)*(C101-C109))+0.64*(O104-C99)*(O104-C101)*(O104-C105)*(O104-C107)*(O104-C109)/((C103-C99)*(C103-C101)*(C103-C105)*(C103-C107)*(C103-C109))+0.595*(O104-C99)*(O104-C101)*(O104-C103)*(O104-C107)*(O104-C109)/((C105-C99)*(C105-C101)*(C105-C103)*(C105-C107)*(C105-C109))+0.56*(O104-C99)*(O104-C101)*(O104-C103)*(O104-C105)*(O104-C109)/((C107-C99)*(C107-C101)*(C107-C103)*(C107-C105)*(C107-C109))+0.52*(O104-C99)*(O104-C101)*(O104-C103)*(O104-C105)*(O104-C107)/((C109-C99)*(C109-C101)*(C109-C103)*(C109-C105)*(C109-C107))</f>
        <v>1.1669829235821094</v>
      </c>
      <c r="M116" s="2"/>
      <c r="N116" s="19">
        <f>IF(N112&gt;(20/72)-0.08,11,10)</f>
        <v>10</v>
      </c>
      <c r="O116" s="20">
        <f>IF(O112&gt;(20/72)-0.08,11,10)</f>
        <v>10</v>
      </c>
      <c r="P116" s="1"/>
      <c r="Q116" s="13">
        <v>-50</v>
      </c>
      <c r="R116" s="87">
        <f t="shared" si="18"/>
        <v>0.54999999999999993</v>
      </c>
      <c r="S116" s="85">
        <f>S115-0.0001</f>
        <v>1.0950000000000001E-2</v>
      </c>
    </row>
    <row r="117" spans="1:20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3">
        <v>-55</v>
      </c>
      <c r="R117" s="87">
        <f t="shared" si="18"/>
        <v>0.53999999999999992</v>
      </c>
      <c r="S117" s="85">
        <f>S116-0.0001</f>
        <v>1.0850000000000002E-2</v>
      </c>
    </row>
    <row r="118" spans="1:20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6" t="s">
        <v>46</v>
      </c>
      <c r="O118" s="6">
        <f>IF(Calculadora!B2&gt;(-25+0.0001),'286'!S110,'286'!S118)</f>
        <v>1.2629955654106698E-2</v>
      </c>
      <c r="P118" s="1"/>
      <c r="Q118" s="13" t="str">
        <f>Calculadora!$B$2</f>
        <v>-3,65</v>
      </c>
      <c r="R118" s="13">
        <f>R112*(Q118-Q113)*(Q118-Q114)*(Q118-Q115)*(Q118-Q116)*(Q118-Q117)/((Q112-Q113)*(Q112-Q114)*(Q112-Q115)*(Q112-Q116)*(Q112-Q117))+R113*(Q118-Q112)*(Q118-Q114)*(Q118-Q115)*(Q118-Q116)*(Q118-Q117)/((Q113-Q112)*(Q113-Q114)*(Q113-Q115)*(Q113-Q116)*(Q113-Q117))+R114*(Q118-Q112)*(Q118-Q113)*(Q118-Q115)*(Q118-Q116)*(Q118-Q117)/((Q114-Q112)*(Q114-Q113)*(Q114-Q115)*(Q114-Q116)*(Q114-Q117))+R115*(Q118-Q112)*(Q118-Q113)*(Q118-Q114)*(Q118-Q116)*(Q118-Q117)/((Q115-Q112)*(Q115-Q113)*(Q115-Q114)*(Q115-Q116)*(Q115-Q117))+R116*(Q118-Q112)*(Q118-Q113)*(Q118-Q114)*(Q118-Q115)*(Q118-Q117)/((Q116-Q112)*(Q116-Q113)*(Q116-Q114)*(Q116-Q115)*(Q116-Q117))+R117*(Q118-Q112)*(Q118-Q113)*(Q118-Q114)*(Q118-Q115)*(Q118-Q116)/((Q117-Q112)*(Q117-Q113)*(Q117-Q114)*(Q117-Q115)*(Q117-Q116))</f>
        <v>0.64269999999980598</v>
      </c>
      <c r="S118" s="13">
        <f>S112*(Q118-Q113)*(Q118-Q114)*(Q118-Q115)*(Q118-Q116)*(Q118-Q117)/((Q112-Q113)*(Q112-Q114)*(Q112-Q115)*(Q112-Q116)*(Q112-Q117))+S113*(Q118-Q112)*(Q118-Q114)*(Q118-Q115)*(Q118-Q116)*(Q118-Q117)/((Q113-Q112)*(Q113-Q114)*(Q113-Q115)*(Q113-Q116)*(Q113-Q117))+S114*(Q118-Q112)*(Q118-Q113)*(Q118-Q115)*(Q118-Q116)*(Q118-Q117)/((Q114-Q112)*(Q114-Q113)*(Q114-Q115)*(Q114-Q116)*(Q114-Q117))+S115*(Q118-Q112)*(Q118-Q113)*(Q118-Q114)*(Q118-Q116)*(Q118-Q117)/((Q115-Q112)*(Q115-Q113)*(Q115-Q114)*(Q115-Q116)*(Q115-Q117))+S116*(Q118-Q112)*(Q118-Q113)*(Q118-Q114)*(Q118-Q115)*(Q118-Q117)/((Q116-Q112)*(Q116-Q113)*(Q116-Q114)*(Q116-Q115)*(Q116-Q117))+S117*(Q118-Q112)*(Q118-Q113)*(Q118-Q114)*(Q118-Q115)*(Q118-Q116)/((Q117-Q112)*(Q117-Q113)*(Q117-Q114)*(Q117-Q115)*(Q117-Q116))</f>
        <v>1.1877000000003024E-2</v>
      </c>
    </row>
    <row r="119" spans="1:20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20">
      <c r="A120" s="2"/>
      <c r="T120" s="2"/>
    </row>
    <row r="121" spans="1:20">
      <c r="A121" s="2"/>
      <c r="T121" s="2"/>
    </row>
    <row r="122" spans="1:20">
      <c r="A122" s="2"/>
      <c r="B122" s="474" t="s">
        <v>67</v>
      </c>
      <c r="C122" s="475"/>
      <c r="D122" s="475"/>
      <c r="E122" s="476"/>
      <c r="F122" s="2"/>
      <c r="G122" s="474" t="s">
        <v>67</v>
      </c>
      <c r="H122" s="475"/>
      <c r="I122" s="476"/>
      <c r="J122" s="12"/>
      <c r="K122" s="6" t="s">
        <v>7</v>
      </c>
      <c r="L122" s="12"/>
      <c r="M122" s="2"/>
      <c r="N122" s="6" t="s">
        <v>8</v>
      </c>
      <c r="O122" s="6">
        <f>O123/0.2165</f>
        <v>5.6970488898042877</v>
      </c>
      <c r="P122" s="1"/>
      <c r="Q122" s="6">
        <v>1</v>
      </c>
      <c r="R122" s="86">
        <v>0.62</v>
      </c>
      <c r="S122" s="85">
        <v>1.37E-2</v>
      </c>
      <c r="T122" s="2"/>
    </row>
    <row r="123" spans="1:20">
      <c r="B123" s="13" t="s">
        <v>5</v>
      </c>
      <c r="C123" s="13" t="s">
        <v>9</v>
      </c>
      <c r="D123" s="13" t="s">
        <v>10</v>
      </c>
      <c r="E123" s="13" t="s">
        <v>7</v>
      </c>
      <c r="F123" s="2"/>
      <c r="G123" s="13" t="s">
        <v>10</v>
      </c>
      <c r="H123" s="13">
        <f>H124/0.2165</f>
        <v>18.995479675761786</v>
      </c>
      <c r="I123" s="13">
        <f>I124/0.2165</f>
        <v>19.793525960574897</v>
      </c>
      <c r="J123" s="12"/>
      <c r="K123" s="15" t="s">
        <v>11</v>
      </c>
      <c r="L123" s="16">
        <f>O123*$O$3*Calculadora!$B$3</f>
        <v>4.1623808406758984</v>
      </c>
      <c r="M123" s="2"/>
      <c r="N123" s="6" t="s">
        <v>7</v>
      </c>
      <c r="O123" s="13">
        <f>IF(AND(O129&gt;(C131-0.0001),O129&lt;C125),(O131),IF(AND(O129&gt;(C125-0.0001),O129&lt;C124),(O132),IF(AND(O129&gt;(C124-0.0001),O129&lt;321),(O133),IF(AND((O129&gt;0-0.0001),O129&lt;C131),(O134)))))</f>
        <v>1.2334110846426283</v>
      </c>
      <c r="P123" s="2"/>
      <c r="Q123" s="6">
        <v>5</v>
      </c>
      <c r="R123" s="86">
        <f>R122+0.01</f>
        <v>0.63</v>
      </c>
      <c r="S123" s="85">
        <v>1.41E-2</v>
      </c>
    </row>
    <row r="124" spans="1:20">
      <c r="B124" s="13">
        <v>100</v>
      </c>
      <c r="C124" s="108">
        <v>222.5</v>
      </c>
      <c r="D124" s="108">
        <v>239</v>
      </c>
      <c r="E124" s="13">
        <f>D124/45*0.2165</f>
        <v>1.1498555555555554</v>
      </c>
      <c r="F124" s="2"/>
      <c r="G124" s="6" t="s">
        <v>7</v>
      </c>
      <c r="H124" s="6">
        <f>L125+O128</f>
        <v>4.1125213498024262</v>
      </c>
      <c r="I124" s="6">
        <f>L126+O128</f>
        <v>4.2852983704644654</v>
      </c>
      <c r="J124" s="12"/>
      <c r="K124" s="17" t="s">
        <v>13</v>
      </c>
      <c r="L124" s="18">
        <f>IF(L127&gt;0,L123*O126,L123*O127)</f>
        <v>4.1859427946695993</v>
      </c>
      <c r="M124" s="2"/>
      <c r="N124" s="6" t="s">
        <v>14</v>
      </c>
      <c r="O124" s="6">
        <f>H132*POWER((1+(H131)),C124-O129)</f>
        <v>0.60182311345943007</v>
      </c>
      <c r="P124" s="2"/>
      <c r="Q124" s="6">
        <v>10</v>
      </c>
      <c r="R124" s="86">
        <f t="shared" ref="R124:R126" si="19">R123+0.01</f>
        <v>0.64</v>
      </c>
      <c r="S124" s="85">
        <v>1.43E-2</v>
      </c>
    </row>
    <row r="125" spans="1:20">
      <c r="B125" s="13">
        <f>B124-10</f>
        <v>90</v>
      </c>
      <c r="C125" s="108">
        <v>194.3</v>
      </c>
      <c r="D125" s="108">
        <v>170</v>
      </c>
      <c r="E125" s="13">
        <f t="shared" ref="E125:E134" si="20">D125/45*0.2165</f>
        <v>0.81788888888888889</v>
      </c>
      <c r="F125" s="2"/>
      <c r="G125" s="6" t="s">
        <v>5</v>
      </c>
      <c r="H125" s="6">
        <f>IF(O129&gt;(C131-0.0001),H133,H134)</f>
        <v>100.61991278025164</v>
      </c>
      <c r="I125" s="6">
        <f>IF(O129&gt;(C131-0.0001),I133,I134)</f>
        <v>102.87084480429846</v>
      </c>
      <c r="J125" s="12"/>
      <c r="K125" s="17" t="s">
        <v>15</v>
      </c>
      <c r="L125" s="18">
        <f>L124*L133</f>
        <v>4.1070395227595702</v>
      </c>
      <c r="M125" s="2"/>
      <c r="N125" s="6" t="s">
        <v>16</v>
      </c>
      <c r="O125" s="6">
        <f>I132*POWER((1+(I131)),C124-O129)</f>
        <v>0.63299556541067026</v>
      </c>
      <c r="P125" s="2"/>
      <c r="Q125" s="6">
        <v>15</v>
      </c>
      <c r="R125" s="86">
        <f t="shared" si="19"/>
        <v>0.65</v>
      </c>
      <c r="S125" s="85">
        <v>1.4500000000000001E-2</v>
      </c>
    </row>
    <row r="126" spans="1:20">
      <c r="B126" s="13">
        <f t="shared" ref="B126:B133" si="21">B125-10</f>
        <v>80</v>
      </c>
      <c r="C126" s="108">
        <v>167.7</v>
      </c>
      <c r="D126" s="108">
        <v>123</v>
      </c>
      <c r="E126" s="13">
        <f t="shared" si="20"/>
        <v>0.59176666666666666</v>
      </c>
      <c r="F126" s="2"/>
      <c r="G126" s="6" t="s">
        <v>17</v>
      </c>
      <c r="H126" s="6" t="e">
        <f>IF(N139=0,INDEX('R286'!K39:K363,(ROUNDDOWN(((H125-10)/(20/72)+1),0)),1),INDEX('R286'!K39:K363,(ROUNDUP(((H125-10)/(20/72))+1,0)),1))</f>
        <v>#REF!</v>
      </c>
      <c r="I126" s="6" t="e">
        <f>IF(O139=0,INDEX('R286'!K39:K363,(ROUNDDOWN(((I125-10)/(20/72)+1),0)),1),INDEX('R286'!K39:K363,(ROUNDUP(((I125-10)/(20/72))+1,0)),1))</f>
        <v>#REF!</v>
      </c>
      <c r="J126" s="12"/>
      <c r="K126" s="17" t="s">
        <v>18</v>
      </c>
      <c r="L126" s="18">
        <f>L124/L134</f>
        <v>4.2798165434216093</v>
      </c>
      <c r="M126" s="2"/>
      <c r="N126" s="6" t="s">
        <v>19</v>
      </c>
      <c r="O126" s="6">
        <f>IF((O129&gt;0),((100+(L127/-H130))/100))</f>
        <v>1.0049143083793901</v>
      </c>
      <c r="P126" s="1"/>
      <c r="Q126" s="6">
        <v>20</v>
      </c>
      <c r="R126" s="86">
        <f t="shared" si="19"/>
        <v>0.66</v>
      </c>
      <c r="S126" s="85">
        <v>1.4800000000000001E-2</v>
      </c>
    </row>
    <row r="127" spans="1:20">
      <c r="B127" s="13">
        <f t="shared" si="21"/>
        <v>70</v>
      </c>
      <c r="C127" s="108">
        <v>143.30000000000001</v>
      </c>
      <c r="D127" s="108">
        <v>90</v>
      </c>
      <c r="E127" s="13">
        <f t="shared" si="20"/>
        <v>0.433</v>
      </c>
      <c r="F127" s="2"/>
      <c r="G127" s="6" t="s">
        <v>39</v>
      </c>
      <c r="H127" s="6">
        <f>N140</f>
        <v>11</v>
      </c>
      <c r="I127" s="6">
        <f>O140</f>
        <v>10</v>
      </c>
      <c r="J127" s="12"/>
      <c r="K127" s="19" t="s">
        <v>21</v>
      </c>
      <c r="L127" s="20">
        <f>IF(Calculadora!$B$2&gt;0,Calculadora!$B$2*O124,Calculadora!$B$2*O125)</f>
        <v>-2.1966543641269198</v>
      </c>
      <c r="M127" s="2"/>
      <c r="N127" s="6" t="s">
        <v>22</v>
      </c>
      <c r="O127" s="6">
        <f>IF((O129&gt;0),((100+(L127/-I130))/100))</f>
        <v>1.0056606915358266</v>
      </c>
      <c r="P127" s="1"/>
      <c r="Q127" s="6" t="str">
        <f>Calculadora!$B$2</f>
        <v>-3,65</v>
      </c>
      <c r="R127" s="6">
        <f>R122*(Q127-Q123)*(Q127-Q124)*(Q127-Q125)*(Q127-Q126)/((Q122-Q123)*(Q122-Q124)*(Q122-Q125)*(Q122-Q126))+R123*(Q127-Q122)*(Q127-Q124)*(Q127-Q125)*(Q127-Q126)/((Q123-Q122)*(Q123-Q124)*(Q123-Q125)*(Q123-Q126))+R124*(Q127-Q122)*(Q127-Q123)*(Q127-Q125)*(Q127-Q126)/((Q124-Q122)*(Q124-Q123)*(Q124-Q125)*(Q124-Q126))+R125*(Q127-Q122)*(Q127-Q123)*(Q127-Q124)*(Q127-Q126)/((Q125-Q122)*(Q125-Q123)*(Q125-Q124)*(Q125-Q126))+R126*(Q127-Q122)*(Q127-Q123)*(Q127-Q124)*(Q127-Q125)/((Q126-Q122)*(Q126-Q123)*(Q126-Q124)*(Q126-Q125))</f>
        <v>0.60182311345943007</v>
      </c>
      <c r="S127" s="6">
        <f>S122*(Q127-Q123)*(Q127-Q124)*(Q127-Q125)*(Q127-Q126)/((Q122-Q123)*(Q122-Q124)*(Q122-Q125)*(Q122-Q126))+S123*(Q127-Q122)*(Q127-Q124)*(Q127-Q125)*(Q127-Q126)/((Q123-Q122)*(Q123-Q124)*(Q123-Q125)*(Q123-Q126))+S124*(Q127-Q122)*(Q127-Q123)*(Q127-Q125)*(Q127-Q126)/((Q124-Q122)*(Q124-Q123)*(Q124-Q125)*(Q124-Q126))+S125*(Q127-Q122)*(Q127-Q123)*(Q127-Q124)*(Q127-Q126)/((Q125-Q122)*(Q125-Q123)*(Q125-Q124)*(Q125-Q126))+S126*(Q127-Q122)*(Q127-Q123)*(Q127-Q124)*(Q127-Q125)/((Q126-Q122)*(Q126-Q123)*(Q126-Q124)*(Q126-Q125))</f>
        <v>1.2520630052894747E-2</v>
      </c>
    </row>
    <row r="128" spans="1:20">
      <c r="B128" s="13">
        <f t="shared" si="21"/>
        <v>60</v>
      </c>
      <c r="C128" s="108">
        <v>121.1</v>
      </c>
      <c r="D128" s="108">
        <v>67</v>
      </c>
      <c r="E128" s="13">
        <f t="shared" si="20"/>
        <v>0.32234444444444443</v>
      </c>
      <c r="F128" s="2"/>
      <c r="G128" s="13" t="s">
        <v>20</v>
      </c>
      <c r="H128" s="13">
        <f>H123/4</f>
        <v>4.7488699189404464</v>
      </c>
      <c r="I128" s="13">
        <f>I123/4</f>
        <v>4.9483814901437242</v>
      </c>
      <c r="J128" s="12"/>
      <c r="K128" s="21"/>
      <c r="L128" s="21"/>
      <c r="M128" s="2"/>
      <c r="N128" s="6" t="s">
        <v>23</v>
      </c>
      <c r="O128" s="6">
        <f>O123/4.5*Calculadora!$B$5</f>
        <v>5.4818270428561256E-3</v>
      </c>
      <c r="P128" s="1"/>
      <c r="Q128" s="2"/>
      <c r="R128" s="2"/>
      <c r="S128" s="2"/>
    </row>
    <row r="129" spans="2:19">
      <c r="B129" s="13">
        <f t="shared" si="21"/>
        <v>50</v>
      </c>
      <c r="C129" s="108">
        <v>100.8</v>
      </c>
      <c r="D129" s="108">
        <v>50</v>
      </c>
      <c r="E129" s="13">
        <f t="shared" si="20"/>
        <v>0.24055555555555555</v>
      </c>
      <c r="F129" s="2"/>
      <c r="G129" s="2"/>
      <c r="H129" s="2"/>
      <c r="I129" s="2"/>
      <c r="J129" s="12"/>
      <c r="K129" s="6" t="s">
        <v>25</v>
      </c>
      <c r="L129" s="12"/>
      <c r="M129" s="2"/>
      <c r="N129" s="6" t="s">
        <v>26</v>
      </c>
      <c r="O129" s="6">
        <f>$J$14</f>
        <v>229.17</v>
      </c>
      <c r="P129" s="1"/>
      <c r="Q129" s="13">
        <v>-1</v>
      </c>
      <c r="R129" s="87">
        <v>0.64</v>
      </c>
      <c r="S129" s="85">
        <v>1.2699999999999999E-2</v>
      </c>
    </row>
    <row r="130" spans="2:19">
      <c r="B130" s="13">
        <f t="shared" si="21"/>
        <v>40</v>
      </c>
      <c r="C130" s="108">
        <v>81.8</v>
      </c>
      <c r="D130" s="108">
        <v>37</v>
      </c>
      <c r="E130" s="13">
        <f t="shared" si="20"/>
        <v>0.17801111111111109</v>
      </c>
      <c r="F130" s="2"/>
      <c r="G130" s="6" t="s">
        <v>24</v>
      </c>
      <c r="H130" s="6">
        <f>IF('286'!O129&gt;('286'!C131-0.0001),'inf 286'!K11,'inf 286'!K19)</f>
        <v>4.4699155904406211</v>
      </c>
      <c r="I130" s="6">
        <f>IF('286'!O129&gt;('286'!C131-0.0001),'inf 286'!L11,'inf 286'!L19)</f>
        <v>3.880540655190738</v>
      </c>
      <c r="J130" s="2"/>
      <c r="K130" s="15" t="s">
        <v>28</v>
      </c>
      <c r="L130" s="16">
        <f>O123*Calculadora!$B$3*$O$2</f>
        <v>2.6486661164977123</v>
      </c>
      <c r="M130" s="12"/>
      <c r="N130" s="2"/>
      <c r="O130" s="2"/>
      <c r="P130" s="1"/>
      <c r="Q130" s="13">
        <v>-5</v>
      </c>
      <c r="R130" s="87">
        <f>R129-0.01</f>
        <v>0.63</v>
      </c>
      <c r="S130" s="85">
        <v>1.26E-2</v>
      </c>
    </row>
    <row r="131" spans="2:19">
      <c r="B131" s="13">
        <f t="shared" si="21"/>
        <v>30</v>
      </c>
      <c r="C131" s="108">
        <v>63.4</v>
      </c>
      <c r="D131" s="108">
        <v>27</v>
      </c>
      <c r="E131" s="13">
        <f t="shared" si="20"/>
        <v>0.12989999999999999</v>
      </c>
      <c r="F131" s="2"/>
      <c r="G131" s="6" t="s">
        <v>27</v>
      </c>
      <c r="H131" s="6" t="b">
        <f>IF(AND(Calculadora!B2&gt;-0.9,Calculadora!B2&lt;6),H140*S127,IF(AND(Calculadora!B2&gt;5.999,Calculadora!B2&lt;8.4),I140*S127,IF(AND(Calculadora!B2&gt;8.399,Calculadora!B2&lt;11),S127*J140,IF(AND(Calculadora!B2&gt;10.999,Calculadora!B2&lt;14.5),(K140*S127),IF(AND(Calculadora!B2&gt;14.499,Calculadora!B2&lt;16.9),L140*S127,IF(AND(Calculadora!B2&gt;16.899,Calculadora!B2&lt;30),(L140*1.008)*S127))))))</f>
        <v>0</v>
      </c>
      <c r="I131" s="6" t="b">
        <f>IF(AND(Calculadora!B2&lt;0.01,Calculadora!B2&gt;-8.3),(O143*H141),IF(AND(Q135&lt;-8.299,Q135&gt;-13.5),(I141*O143),IF(AND(Q135&lt;-13.49,Q135&gt;-17.5),(J141*O143),IF(AND(Calculadora!B2&lt;-17.49,Calculadora!B2&gt;-30),(O143*K141),IF(AND(Calculadora!B2&lt;-29.99,Calculadora!B2&gt;-59),((O143*L141)))))))</f>
        <v>0</v>
      </c>
      <c r="J131" s="1"/>
      <c r="K131" s="17" t="s">
        <v>30</v>
      </c>
      <c r="L131" s="18">
        <f>$O$5*Calculadora!$B$3*O123*1*(1-(L127*0.016))</f>
        <v>2.7417573802404291</v>
      </c>
      <c r="M131" s="1"/>
      <c r="N131" s="6" t="s">
        <v>12</v>
      </c>
      <c r="O131" s="6">
        <f>E124*(O129-C125)*(O129-C126)*(O129-C127)*(O129-C128)*(O129-C129)*(O129-C130)*(O129-C131)/((C124-C125)*(C124-C126)*(C124-C127)*(C124-C128)*(C124-C129)*(C124-C130)*(C124-C131))+E125*(O129-C124)*(O129-C126)*(O129-C127)*(O129-C128)*(O129-C129)*(O129-C130)*(O129-C131)/((C125-C124)*(C125-C126)*(C125-C127)*(C125-C128)*(C125-C129)*(C125-C130)*(C125-C131))+E126*(O129-C124)*(O129-C125)*(O129-C127)*(O129-C128)*(O129-C129)*(O129-C130)*(O129-C131)/((C126-C124)*(C126-C125)*(C126-C127)*(C126-C128)*(C126-C129)*(C126-C130)*(C126-C131))+E127*(O129-C124)*(O129-C125)*(O129-C126)*(O129-C128)*(O129-C129)*(O129-C130)*(O129-C131)/((C127-C124)*(C127-C125)*(C127-C126)*(C127-C128)*(C127-C129)*(C127-C130)*(C127-C131))+E128*(O129-C124)*(O129-C125)*(O129-C126)*(O129-C127)*(O129-C129)*(O129-C130)*(O129-C131)/((C128-C124)*(C128-C125)*(C128-C126)*(C128-C127)*(C128-C129)*(C128-C130)*(C128-C131))+E129*(O129-C124)*(O129-C125)*(O129-C126)*(O129-C127)*(O129-C128)*(O129-C130)*(O129-C131)/((C129-C124)*(C129-C125)*(C129-C126)*(C129-C127)*(C129-C128)*(C129-C130)*(C129-C131))+E130*(O129-C124)*(O129-C125)*(O129-C126)*(O129-C127)*(O129-C128)*(O129-C129)*(O129-C131)/((C130-C124)*(C130-C125)*(C130-C126)*(C130-C127)*(C130-C128)*(C130-C129)*(C130-C131))+E131*(O129-C124)*(O129-C125)*(O129-C126)*(O129-C127)*(O129-C128)*(O129-C129)*(O129-C130)/((C131-C124)*(C131-C125)*(C131-C126)*(C131-C127)*(C131-C128)*(C131-C129)*(C131-C130))</f>
        <v>1.2612794727551249</v>
      </c>
      <c r="P131" s="2"/>
      <c r="Q131" s="13">
        <v>-10</v>
      </c>
      <c r="R131" s="87">
        <f t="shared" ref="R131:R134" si="22">R130-0.01</f>
        <v>0.62</v>
      </c>
      <c r="S131" s="85">
        <v>1.2500000000000001E-2</v>
      </c>
    </row>
    <row r="132" spans="2:19">
      <c r="B132" s="13">
        <f t="shared" si="21"/>
        <v>20</v>
      </c>
      <c r="C132" s="108">
        <v>44.8</v>
      </c>
      <c r="D132" s="108">
        <v>18</v>
      </c>
      <c r="E132" s="13">
        <f t="shared" si="20"/>
        <v>8.660000000000001E-2</v>
      </c>
      <c r="F132" s="2"/>
      <c r="G132" s="6" t="s">
        <v>29</v>
      </c>
      <c r="H132" s="6">
        <f>R127</f>
        <v>0.60182311345943007</v>
      </c>
      <c r="I132" s="6">
        <f>IF(Calculadora!B2&gt;(-25+0.0001),'286'!R135,'286'!R143)</f>
        <v>0.63299556541067026</v>
      </c>
      <c r="J132" s="2"/>
      <c r="K132" s="17" t="s">
        <v>32</v>
      </c>
      <c r="L132" s="18">
        <f>O5*Calculadora!B3*O123*1.25*(1-(L127*0.016))</f>
        <v>3.427196725300536</v>
      </c>
      <c r="M132" s="2"/>
      <c r="N132" s="13" t="s">
        <v>40</v>
      </c>
      <c r="O132" s="6">
        <f>E124*(O129-C136)*(O129-C137)*(O129-C138)*(O129-C125)/((C124-C136)*(C124-C137)*(C124-C138)*(C124-C125))+E136*(O129-C124)*(O129-C137)*(O129-C138)*(O129-C125)/((C136-C124)*(C136-C137)*(C136-C138)*(C136-C125))+E137*(O129-C124)*(O129-C136)*(O129-C138)*(O129-C125)/((C137-C124)*(C137-C136)*(C137-C138)*(C137-C125))+E138*(O129-C124)*(O129-C136)*(O129-C137)*(O129-C125)/((C138-C124)*(C138-C136)*(C138-C137)*(C138-C125))+E125*(O129-C124)*(O129-C136)*(O129-C137)*(O129-C138)/((C125-C124)*(C125-C136)*(C125-C137)*(C125-C138))</f>
        <v>1.2910966018406764</v>
      </c>
      <c r="P132" s="2"/>
      <c r="Q132" s="13">
        <v>-15</v>
      </c>
      <c r="R132" s="87">
        <f t="shared" si="22"/>
        <v>0.61</v>
      </c>
      <c r="S132" s="85">
        <v>1.24E-2</v>
      </c>
    </row>
    <row r="133" spans="2:19">
      <c r="B133" s="13">
        <f t="shared" si="21"/>
        <v>10</v>
      </c>
      <c r="C133" s="108">
        <v>24.5</v>
      </c>
      <c r="D133" s="108">
        <v>10</v>
      </c>
      <c r="E133" s="13">
        <f t="shared" si="20"/>
        <v>4.8111111111111111E-2</v>
      </c>
      <c r="F133" s="2"/>
      <c r="G133" s="13">
        <v>140</v>
      </c>
      <c r="H133" s="13">
        <f>100*(L135-C125)*(L135-C126)*(L135-C127)*(L135-C128)*(L135-C129)*(L135-C130)*(L135-C131)/((C124-C125)*(C124-C126)*(C124-C127)*(C124-C128)*(C124-C129)*(C124-C130)*(C124-C131))+90*(L135-C124)*(L135-C126)*(L135-C127)*(L135-C128)*(L135-C129)*(L135-C130)*(L135-C131)/((C125-C124)*(C125-C126)*(C125-C127)*(C125-C128)*(C125-C129)*(C125-C130)*(C125-C131))+80*(L135-C124)*(L135-C125)*(L135-C127)*(L135-C128)*(L135-C129)*(L135-C130)*(L135-C131)/((C126-C124)*(C126-C125)*(C126-C127)*(C126-C128)*(C126-C129)*(C126-C130)*(C126-C131))+70*(L135-C124)*(L135-C125)*(L135-C126)*(L135-C128)*(L135-C129)*(L135-C130)*(L135-C131)/((C127-C124)*(C127-C125)*(C127-C126)*(C127-C128)*(C127-C129)*(C127-C130)*(C127-C131))+60*(L135-C124)*(L135-C125)*(L135-C126)*(L135-C127)*(L135-C129)*(L135-C130)*(L135-C131)/((C128-C124)*(C128-C125)*(C128-C126)*(C128-C127)*(C128-C129)*(C128-C130)*(C128-C131))+50*(L135-C124)*(L135-C125)*(L135-C126)*(L135-C127)*(L135-C128)*(L135-C130)*(L135-C131)/((C129-C124)*(C129-C125)*(C129-C126)*(C129-C127)*(C129-C128)*(C129-C130)*(C129-C131))+40*(L135-C124)*(L135-C125)*(L135-C126)*(L135-C127)*(L135-C128)*(L135-C129)*(L135-C131)/((C130-C124)*(C130-C125)*(C130-C126)*(C130-C127)*(C130-C128)*(C130-C129)*(C130-C131))+30*(L135-C124)*(L135-C125)*(L135-C126)*(L135-C127)*(L135-C128)*(L135-C129)*(L135-C130)/((C131-C124)*(C131-C125)*(C131-C126)*(C131-C127)*(C131-C128)*(C131-C129)*(C131-C130))</f>
        <v>100.61991278025164</v>
      </c>
      <c r="I133" s="13">
        <f>100*(L136-C125)*(L136-C126)*(L136-C127)*(L136-C128)*(L136-C129)*(L136-C130)*(L136-C131)/((C124-C125)*(C124-C126)*(C124-C127)*(C124-C128)*(C124-C129)*(C124-C130)*(C124-C131))+90*(L136-C124)*(L136-C126)*(L136-C127)*(L136-C128)*(L136-C129)*(L136-C130)*(L136-C131)/((C125-C124)*(C125-C126)*(C125-C127)*(C125-C128)*(C125-C129)*(C125-C130)*(C125-C131))+80*(L136-C124)*(L136-C125)*(L136-C127)*(L136-C128)*(L136-C129)*(L136-C130)*(L136-C131)/((C126-C124)*(C126-C125)*(C126-C127)*(C126-C128)*(C126-C129)*(C126-C130)*(C126-C131))+70*(L136-C124)*(L136-C125)*(L136-C126)*(L136-C128)*(L136-C129)*(L136-C130)*(L136-C131)/((C127-C124)*(C127-C125)*(C127-C126)*(C127-C128)*(C127-C129)*(C127-C130)*(C127-C131))+60*(L136-C124)*(L136-C125)*(L136-C126)*(L136-C127)*(L136-C129)*(L136-C130)*(L136-C131)/((C128-C124)*(C128-C125)*(C128-C126)*(C128-C127)*(C128-C129)*(C128-C130)*(C128-C131))+50*(L136-C124)*(L136-C125)*(L136-C126)*(L136-C127)*(L136-C128)*(L136-C130)*(L136-C131)/((C129-C124)*(C129-C125)*(C129-C126)*(C129-C127)*(C129-C128)*(C129-C130)*(C129-C131))+40*(L136-C124)*(L136-C125)*(L136-C126)*(L136-C127)*(L136-C128)*(L136-C129)*(L136-C131)/((C130-C124)*(C130-C125)*(C130-C126)*(C130-C127)*(C130-C128)*(C130-C129)*(C130-C131))+30*(L136-C124)*(L136-C125)*(L136-C126)*(L136-C127)*(L136-C128)*(L136-C129)*(L136-C130)/((C131-C124)*(C131-C125)*(C131-C126)*(C131-C127)*(C131-C128)*(C131-C129)*(C131-C130))</f>
        <v>102.87084480429846</v>
      </c>
      <c r="J133" s="2"/>
      <c r="K133" s="17" t="s">
        <v>33</v>
      </c>
      <c r="L133" s="18">
        <f>(100+(L131*2.75/-4))/100</f>
        <v>0.98115041801084701</v>
      </c>
      <c r="M133" s="12"/>
      <c r="N133" s="6" t="s">
        <v>41</v>
      </c>
      <c r="O133" s="6">
        <f>I136*(O129-H137)*(O129-H138)*(O129-C124)/((H136-H137)*(H136-H138)*(H136-C124))+I137*(O129-H136)*(O129-H138)*(O129-C124)/((H137-H136)*(H137-H138)*(H137-C124))+I138*(O129-H136)*(O129-H137)*(O129-C124)/((H138-H136)*(H138-H137)*(H138-C124))+E124*(O129-H136)*(O129-H137)*(O129-H138)/((C124-H136)*(C124-H137)*(C124-H138))</f>
        <v>1.2334110846426283</v>
      </c>
      <c r="P133" s="2"/>
      <c r="Q133" s="13">
        <v>-20</v>
      </c>
      <c r="R133" s="87">
        <f t="shared" si="22"/>
        <v>0.6</v>
      </c>
      <c r="S133" s="85">
        <v>1.23E-2</v>
      </c>
    </row>
    <row r="134" spans="2:19">
      <c r="B134" s="13">
        <f>B133-10</f>
        <v>0</v>
      </c>
      <c r="C134" s="108">
        <v>0</v>
      </c>
      <c r="D134" s="108">
        <v>0</v>
      </c>
      <c r="E134" s="13">
        <f t="shared" si="20"/>
        <v>0</v>
      </c>
      <c r="F134" s="2"/>
      <c r="G134" s="13">
        <v>400</v>
      </c>
      <c r="H134" s="13">
        <f>40*(L135-C131)*(L135-C132)*(L135-C133)*(L135-C134)/((C130-C131)*(C130-C132)*(C130-C133)*(C130-C134))+30*(L135-C130)*(L135-C132)*(L135-C133)*(L135-C134)/((C131-C130)*(C131-C132)*(C131-C133)*(C131-C134))+20*(L135-C130)*(L135-C131)*(L135-C133)*(L135-C134)/((C132-C130)*(C132-C131)*(C132-C133)*(C132-C134))+10*(L135-C130)*(L135-C131)*(L135-C132)*(L135-C134)/((C133-C130)*(C133-C131)*(C133-C132)*(C133-C134))+0*(L135-C130)*(L135-C131)*(L135-C132)*(L135-C133)/((C134-C130)*(C134-C131)*(C134-C132)*(C134-C133))</f>
        <v>-10.555160341489682</v>
      </c>
      <c r="I134" s="13">
        <f>40*(L136-C131)*(L136-C132)*(L136-C133)*(L136-C134)/((C130-C131)*(C130-C132)*(C130-C133)*(C130-C134))+30*(L136-C130)*(L136-C132)*(L136-C133)*(L136-C134)/((C131-C130)*(C131-C132)*(C131-C133)*(C131-C134))+20*(L136-C130)*(L136-C131)*(L136-C133)*(L136-C134)/((C132-C130)*(C132-C131)*(C132-C133)*(C132-C134))+10*(L136-C130)*(L136-C131)*(L136-C132)*(L136-C134)/((C133-C130)*(C133-C131)*(C133-C132)*(C133-C134))+0*(L136-C130)*(L136-C131)*(L136-C132)*(L136-C133)/((C134-C130)*(C134-C131)*(C134-C132)*(C134-C133))</f>
        <v>-24.839111145809511</v>
      </c>
      <c r="J134" s="2"/>
      <c r="K134" s="17" t="s">
        <v>35</v>
      </c>
      <c r="L134" s="18">
        <f>(100+(L132*4/-6.25))/100</f>
        <v>0.97806594095807653</v>
      </c>
      <c r="M134" s="2"/>
      <c r="N134" s="13" t="s">
        <v>42</v>
      </c>
      <c r="O134" s="6">
        <f>E130*(O129-C131)*(O129-C132)*(O129-C133)*(O129-C134)/((C130-C131)*(C130-C132)*(C130-C133)*(C130-C134))+E131*(O129-C130)*(O129-C132)*(O129-C133)*(O129-C134)/((C131-C130)*(C131-C132)*(C131-C133)*(C131-C134))+E132*(O129-C130)*(O129-C131)*(O129-C133)*(O129-C134)/((C132-C130)*(C132-C131)*(C132-C133)*(C132-C134))+E133*(O129-C130)*(O129-C131)*(O129-C132)*(O129-C134)/((C133-C130)*(C133-C131)*(C133-C132)*(C133-C134))+E134*(O129-C130)*(O129-C131)*(O129-C132)*(O129-C133)/((C134-C130)*(C134-C131)*(C134-C132)*(C134-C133))</f>
        <v>-2.4129199178962679</v>
      </c>
      <c r="P134" s="2"/>
      <c r="Q134" s="13">
        <v>-25</v>
      </c>
      <c r="R134" s="87">
        <f t="shared" si="22"/>
        <v>0.59</v>
      </c>
      <c r="S134" s="85">
        <v>1.2200000000000001E-2</v>
      </c>
    </row>
    <row r="135" spans="2:19">
      <c r="B135" s="2"/>
      <c r="C135" s="2"/>
      <c r="D135" s="2"/>
      <c r="E135" s="2"/>
      <c r="F135" s="2"/>
      <c r="G135" s="2"/>
      <c r="H135" s="2"/>
      <c r="I135" s="2"/>
      <c r="J135" s="2"/>
      <c r="K135" s="17" t="s">
        <v>36</v>
      </c>
      <c r="L135" s="9">
        <f>O129+L127-L131</f>
        <v>224.23158825563263</v>
      </c>
      <c r="M135" s="2"/>
      <c r="N135" s="2"/>
      <c r="O135" s="2"/>
      <c r="P135" s="2"/>
      <c r="Q135" s="13" t="str">
        <f>Calculadora!$B$2</f>
        <v>-3,65</v>
      </c>
      <c r="R135" s="13">
        <f>R129*(Q135-Q130)*(Q135-Q131)*(Q135-Q132)*(Q135-Q133)*(Q135-Q134)/((Q129-Q130)*(Q129-Q131)*(Q129-Q132)*(Q129-Q133)*(Q129-Q134))+R130*(Q135-Q129)*(Q135-Q131)*(Q135-Q132)*(Q135-Q133)*(Q135-Q134)/((Q130-Q129)*(Q130-Q131)*(Q130-Q132)*(Q130-Q133)*(Q130-Q134))+R131*(Q135-Q129)*(Q135-Q130)*(Q135-Q132)*(Q135-Q133)*(Q135-Q134)/((Q131-Q129)*(Q131-Q130)*(Q131-Q132)*(Q131-Q133)*(Q131-Q134))+R132*(Q135-Q129)*(Q135-Q130)*(Q135-Q131)*(Q135-Q133)*(Q135-Q134)/((Q132-Q129)*(Q132-Q130)*(Q132-Q131)*(Q132-Q133)*(Q132-Q134))+R133*(Q135-Q129)*(Q135-Q130)*(Q135-Q131)*(Q135-Q132)*(Q135-Q134)/((Q133-Q129)*(Q133-Q130)*(Q133-Q131)*(Q133-Q132)*(Q133-Q134))+R134*(Q135-Q129)*(Q135-Q130)*(Q135-Q131)*(Q135-Q132)*(Q135-Q133)/((Q134-Q129)*(Q134-Q130)*(Q134-Q131)*(Q134-Q132)*(Q134-Q133))</f>
        <v>0.63299556541067026</v>
      </c>
      <c r="S135" s="13">
        <f>S129*(Q135-Q130)*(Q135-Q131)*(Q135-Q132)*(Q135-Q133)*(Q135-Q134)/((Q129-Q130)*(Q129-Q131)*(Q129-Q132)*(Q129-Q133)*(Q129-Q134))+S130*(Q135-Q129)*(Q135-Q131)*(Q135-Q132)*(Q135-Q133)*(Q135-Q134)/((Q130-Q129)*(Q130-Q131)*(Q130-Q132)*(Q130-Q133)*(Q130-Q134))+S131*(Q135-Q129)*(Q135-Q130)*(Q135-Q132)*(Q135-Q133)*(Q135-Q134)/((Q131-Q129)*(Q131-Q130)*(Q131-Q132)*(Q131-Q133)*(Q131-Q134))+S132*(Q135-Q129)*(Q135-Q130)*(Q135-Q131)*(Q135-Q133)*(Q135-Q134)/((Q132-Q129)*(Q132-Q130)*(Q132-Q131)*(Q132-Q133)*(Q132-Q134))+S133*(Q135-Q129)*(Q135-Q130)*(Q135-Q131)*(Q135-Q132)*(Q135-Q134)/((Q133-Q129)*(Q133-Q130)*(Q133-Q131)*(Q133-Q132)*(Q133-Q134))+S134*(Q135-Q129)*(Q135-Q130)*(Q135-Q131)*(Q135-Q132)*(Q135-Q133)/((Q134-Q129)*(Q134-Q130)*(Q134-Q131)*(Q134-Q132)*(Q134-Q133))</f>
        <v>1.2629955654106698E-2</v>
      </c>
    </row>
    <row r="136" spans="2:19">
      <c r="B136" s="13">
        <v>97.5</v>
      </c>
      <c r="C136" s="108">
        <v>215.4</v>
      </c>
      <c r="D136" s="108">
        <v>219</v>
      </c>
      <c r="E136" s="13">
        <f>D136/45*0.2165</f>
        <v>1.0536333333333332</v>
      </c>
      <c r="F136" s="2"/>
      <c r="G136" s="22">
        <v>107.5</v>
      </c>
      <c r="H136" s="13">
        <v>243.8</v>
      </c>
      <c r="I136" s="13">
        <v>1.4168000000000001</v>
      </c>
      <c r="J136" s="2"/>
      <c r="K136" s="19" t="s">
        <v>37</v>
      </c>
      <c r="L136" s="11">
        <f>O129+L127+L132</f>
        <v>230.40054236117362</v>
      </c>
      <c r="M136" s="2"/>
      <c r="N136" s="15" t="s">
        <v>43</v>
      </c>
      <c r="O136" s="16"/>
      <c r="P136" s="2"/>
      <c r="Q136" s="2"/>
      <c r="R136" s="2"/>
      <c r="S136" s="2"/>
    </row>
    <row r="137" spans="2:19">
      <c r="B137" s="13">
        <v>95</v>
      </c>
      <c r="C137" s="108">
        <v>208.3</v>
      </c>
      <c r="D137" s="108">
        <v>202</v>
      </c>
      <c r="E137" s="13">
        <f t="shared" ref="E137:E138" si="23">D137/45*0.2165</f>
        <v>0.9718444444444444</v>
      </c>
      <c r="F137" s="2"/>
      <c r="G137" s="13">
        <v>105</v>
      </c>
      <c r="H137" s="13">
        <v>236.7</v>
      </c>
      <c r="I137" s="13">
        <v>1.3278000000000001</v>
      </c>
      <c r="J137" s="2"/>
      <c r="K137" s="2"/>
      <c r="L137" s="2"/>
      <c r="M137" s="2"/>
      <c r="N137" s="17">
        <f>MOD(H125,20/72)</f>
        <v>6.435722469607863E-2</v>
      </c>
      <c r="O137" s="18">
        <f>MOD(I125,20/72)</f>
        <v>9.3067026520674778E-2</v>
      </c>
      <c r="P137" s="2"/>
      <c r="Q137" s="13">
        <v>-30</v>
      </c>
      <c r="R137" s="87">
        <f>R134-0.01</f>
        <v>0.57999999999999996</v>
      </c>
      <c r="S137" s="85">
        <v>1.1350000000000001E-2</v>
      </c>
    </row>
    <row r="138" spans="2:19">
      <c r="B138" s="13">
        <v>92.5</v>
      </c>
      <c r="C138" s="108">
        <v>201.3</v>
      </c>
      <c r="D138" s="108">
        <v>185</v>
      </c>
      <c r="E138" s="13">
        <f t="shared" si="23"/>
        <v>0.89005555555555549</v>
      </c>
      <c r="F138" s="2"/>
      <c r="G138" s="13">
        <v>102.5</v>
      </c>
      <c r="H138" s="13">
        <v>229.6</v>
      </c>
      <c r="I138" s="13">
        <v>1.2387999999999999</v>
      </c>
      <c r="J138" s="12"/>
      <c r="K138" s="13" t="s">
        <v>31</v>
      </c>
      <c r="L138" s="6">
        <f>O129+L127</f>
        <v>226.97334563587307</v>
      </c>
      <c r="M138" s="12"/>
      <c r="N138" s="17">
        <f>N137/(20/72)</f>
        <v>0.23168600890588306</v>
      </c>
      <c r="O138" s="18">
        <f>O137/(20/72)</f>
        <v>0.33504129547442918</v>
      </c>
      <c r="P138" s="12"/>
      <c r="Q138" s="13">
        <v>-35</v>
      </c>
      <c r="R138" s="87">
        <f>R137-0.01</f>
        <v>0.56999999999999995</v>
      </c>
      <c r="S138" s="85">
        <v>1.125E-2</v>
      </c>
    </row>
    <row r="139" spans="2:19">
      <c r="B139" s="2"/>
      <c r="C139" s="2"/>
      <c r="D139" s="2"/>
      <c r="E139" s="2"/>
      <c r="F139" s="2"/>
      <c r="G139" s="2"/>
      <c r="H139" s="2"/>
      <c r="I139" s="2"/>
      <c r="J139" s="14"/>
      <c r="K139" s="2"/>
      <c r="L139" s="2"/>
      <c r="M139" s="14"/>
      <c r="N139" s="17">
        <f>IF(N138&lt;0.288,ROUNDDOWN(N138,0),ROUNDUP(N138,0))</f>
        <v>0</v>
      </c>
      <c r="O139" s="18">
        <f>IF(O138&lt;0.288,ROUNDDOWN(O138,0),ROUNDUP(O138,0))</f>
        <v>1</v>
      </c>
      <c r="P139" s="14"/>
      <c r="Q139" s="13">
        <v>-40</v>
      </c>
      <c r="R139" s="87">
        <f t="shared" ref="R139:R142" si="24">R138-0.01</f>
        <v>0.55999999999999994</v>
      </c>
      <c r="S139" s="85">
        <v>1.115E-2</v>
      </c>
    </row>
    <row r="140" spans="2:19">
      <c r="B140" s="2"/>
      <c r="C140" s="2"/>
      <c r="D140" s="2"/>
      <c r="E140" s="2"/>
      <c r="F140" s="2"/>
      <c r="G140" s="13" t="s">
        <v>44</v>
      </c>
      <c r="H140" s="13">
        <f>1.04*(O129-C126)*(O129-C128)*(O129-C130)*(O129-C132)*(O129-C134)/((C124-C126)*(C124-C128)*(C124-C130)*(C124-C132)*(C124-C134))+0.914*(O129-C124)*(O129-C128)*(O129-C130)*(O129-C132)*(O129-C134)/((C126-C124)*(C126-C128)*(C126-C130)*(C126-C132)*(C126-C134))+0.83*(O129-C124)*(O129-C126)*(O129-C130)*(O129-C132)*(O129-C134)/((C128-C124)*(C128-C126)*(C128-C130)*(C128-C132)*(C128-C134))+0.767*(O129-C124)*(O129-C126)*(O129-C128)*(O129-C132)*(O129-C134)/((C130-C124)*(C130-C126)*(C130-C128)*(C130-C132)*(C130-C134))+0.748*(O129-C124)*(O129-C126)*(O129-C128)*(O129-C130)*(O129-C134)/((C132-C124)*(C132-C126)*(C132-C128)*(C132-C130)*(C132-C134))+0.738*(O129-C124)*(O129-C126)*(O129-C128)*(O129-C130)*(O129-C132)/((C134-C124)*(C134-C126)*(C134-C128)*(C134-C130)*(C134-C132))</f>
        <v>1.0719212641441225</v>
      </c>
      <c r="I140" s="6">
        <f>1.1*(O129-C126)*(O129-C128)*(O129-C130)*(O129-C132)*(O129-C134)/((C124-C126)*(C124-C128)*(C124-C130)*(C124-C132)*(C124-C134))+0.912*(O129-C124)*(O129-C128)*(O129-C130)*(O129-C132)*(O129-C134)/((C126-C124)*(C126-C128)*(C126-C130)*(C126-C132)*(C126-C134))+0.835*(O129-C124)*(O129-C126)*(O129-C130)*(O129-C132)*(O129-C134)/((C128-C124)*(C128-C126)*(C128-C130)*(C128-C132)*(C128-C134))+0.799*(O129-C124)*(O129-C126)*(O129-C128)*(O129-C132)*(O129-C134)/((C130-C124)*(C130-C126)*(C130-C128)*(C130-C132)*(C130-C134))+0.78*(O129-C124)*(O129-C126)*(O129-C128)*(O129-C130)*(O129-C134)/((C132-C124)*(C132-C126)*(C132-C128)*(C132-C130)*(C132-C134))+0.76*(O129-C124)*(O129-C126)*(O129-C128)*(O129-C130)*(O129-C132)/((C134-C124)*(C134-C126)*(C134-C128)*(C134-C130)*(C134-C132))</f>
        <v>1.1356973439221187</v>
      </c>
      <c r="J140" s="6">
        <f>1.1*(O129-C126)*(O129-C128)*(O129-C130)*(O129-C132)*(O129-C134)/((C124-C126)*(C124-C128)*(C124-C130)*(C124-C132)*(C124-C134))+0.909*(O129-C124)*(O129-C128)*(O129-C130)*(O129-C132)*(O129-C134)/((C126-C124)*(C126-C128)*(C126-C130)*(C126-C132)*(C126-C134))+0.853*(O129-C124)*(O129-C126)*(O129-C130)*(O129-C132)*(O129-C134)/((C128-C124)*(C128-C126)*(C128-C130)*(C128-C132)*(C128-C134))+0.824*(O129-C124)*(O129-C126)*(O129-C128)*(O129-C132)*(O129-C134)/((C130-C124)*(C130-C126)*(C130-C128)*(C130-C132)*(C130-C134))+0.794*(O129-C124)*(O129-C126)*(O129-C128)*(O129-C130)*(O129-C134)/((C132-C124)*(C132-C126)*(C132-C128)*(C132-C130)*(C132-C134))+0.76*(O129-C124)*(O129-C126)*(O129-C128)*(O129-C130)*(O129-C132)/((C134-C124)*(C134-C126)*(C134-C128)*(C134-C130)*(C134-C132))</f>
        <v>1.1404846339873316</v>
      </c>
      <c r="K140" s="6">
        <f>1.03*(O129-C126)*(O129-C128)*(O129-C130)*(O129-C132)*(O129-C134)/((C124-C126)*(C124-C128)*(C124-C130)*(C124-C132)*(C124-C134))+0.924*(O129-C124)*(O129-C128)*(O129-C130)*(O129-C132)*(O129-C134)/((C126-C124)*(C126-C128)*(C126-C130)*(C126-C132)*(C126-C134))+0.8675*(O129-C124)*(O129-C126)*(O129-C130)*(O129-C132)*(O129-C134)/((C128-C124)*(C128-C126)*(C128-C130)*(C128-C132)*(C128-C134))+0.84*(O129-C124)*(O129-C126)*(O129-C128)*(O129-C132)*(O129-C134)/((C130-C124)*(C130-C126)*(C130-C128)*(C130-C132)*(C130-C134))+0.82*(O129-C124)*(O129-C126)*(O129-C128)*(O129-C130)*(O129-C134)/((C132-C124)*(C132-C126)*(C132-C128)*(C132-C130)*(C132-C134))+0.815*(O129-C124)*(O129-C126)*(O129-C128)*(O129-C130)*(O129-C132)/((C134-C124)*(C134-C126)*(C134-C128)*(C134-C130)*(C134-C132))</f>
        <v>1.0427494909050736</v>
      </c>
      <c r="L140" s="6">
        <f>1.04*(O129-C126)*(O129-C128)*(O129-C130)*(O129-C132)*(O129-C134)/((C124-C126)*(C124-C128)*(C124-C130)*(C124-C132)*(C124-C134))+0.927*(O129-C124)*(O129-C128)*(O129-C130)*(O129-C132)*(O129-C134)/((C126-C124)*(C126-C128)*(C126-C130)*(C126-C132)*(C126-C134))+0.8798*(O129-C124)*(O129-C126)*(O129-C130)*(O129-C132)*(O129-C134)/((C128-C124)*(C128-C126)*(C128-C130)*(C128-C132)*(C128-C134))+0.8655*(O129-C124)*(O129-C126)*(O129-C128)*(O129-C132)*(O129-C134)/((C130-C124)*(C130-C126)*(C130-C128)*(C130-C132)*(C130-C134))+0.85*(O129-C124)*(O129-C126)*(O129-C128)*(O129-C130)*(O129-C134)/((C132-C124)*(C132-C126)*(C132-C128)*(C132-C130)*(C132-C134))+0.82*(O129-C124)*(O129-C126)*(O129-C128)*(O129-C130)*(O129-C132)/((C134-C124)*(C134-C126)*(C134-C128)*(C134-C130)*(C134-C132))</f>
        <v>1.0541343685638838</v>
      </c>
      <c r="M140" s="2"/>
      <c r="N140" s="17">
        <f>IF(N137&lt;0.08,11,N141)</f>
        <v>11</v>
      </c>
      <c r="O140" s="18">
        <f>IF(O137&lt;0.08,11,O141)</f>
        <v>10</v>
      </c>
      <c r="P140" s="1"/>
      <c r="Q140" s="13">
        <v>-45</v>
      </c>
      <c r="R140" s="87">
        <f t="shared" si="24"/>
        <v>0.54999999999999993</v>
      </c>
      <c r="S140" s="85">
        <v>1.1050000000000001E-2</v>
      </c>
    </row>
    <row r="141" spans="2:19">
      <c r="B141" s="2"/>
      <c r="C141" s="2"/>
      <c r="D141" s="2"/>
      <c r="E141" s="2"/>
      <c r="F141" s="2"/>
      <c r="G141" s="13" t="s">
        <v>45</v>
      </c>
      <c r="H141" s="6">
        <f>1.1*(O129-C126)*(O129-C128)*(O129-C130)*(O129-C132)*(O129-C134)/((C124-C126)*(C124-C128)*(C124-C130)*(C124-C132)*(C124-C134))+0.911*(O129-C124)*(O129-C128)*(O129-C130)*(O129-C132)*(O129-C134)/((C126-C124)*(C126-C128)*(C126-C130)*(C126-C132)*(C126-C134))+0.772*(O129-C124)*(O129-C126)*(O129-C130)*(O129-C132)*(O129-C134)/((C128-C124)*(C128-C126)*(C128-C130)*(C128-C132)*(C128-C134))+0.676*(O129-C124)*(O129-C126)*(O129-C128)*(O129-C132)*(O129-C134)/((C130-C124)*(C130-C126)*(C130-C128)*(C130-C132)*(C130-C134))+0.604*(O129-C124)*(O129-C126)*(O129-C128)*(O129-C130)*(O129-C134)/((C132-C124)*(C132-C126)*(C132-C128)*(C132-C130)*(C132-C134))+0.584*(O129-C124)*(O129-C126)*(O129-C128)*(O129-C130)*(O129-C132)/((C134-C124)*(C134-C126)*(C134-C128)*(C134-C130)*(C134-C132))</f>
        <v>1.1205804281947018</v>
      </c>
      <c r="I141" s="13">
        <f>1*(O129-C126)*(O129-C128)*(O129-C130)*(O129-C132)*(O129-C134)/((C124-C126)*(C124-C128)*(C124-C130)*(C124-C132)*(C124-C134))+0.903*(O129-C124)*(O129-C128)*(O129-C130)*(O129-C132)*(O129-C134)/((C126-C124)*(C126-C128)*(C126-C130)*(C126-C132)*(C126-C134))+0.76*(O129-C124)*(O129-C126)*(O129-C130)*(O129-C132)*(O129-C134)/((C128-C124)*(C128-C126)*(C128-C130)*(C128-C132)*(C128-C134))+0.661*(O129-C124)*(O129-C126)*(O129-C128)*(O129-C132)*(O129-C134)/((C130-C124)*(C130-C126)*(C130-C128)*(C130-C132)*(C130-C134))+0.58*(O129-C124)*(O129-C126)*(O129-C128)*(O129-C130)*(O129-C134)/((C132-C124)*(C132-C126)*(C132-C128)*(C132-C130)*(C132-C134))+0.54*(O129-C124)*(O129-C126)*(O129-C128)*(O129-C130)*(O129-C132)/((C134-C124)*(C134-C126)*(C134-C128)*(C134-C130)*(C134-C132))</f>
        <v>0.98658683939933933</v>
      </c>
      <c r="J141" s="6">
        <f>1*(O129-C126)*(O129-C128)*(O129-C130)*(O129-C132)*(O129-C134)/((C124-C126)*(C124-C128)*(C124-C130)*(C124-C132)*(C124-C134))+0.9*(O129-C124)*(O129-C128)*(O129-C130)*(O129-C132)*(O129-C134)/((C126-C124)*(C126-C128)*(C126-C130)*(C126-C132)*(C126-C134))+0.752*(O129-C124)*(O129-C126)*(O129-C130)*(O129-C132)*(O129-C134)/((C128-C124)*(C128-C126)*(C128-C130)*(C128-C132)*(C128-C134))+0.634*(O129-C124)*(O129-C126)*(O129-C128)*(O129-C132)*(O129-C134)/((C130-C124)*(C130-C126)*(C130-C128)*(C130-C132)*(C130-C134))+0.54*(O129-C124)*(O129-C126)*(O129-C128)*(O129-C130)*(O129-C134)/((C132-C124)*(C132-C126)*(C132-C128)*(C132-C130)*(C132-C134))+0.48*(O129-C124)*(O129-C126)*(O129-C128)*(O129-C130)*(O129-C132)/((C134-C124)*(C134-C126)*(C134-C128)*(C134-C130)*(C134-C132))</f>
        <v>0.99551534738496816</v>
      </c>
      <c r="K141" s="6">
        <f>1.13*(O129-C126)*(O129-C128)*(O129-C130)*(O129-C132)*(O129-C134)/((C124-C126)*(C124-C128)*(C124-C130)*(C124-C132)*(C124-C134))+0.886*(O129-C124)*(O129-C128)*(O129-C130)*(O129-C132)*(O129-C134)/((C126-C124)*(C126-C128)*(C126-C130)*(C126-C132)*(C126-C134))+0.721*(O129-C124)*(O129-C126)*(O129-C130)*(O129-C132)*(O129-C134)/((C128-C124)*(C128-C126)*(C128-C130)*(C128-C132)*(C128-C134))+0.605*(O129-C124)*(O129-C126)*(O129-C128)*(O129-C132)*(O129-C134)/((C130-C124)*(C130-C126)*(C130-C128)*(C130-C132)*(C130-C134))+0.53*(O129-C124)*(O129-C126)*(O129-C128)*(O129-C130)*(O129-C134)/((C132-C124)*(C132-C126)*(C132-C128)*(C132-C130)*(C132-C134))+0.47*(O129-C124)*(O129-C126)*(O129-C128)*(O129-C130)*(O129-C132)/((C134-C124)*(C134-C126)*(C134-C128)*(C134-C130)*(C134-C132))</f>
        <v>1.1703218373298716</v>
      </c>
      <c r="L141" s="13">
        <f>1.2*(O129-C126)*(O129-C128)*(O129-C130)*(O129-C132)*(O129-C134)/((C124-C126)*(C124-C128)*(C124-C130)*(C124-C132)*(C124-C134))+0.85*(O129-C124)*(O129-C128)*(O129-C130)*(O129-C132)*(O129-C134)/((C126-C124)*(C126-C128)*(C126-C130)*(C126-C132)*(C126-C134))+0.64*(O129-C124)*(O129-C126)*(O129-C130)*(O129-C132)*(O129-C134)/((C128-C124)*(C128-C126)*(C128-C130)*(C128-C132)*(C128-C134))+0.595*(O129-C124)*(O129-C126)*(O129-C128)*(O129-C132)*(O129-C134)/((C130-C124)*(C130-C126)*(C130-C128)*(C130-C132)*(C130-C134))+0.56*(O129-C124)*(O129-C126)*(O129-C128)*(O129-C130)*(O129-C134)/((C132-C124)*(C132-C126)*(C132-C128)*(C132-C130)*(C132-C134))+0.52*(O129-C124)*(O129-C126)*(O129-C128)*(O129-C130)*(O129-C132)/((C134-C124)*(C134-C126)*(C134-C128)*(C134-C130)*(C134-C132))</f>
        <v>1.2048541452850232</v>
      </c>
      <c r="M141" s="2"/>
      <c r="N141" s="19">
        <f>IF(N137&gt;(20/72)-0.08,11,10)</f>
        <v>10</v>
      </c>
      <c r="O141" s="20">
        <f>IF(O137&gt;(20/72)-0.08,11,10)</f>
        <v>10</v>
      </c>
      <c r="P141" s="1"/>
      <c r="Q141" s="13">
        <v>-50</v>
      </c>
      <c r="R141" s="87">
        <f t="shared" si="24"/>
        <v>0.53999999999999992</v>
      </c>
      <c r="S141" s="85">
        <f>S140-0.0001</f>
        <v>1.0950000000000001E-2</v>
      </c>
    </row>
    <row r="142" spans="2:19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3">
        <v>-55</v>
      </c>
      <c r="R142" s="87">
        <f t="shared" si="24"/>
        <v>0.52999999999999992</v>
      </c>
      <c r="S142" s="85">
        <f>S141-0.0001</f>
        <v>1.0850000000000002E-2</v>
      </c>
    </row>
    <row r="143" spans="2:19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6" t="s">
        <v>46</v>
      </c>
      <c r="O143" s="6">
        <f>IF(Calculadora!B2&gt;(-25+0.0001),'286'!S135,'286'!S143)</f>
        <v>1.2629955654106698E-2</v>
      </c>
      <c r="P143" s="1"/>
      <c r="Q143" s="13" t="str">
        <f>Calculadora!$B$2</f>
        <v>-3,65</v>
      </c>
      <c r="R143" s="13">
        <f>R137*(Q143-Q138)*(Q143-Q139)*(Q143-Q140)*(Q143-Q141)*(Q143-Q142)/((Q137-Q138)*(Q137-Q139)*(Q137-Q140)*(Q137-Q141)*(Q137-Q142))+R138*(Q143-Q137)*(Q143-Q139)*(Q143-Q140)*(Q143-Q141)*(Q143-Q142)/((Q138-Q137)*(Q138-Q139)*(Q138-Q140)*(Q138-Q141)*(Q138-Q142))+R139*(Q143-Q137)*(Q143-Q138)*(Q143-Q140)*(Q143-Q141)*(Q143-Q142)/((Q139-Q137)*(Q139-Q138)*(Q139-Q140)*(Q139-Q141)*(Q139-Q142))+R140*(Q143-Q137)*(Q143-Q138)*(Q143-Q139)*(Q143-Q141)*(Q143-Q142)/((Q140-Q137)*(Q140-Q138)*(Q140-Q139)*(Q140-Q141)*(Q140-Q142))+R141*(Q143-Q137)*(Q143-Q138)*(Q143-Q139)*(Q143-Q140)*(Q143-Q142)/((Q141-Q137)*(Q141-Q138)*(Q141-Q139)*(Q141-Q140)*(Q141-Q142))+R142*(Q143-Q137)*(Q143-Q138)*(Q143-Q139)*(Q143-Q140)*(Q143-Q141)/((Q142-Q137)*(Q142-Q138)*(Q142-Q139)*(Q142-Q140)*(Q142-Q141))</f>
        <v>0.6326999999999714</v>
      </c>
      <c r="S143" s="13">
        <f>S137*(Q143-Q138)*(Q143-Q139)*(Q143-Q140)*(Q143-Q141)*(Q143-Q142)/((Q137-Q138)*(Q137-Q139)*(Q137-Q140)*(Q137-Q141)*(Q137-Q142))+S138*(Q143-Q137)*(Q143-Q139)*(Q143-Q140)*(Q143-Q141)*(Q143-Q142)/((Q138-Q137)*(Q138-Q139)*(Q138-Q140)*(Q138-Q141)*(Q138-Q142))+S139*(Q143-Q137)*(Q143-Q138)*(Q143-Q140)*(Q143-Q141)*(Q143-Q142)/((Q139-Q137)*(Q139-Q138)*(Q139-Q140)*(Q139-Q141)*(Q139-Q142))+S140*(Q143-Q137)*(Q143-Q138)*(Q143-Q139)*(Q143-Q141)*(Q143-Q142)/((Q140-Q137)*(Q140-Q138)*(Q140-Q139)*(Q140-Q141)*(Q140-Q142))+S141*(Q143-Q137)*(Q143-Q138)*(Q143-Q139)*(Q143-Q140)*(Q143-Q142)/((Q141-Q137)*(Q141-Q138)*(Q141-Q139)*(Q141-Q140)*(Q141-Q142))+S142*(Q143-Q137)*(Q143-Q138)*(Q143-Q139)*(Q143-Q140)*(Q143-Q141)/((Q142-Q137)*(Q142-Q138)*(Q142-Q139)*(Q142-Q140)*(Q142-Q141))</f>
        <v>1.1877000000003024E-2</v>
      </c>
    </row>
    <row r="147" spans="2:19">
      <c r="B147" s="477" t="s">
        <v>48</v>
      </c>
      <c r="C147" s="481"/>
      <c r="D147" s="481"/>
      <c r="E147" s="478"/>
      <c r="F147" s="2"/>
      <c r="G147" s="474" t="s">
        <v>48</v>
      </c>
      <c r="H147" s="475"/>
      <c r="I147" s="476"/>
      <c r="J147" s="2"/>
      <c r="K147" s="6" t="s">
        <v>7</v>
      </c>
      <c r="L147" s="12"/>
      <c r="M147" s="2"/>
      <c r="N147" s="13" t="s">
        <v>8</v>
      </c>
      <c r="O147" s="13">
        <f>O148/0.2165</f>
        <v>5.5341255564283385</v>
      </c>
      <c r="P147" s="2"/>
      <c r="Q147" s="6">
        <v>1</v>
      </c>
      <c r="R147" s="6">
        <v>2.0150000000000001</v>
      </c>
      <c r="S147" s="85">
        <v>1.2699999999999999E-2</v>
      </c>
    </row>
    <row r="148" spans="2:19">
      <c r="B148" s="23" t="s">
        <v>5</v>
      </c>
      <c r="C148" s="6" t="s">
        <v>9</v>
      </c>
      <c r="D148" s="13" t="s">
        <v>10</v>
      </c>
      <c r="E148" s="6" t="s">
        <v>7</v>
      </c>
      <c r="F148" s="1"/>
      <c r="G148" s="13" t="s">
        <v>10</v>
      </c>
      <c r="H148" s="6">
        <f>H149/0.2165</f>
        <v>19.151898356007287</v>
      </c>
      <c r="I148" s="6">
        <f>I149/0.2165</f>
        <v>19.151898356007287</v>
      </c>
      <c r="J148" s="2"/>
      <c r="K148" s="15" t="s">
        <v>11</v>
      </c>
      <c r="L148" s="16">
        <f>O148*$O$3*Calculadora!$B$3</f>
        <v>4.0433457096000973</v>
      </c>
      <c r="M148" s="2"/>
      <c r="N148" s="6" t="s">
        <v>12</v>
      </c>
      <c r="O148" s="6">
        <f>E149*(Calculadora!$B$1-C150)*(Calculadora!$B$1-C151)/((C149-C150)*(C149-C151))+E150*(Calculadora!$B$1-C149)*(Calculadora!$B$1-C151)/((C150-C149)*(C150-C151))+E151*(Calculadora!$B$1-C149)*(Calculadora!$B$1-C150)/((C151-C149)*(C151-C150))</f>
        <v>1.1981381829667352</v>
      </c>
      <c r="P148" s="12"/>
      <c r="Q148" s="6">
        <v>5</v>
      </c>
      <c r="R148" s="6">
        <f>R147</f>
        <v>2.0150000000000001</v>
      </c>
      <c r="S148" s="85">
        <v>1.3100000000000001E-2</v>
      </c>
    </row>
    <row r="149" spans="2:19">
      <c r="B149" s="5">
        <v>100</v>
      </c>
      <c r="C149" s="108">
        <v>307</v>
      </c>
      <c r="D149" s="108">
        <v>308</v>
      </c>
      <c r="E149" s="6">
        <f>D149/45*0.2165</f>
        <v>1.4818222222222222</v>
      </c>
      <c r="F149" s="1"/>
      <c r="G149" s="6" t="s">
        <v>7</v>
      </c>
      <c r="H149" s="6">
        <f>L150+O153</f>
        <v>4.1463859940755778</v>
      </c>
      <c r="I149" s="6">
        <f>L151+O153</f>
        <v>4.1463859940755778</v>
      </c>
      <c r="J149" s="2"/>
      <c r="K149" s="17" t="s">
        <v>13</v>
      </c>
      <c r="L149" s="18">
        <f>IF(L152&gt;0,L148*O151,L148*O152)</f>
        <v>4.1423922001323552</v>
      </c>
      <c r="M149" s="2"/>
      <c r="N149" s="6" t="s">
        <v>14</v>
      </c>
      <c r="O149" s="6">
        <f>R152*POWER(1.001,(C149-Calculadora!B1))</f>
        <v>2.1811659686066567</v>
      </c>
      <c r="P149" s="12"/>
      <c r="Q149" s="6">
        <v>10</v>
      </c>
      <c r="R149" s="6">
        <f t="shared" ref="R149:R151" si="25">R148</f>
        <v>2.0150000000000001</v>
      </c>
      <c r="S149" s="85">
        <v>1.3299999999999999E-2</v>
      </c>
    </row>
    <row r="150" spans="2:19">
      <c r="B150" s="5">
        <v>90</v>
      </c>
      <c r="C150" s="108">
        <v>283.8</v>
      </c>
      <c r="D150" s="108">
        <v>290</v>
      </c>
      <c r="E150" s="6">
        <f t="shared" ref="E150:E151" si="26">D150/45*0.2165</f>
        <v>1.3952222222222221</v>
      </c>
      <c r="F150" s="1"/>
      <c r="G150" s="6" t="s">
        <v>5</v>
      </c>
      <c r="H150" s="6">
        <f>IF(L160&lt;=C150,80+(L160-C151)/((C150-C151)/10),90+(L160-C150)/((C149-C150)/10))</f>
        <v>63.773946553877167</v>
      </c>
      <c r="I150" s="6">
        <f>IF(L161&lt;=C150,80+(L161-C151)/((C150-C151)/10),90+(L161-C150)/((C149-C150)/10))</f>
        <v>65.799867788316362</v>
      </c>
      <c r="J150" s="2"/>
      <c r="K150" s="17" t="s">
        <v>15</v>
      </c>
      <c r="L150" s="18">
        <f>L149*L158</f>
        <v>4.1423922001323552</v>
      </c>
      <c r="M150" s="2"/>
      <c r="N150" s="6" t="s">
        <v>16</v>
      </c>
      <c r="O150" s="6">
        <f>R161*POWER(1.001,(C149-Calculadora!B1))</f>
        <v>1.3358398324214902</v>
      </c>
      <c r="P150" s="12"/>
      <c r="Q150" s="6">
        <v>15</v>
      </c>
      <c r="R150" s="6">
        <f t="shared" si="25"/>
        <v>2.0150000000000001</v>
      </c>
      <c r="S150" s="85">
        <v>1.35E-2</v>
      </c>
    </row>
    <row r="151" spans="2:19">
      <c r="B151" s="5">
        <v>80</v>
      </c>
      <c r="C151" s="108">
        <v>258.39999999999998</v>
      </c>
      <c r="D151" s="108">
        <v>271</v>
      </c>
      <c r="E151" s="6">
        <f t="shared" si="26"/>
        <v>1.303811111111111</v>
      </c>
      <c r="F151" s="1"/>
      <c r="G151" s="6" t="s">
        <v>17</v>
      </c>
      <c r="H151" s="6" t="e">
        <f>INDEX('R286'!F291:F363,(ROUNDUP(((H150-80)/(20/72))+1,0)),1)</f>
        <v>#VALUE!</v>
      </c>
      <c r="I151" s="6" t="e">
        <f>INDEX('R286'!F291:F363,(ROUNDUP(((I150-80)/(20/72))+1,0)),1)</f>
        <v>#VALUE!</v>
      </c>
      <c r="J151" s="2"/>
      <c r="K151" s="17" t="s">
        <v>18</v>
      </c>
      <c r="L151" s="18">
        <f>L149/L159</f>
        <v>4.1423922001323552</v>
      </c>
      <c r="M151" s="2"/>
      <c r="N151" s="6" t="s">
        <v>19</v>
      </c>
      <c r="O151" s="6">
        <f>IF((Calculadora!B1&gt;0),((100+(L152/-3.25))/100))</f>
        <v>1.0244961716474286</v>
      </c>
      <c r="P151" s="12"/>
      <c r="Q151" s="6">
        <v>20</v>
      </c>
      <c r="R151" s="6">
        <f t="shared" si="25"/>
        <v>2.0150000000000001</v>
      </c>
      <c r="S151" s="85">
        <v>1.38E-2</v>
      </c>
    </row>
    <row r="152" spans="2:19">
      <c r="B152" s="12"/>
      <c r="C152" s="2"/>
      <c r="D152" s="2"/>
      <c r="E152" s="2"/>
      <c r="F152" s="1"/>
      <c r="G152" s="13" t="s">
        <v>20</v>
      </c>
      <c r="H152" s="13">
        <f>H148/4</f>
        <v>4.7879745890018217</v>
      </c>
      <c r="I152" s="6">
        <f>I148/4</f>
        <v>4.7879745890018217</v>
      </c>
      <c r="J152" s="2"/>
      <c r="K152" s="19" t="s">
        <v>21</v>
      </c>
      <c r="L152" s="20">
        <f>IF(Calculadora!B2&gt;0,Calculadora!B2*O149,Calculadora!B2*O150)</f>
        <v>-7.9612557854142967</v>
      </c>
      <c r="M152" s="2"/>
      <c r="N152" s="6" t="s">
        <v>22</v>
      </c>
      <c r="O152" s="6">
        <f>IF((Calculadora!B1&gt;0),((100+(L152/-3.25))/100))</f>
        <v>1.0244961716474286</v>
      </c>
      <c r="P152" s="12"/>
      <c r="Q152" s="6" t="str">
        <f>Calculadora!$B$2</f>
        <v>-3,65</v>
      </c>
      <c r="R152" s="6">
        <f>R147*(Q152-Q148)*(Q152-Q149)*(Q152-Q150)*(Q152-Q151)/((Q147-Q148)*(Q147-Q149)*(Q147-Q150)*(Q147-Q151))+R148*(Q152-Q147)*(Q152-Q149)*(Q152-Q150)*(Q152-Q151)/((Q148-Q147)*(Q148-Q149)*(Q148-Q150)*(Q148-Q151))+R149*(Q152-Q147)*(Q152-Q148)*(Q152-Q150)*(Q152-Q151)/((Q149-Q147)*(Q149-Q148)*(Q149-Q150)*(Q149-Q151))+R150*(Q152-Q147)*(Q152-Q148)*(Q152-Q149)*(Q152-Q151)/((Q150-Q147)*(Q150-Q148)*(Q150-Q149)*(Q150-Q151))+R151*(Q152-Q147)*(Q152-Q148)*(Q152-Q149)*(Q152-Q150)/((Q151-Q147)*(Q151-Q148)*(Q151-Q149)*(Q151-Q150))</f>
        <v>2.014999999999997</v>
      </c>
      <c r="S152" s="6">
        <f>S147*(Q152-Q148)*(Q152-Q149)*(Q152-Q150)*(Q152-Q151)/((Q147-Q148)*(Q147-Q149)*(Q147-Q150)*(Q147-Q151))+S148*(Q152-Q147)*(Q152-Q149)*(Q152-Q150)*(Q152-Q151)/((Q148-Q147)*(Q148-Q149)*(Q148-Q150)*(Q148-Q151))+S149*(Q152-Q147)*(Q152-Q148)*(Q152-Q150)*(Q152-Q151)/((Q149-Q147)*(Q149-Q148)*(Q149-Q150)*(Q149-Q151))+S150*(Q152-Q147)*(Q152-Q148)*(Q152-Q149)*(Q152-Q151)/((Q150-Q147)*(Q150-Q148)*(Q150-Q149)*(Q150-Q151))+S151*(Q152-Q147)*(Q152-Q148)*(Q152-Q149)*(Q152-Q150)/((Q151-Q147)*(Q151-Q148)*(Q151-Q149)*(Q151-Q150))</f>
        <v>1.1520630052894745E-2</v>
      </c>
    </row>
    <row r="153" spans="2:19">
      <c r="B153" s="2"/>
      <c r="C153" s="2"/>
      <c r="D153" s="2"/>
      <c r="E153" s="1"/>
      <c r="F153" s="1"/>
      <c r="G153" s="2"/>
      <c r="H153" s="2"/>
      <c r="I153" s="12"/>
      <c r="J153" s="2"/>
      <c r="K153" s="2"/>
      <c r="L153" s="2"/>
      <c r="M153" s="2"/>
      <c r="N153" s="6" t="s">
        <v>23</v>
      </c>
      <c r="O153" s="6">
        <f>O148/6*Calculadora!B5</f>
        <v>3.9937939432224505E-3</v>
      </c>
      <c r="P153" s="12"/>
      <c r="Q153" s="2"/>
      <c r="S153" s="2"/>
    </row>
    <row r="154" spans="2:19">
      <c r="B154" s="2"/>
      <c r="C154" s="2"/>
      <c r="D154" s="2"/>
      <c r="E154" s="1"/>
      <c r="F154" s="1"/>
      <c r="G154" s="6" t="s">
        <v>34</v>
      </c>
      <c r="H154" s="6" t="e">
        <f>INDEX('R286'!G291:G363,(ROUNDUP(((Calculadora!J18-80)/(20/72))+1,0)),1)</f>
        <v>#VALUE!</v>
      </c>
      <c r="I154" s="6" t="e">
        <f>INDEX('R286'!G291:G363,(ROUNDUP(((Calculadora!K18-80)/(20/72))+1,0)),1)</f>
        <v>#VALUE!</v>
      </c>
      <c r="J154" s="2"/>
      <c r="K154" s="6" t="s">
        <v>25</v>
      </c>
      <c r="L154" s="12"/>
      <c r="M154" s="2"/>
      <c r="N154" s="1"/>
      <c r="O154" s="1"/>
      <c r="P154" s="12"/>
      <c r="Q154" s="6">
        <v>-1</v>
      </c>
      <c r="R154" s="86">
        <v>1.25</v>
      </c>
      <c r="S154" s="85">
        <v>1.2699999999999999E-2</v>
      </c>
    </row>
    <row r="155" spans="2:19">
      <c r="B155" s="2"/>
      <c r="C155" s="2"/>
      <c r="D155" s="2"/>
      <c r="E155" s="1"/>
      <c r="F155" s="1"/>
      <c r="G155" s="2"/>
      <c r="H155" s="2"/>
      <c r="I155" s="12"/>
      <c r="J155" s="2"/>
      <c r="K155" s="15" t="s">
        <v>28</v>
      </c>
      <c r="L155" s="16">
        <f>(Calculadora!B3*O2)*O148</f>
        <v>2.5729199677377776</v>
      </c>
      <c r="M155" s="2"/>
      <c r="N155" s="6">
        <f>100*(L160-C150)*(L160-C151)/((C149-C150)*(C149-C151))+90*(L160-C149)*(L160-C151)/((C150-C149)*(C150-C151))+80*(L160-C149)*(L160-C150)/((C151-C149)*(C151-C150))</f>
        <v>65.882953389488193</v>
      </c>
      <c r="O155" s="6">
        <f>100*(L161-C150)*(L161-C151)/((C149-C150)*(C149-C151))+90*(L161-C149)*(L161-C151)/((C150-C149)*(C150-C151))+80*(L161-C149)*(L161-C150)/((C151-C149)*(C151-C150))</f>
        <v>67.502976105663208</v>
      </c>
      <c r="P155" s="12"/>
      <c r="Q155" s="6">
        <v>-10</v>
      </c>
      <c r="R155" s="86">
        <f>R154-0.05</f>
        <v>1.2</v>
      </c>
      <c r="S155" s="85">
        <v>1.2500000000000001E-2</v>
      </c>
    </row>
    <row r="156" spans="2:19">
      <c r="B156" s="2"/>
      <c r="C156" s="2"/>
      <c r="D156" s="2"/>
      <c r="E156" s="1"/>
      <c r="F156" s="1"/>
      <c r="G156" s="2"/>
      <c r="H156" s="2"/>
      <c r="I156" s="1"/>
      <c r="J156" s="2"/>
      <c r="K156" s="17" t="s">
        <v>30</v>
      </c>
      <c r="L156" s="18">
        <f>(L155*1)*1</f>
        <v>2.5729199677377776</v>
      </c>
      <c r="M156" s="2"/>
      <c r="N156" s="12"/>
      <c r="O156" s="2"/>
      <c r="P156" s="12"/>
      <c r="Q156" s="6">
        <v>-20</v>
      </c>
      <c r="R156" s="86">
        <f t="shared" ref="R156:R160" si="27">R155-0.05</f>
        <v>1.1499999999999999</v>
      </c>
      <c r="S156" s="85">
        <v>1.23E-2</v>
      </c>
    </row>
    <row r="157" spans="2:19">
      <c r="B157" s="2"/>
      <c r="C157" s="2"/>
      <c r="D157" s="2"/>
      <c r="E157" s="1"/>
      <c r="F157" s="2"/>
      <c r="G157" s="2"/>
      <c r="H157" s="2"/>
      <c r="I157" s="1"/>
      <c r="J157" s="2"/>
      <c r="K157" s="17" t="s">
        <v>32</v>
      </c>
      <c r="L157" s="18">
        <f>(L155*1)*1</f>
        <v>2.5729199677377776</v>
      </c>
      <c r="M157" s="2"/>
      <c r="N157" s="1"/>
      <c r="O157" s="2"/>
      <c r="P157" s="1"/>
      <c r="Q157" s="6">
        <v>-30</v>
      </c>
      <c r="R157" s="86">
        <f t="shared" si="27"/>
        <v>1.0999999999999999</v>
      </c>
      <c r="S157" s="85">
        <v>1.1350000000000001E-2</v>
      </c>
    </row>
    <row r="158" spans="2:19">
      <c r="B158" s="2"/>
      <c r="C158" s="2"/>
      <c r="D158" s="2"/>
      <c r="E158" s="12"/>
      <c r="F158" s="12"/>
      <c r="G158" s="2"/>
      <c r="H158" s="12"/>
      <c r="I158" s="1"/>
      <c r="J158" s="2"/>
      <c r="K158" s="17" t="s">
        <v>33</v>
      </c>
      <c r="L158" s="18">
        <v>1</v>
      </c>
      <c r="M158" s="1"/>
      <c r="N158" s="1"/>
      <c r="O158" s="1"/>
      <c r="P158" s="1"/>
      <c r="Q158" s="6">
        <v>-40</v>
      </c>
      <c r="R158" s="86">
        <f t="shared" si="27"/>
        <v>1.0499999999999998</v>
      </c>
      <c r="S158" s="85">
        <v>1.115E-2</v>
      </c>
    </row>
    <row r="159" spans="2:19">
      <c r="B159" s="2"/>
      <c r="C159" s="2"/>
      <c r="D159" s="2"/>
      <c r="E159" s="12"/>
      <c r="F159" s="2"/>
      <c r="G159" s="2"/>
      <c r="H159" s="12"/>
      <c r="I159" s="1"/>
      <c r="J159" s="1"/>
      <c r="K159" s="17" t="s">
        <v>35</v>
      </c>
      <c r="L159" s="18">
        <v>1</v>
      </c>
      <c r="M159" s="12"/>
      <c r="N159" s="1"/>
      <c r="O159" s="1"/>
      <c r="P159" s="1"/>
      <c r="Q159" s="6">
        <v>-50</v>
      </c>
      <c r="R159" s="86">
        <f t="shared" si="27"/>
        <v>0.99999999999999978</v>
      </c>
      <c r="S159" s="85">
        <v>1.095E-2</v>
      </c>
    </row>
    <row r="160" spans="2:19">
      <c r="B160" s="2"/>
      <c r="C160" s="2"/>
      <c r="D160" s="2"/>
      <c r="E160" s="2"/>
      <c r="F160" s="2"/>
      <c r="G160" s="2"/>
      <c r="H160" s="2"/>
      <c r="I160" s="2"/>
      <c r="J160" s="1"/>
      <c r="K160" s="17" t="s">
        <v>36</v>
      </c>
      <c r="L160" s="18">
        <f>Calculadora!$B$1+L152-L156</f>
        <v>217.18582424684791</v>
      </c>
      <c r="M160" s="1"/>
      <c r="N160" s="1"/>
      <c r="O160" s="1"/>
      <c r="P160" s="1"/>
      <c r="Q160" s="6">
        <v>-60</v>
      </c>
      <c r="R160" s="86">
        <f t="shared" si="27"/>
        <v>0.94999999999999973</v>
      </c>
      <c r="S160" s="85">
        <v>1.0749999999999999E-2</v>
      </c>
    </row>
    <row r="161" spans="2:19">
      <c r="B161" s="2"/>
      <c r="C161" s="2"/>
      <c r="D161" s="2"/>
      <c r="E161" s="2"/>
      <c r="F161" s="2"/>
      <c r="G161" s="2"/>
      <c r="H161" s="2"/>
      <c r="I161" s="2"/>
      <c r="J161" s="1"/>
      <c r="K161" s="19" t="s">
        <v>37</v>
      </c>
      <c r="L161" s="20">
        <f>Calculadora!$B$1+L152+L157</f>
        <v>222.33166418232349</v>
      </c>
      <c r="M161" s="1"/>
      <c r="N161" s="1"/>
      <c r="O161" s="1"/>
      <c r="P161" s="1"/>
      <c r="Q161" s="6" t="str">
        <f>Calculadora!$B$2</f>
        <v>-3,65</v>
      </c>
      <c r="R161" s="107">
        <f>R154*(Q161-Q155)*(Q161-Q156)*(Q161-Q157)*(Q161-Q158)*(Q161-Q159)*(Q161-Q160)/((Q154-Q155)*(Q154-Q156)*(Q154-Q157)*(Q154-Q158)*(Q154-Q159)*(Q154-Q160))+R155*(Q161-Q154)*(Q161-Q156)*(Q161-Q157)*(Q161-Q158)*(Q161-Q159)*(Q161-Q160)/((Q155-Q154)*(Q155-Q156)*(Q155-Q157)*(Q155-Q158)*(Q155-Q159)*(Q155-Q160))+R156*(Q161-Q154)*(Q161-Q155)*(Q161-Q157)*(Q161-Q158)*(Q161-Q159)*(Q161-Q160)/((Q156-Q154)*(Q156-Q155)*(Q156-Q157)*(Q156-Q158)*(Q156-Q159)*(Q156-Q160))+R157*(Q161-Q154)*(Q161-Q155)*(Q161-Q156)*(Q161-Q158)*(Q161-Q159)*(Q161-Q160)/((Q157-Q154)*(Q157-Q155)*(Q157-Q156)*(Q157-Q158)*(Q157-Q159)*(Q157-Q160))+R158*(Q161-Q154)*(Q161-Q155)*(Q161-Q156)*(Q161-Q157)*(Q161-Q159)*(Q161-Q160)/((Q158-Q154)*(Q158-Q155)*(Q158-Q156)*(Q158-Q157)*(Q158-Q159)*(Q158-Q160))+R159*(Q161-Q154)*(Q161-Q155)*(Q161-Q156)*(Q161-Q157)*(Q161-Q158)*(Q161-Q160)/((Q159-Q154)*(Q159-Q155)*(Q159-Q156)*(Q159-Q157)*(Q159-Q158)*(Q159-Q160))+R160*(Q161-Q154)*(Q161-Q155)*(Q161-Q156)*(Q161-Q157)*(Q161-Q158)*(Q161-Q159)/((Q160-Q154)*(Q160-Q155)*(Q160-Q156)*(Q160-Q157)*(Q160-Q158)*(Q160-Q159))</f>
        <v>1.2340726478731858</v>
      </c>
      <c r="S161" s="6">
        <f>S154*(Q161-Q155)*(Q161-Q156)*(Q161-Q157)*(Q161-Q158)*(Q161-Q159)*(Q161-Q160)/((Q154-Q155)*(Q154-Q156)*(Q154-Q157)*(Q154-Q158)*(Q154-Q159)*(Q154-Q160))+S155*(Q161-Q154)*(Q161-Q156)*(Q161-Q157)*(Q161-Q158)*(Q161-Q159)*(Q161-Q160)/((Q155-Q154)*(Q155-Q156)*(Q155-Q157)*(Q155-Q158)*(Q155-Q159)*(Q155-Q160))+S156*(Q161-Q154)*(Q161-Q155)*(Q161-Q157)*(Q161-Q158)*(Q161-Q159)*(Q161-Q160)/((Q156-Q154)*(Q156-Q155)*(Q156-Q157)*(Q156-Q158)*(Q156-Q159)*(Q156-Q160))+S157*(Q161-Q154)*(Q161-Q155)*(Q161-Q156)*(Q161-Q158)*(Q161-Q159)*(Q161-Q160)/((Q157-Q154)*(Q157-Q155)*(Q157-Q156)*(Q157-Q158)*(Q157-Q159)*(Q157-Q160))+S158*(Q161-Q154)*(Q161-Q155)*(Q161-Q156)*(Q161-Q157)*(Q161-Q159)*(Q161-Q160)/((Q158-Q154)*(Q158-Q155)*(Q158-Q156)*(Q158-Q157)*(Q158-Q159)*(Q158-Q160))+S159*(Q161-Q154)*(Q161-Q155)*(Q161-Q156)*(Q161-Q157)*(Q161-Q158)*(Q161-Q160)/((Q159-Q154)*(Q159-Q155)*(Q159-Q156)*(Q159-Q157)*(Q159-Q158)*(Q159-Q160))+S160*(Q161-Q154)*(Q161-Q155)*(Q161-Q156)*(Q161-Q157)*(Q161-Q158)*(Q161-Q159)/((Q160-Q154)*(Q160-Q155)*(Q160-Q156)*(Q160-Q157)*(Q160-Q158)*(Q160-Q159))</f>
        <v>1.2295021175465505E-2</v>
      </c>
    </row>
    <row r="162" spans="2:19"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  <c r="O162" s="2"/>
      <c r="P162" s="2"/>
    </row>
    <row r="163" spans="2:19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5" spans="2:19">
      <c r="B165" s="477" t="s">
        <v>47</v>
      </c>
      <c r="C165" s="481"/>
      <c r="D165" s="481"/>
      <c r="E165" s="478"/>
      <c r="F165" s="2"/>
      <c r="G165" s="474" t="s">
        <v>47</v>
      </c>
      <c r="H165" s="475"/>
      <c r="I165" s="476"/>
      <c r="J165" s="2"/>
      <c r="K165" s="6" t="s">
        <v>7</v>
      </c>
      <c r="L165" s="12"/>
      <c r="M165" s="2"/>
      <c r="N165" s="6" t="s">
        <v>8</v>
      </c>
      <c r="O165" s="6">
        <f>O166/0.2165</f>
        <v>3.7697945983660111</v>
      </c>
      <c r="P165" s="1"/>
      <c r="Q165" s="6">
        <v>1</v>
      </c>
      <c r="R165" s="86">
        <v>0.63</v>
      </c>
      <c r="S165" s="85">
        <v>1.2699999999999999E-2</v>
      </c>
    </row>
    <row r="166" spans="2:19">
      <c r="B166" s="13" t="s">
        <v>5</v>
      </c>
      <c r="C166" s="6" t="s">
        <v>9</v>
      </c>
      <c r="D166" s="13" t="s">
        <v>10</v>
      </c>
      <c r="E166" s="6" t="s">
        <v>7</v>
      </c>
      <c r="F166" s="2"/>
      <c r="G166" s="13" t="s">
        <v>10</v>
      </c>
      <c r="H166" s="13">
        <f>H167/0.2165</f>
        <v>12.664763181436387</v>
      </c>
      <c r="I166" s="6">
        <f>I167/0.2165</f>
        <v>13.016247368168003</v>
      </c>
      <c r="J166" s="2"/>
      <c r="K166" s="15" t="s">
        <v>11</v>
      </c>
      <c r="L166" s="16">
        <f>O166*$O$3*Calculadora!$B$3</f>
        <v>2.7542893018882322</v>
      </c>
      <c r="M166" s="2"/>
      <c r="N166" s="6" t="s">
        <v>7</v>
      </c>
      <c r="O166" s="6">
        <f>IF(AND(O172&gt;(C172-0.0001),O172&lt;C168),(O174),IF(AND(O172&gt;(C168-0.0001),O172&lt;C167),(O175),IF(AND(O172&gt;(C167-0.0001),O172&lt;300),O174)))</f>
        <v>0.81616053054624138</v>
      </c>
      <c r="P166" s="1"/>
      <c r="Q166" s="6">
        <v>5</v>
      </c>
      <c r="R166" s="86">
        <f>R165+0.01</f>
        <v>0.64</v>
      </c>
      <c r="S166" s="85">
        <v>1.3100000000000001E-2</v>
      </c>
    </row>
    <row r="167" spans="2:19">
      <c r="B167" s="5">
        <v>100</v>
      </c>
      <c r="C167" s="108">
        <v>269.3</v>
      </c>
      <c r="D167" s="108">
        <v>268</v>
      </c>
      <c r="E167" s="6">
        <f>D167/45*0.2165</f>
        <v>1.2893777777777777</v>
      </c>
      <c r="F167" s="2"/>
      <c r="G167" s="6" t="s">
        <v>7</v>
      </c>
      <c r="H167" s="6">
        <f>L168+O171</f>
        <v>2.7419212287809778</v>
      </c>
      <c r="I167" s="6">
        <f>L169+O171</f>
        <v>2.8180175552083724</v>
      </c>
      <c r="J167" s="2"/>
      <c r="K167" s="17" t="s">
        <v>13</v>
      </c>
      <c r="L167" s="18">
        <f>IF(L170&gt;0,L166*O169,L166*O170)</f>
        <v>2.7721411511265028</v>
      </c>
      <c r="M167" s="2"/>
      <c r="N167" s="6" t="s">
        <v>14</v>
      </c>
      <c r="O167" s="6">
        <f>H175*POWER((1+(H174)),C167-O172)</f>
        <v>0.61182311345942908</v>
      </c>
      <c r="P167" s="1"/>
      <c r="Q167" s="6">
        <v>10</v>
      </c>
      <c r="R167" s="86">
        <f t="shared" ref="R167:R169" si="28">R166+0.01</f>
        <v>0.65</v>
      </c>
      <c r="S167" s="85">
        <v>1.3299999999999999E-2</v>
      </c>
    </row>
    <row r="168" spans="2:19">
      <c r="B168" s="5">
        <v>90</v>
      </c>
      <c r="C168" s="108">
        <v>232.9</v>
      </c>
      <c r="D168" s="108">
        <v>177</v>
      </c>
      <c r="E168" s="6">
        <f t="shared" ref="E168:E172" si="29">D168/45*0.2165</f>
        <v>0.85156666666666658</v>
      </c>
      <c r="F168" s="1"/>
      <c r="G168" s="6" t="s">
        <v>5</v>
      </c>
      <c r="H168" s="6">
        <f>100*(L178-C168)*(L178-C169)*(L178-C170)*(L178-C171)*(L178-C172)/((C167-C168)*(C167-C169)*(C167-C170)*(C167-C171)*(C167-C172))+90*(L178-C167)*(L178-C169)*(L178-C170)*(L178-C171)*(L178-C172)/((C168-C167)*(C168-C169)*(C168-C170)*(C168-C171)*(C168-C172))+80*(L178-C167)*(L178-C168)*(L178-C170)*(L178-C171)*(L178-C172)/((C169-C167)*(C169-C168)*(C169-C170)*(C169-C171)*(C169-C172))+70*(L178-C167)*(L178-C168)*(L178-C169)*(L178-C171)*(L178-C172)/((C170-C167)*(C170-C168)*(C170-C169)*(C170-C171)*(C170-C172))+60*(L178-C167)*(L178-C168)*(L178-C169)*(L178-C170)*(L178-C172)/((C171-C167)*(C171-C168)*(C171-C169)*(C171-C170)*(C171-C172))+50*(L178-C167)*(L178-C168)*(L178-C169)*(L178-C170)*(L178-C171)/((C172-C167)*(C172-C168)*(C172-C169)*(C172-C170)*(C172-C171))</f>
        <v>87.855287488622821</v>
      </c>
      <c r="I168" s="6">
        <f>100*(L179-C168)*(L179-C169)*(L179-C170)*(L179-C171)*(L179-C172)/((C167-C168)*(C167-C169)*(C167-C170)*(C167-C171)*(C167-C172))+90*(L179-C167)*(L179-C169)*(L179-C170)*(L179-C171)*(L179-C172)/((C168-C167)*(C168-C169)*(C168-C170)*(C168-C171)*(C168-C172))+80*(L179-C167)*(L179-C168)*(L179-C170)*(L179-C171)*(L179-C172)/((C169-C167)*(C169-C168)*(C169-C170)*(C169-C171)*(C169-C172))+70*(L179-C167)*(L179-C168)*(L179-C169)*(L179-C171)*(L179-C172)/((C170-C167)*(C170-C168)*(C170-C169)*(C170-C171)*(C170-C172))+60*(L179-C167)*(L179-C168)*(L179-C169)*(L179-C170)*(L179-C172)/((C171-C167)*(C171-C168)*(C171-C169)*(C171-C170)*(C171-C172))+50*(L179-C167)*(L179-C168)*(L179-C169)*(L179-C170)*(L179-C171)/((C172-C167)*(C172-C168)*(C172-C169)*(C172-C170)*(C172-C171))</f>
        <v>88.9965760552723</v>
      </c>
      <c r="J168" s="2"/>
      <c r="K168" s="17" t="s">
        <v>15</v>
      </c>
      <c r="L168" s="18">
        <f>L167*L176</f>
        <v>2.7378908064079099</v>
      </c>
      <c r="M168" s="2"/>
      <c r="N168" s="6" t="s">
        <v>16</v>
      </c>
      <c r="O168" s="6">
        <f>I175*POWER((1+(I174)),C167-O172)</f>
        <v>0.62681452957463735</v>
      </c>
      <c r="P168" s="1"/>
      <c r="Q168" s="6">
        <v>15</v>
      </c>
      <c r="R168" s="86">
        <f t="shared" si="28"/>
        <v>0.66</v>
      </c>
      <c r="S168" s="85">
        <v>1.35E-2</v>
      </c>
    </row>
    <row r="169" spans="2:19">
      <c r="B169" s="5">
        <v>80</v>
      </c>
      <c r="C169" s="108">
        <v>197.6</v>
      </c>
      <c r="D169" s="108">
        <v>117</v>
      </c>
      <c r="E169" s="6">
        <f t="shared" si="29"/>
        <v>0.56290000000000007</v>
      </c>
      <c r="F169" s="1"/>
      <c r="G169" s="6" t="s">
        <v>17</v>
      </c>
      <c r="H169" s="6">
        <f>IF(N180=0,INDEX('R286'!E183:E363,(ROUNDDOWN(((H168-50)/(20/72)+1),0)),1),INDEX('R286'!E183:E363,(ROUNDUP(((H168-50)/(20/72))+1,0)),1))</f>
        <v>251.04444444444519</v>
      </c>
      <c r="I169" s="6">
        <f>IF(O180=0,INDEX('R286'!E183:E363,(ROUNDDOWN(((I168-50)/(20/72)+1),0)),1),INDEX('R286'!E183:E363,(ROUNDUP(((I168-50)/(20/72))+1,0)),1))</f>
        <v>255.01666666666745</v>
      </c>
      <c r="J169" s="2"/>
      <c r="K169" s="17" t="s">
        <v>18</v>
      </c>
      <c r="L169" s="18">
        <f>L167/L177</f>
        <v>2.8139871328353045</v>
      </c>
      <c r="M169" s="2"/>
      <c r="N169" s="6" t="s">
        <v>19</v>
      </c>
      <c r="O169" s="6">
        <f>IF((O172&gt;0),((100+(L170/-H173))/100))</f>
        <v>1.0064169944507559</v>
      </c>
      <c r="P169" s="1"/>
      <c r="Q169" s="6">
        <v>20</v>
      </c>
      <c r="R169" s="86">
        <f t="shared" si="28"/>
        <v>0.67</v>
      </c>
      <c r="S169" s="85">
        <v>1.38E-2</v>
      </c>
    </row>
    <row r="170" spans="2:19">
      <c r="B170" s="5">
        <v>70</v>
      </c>
      <c r="C170" s="108">
        <v>165.4</v>
      </c>
      <c r="D170" s="108">
        <v>78</v>
      </c>
      <c r="E170" s="6">
        <f t="shared" si="29"/>
        <v>0.37526666666666669</v>
      </c>
      <c r="F170" s="1"/>
      <c r="G170" s="6" t="s">
        <v>39</v>
      </c>
      <c r="H170" s="6">
        <f>N181</f>
        <v>30</v>
      </c>
      <c r="I170" s="6">
        <f>O181</f>
        <v>29</v>
      </c>
      <c r="J170" s="2"/>
      <c r="K170" s="19" t="s">
        <v>21</v>
      </c>
      <c r="L170" s="20">
        <f>IF(Calculadora!$B$2&gt;0,Calculadora!$B$2*O167,Calculadora!$B$2*O168)</f>
        <v>-2.233154364126916</v>
      </c>
      <c r="M170" s="2"/>
      <c r="N170" s="6" t="s">
        <v>22</v>
      </c>
      <c r="O170" s="6">
        <f>IF((O172&gt;0),((100+(L170/-I173))/100))</f>
        <v>1.0064814720901076</v>
      </c>
      <c r="P170" s="1"/>
      <c r="Q170" s="6" t="str">
        <f>Calculadora!$B$2</f>
        <v>-3,65</v>
      </c>
      <c r="R170" s="6">
        <f>R165*(Q170-Q166)*(Q170-Q167)*(Q170-Q168)*(Q170-Q169)/((Q165-Q166)*(Q165-Q167)*(Q165-Q168)*(Q165-Q169))+R166*(Q170-Q165)*(Q170-Q167)*(Q170-Q168)*(Q170-Q169)/((Q166-Q165)*(Q166-Q167)*(Q166-Q168)*(Q166-Q169))+R167*(Q170-Q165)*(Q170-Q166)*(Q170-Q168)*(Q170-Q169)/((Q167-Q165)*(Q167-Q166)*(Q167-Q168)*(Q167-Q169))+R168*(Q170-Q165)*(Q170-Q166)*(Q170-Q167)*(Q170-Q169)/((Q168-Q165)*(Q168-Q166)*(Q168-Q167)*(Q168-Q169))+R169*(Q170-Q165)*(Q170-Q166)*(Q170-Q167)*(Q170-Q168)/((Q169-Q165)*(Q169-Q166)*(Q169-Q167)*(Q169-Q168))</f>
        <v>0.61182311345942908</v>
      </c>
      <c r="S170" s="6">
        <f>S165*(Q170-Q166)*(Q170-Q167)*(Q170-Q168)*(Q170-Q169)/((Q165-Q166)*(Q165-Q167)*(Q165-Q168)*(Q165-Q169))+S166*(Q170-Q165)*(Q170-Q167)*(Q170-Q168)*(Q170-Q169)/((Q166-Q165)*(Q166-Q167)*(Q166-Q168)*(Q166-Q169))+S167*(Q170-Q165)*(Q170-Q166)*(Q170-Q168)*(Q170-Q169)/((Q167-Q165)*(Q167-Q166)*(Q167-Q168)*(Q167-Q169))+S168*(Q170-Q165)*(Q170-Q166)*(Q170-Q167)*(Q170-Q169)/((Q168-Q165)*(Q168-Q166)*(Q168-Q167)*(Q168-Q169))+S169*(Q170-Q165)*(Q170-Q166)*(Q170-Q167)*(Q170-Q168)/((Q169-Q165)*(Q169-Q166)*(Q169-Q167)*(Q169-Q168))</f>
        <v>1.1520630052894745E-2</v>
      </c>
    </row>
    <row r="171" spans="2:19">
      <c r="B171" s="5">
        <v>60</v>
      </c>
      <c r="C171" s="108">
        <v>136.80000000000001</v>
      </c>
      <c r="D171" s="108">
        <v>54</v>
      </c>
      <c r="E171" s="6">
        <f t="shared" si="29"/>
        <v>0.25979999999999998</v>
      </c>
      <c r="F171" s="1"/>
      <c r="G171" s="13" t="s">
        <v>20</v>
      </c>
      <c r="H171" s="13">
        <f>H166/4</f>
        <v>3.1661907953590966</v>
      </c>
      <c r="I171" s="6">
        <f>I166/4</f>
        <v>3.2540618420420007</v>
      </c>
      <c r="J171" s="2"/>
      <c r="K171" s="21"/>
      <c r="L171" s="21"/>
      <c r="M171" s="2"/>
      <c r="N171" s="6" t="s">
        <v>23</v>
      </c>
      <c r="O171" s="6">
        <f>O166/4.05*Calculadora!$B$5</f>
        <v>4.0304223730678592E-3</v>
      </c>
      <c r="P171" s="1"/>
      <c r="Q171" s="2"/>
      <c r="S171" s="2"/>
    </row>
    <row r="172" spans="2:19">
      <c r="B172" s="13">
        <v>50</v>
      </c>
      <c r="C172" s="108">
        <v>111.6</v>
      </c>
      <c r="D172" s="108">
        <v>38</v>
      </c>
      <c r="E172" s="6">
        <f t="shared" si="29"/>
        <v>0.18282222222222222</v>
      </c>
      <c r="F172" s="1"/>
      <c r="G172" s="2"/>
      <c r="H172" s="2"/>
      <c r="I172" s="12"/>
      <c r="J172" s="2"/>
      <c r="K172" s="6" t="s">
        <v>25</v>
      </c>
      <c r="L172" s="12"/>
      <c r="M172" s="2"/>
      <c r="N172" s="6" t="s">
        <v>26</v>
      </c>
      <c r="O172" s="6">
        <f>'286'!$J$14</f>
        <v>229.17</v>
      </c>
      <c r="P172" s="1"/>
      <c r="Q172" s="6">
        <v>-1</v>
      </c>
      <c r="R172" s="86">
        <v>0.63</v>
      </c>
      <c r="S172" s="85">
        <v>1.2699999999999999E-2</v>
      </c>
    </row>
    <row r="173" spans="2:19">
      <c r="B173" s="2"/>
      <c r="C173" s="2"/>
      <c r="D173" s="2"/>
      <c r="E173" s="2"/>
      <c r="F173" s="1"/>
      <c r="G173" s="13" t="s">
        <v>24</v>
      </c>
      <c r="H173" s="6">
        <f>'inf 286'!O9</f>
        <v>3.4800627946060199</v>
      </c>
      <c r="I173" s="6">
        <f>'inf 286'!P9</f>
        <v>3.4454431540872497</v>
      </c>
      <c r="J173" s="2"/>
      <c r="K173" s="15" t="s">
        <v>28</v>
      </c>
      <c r="L173" s="16">
        <f>O166*Calculadora!$B$3*$O$2</f>
        <v>1.7526490314516454</v>
      </c>
      <c r="M173" s="2"/>
      <c r="N173" s="1"/>
      <c r="O173" s="1"/>
      <c r="P173" s="2"/>
      <c r="Q173" s="6">
        <v>-10</v>
      </c>
      <c r="R173" s="86">
        <f>R172-0.01</f>
        <v>0.62</v>
      </c>
      <c r="S173" s="85">
        <v>1.2500000000000001E-2</v>
      </c>
    </row>
    <row r="174" spans="2:19">
      <c r="B174" s="13">
        <v>97.5</v>
      </c>
      <c r="C174" s="108">
        <v>260.3</v>
      </c>
      <c r="D174" s="108">
        <v>242</v>
      </c>
      <c r="E174" s="13">
        <f>D174/45*0.2165</f>
        <v>1.1642888888888889</v>
      </c>
      <c r="F174" s="1"/>
      <c r="G174" s="13" t="s">
        <v>27</v>
      </c>
      <c r="H174" s="13" t="b">
        <f>IF(AND(Calculadora!B2&gt;-0.9,Calculadora!B2&lt;6),H177*S170,IF(AND(Calculadora!B2&gt;5.999,Calculadora!B2&lt;8.4),H178*S170,IF(AND(Calculadora!B2&gt;8.399,Calculadora!B2&lt;11),S170*H179,IF(AND(Calculadora!B2&gt;10.999,Calculadora!B2&lt;14.5),(H180*S170),IF(AND(Calculadora!B2&gt;14.499,Calculadora!B2&lt;16.9),H181*S170,IF(AND(Calculadora!B2&gt;16.899,Calculadora!B2&lt;30),(H181*1.008)*S170))))))</f>
        <v>0</v>
      </c>
      <c r="I174" s="6" t="b">
        <f>IF(AND(Calculadora!B2&lt;0.01,Calculadora!B2&gt;-8.3),(S179*I177),IF(AND(Q179&lt;-8.299,Q179&gt;-13.5),(I178*S179),IF(AND(Q179&lt;-13.49,Q179&gt;-17.5),(I179*S179),IF(AND(Calculadora!B2&lt;-17.49,Calculadora!B2&gt;-30),(S179*I180),IF(AND(Calculadora!B2&lt;-29.99,Calculadora!B2&gt;-59),((S179*I181)))))))</f>
        <v>0</v>
      </c>
      <c r="J174" s="2"/>
      <c r="K174" s="17" t="s">
        <v>30</v>
      </c>
      <c r="L174" s="18">
        <f>$O$5*Calculadora!$B$3*O166*0.99*(1-(L170*0.016))</f>
        <v>1.7971192847376947</v>
      </c>
      <c r="M174" s="1"/>
      <c r="N174" s="13" t="s">
        <v>12</v>
      </c>
      <c r="O174" s="13">
        <f>E167*(O172-C168)*(O172-C169)*(O172-C170)*(O172-C171)*(O172-C172)/((C167-C168)*(C167-C169)*(C167-C170)*(C167-C171)*(C167-C172))+E168*(O172-C167)*(O172-C169)*(O172-C170)*(O172-C171)*(O172-C172)/((C168-C167)*(C168-C169)*(C168-C170)*(C168-C171)*(C168-C172))+E169*(O172-C167)*(O172-C168)*(O172-C170)*(O172-C171)*(O172-C172)/((C169-C167)*(C169-C168)*(C169-C170)*(C169-C171)*(C169-C172))+E170*(O172-C167)*(O172-C168)*(O172-C169)*(O172-C171)*(O172-C172)/((C170-C167)*(C170-C168)*(C170-C169)*(C170-C171)*(C170-C172))+E171*(O172-C167)*(O172-C168)*(O172-C169)*(O172-C170)*(O172-C172)/((C171-C167)*(C171-C168)*(C171-C169)*(C171-C170)*(C171-C172))+E172*(O172-C167)*(O172-C168)*(O172-C169)*(O172-C170)*(O172-C171)/((C172-C167)*(C172-C168)*(C172-C169)*(C172-C170)*(C172-C171))</f>
        <v>0.81616053054624138</v>
      </c>
      <c r="P174" s="2"/>
      <c r="Q174" s="6">
        <v>-20</v>
      </c>
      <c r="R174" s="86">
        <f t="shared" ref="R174:R178" si="30">R173-0.01</f>
        <v>0.61</v>
      </c>
      <c r="S174" s="85">
        <v>1.23E-2</v>
      </c>
    </row>
    <row r="175" spans="2:19">
      <c r="B175" s="13">
        <v>95</v>
      </c>
      <c r="C175" s="108">
        <v>251.2</v>
      </c>
      <c r="D175" s="108">
        <v>218</v>
      </c>
      <c r="E175" s="13">
        <f t="shared" ref="E175:E176" si="31">D175/45*0.2165</f>
        <v>1.0488222222222221</v>
      </c>
      <c r="F175" s="2"/>
      <c r="G175" s="13" t="s">
        <v>29</v>
      </c>
      <c r="H175" s="13">
        <f>R170</f>
        <v>0.61182311345942908</v>
      </c>
      <c r="I175" s="6">
        <f>R179</f>
        <v>0.62681452957463735</v>
      </c>
      <c r="J175" s="2"/>
      <c r="K175" s="17" t="s">
        <v>32</v>
      </c>
      <c r="L175" s="18">
        <f>O5*Calculadora!B3*O166*1.28*(1-(L170*0.016))</f>
        <v>2.3235481661255042</v>
      </c>
      <c r="M175" s="1"/>
      <c r="N175" s="13" t="s">
        <v>40</v>
      </c>
      <c r="O175" s="13">
        <f>E167*(O172-C174)*(O172-C175)*(O172-C176)*(O172-C168)/((C167-C174)*(C167-C175)*(C167-C176)*(C167-C168))+E174*(O172-C167)*(O172-C175)*(O172-C176)*(O172-C168)/((C174-C167)*(C174-C175)*(C174-C176)*(C174-C168))+E175*(O172-C167)*(O172-C174)*(O172-C176)*(O172-C168)/((C175-C167)*(C175-C174)*(C175-C176)*(C175-C168))+E176*(O172-C167)*(O172-C174)*(O172-C175)*(O172-C168)/((C176-C167)*(C176-C174)*(C176-C175)*(C176-C168))+E168*(O172-C167)*(O172-C174)*(O172-C175)*(O172-C176)/((C168-C167)*(C168-C174)*(C168-C175)*(C168-C176))</f>
        <v>0.81906284438194454</v>
      </c>
      <c r="P175" s="2"/>
      <c r="Q175" s="6">
        <v>-30</v>
      </c>
      <c r="R175" s="86">
        <f t="shared" si="30"/>
        <v>0.6</v>
      </c>
      <c r="S175" s="85">
        <v>1.1350000000000001E-2</v>
      </c>
    </row>
    <row r="176" spans="2:19">
      <c r="B176" s="13">
        <v>92.5</v>
      </c>
      <c r="C176" s="108">
        <v>242</v>
      </c>
      <c r="D176" s="108">
        <v>196</v>
      </c>
      <c r="E176" s="13">
        <f t="shared" si="31"/>
        <v>0.94297777777777769</v>
      </c>
      <c r="F176" s="2"/>
      <c r="J176" s="1"/>
      <c r="K176" s="17" t="s">
        <v>33</v>
      </c>
      <c r="L176" s="18">
        <f>(100+(L174*2.75/-4))/100</f>
        <v>0.98764480491742834</v>
      </c>
      <c r="M176" s="1"/>
      <c r="N176" s="2"/>
      <c r="O176" s="2"/>
      <c r="P176" s="2"/>
      <c r="Q176" s="6">
        <v>-40</v>
      </c>
      <c r="R176" s="86">
        <f t="shared" si="30"/>
        <v>0.59</v>
      </c>
      <c r="S176" s="85">
        <v>1.115E-2</v>
      </c>
    </row>
    <row r="177" spans="2:19">
      <c r="B177" s="2"/>
      <c r="C177" s="2"/>
      <c r="D177" s="2"/>
      <c r="E177" s="2"/>
      <c r="F177" s="2"/>
      <c r="G177" s="2"/>
      <c r="H177" s="109">
        <f>1.04*(O172-C169)*(O172-C171)/((C167-C169)*(C167-C171))+0.914*(O172-C167)*(O172-C171)/((C169-C167)*(C169-C171))+0.83*(O172-C167)*(O172-C169)/((C171-C167)*(C171-C169))</f>
        <v>0.96588597703834655</v>
      </c>
      <c r="I177" s="110">
        <f>1.1*(O172-C169)*(O172-C171)/((C167-C169)*(C167-C171))+0.911*(O172-C167)*(O172-C171)/((C169-C167)*(C169-C171))+0.772*(O172-C167)*(O172-C169)/((C171-C167)*(C171-C169))</f>
        <v>0.99087337386188945</v>
      </c>
      <c r="J177" s="2"/>
      <c r="K177" s="17" t="s">
        <v>35</v>
      </c>
      <c r="L177" s="18">
        <f>(100+(L175*4/-6.25))/100</f>
        <v>0.98512929173679675</v>
      </c>
      <c r="M177" s="2"/>
      <c r="N177" s="15" t="s">
        <v>43</v>
      </c>
      <c r="O177" s="4"/>
      <c r="P177" s="2"/>
      <c r="Q177" s="6">
        <v>-50</v>
      </c>
      <c r="R177" s="86">
        <f t="shared" si="30"/>
        <v>0.57999999999999996</v>
      </c>
      <c r="S177" s="85">
        <v>1.095E-2</v>
      </c>
    </row>
    <row r="178" spans="2:19">
      <c r="B178" s="2"/>
      <c r="C178" s="2"/>
      <c r="D178" s="2"/>
      <c r="E178" s="2"/>
      <c r="F178" s="2"/>
      <c r="G178" s="2"/>
      <c r="H178" s="110">
        <f>1.1*(O172-C169)*(O172-C171)/((C167-C169)*(C167-C171))+0.912*(O172-C167)*(O172-C171)/((C169-C167)*(C169-C171))+0.835*(O172-C167)*(O172-C169)/((C171-C167)*(C171-C169))</f>
        <v>0.98181616685476769</v>
      </c>
      <c r="I178" s="109">
        <f>1*(O172-C169)*(O172-C171)/((C167-C169)*(C167-C171))+0.903*(O172-C167)*(O172-C171)/((C169-C167)*(C169-C171))+0.76*(O172-C167)*(O172-C169)/((C171-C167)*(C171-C169))</f>
        <v>0.95526283700212522</v>
      </c>
      <c r="J178" s="2"/>
      <c r="K178" s="17" t="s">
        <v>36</v>
      </c>
      <c r="L178" s="18">
        <f>O172+L170-L174</f>
        <v>225.13972635113538</v>
      </c>
      <c r="M178" s="2"/>
      <c r="N178" s="17">
        <f>MOD(H168,20/72)</f>
        <v>7.7509710845039326E-2</v>
      </c>
      <c r="O178" s="18">
        <f>MOD(I168,20/72)</f>
        <v>0.10768716638340692</v>
      </c>
      <c r="P178" s="2"/>
      <c r="Q178" s="6">
        <v>-60</v>
      </c>
      <c r="R178" s="86">
        <f t="shared" si="30"/>
        <v>0.56999999999999995</v>
      </c>
      <c r="S178" s="85">
        <v>1.0749999999999999E-2</v>
      </c>
    </row>
    <row r="179" spans="2:19">
      <c r="B179" s="2"/>
      <c r="C179" s="2"/>
      <c r="D179" s="2"/>
      <c r="E179" s="2"/>
      <c r="F179" s="2"/>
      <c r="G179" s="21"/>
      <c r="H179" s="110">
        <f>1.04*(O172-C169)*(O172-C171)/((C167-C169)*(C167-C171))+0.909*(O172-C167)*(O172-C171)/((C169-C167)*(C169-C171))+0.853*(O172-C167)*(O172-C169)/((C171-C167)*(C171-C169))</f>
        <v>0.95801739616035031</v>
      </c>
      <c r="I179" s="110">
        <f>1*(O172-C169)*(O172-C171)/((C167-C169)*(C167-C171))+0.9*(O172-C167)*(O172-C171)/((C169-C167)*(C169-C171))+0.752*(O172-C167)*(O172-C169)/((C171-C167)*(C171-C169))</f>
        <v>0.95397000393957787</v>
      </c>
      <c r="J179" s="2"/>
      <c r="K179" s="19" t="s">
        <v>37</v>
      </c>
      <c r="L179" s="20">
        <f>O172+L170+L175</f>
        <v>229.26039380199859</v>
      </c>
      <c r="M179" s="2"/>
      <c r="N179" s="17">
        <f>N178/(20/72)</f>
        <v>0.27903495904214154</v>
      </c>
      <c r="O179" s="18">
        <f>O178/(20/72)</f>
        <v>0.38767379898026488</v>
      </c>
      <c r="P179" s="2"/>
      <c r="Q179" s="6" t="str">
        <f>Calculadora!$B$2</f>
        <v>-3,65</v>
      </c>
      <c r="R179" s="107">
        <f>R172*(Q179-Q173)*(Q179-Q174)*(Q179-Q175)*(Q179-Q176)*(Q179-Q177)*(Q179-Q178)/((Q172-Q173)*(Q172-Q174)*(Q172-Q175)*(Q172-Q176)*(Q172-Q177)*(Q172-Q178))+R173*(Q179-Q172)*(Q179-Q174)*(Q179-Q175)*(Q179-Q176)*(Q179-Q177)*(Q179-Q178)/((Q173-Q172)*(Q173-Q174)*(Q173-Q175)*(Q173-Q176)*(Q173-Q177)*(Q173-Q178))+R174*(Q179-Q172)*(Q179-Q173)*(Q179-Q175)*(Q179-Q176)*(Q179-Q177)*(Q179-Q178)/((Q174-Q172)*(Q174-Q173)*(Q174-Q175)*(Q174-Q176)*(Q174-Q177)*(Q174-Q178))+R175*(Q179-Q172)*(Q179-Q173)*(Q179-Q174)*(Q179-Q176)*(Q179-Q177)*(Q179-Q178)/((Q175-Q172)*(Q175-Q173)*(Q175-Q174)*(Q175-Q176)*(Q175-Q177)*(Q175-Q178))+R176*(Q179-Q172)*(Q179-Q173)*(Q179-Q174)*(Q179-Q175)*(Q179-Q177)*(Q179-Q178)/((Q176-Q172)*(Q176-Q173)*(Q176-Q174)*(Q176-Q175)*(Q176-Q177)*(Q176-Q178))+R177*(Q179-Q172)*(Q179-Q173)*(Q179-Q174)*(Q179-Q175)*(Q179-Q176)*(Q179-Q178)/((Q177-Q172)*(Q177-Q173)*(Q177-Q174)*(Q177-Q175)*(Q177-Q176)*(Q177-Q178))+R178*(Q179-Q172)*(Q179-Q173)*(Q179-Q174)*(Q179-Q175)*(Q179-Q176)*(Q179-Q177)/((Q178-Q172)*(Q178-Q173)*(Q178-Q174)*(Q178-Q175)*(Q178-Q176)*(Q178-Q177))</f>
        <v>0.62681452957463735</v>
      </c>
      <c r="S179" s="6">
        <f>S172*(Q179-Q173)*(Q179-Q174)*(Q179-Q175)*(Q179-Q176)*(Q179-Q177)*(Q179-Q178)/((Q172-Q173)*(Q172-Q174)*(Q172-Q175)*(Q172-Q176)*(Q172-Q177)*(Q172-Q178))+S173*(Q179-Q172)*(Q179-Q174)*(Q179-Q175)*(Q179-Q176)*(Q179-Q177)*(Q179-Q178)/((Q173-Q172)*(Q173-Q174)*(Q173-Q175)*(Q173-Q176)*(Q173-Q177)*(Q173-Q178))+S174*(Q179-Q172)*(Q179-Q173)*(Q179-Q175)*(Q179-Q176)*(Q179-Q177)*(Q179-Q178)/((Q174-Q172)*(Q174-Q173)*(Q174-Q175)*(Q174-Q176)*(Q174-Q177)*(Q174-Q178))+S175*(Q179-Q172)*(Q179-Q173)*(Q179-Q174)*(Q179-Q176)*(Q179-Q177)*(Q179-Q178)/((Q175-Q172)*(Q175-Q173)*(Q175-Q174)*(Q175-Q176)*(Q175-Q177)*(Q175-Q178))+S176*(Q179-Q172)*(Q179-Q173)*(Q179-Q174)*(Q179-Q175)*(Q179-Q177)*(Q179-Q178)/((Q176-Q172)*(Q176-Q173)*(Q176-Q174)*(Q176-Q175)*(Q176-Q177)*(Q176-Q178))+S177*(Q179-Q172)*(Q179-Q173)*(Q179-Q174)*(Q179-Q175)*(Q179-Q176)*(Q179-Q178)/((Q177-Q172)*(Q177-Q173)*(Q177-Q174)*(Q177-Q175)*(Q177-Q176)*(Q177-Q178))+S178*(Q179-Q172)*(Q179-Q173)*(Q179-Q174)*(Q179-Q175)*(Q179-Q176)*(Q179-Q177)/((Q178-Q172)*(Q178-Q173)*(Q178-Q174)*(Q178-Q175)*(Q178-Q176)*(Q178-Q177))</f>
        <v>1.2295021175465505E-2</v>
      </c>
    </row>
    <row r="180" spans="2:19">
      <c r="B180" s="2"/>
      <c r="C180" s="2"/>
      <c r="D180" s="2"/>
      <c r="E180" s="2"/>
      <c r="F180" s="2"/>
      <c r="G180" s="2"/>
      <c r="H180" s="110">
        <f>1.03*(O172-C169)*(O172-C171)/((C167-C169)*(C167-C171))+0.924*(O172-C167)*(O172-C171)/((C169-C167)*(C169-C171))+0.8675*(O172-C167)*(O172-C169)/((C171-C167)*(C171-C169))</f>
        <v>0.96542222682267531</v>
      </c>
      <c r="I180" s="110">
        <f>1.13*(O172-C169)*(O172-C171)/((C167-C169)*(C167-C171))+0.886*(O172-C167)*(O172-C171)/((C169-C167)*(C169-C171))+0.721*(O172-C167)*(O172-C169)/((C171-C167)*(C171-C169))</f>
        <v>0.98684455140849825</v>
      </c>
      <c r="J180" s="2"/>
      <c r="K180" s="2"/>
      <c r="L180" s="2"/>
      <c r="M180" s="2"/>
      <c r="N180" s="17">
        <f>IF(N179&lt;0.288,ROUNDDOWN(N179,0),ROUNDUP(N179,0))</f>
        <v>0</v>
      </c>
      <c r="O180" s="18">
        <f>IF(O179&lt;0.288,ROUNDDOWN(O179,0),ROUNDUP(O179,0))</f>
        <v>1</v>
      </c>
      <c r="P180" s="2"/>
      <c r="Q180" s="2"/>
      <c r="R180" s="2"/>
      <c r="S180" s="2"/>
    </row>
    <row r="181" spans="2:19">
      <c r="B181" s="2"/>
      <c r="C181" s="2"/>
      <c r="D181" s="2"/>
      <c r="E181" s="2"/>
      <c r="F181" s="2"/>
      <c r="G181" s="2"/>
      <c r="H181" s="110">
        <f>1.04*(O172-C169)*(O172-C171)/((C167-C169)*(C167-C171))+0.927*(O172-C167)*(O172-C171)/((C169-C167)*(C169-C171))+0.8798*(O172-C167)*(O172-C169)/((C171-C167)*(C171-C169))</f>
        <v>0.96910835269353024</v>
      </c>
      <c r="I181" s="109">
        <f>1.2*(O172-C169)*(O172-C171)/((C167-C169)*(C167-C171))+0.85*(O172-C167)*(O172-C171)/((C169-C167)*(C169-C171))+0.64*(O172-C167)*(O172-C169)/((C171-C167)*(C171-C169))</f>
        <v>0.99045826319269303</v>
      </c>
      <c r="J181" s="2"/>
      <c r="K181" s="6" t="s">
        <v>31</v>
      </c>
      <c r="L181" s="6">
        <f>O172+L170</f>
        <v>226.93684563587308</v>
      </c>
      <c r="M181" s="2"/>
      <c r="N181" s="17">
        <f>IF(N178&lt;0.08,30,N182)</f>
        <v>30</v>
      </c>
      <c r="O181" s="18">
        <f>IF(O178&lt;0.08,30,O182)</f>
        <v>29</v>
      </c>
      <c r="P181" s="2"/>
      <c r="Q181" s="2"/>
      <c r="R181" s="2"/>
      <c r="S181" s="2"/>
    </row>
    <row r="182" spans="2:19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19">
        <f>IF(N178&gt;(20/72)-0.08,30,29)</f>
        <v>29</v>
      </c>
      <c r="O182" s="20">
        <f>IF(O178&gt;(20/72)-0.08,30,29)</f>
        <v>29</v>
      </c>
      <c r="P182" s="2"/>
      <c r="Q182" s="2"/>
      <c r="R182" s="2"/>
      <c r="S182" s="2"/>
    </row>
    <row r="183" spans="2:19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5" spans="2:19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2:19">
      <c r="B186" s="477" t="s">
        <v>49</v>
      </c>
      <c r="C186" s="481"/>
      <c r="D186" s="481"/>
      <c r="E186" s="478"/>
      <c r="F186" s="2"/>
      <c r="G186" s="474" t="s">
        <v>49</v>
      </c>
      <c r="H186" s="475"/>
      <c r="I186" s="476"/>
      <c r="J186" s="2"/>
      <c r="K186" s="6" t="s">
        <v>7</v>
      </c>
      <c r="L186" s="12"/>
      <c r="M186" s="2"/>
      <c r="N186" s="6" t="s">
        <v>8</v>
      </c>
      <c r="O186" s="13">
        <f>O187/0.2165</f>
        <v>3.3548728702217461</v>
      </c>
      <c r="P186" s="2"/>
      <c r="Q186" s="6">
        <v>1</v>
      </c>
      <c r="R186" s="86">
        <v>0.63</v>
      </c>
      <c r="S186" s="85">
        <v>1.2699999999999999E-2</v>
      </c>
    </row>
    <row r="187" spans="2:19">
      <c r="B187" s="13" t="s">
        <v>5</v>
      </c>
      <c r="C187" s="6" t="s">
        <v>9</v>
      </c>
      <c r="D187" s="6" t="s">
        <v>10</v>
      </c>
      <c r="E187" s="13" t="s">
        <v>7</v>
      </c>
      <c r="F187" s="2"/>
      <c r="G187" s="13" t="s">
        <v>10</v>
      </c>
      <c r="H187" s="13">
        <f>H188/0.2165</f>
        <v>11.333521684178336</v>
      </c>
      <c r="I187" s="6">
        <f>I188/0.2165</f>
        <v>11.61585389123333</v>
      </c>
      <c r="J187" s="2"/>
      <c r="K187" s="15" t="s">
        <v>11</v>
      </c>
      <c r="L187" s="16">
        <f>O187*$O$3*Calculadora!$B$3</f>
        <v>2.4511389717763286</v>
      </c>
      <c r="M187" s="2"/>
      <c r="N187" s="6" t="s">
        <v>12</v>
      </c>
      <c r="O187" s="6">
        <f>E188*(O193-C189)*(O193-C190)/((C188-C189)*(C188-C190))+E189*(O193-C188)*(O193-C190)/((C189-C188)*(C189-C190))+E190*(O193-C188)*(O193-C189)/((C190-C188)*(C190-C189))</f>
        <v>0.726329976403008</v>
      </c>
      <c r="P187" s="2"/>
      <c r="Q187" s="6">
        <v>5</v>
      </c>
      <c r="R187" s="86">
        <f>R186+0.01</f>
        <v>0.64</v>
      </c>
      <c r="S187" s="85">
        <v>1.3100000000000001E-2</v>
      </c>
    </row>
    <row r="188" spans="2:19">
      <c r="B188" s="5">
        <v>100</v>
      </c>
      <c r="C188" s="108">
        <v>281.8</v>
      </c>
      <c r="D188" s="108">
        <v>274</v>
      </c>
      <c r="E188" s="13">
        <f>D188/45*0.2165</f>
        <v>1.3182444444444443</v>
      </c>
      <c r="F188" s="2"/>
      <c r="G188" s="6" t="s">
        <v>7</v>
      </c>
      <c r="H188" s="6">
        <f>L189+O192</f>
        <v>2.4537074446246097</v>
      </c>
      <c r="I188" s="6">
        <f>L190+O192</f>
        <v>2.5148323674520161</v>
      </c>
      <c r="J188" s="2"/>
      <c r="K188" s="17" t="s">
        <v>13</v>
      </c>
      <c r="L188" s="18">
        <f>IF(L191&gt;0,L187*O190,L187*O191)</f>
        <v>2.4780168855153057</v>
      </c>
      <c r="M188" s="2"/>
      <c r="N188" s="6" t="s">
        <v>14</v>
      </c>
      <c r="O188" s="6">
        <f>H196*POWER(H195,(C188-O193))</f>
        <v>1.0346938936614114</v>
      </c>
      <c r="P188" s="1"/>
      <c r="Q188" s="6">
        <v>10</v>
      </c>
      <c r="R188" s="86">
        <f t="shared" ref="R188:R190" si="32">R187+0.01</f>
        <v>0.65</v>
      </c>
      <c r="S188" s="85">
        <v>1.3299999999999999E-2</v>
      </c>
    </row>
    <row r="189" spans="2:19">
      <c r="B189" s="5">
        <v>90</v>
      </c>
      <c r="C189" s="108">
        <v>245.4</v>
      </c>
      <c r="D189" s="108">
        <v>182</v>
      </c>
      <c r="E189" s="13">
        <f t="shared" ref="E189:E190" si="33">D189/45*0.2165</f>
        <v>0.87562222222222219</v>
      </c>
      <c r="F189" s="2"/>
      <c r="G189" s="6" t="s">
        <v>5</v>
      </c>
      <c r="H189" s="6">
        <f>IF(L199&lt;=C189,80+(L199-C190)/((C189-C190)/10),90+(L199-C189)/((C188-C189)/10))</f>
        <v>83.920200530133229</v>
      </c>
      <c r="I189" s="6">
        <f>IF(L200&lt;=C189,80+(L200-C190)/((C189-C190)/10),90+(L200-C189)/((C188-C189)/10))</f>
        <v>84.960915437047831</v>
      </c>
      <c r="J189" s="2"/>
      <c r="K189" s="17" t="s">
        <v>15</v>
      </c>
      <c r="L189" s="18">
        <f>L188*L197</f>
        <v>2.4501206299263232</v>
      </c>
      <c r="M189" s="2"/>
      <c r="N189" s="6" t="s">
        <v>16</v>
      </c>
      <c r="O189" s="6">
        <f>I196*POWER(I195,(C188-O193))</f>
        <v>1.0273600567434262</v>
      </c>
      <c r="P189" s="1"/>
      <c r="Q189" s="6">
        <v>15</v>
      </c>
      <c r="R189" s="86">
        <f t="shared" si="32"/>
        <v>0.66</v>
      </c>
      <c r="S189" s="85">
        <v>1.35E-2</v>
      </c>
    </row>
    <row r="190" spans="2:19">
      <c r="B190" s="5">
        <v>80</v>
      </c>
      <c r="C190" s="108">
        <v>209.8</v>
      </c>
      <c r="D190" s="108">
        <v>122</v>
      </c>
      <c r="E190" s="13">
        <f t="shared" si="33"/>
        <v>0.58695555555555556</v>
      </c>
      <c r="F190" s="2"/>
      <c r="G190" s="6" t="s">
        <v>17</v>
      </c>
      <c r="H190" s="6">
        <f>IF(N200=0,INDEX('R286'!F255:F363,(ROUNDDOWN(((H189-70)/(20/72)+1),0)),1),INDEX('R286'!F255:F363,(ROUNDUP(((H189-70)/(20/72))+1,0)),1))</f>
        <v>253.34444444444364</v>
      </c>
      <c r="I190" s="6">
        <f>IF(O200=0,INDEX('R286'!F255:F363,(ROUNDDOWN(((I189-70)/(20/72)+1),0)),1),INDEX('R286'!F255:F363,(ROUNDUP(((I189-70)/(20/72))+1,0)),1))</f>
        <v>256.69999999999925</v>
      </c>
      <c r="J190" s="2"/>
      <c r="K190" s="17" t="s">
        <v>18</v>
      </c>
      <c r="L190" s="18">
        <f>L188/L198</f>
        <v>2.5112455527537296</v>
      </c>
      <c r="M190" s="2"/>
      <c r="N190" s="6" t="s">
        <v>19</v>
      </c>
      <c r="O190" s="6">
        <f>IF((O193&gt;0),((100+(L191/-H194))/100))</f>
        <v>1.0103637791089108</v>
      </c>
      <c r="P190" s="1"/>
      <c r="Q190" s="6">
        <v>20</v>
      </c>
      <c r="R190" s="86">
        <f t="shared" si="32"/>
        <v>0.67</v>
      </c>
      <c r="S190" s="85">
        <v>1.38E-2</v>
      </c>
    </row>
    <row r="191" spans="2:19">
      <c r="B191" s="2"/>
      <c r="C191" s="2"/>
      <c r="D191" s="2"/>
      <c r="E191" s="2"/>
      <c r="F191" s="2"/>
      <c r="G191" s="6" t="s">
        <v>39</v>
      </c>
      <c r="H191" s="6">
        <f>N201</f>
        <v>30</v>
      </c>
      <c r="I191" s="6">
        <f>O201</f>
        <v>30</v>
      </c>
      <c r="J191" s="2"/>
      <c r="K191" s="19" t="s">
        <v>21</v>
      </c>
      <c r="L191" s="20">
        <f>IF(Calculadora!$B$2&gt;0,Calculadora!$B$2*O188,Calculadora!$B$2*O189)</f>
        <v>-3.7766327118641514</v>
      </c>
      <c r="M191" s="2"/>
      <c r="N191" s="6" t="s">
        <v>22</v>
      </c>
      <c r="O191" s="6">
        <f>IF((O193&gt;0),((100+(L191/-I194))/100))</f>
        <v>1.0109654793336744</v>
      </c>
      <c r="P191" s="1"/>
      <c r="Q191" s="6" t="str">
        <f>Calculadora!$B$2</f>
        <v>-3,65</v>
      </c>
      <c r="R191" s="6">
        <f>R186*(Q191-Q187)*(Q191-Q188)*(Q191-Q189)*(Q191-Q190)/((Q186-Q187)*(Q186-Q188)*(Q186-Q189)*(Q186-Q190))+R187*(Q191-Q186)*(Q191-Q188)*(Q191-Q189)*(Q191-Q190)/((Q187-Q186)*(Q187-Q188)*(Q187-Q189)*(Q187-Q190))+R188*(Q191-Q186)*(Q191-Q187)*(Q191-Q189)*(Q191-Q190)/((Q188-Q186)*(Q188-Q187)*(Q188-Q189)*(Q188-Q190))+R189*(Q191-Q186)*(Q191-Q187)*(Q191-Q188)*(Q191-Q190)/((Q189-Q186)*(Q189-Q187)*(Q189-Q188)*(Q189-Q190))+R190*(Q191-Q186)*(Q191-Q187)*(Q191-Q188)*(Q191-Q189)/((Q190-Q186)*(Q190-Q187)*(Q190-Q188)*(Q190-Q189))</f>
        <v>0.61182311345942908</v>
      </c>
      <c r="S191" s="6">
        <f>S186*(Q191-Q187)*(Q191-Q188)*(Q191-Q189)*(Q191-Q190)/((Q186-Q187)*(Q186-Q188)*(Q186-Q189)*(Q186-Q190))+S187*(Q191-Q186)*(Q191-Q188)*(Q191-Q189)*(Q191-Q190)/((Q187-Q186)*(Q187-Q188)*(Q187-Q189)*(Q187-Q190))+S188*(Q191-Q186)*(Q191-Q187)*(Q191-Q189)*(Q191-Q190)/((Q188-Q186)*(Q188-Q187)*(Q188-Q189)*(Q188-Q190))+S189*(Q191-Q186)*(Q191-Q187)*(Q191-Q188)*(Q191-Q190)/((Q189-Q186)*(Q189-Q187)*(Q189-Q188)*(Q189-Q190))+S190*(Q191-Q186)*(Q191-Q187)*(Q191-Q188)*(Q191-Q189)/((Q190-Q186)*(Q190-Q187)*(Q190-Q188)*(Q190-Q189))</f>
        <v>1.1520630052894745E-2</v>
      </c>
    </row>
    <row r="192" spans="2:19">
      <c r="B192" s="2"/>
      <c r="C192" s="2"/>
      <c r="D192" s="2"/>
      <c r="E192" s="2"/>
      <c r="F192" s="1"/>
      <c r="G192" s="13" t="s">
        <v>20</v>
      </c>
      <c r="H192" s="13">
        <f>H187/4</f>
        <v>2.8333804210445841</v>
      </c>
      <c r="I192" s="6">
        <f>I187/4</f>
        <v>2.9039634728083326</v>
      </c>
      <c r="J192" s="2"/>
      <c r="K192" s="12"/>
      <c r="L192" s="12"/>
      <c r="M192" s="2"/>
      <c r="N192" s="6" t="s">
        <v>23</v>
      </c>
      <c r="O192" s="6">
        <f>O187/4.05*Calculadora!$B$5</f>
        <v>3.5868146982864597E-3</v>
      </c>
      <c r="P192" s="1"/>
      <c r="Q192" s="2"/>
      <c r="S192" s="2"/>
    </row>
    <row r="193" spans="2:19">
      <c r="B193" s="2"/>
      <c r="C193" s="2"/>
      <c r="D193" s="2"/>
      <c r="E193" s="2"/>
      <c r="F193" s="2"/>
      <c r="G193" s="2"/>
      <c r="H193" s="2"/>
      <c r="I193" s="12"/>
      <c r="J193" s="2"/>
      <c r="K193" s="6" t="s">
        <v>25</v>
      </c>
      <c r="L193" s="12"/>
      <c r="M193" s="2"/>
      <c r="N193" s="6" t="s">
        <v>26</v>
      </c>
      <c r="O193" s="6">
        <f>'286'!$J$14</f>
        <v>229.17</v>
      </c>
      <c r="P193" s="1"/>
      <c r="Q193" s="6">
        <v>-1</v>
      </c>
      <c r="R193" s="86">
        <v>0.6</v>
      </c>
      <c r="S193" s="85">
        <v>1.2699999999999999E-2</v>
      </c>
    </row>
    <row r="194" spans="2:19">
      <c r="B194" s="2"/>
      <c r="C194" s="2"/>
      <c r="D194" s="2"/>
      <c r="E194" s="2"/>
      <c r="F194" s="2"/>
      <c r="G194" s="13" t="s">
        <v>24</v>
      </c>
      <c r="H194" s="6">
        <f>'inf 286'!C31</f>
        <v>3.6440690911841043</v>
      </c>
      <c r="I194" s="6">
        <f>'inf 286'!D31</f>
        <v>3.4441109202279412</v>
      </c>
      <c r="J194" s="2"/>
      <c r="K194" s="15" t="s">
        <v>28</v>
      </c>
      <c r="L194" s="16">
        <f>O187*Calculadora!$B$3*$O$2</f>
        <v>1.5597440479081139</v>
      </c>
      <c r="M194" s="2"/>
      <c r="N194" s="2"/>
      <c r="O194" s="1"/>
      <c r="P194" s="1"/>
      <c r="Q194" s="6">
        <v>-10</v>
      </c>
      <c r="R194" s="86">
        <f>R193-0.01</f>
        <v>0.59</v>
      </c>
      <c r="S194" s="85">
        <v>1.2500000000000001E-2</v>
      </c>
    </row>
    <row r="195" spans="2:19">
      <c r="B195" s="2"/>
      <c r="C195" s="2"/>
      <c r="D195" s="2"/>
      <c r="E195" s="2"/>
      <c r="F195" s="2"/>
      <c r="G195" s="13" t="s">
        <v>27</v>
      </c>
      <c r="H195" s="6">
        <f>(1+(H197*S191))</f>
        <v>1.0100332344748606</v>
      </c>
      <c r="I195" s="6">
        <f>(1+(I197*S200))</f>
        <v>1.0103734299600642</v>
      </c>
      <c r="J195" s="2"/>
      <c r="K195" s="17" t="s">
        <v>30</v>
      </c>
      <c r="L195" s="18">
        <f>$O$5*Calculadora!$B$3*O187*0.99*(1-(L191*0.016))</f>
        <v>1.6374534008615216</v>
      </c>
      <c r="M195" s="1"/>
      <c r="N195" s="13" t="s">
        <v>31</v>
      </c>
      <c r="O195" s="6">
        <f>O193+L191</f>
        <v>225.39336728813583</v>
      </c>
      <c r="P195" s="1"/>
      <c r="Q195" s="6">
        <v>-20</v>
      </c>
      <c r="R195" s="86">
        <f t="shared" ref="R195:R199" si="34">R194-0.01</f>
        <v>0.57999999999999996</v>
      </c>
      <c r="S195" s="85">
        <v>1.23E-2</v>
      </c>
    </row>
    <row r="196" spans="2:19">
      <c r="B196" s="2"/>
      <c r="C196" s="2"/>
      <c r="D196" s="2"/>
      <c r="E196" s="2"/>
      <c r="F196" s="2"/>
      <c r="G196" s="13" t="s">
        <v>29</v>
      </c>
      <c r="H196" s="6">
        <f>R191</f>
        <v>0.61182311345942908</v>
      </c>
      <c r="I196" s="6">
        <f>R200</f>
        <v>0.59681452957463743</v>
      </c>
      <c r="J196" s="2"/>
      <c r="K196" s="17" t="s">
        <v>32</v>
      </c>
      <c r="L196" s="18">
        <f>$O$5*Calculadora!$B$3*O187*1.25*(1-(L191*0.016))</f>
        <v>2.0674916677544464</v>
      </c>
      <c r="M196" s="1"/>
      <c r="N196" s="2"/>
      <c r="O196" s="2"/>
      <c r="P196" s="12"/>
      <c r="Q196" s="6">
        <v>-30</v>
      </c>
      <c r="R196" s="86">
        <f t="shared" si="34"/>
        <v>0.56999999999999995</v>
      </c>
      <c r="S196" s="85">
        <v>1.1350000000000001E-2</v>
      </c>
    </row>
    <row r="197" spans="2:19">
      <c r="B197" s="2"/>
      <c r="C197" s="2"/>
      <c r="D197" s="2"/>
      <c r="E197" s="2"/>
      <c r="F197" s="2"/>
      <c r="G197" s="13">
        <v>180</v>
      </c>
      <c r="H197" s="13">
        <f>1.04*(O193-C189)*(O193-C190)/((C188-C189)*(C188-C190))+0.914*(O193-C188)*(O193-C190)/((C189-C188)*(C189-C190))+0.83*(O193-C188)*(O193-C189)/((C190-C188)*(C190-C189))</f>
        <v>0.87089286165730329</v>
      </c>
      <c r="I197" s="13">
        <f>1*(O193-C189)*(O193-C190)/((C188-C189)*(C188-C190))+0.903*(O193-C188)*(O193-C190)/((C189-C188)*(C189-C190))+0.76*(O193-C188)*(O193-C189)/((C190-C188)*(C190-C189))</f>
        <v>0.84370980838683773</v>
      </c>
      <c r="J197" s="2"/>
      <c r="K197" s="17" t="s">
        <v>33</v>
      </c>
      <c r="L197" s="18">
        <f>(100+(L195*2.75/-4))/100</f>
        <v>0.98874250786907714</v>
      </c>
      <c r="M197" s="1"/>
      <c r="N197" s="15" t="s">
        <v>43</v>
      </c>
      <c r="O197" s="16"/>
      <c r="P197" s="12"/>
      <c r="Q197" s="6">
        <v>-40</v>
      </c>
      <c r="R197" s="86">
        <f t="shared" si="34"/>
        <v>0.55999999999999994</v>
      </c>
      <c r="S197" s="85">
        <v>1.115E-2</v>
      </c>
    </row>
    <row r="198" spans="2:19">
      <c r="B198" s="2"/>
      <c r="C198" s="2"/>
      <c r="D198" s="2"/>
      <c r="E198" s="2"/>
      <c r="F198" s="2"/>
      <c r="G198" s="2"/>
      <c r="H198" s="2"/>
      <c r="I198" s="2"/>
      <c r="J198" s="1"/>
      <c r="K198" s="17" t="s">
        <v>35</v>
      </c>
      <c r="L198" s="18">
        <f>(100+(L196*4/-6.25))/100</f>
        <v>0.98676805332637163</v>
      </c>
      <c r="M198" s="1"/>
      <c r="N198" s="17">
        <f>MOD(H189,20/72)</f>
        <v>3.1311641244336608E-2</v>
      </c>
      <c r="O198" s="18">
        <f>MOD(I189,20/72)</f>
        <v>0.23869321482560479</v>
      </c>
      <c r="P198" s="12"/>
      <c r="Q198" s="6">
        <v>-50</v>
      </c>
      <c r="R198" s="86">
        <f t="shared" si="34"/>
        <v>0.54999999999999993</v>
      </c>
      <c r="S198" s="85">
        <v>1.095E-2</v>
      </c>
    </row>
    <row r="199" spans="2:19">
      <c r="B199" s="2"/>
      <c r="C199" s="2"/>
      <c r="D199" s="2"/>
      <c r="E199" s="2"/>
      <c r="F199" s="2"/>
      <c r="G199" s="2"/>
      <c r="H199" s="2"/>
      <c r="I199" s="2"/>
      <c r="J199" s="2"/>
      <c r="K199" s="17" t="s">
        <v>36</v>
      </c>
      <c r="L199" s="18">
        <f>O193+L191-L195</f>
        <v>223.75591388727432</v>
      </c>
      <c r="M199" s="1"/>
      <c r="N199" s="17">
        <f>N198/(20/72)</f>
        <v>0.11272190847961178</v>
      </c>
      <c r="O199" s="18">
        <f>O198/(20/72)</f>
        <v>0.85929557337217721</v>
      </c>
      <c r="P199" s="12"/>
      <c r="Q199" s="6">
        <v>-60</v>
      </c>
      <c r="R199" s="86">
        <f t="shared" si="34"/>
        <v>0.53999999999999992</v>
      </c>
      <c r="S199" s="85">
        <v>1.0749999999999999E-2</v>
      </c>
    </row>
    <row r="200" spans="2:19">
      <c r="B200" s="2"/>
      <c r="C200" s="2"/>
      <c r="D200" s="2"/>
      <c r="E200" s="2"/>
      <c r="F200" s="2"/>
      <c r="G200" s="2"/>
      <c r="H200" s="2"/>
      <c r="I200" s="2"/>
      <c r="J200" s="2"/>
      <c r="K200" s="19" t="s">
        <v>37</v>
      </c>
      <c r="L200" s="20">
        <f>O193+L191+L196</f>
        <v>227.46085895589027</v>
      </c>
      <c r="M200" s="2"/>
      <c r="N200" s="17">
        <f>IF(N199&lt;0.288,ROUNDDOWN(N199,0),ROUNDUP(N199,0))</f>
        <v>0</v>
      </c>
      <c r="O200" s="18">
        <f>IF(O199&lt;0.288,ROUNDDOWN(O199,0),ROUNDUP(O199,0))</f>
        <v>1</v>
      </c>
      <c r="P200" s="12"/>
      <c r="Q200" s="6" t="str">
        <f>Calculadora!$B$2</f>
        <v>-3,65</v>
      </c>
      <c r="R200" s="107">
        <f>R193*(Q200-Q194)*(Q200-Q195)*(Q200-Q196)*(Q200-Q197)*(Q200-Q198)*(Q200-Q199)/((Q193-Q194)*(Q193-Q195)*(Q193-Q196)*(Q193-Q197)*(Q193-Q198)*(Q193-Q199))+R194*(Q200-Q193)*(Q200-Q195)*(Q200-Q196)*(Q200-Q197)*(Q200-Q198)*(Q200-Q199)/((Q194-Q193)*(Q194-Q195)*(Q194-Q196)*(Q194-Q197)*(Q194-Q198)*(Q194-Q199))+R195*(Q200-Q193)*(Q200-Q194)*(Q200-Q196)*(Q200-Q197)*(Q200-Q198)*(Q200-Q199)/((Q195-Q193)*(Q195-Q194)*(Q195-Q196)*(Q195-Q197)*(Q195-Q198)*(Q195-Q199))+R196*(Q200-Q193)*(Q200-Q194)*(Q200-Q195)*(Q200-Q197)*(Q200-Q198)*(Q200-Q199)/((Q196-Q193)*(Q196-Q194)*(Q196-Q195)*(Q196-Q197)*(Q196-Q198)*(Q196-Q199))+R197*(Q200-Q193)*(Q200-Q194)*(Q200-Q195)*(Q200-Q196)*(Q200-Q198)*(Q200-Q199)/((Q197-Q193)*(Q197-Q194)*(Q197-Q195)*(Q197-Q196)*(Q197-Q198)*(Q197-Q199))+R198*(Q200-Q193)*(Q200-Q194)*(Q200-Q195)*(Q200-Q196)*(Q200-Q197)*(Q200-Q199)/((Q198-Q193)*(Q198-Q194)*(Q198-Q195)*(Q198-Q196)*(Q198-Q197)*(Q198-Q199))+R199*(Q200-Q193)*(Q200-Q194)*(Q200-Q195)*(Q200-Q196)*(Q200-Q197)*(Q200-Q198)/((Q199-Q193)*(Q199-Q194)*(Q199-Q195)*(Q199-Q196)*(Q199-Q197)*(Q199-Q198))</f>
        <v>0.59681452957463743</v>
      </c>
      <c r="S200" s="6">
        <f>S193*(Q200-Q194)*(Q200-Q195)*(Q200-Q196)*(Q200-Q197)*(Q200-Q198)*(Q200-Q199)/((Q193-Q194)*(Q193-Q195)*(Q193-Q196)*(Q193-Q197)*(Q193-Q198)*(Q193-Q199))+S194*(Q200-Q193)*(Q200-Q195)*(Q200-Q196)*(Q200-Q197)*(Q200-Q198)*(Q200-Q199)/((Q194-Q193)*(Q194-Q195)*(Q194-Q196)*(Q194-Q197)*(Q194-Q198)*(Q194-Q199))+S195*(Q200-Q193)*(Q200-Q194)*(Q200-Q196)*(Q200-Q197)*(Q200-Q198)*(Q200-Q199)/((Q195-Q193)*(Q195-Q194)*(Q195-Q196)*(Q195-Q197)*(Q195-Q198)*(Q195-Q199))+S196*(Q200-Q193)*(Q200-Q194)*(Q200-Q195)*(Q200-Q197)*(Q200-Q198)*(Q200-Q199)/((Q196-Q193)*(Q196-Q194)*(Q196-Q195)*(Q196-Q197)*(Q196-Q198)*(Q196-Q199))+S197*(Q200-Q193)*(Q200-Q194)*(Q200-Q195)*(Q200-Q196)*(Q200-Q198)*(Q200-Q199)/((Q197-Q193)*(Q197-Q194)*(Q197-Q195)*(Q197-Q196)*(Q197-Q198)*(Q197-Q199))+S198*(Q200-Q193)*(Q200-Q194)*(Q200-Q195)*(Q200-Q196)*(Q200-Q197)*(Q200-Q199)/((Q198-Q193)*(Q198-Q194)*(Q198-Q195)*(Q198-Q196)*(Q198-Q197)*(Q198-Q199))+S199*(Q200-Q193)*(Q200-Q194)*(Q200-Q195)*(Q200-Q196)*(Q200-Q197)*(Q200-Q198)/((Q199-Q193)*(Q199-Q194)*(Q199-Q195)*(Q199-Q196)*(Q199-Q197)*(Q199-Q198))</f>
        <v>1.2295021175465505E-2</v>
      </c>
    </row>
    <row r="201" spans="2:19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17">
        <f>IF(N198&lt;0.08,30,N202)</f>
        <v>30</v>
      </c>
      <c r="O201" s="18">
        <f>IF(O198&lt;0.08,30,O202)</f>
        <v>30</v>
      </c>
      <c r="P201" s="2"/>
      <c r="Q201" s="1"/>
      <c r="R201" s="1"/>
      <c r="S201" s="1"/>
    </row>
    <row r="202" spans="2:19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19">
        <f>IF(N198&gt;(20/72)-0.08,30,29)</f>
        <v>29</v>
      </c>
      <c r="O202" s="20">
        <f>IF(O198&gt;(20/72)-0.08,30,29)</f>
        <v>30</v>
      </c>
      <c r="P202" s="2"/>
      <c r="Q202" s="2"/>
      <c r="R202" s="2"/>
      <c r="S202" s="2"/>
    </row>
    <row r="203" spans="2:19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2:19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6" spans="2:19">
      <c r="B206" s="477" t="s">
        <v>68</v>
      </c>
      <c r="C206" s="481"/>
      <c r="D206" s="481"/>
      <c r="E206" s="478"/>
      <c r="F206" s="2"/>
      <c r="G206" s="474" t="s">
        <v>68</v>
      </c>
      <c r="H206" s="475"/>
      <c r="I206" s="476"/>
      <c r="J206" s="2"/>
      <c r="K206" s="6" t="s">
        <v>7</v>
      </c>
      <c r="L206" s="12"/>
      <c r="M206" s="2"/>
      <c r="N206" s="6" t="s">
        <v>8</v>
      </c>
      <c r="O206" s="13">
        <f>O207/0.2165</f>
        <v>3.1375886784124924</v>
      </c>
      <c r="P206" s="2"/>
      <c r="Q206" s="6">
        <v>1</v>
      </c>
      <c r="R206" s="86">
        <v>0.65</v>
      </c>
      <c r="S206" s="85">
        <v>1.2699999999999999E-2</v>
      </c>
    </row>
    <row r="207" spans="2:19">
      <c r="B207" s="13" t="s">
        <v>5</v>
      </c>
      <c r="C207" s="6" t="s">
        <v>9</v>
      </c>
      <c r="D207" s="6" t="s">
        <v>10</v>
      </c>
      <c r="E207" s="13" t="s">
        <v>7</v>
      </c>
      <c r="F207" s="2"/>
      <c r="G207" s="13" t="s">
        <v>10</v>
      </c>
      <c r="H207" s="13">
        <f>H208/0.2165</f>
        <v>10.619408216168306</v>
      </c>
      <c r="I207" s="6">
        <f>I208/0.2165</f>
        <v>10.867817744397311</v>
      </c>
      <c r="J207" s="2"/>
      <c r="K207" s="15" t="s">
        <v>11</v>
      </c>
      <c r="L207" s="16">
        <f>O207*$O$3*Calculadora!$B$3</f>
        <v>2.292386681869325</v>
      </c>
      <c r="M207" s="2"/>
      <c r="N207" s="6" t="s">
        <v>12</v>
      </c>
      <c r="O207" s="6">
        <f>E208*(O213-C209)*(O213-C210)/((C208-C209)*(C208-C210))+E209*(O213-C208)*(O213-C210)/((C209-C208)*(C209-C210))+E210*(O213-C208)*(O213-C209)/((C210-C208)*(C210-C209))</f>
        <v>0.67928794887630461</v>
      </c>
      <c r="P207" s="2"/>
      <c r="Q207" s="6">
        <v>5</v>
      </c>
      <c r="R207" s="86">
        <f>R206+0.01</f>
        <v>0.66</v>
      </c>
      <c r="S207" s="85">
        <v>1.3100000000000001E-2</v>
      </c>
    </row>
    <row r="208" spans="2:19">
      <c r="B208" s="5">
        <v>100</v>
      </c>
      <c r="C208" s="108">
        <v>288.3</v>
      </c>
      <c r="D208" s="108">
        <v>274</v>
      </c>
      <c r="E208" s="13">
        <f>D208/45*0.2165</f>
        <v>1.3182444444444443</v>
      </c>
      <c r="F208" s="2"/>
      <c r="G208" s="6" t="s">
        <v>7</v>
      </c>
      <c r="H208" s="6">
        <f>L209+O212</f>
        <v>2.2991018788004385</v>
      </c>
      <c r="I208" s="6">
        <f>L210+O212</f>
        <v>2.3528825416620176</v>
      </c>
      <c r="J208" s="2"/>
      <c r="K208" s="17" t="s">
        <v>13</v>
      </c>
      <c r="L208" s="18">
        <f>IF(L211&gt;0,L207*O210,L207*O211)</f>
        <v>2.3203025649224549</v>
      </c>
      <c r="M208" s="2"/>
      <c r="N208" s="6" t="s">
        <v>14</v>
      </c>
      <c r="O208" s="6">
        <f>H216*POWER(H215,(C208-O213))</f>
        <v>1.1284717553150116</v>
      </c>
      <c r="P208" s="1"/>
      <c r="Q208" s="6">
        <v>10</v>
      </c>
      <c r="R208" s="86">
        <f t="shared" ref="R208:R210" si="35">R207+0.01</f>
        <v>0.67</v>
      </c>
      <c r="S208" s="85">
        <v>1.3299999999999999E-2</v>
      </c>
    </row>
    <row r="209" spans="2:19">
      <c r="B209" s="5">
        <v>90</v>
      </c>
      <c r="C209" s="108">
        <v>252</v>
      </c>
      <c r="D209" s="108">
        <v>183</v>
      </c>
      <c r="E209" s="13">
        <f t="shared" ref="E209:E210" si="36">D209/45*0.2165</f>
        <v>0.88043333333333329</v>
      </c>
      <c r="F209" s="2"/>
      <c r="G209" s="6" t="s">
        <v>5</v>
      </c>
      <c r="H209" s="6">
        <f>IF(L219&lt;=C209,80+(L219-C210)/((C209-C210)/10),90+(L219-C209)/((C208-C209)/10))</f>
        <v>81.997687701102251</v>
      </c>
      <c r="I209" s="6">
        <f>IF(L220&lt;=C209,80+(L220-C210)/((C209-C210)/10),90+(L220-C209)/((C208-C209)/10))</f>
        <v>82.976025609646868</v>
      </c>
      <c r="J209" s="2"/>
      <c r="K209" s="17" t="s">
        <v>15</v>
      </c>
      <c r="L209" s="18">
        <f>L208*L217</f>
        <v>2.2957473704109259</v>
      </c>
      <c r="M209" s="2"/>
      <c r="N209" s="6" t="s">
        <v>16</v>
      </c>
      <c r="O209" s="6">
        <f>I216*POWER(I215,(C208-O213))</f>
        <v>1.0594726243080181</v>
      </c>
      <c r="P209" s="1"/>
      <c r="Q209" s="6">
        <v>15</v>
      </c>
      <c r="R209" s="86">
        <f t="shared" si="35"/>
        <v>0.68</v>
      </c>
      <c r="S209" s="85">
        <v>1.35E-2</v>
      </c>
    </row>
    <row r="210" spans="2:19">
      <c r="B210" s="5">
        <v>80</v>
      </c>
      <c r="C210" s="108">
        <v>216.4</v>
      </c>
      <c r="D210" s="108">
        <v>123</v>
      </c>
      <c r="E210" s="13">
        <f t="shared" si="36"/>
        <v>0.59176666666666666</v>
      </c>
      <c r="F210" s="2"/>
      <c r="G210" s="6" t="s">
        <v>17</v>
      </c>
      <c r="H210" s="6">
        <f>IF(N220=0,INDEX('R286'!G255:G363,(ROUNDDOWN(((H209-70)/(20/72)+1),0)),1),INDEX('R286'!G255:G363,(ROUNDUP(((H209-70)/(20/72))+1,0)),1))</f>
        <v>255.66666666666617</v>
      </c>
      <c r="I210" s="6">
        <f>IF(O220=0,INDEX('R286'!G255:G363,(ROUNDDOWN(((I209-70)/(20/72)+1),0)),1),INDEX('R286'!G255:G363,(ROUNDUP(((I209-70)/(20/72))+1,0)),1))</f>
        <v>259.13333333333287</v>
      </c>
      <c r="J210" s="2"/>
      <c r="K210" s="17" t="s">
        <v>18</v>
      </c>
      <c r="L210" s="18">
        <f>L208/L218</f>
        <v>2.349528033272505</v>
      </c>
      <c r="M210" s="2"/>
      <c r="N210" s="6" t="s">
        <v>19</v>
      </c>
      <c r="O210" s="6">
        <f>IF((O213&gt;0),((100+(L211/-H214))/100))</f>
        <v>1.0113641845826857</v>
      </c>
      <c r="P210" s="1"/>
      <c r="Q210" s="6">
        <v>20</v>
      </c>
      <c r="R210" s="86">
        <f t="shared" si="35"/>
        <v>0.69000000000000006</v>
      </c>
      <c r="S210" s="85">
        <v>1.38E-2</v>
      </c>
    </row>
    <row r="211" spans="2:19">
      <c r="B211" s="2"/>
      <c r="C211" s="2"/>
      <c r="D211" s="2"/>
      <c r="E211" s="2"/>
      <c r="F211" s="2"/>
      <c r="G211" s="6" t="s">
        <v>39</v>
      </c>
      <c r="H211" s="6">
        <f>N221</f>
        <v>30</v>
      </c>
      <c r="I211" s="6">
        <f>O221</f>
        <v>30</v>
      </c>
      <c r="J211" s="2"/>
      <c r="K211" s="19" t="s">
        <v>21</v>
      </c>
      <c r="L211" s="20">
        <f>IF(Calculadora!$B$2&gt;0,Calculadora!$B$2*O208,Calculadora!$B$2*O209)</f>
        <v>-4.118921906899792</v>
      </c>
      <c r="M211" s="2"/>
      <c r="N211" s="6" t="s">
        <v>22</v>
      </c>
      <c r="O211" s="6">
        <f>IF((O213&gt;0),((100+(L211/-I214))/100))</f>
        <v>1.0121776501643107</v>
      </c>
      <c r="P211" s="1"/>
      <c r="Q211" s="6" t="str">
        <f>Calculadora!$B$2</f>
        <v>-3,65</v>
      </c>
      <c r="R211" s="6">
        <f>R206*(Q211-Q207)*(Q211-Q208)*(Q211-Q209)*(Q211-Q210)/((Q206-Q207)*(Q206-Q208)*(Q206-Q209)*(Q206-Q210))+R207*(Q211-Q206)*(Q211-Q208)*(Q211-Q209)*(Q211-Q210)/((Q207-Q206)*(Q207-Q208)*(Q207-Q209)*(Q207-Q210))+R208*(Q211-Q206)*(Q211-Q207)*(Q211-Q209)*(Q211-Q210)/((Q208-Q206)*(Q208-Q207)*(Q208-Q209)*(Q208-Q210))+R209*(Q211-Q206)*(Q211-Q207)*(Q211-Q208)*(Q211-Q210)/((Q209-Q206)*(Q209-Q207)*(Q209-Q208)*(Q209-Q210))+R210*(Q211-Q206)*(Q211-Q207)*(Q211-Q208)*(Q211-Q209)/((Q210-Q206)*(Q210-Q207)*(Q210-Q208)*(Q210-Q209))</f>
        <v>0.63182311345942899</v>
      </c>
      <c r="S211" s="6">
        <f>S206*(Q211-Q207)*(Q211-Q208)*(Q211-Q209)*(Q211-Q210)/((Q206-Q207)*(Q206-Q208)*(Q206-Q209)*(Q206-Q210))+S207*(Q211-Q206)*(Q211-Q208)*(Q211-Q209)*(Q211-Q210)/((Q207-Q206)*(Q207-Q208)*(Q207-Q209)*(Q207-Q210))+S208*(Q211-Q206)*(Q211-Q207)*(Q211-Q209)*(Q211-Q210)/((Q208-Q206)*(Q208-Q207)*(Q208-Q209)*(Q208-Q210))+S209*(Q211-Q206)*(Q211-Q207)*(Q211-Q208)*(Q211-Q210)/((Q209-Q206)*(Q209-Q207)*(Q209-Q208)*(Q209-Q210))+S210*(Q211-Q206)*(Q211-Q207)*(Q211-Q208)*(Q211-Q209)/((Q210-Q206)*(Q210-Q207)*(Q210-Q208)*(Q210-Q209))</f>
        <v>1.1520630052894745E-2</v>
      </c>
    </row>
    <row r="212" spans="2:19">
      <c r="B212" s="2"/>
      <c r="C212" s="2"/>
      <c r="D212" s="2"/>
      <c r="E212" s="2"/>
      <c r="F212" s="1"/>
      <c r="G212" s="13" t="s">
        <v>20</v>
      </c>
      <c r="H212" s="13">
        <f>H207/4</f>
        <v>2.6548520540420766</v>
      </c>
      <c r="I212" s="6">
        <f>I207/4</f>
        <v>2.7169544360993276</v>
      </c>
      <c r="J212" s="2"/>
      <c r="K212" s="12"/>
      <c r="L212" s="12"/>
      <c r="M212" s="2"/>
      <c r="N212" s="6" t="s">
        <v>23</v>
      </c>
      <c r="O212" s="6">
        <f>O207/4.05*Calculadora!$B$5</f>
        <v>3.3545083895126157E-3</v>
      </c>
      <c r="P212" s="1"/>
      <c r="Q212" s="2"/>
      <c r="S212" s="2"/>
    </row>
    <row r="213" spans="2:19">
      <c r="B213" s="2"/>
      <c r="C213" s="2"/>
      <c r="D213" s="2"/>
      <c r="E213" s="2"/>
      <c r="F213" s="2"/>
      <c r="G213" s="2"/>
      <c r="H213" s="2"/>
      <c r="I213" s="12"/>
      <c r="J213" s="2"/>
      <c r="K213" s="6" t="s">
        <v>25</v>
      </c>
      <c r="L213" s="12"/>
      <c r="M213" s="2"/>
      <c r="N213" s="6" t="s">
        <v>26</v>
      </c>
      <c r="O213" s="6">
        <f>'286'!$J$14</f>
        <v>229.17</v>
      </c>
      <c r="P213" s="1"/>
      <c r="Q213" s="6">
        <v>-1</v>
      </c>
      <c r="R213" s="86">
        <v>0.59</v>
      </c>
      <c r="S213" s="85">
        <v>1.2699999999999999E-2</v>
      </c>
    </row>
    <row r="214" spans="2:19">
      <c r="B214" s="2"/>
      <c r="C214" s="2"/>
      <c r="D214" s="2"/>
      <c r="E214" s="2"/>
      <c r="F214" s="2"/>
      <c r="G214" s="13" t="s">
        <v>24</v>
      </c>
      <c r="H214" s="6">
        <f>'inf 286'!C37</f>
        <v>3.6244764214542049</v>
      </c>
      <c r="I214" s="6">
        <f>'inf 286'!D37</f>
        <v>3.3823618278764265</v>
      </c>
      <c r="J214" s="2"/>
      <c r="K214" s="15" t="s">
        <v>28</v>
      </c>
      <c r="L214" s="16">
        <f>O207*Calculadora!$B$3*$O$2</f>
        <v>1.4587245046976414</v>
      </c>
      <c r="M214" s="2"/>
      <c r="N214" s="2"/>
      <c r="O214" s="1"/>
      <c r="P214" s="1"/>
      <c r="Q214" s="6">
        <v>-10</v>
      </c>
      <c r="R214" s="86">
        <f>R213-0.01</f>
        <v>0.57999999999999996</v>
      </c>
      <c r="S214" s="85">
        <v>1.2500000000000001E-2</v>
      </c>
    </row>
    <row r="215" spans="2:19">
      <c r="B215" s="2"/>
      <c r="C215" s="2"/>
      <c r="D215" s="2"/>
      <c r="E215" s="2"/>
      <c r="F215" s="2"/>
      <c r="G215" s="13" t="s">
        <v>27</v>
      </c>
      <c r="H215" s="6">
        <f>(1+(H217*S211))</f>
        <v>1.0098573329792024</v>
      </c>
      <c r="I215" s="6">
        <f>(1+(I217*S220))</f>
        <v>1.010041929092006</v>
      </c>
      <c r="J215" s="2"/>
      <c r="K215" s="17" t="s">
        <v>30</v>
      </c>
      <c r="L215" s="18">
        <f>$O$5*Calculadora!$B$3*O207*0.99*(1-(L211*0.016))</f>
        <v>1.5393098771761906</v>
      </c>
      <c r="M215" s="1"/>
      <c r="N215" s="13" t="s">
        <v>31</v>
      </c>
      <c r="O215" s="6">
        <f>O213+L211</f>
        <v>225.05107809310019</v>
      </c>
      <c r="P215" s="1"/>
      <c r="Q215" s="6">
        <v>-20</v>
      </c>
      <c r="R215" s="86">
        <f t="shared" ref="R215:R219" si="37">R214-0.01</f>
        <v>0.56999999999999995</v>
      </c>
      <c r="S215" s="85">
        <v>1.23E-2</v>
      </c>
    </row>
    <row r="216" spans="2:19">
      <c r="B216" s="2"/>
      <c r="C216" s="2"/>
      <c r="D216" s="2"/>
      <c r="E216" s="2"/>
      <c r="F216" s="2"/>
      <c r="G216" s="13" t="s">
        <v>29</v>
      </c>
      <c r="H216" s="6">
        <f>R211</f>
        <v>0.63182311345942899</v>
      </c>
      <c r="I216" s="6">
        <f>R220</f>
        <v>0.5868145295746372</v>
      </c>
      <c r="J216" s="2"/>
      <c r="K216" s="17" t="s">
        <v>32</v>
      </c>
      <c r="L216" s="18">
        <f>$O$5*Calculadora!$B$3*O207*1.25*(1-(L211*0.016))</f>
        <v>1.9435730772426649</v>
      </c>
      <c r="M216" s="1"/>
      <c r="N216" s="2"/>
      <c r="O216" s="2"/>
      <c r="P216" s="12"/>
      <c r="Q216" s="6">
        <v>-30</v>
      </c>
      <c r="R216" s="86">
        <f t="shared" si="37"/>
        <v>0.55999999999999994</v>
      </c>
      <c r="S216" s="85">
        <v>1.1350000000000001E-2</v>
      </c>
    </row>
    <row r="217" spans="2:19">
      <c r="B217" s="2"/>
      <c r="C217" s="2"/>
      <c r="D217" s="2"/>
      <c r="E217" s="2"/>
      <c r="F217" s="2"/>
      <c r="G217" s="13">
        <v>180</v>
      </c>
      <c r="H217" s="13">
        <f>1.04*(O213-C209)*(O213-C210)/((C208-C209)*(C208-C210))+0.914*(O213-C208)*(O213-C210)/((C209-C208)*(C209-C210))+0.83*(O213-C208)*(O213-C209)/((C210-C208)*(C210-C209))</f>
        <v>0.8556244696639288</v>
      </c>
      <c r="I217" s="13">
        <f>1*(O213-C209)*(O213-C210)/((C208-C209)*(C208-C210))+0.903*(O213-C208)*(O213-C210)/((C209-C208)*(C209-C210))+0.76*(O213-C208)*(O213-C209)/((C210-C208)*(C210-C209))</f>
        <v>0.81674760447298178</v>
      </c>
      <c r="J217" s="2"/>
      <c r="K217" s="17" t="s">
        <v>33</v>
      </c>
      <c r="L217" s="18">
        <f>(100+(L215*2.75/-4))/100</f>
        <v>0.98941724459441371</v>
      </c>
      <c r="M217" s="1"/>
      <c r="N217" s="15" t="s">
        <v>43</v>
      </c>
      <c r="O217" s="16"/>
      <c r="P217" s="12"/>
      <c r="Q217" s="6">
        <v>-40</v>
      </c>
      <c r="R217" s="86">
        <f t="shared" si="37"/>
        <v>0.54999999999999993</v>
      </c>
      <c r="S217" s="85">
        <v>1.115E-2</v>
      </c>
    </row>
    <row r="218" spans="2:19">
      <c r="B218" s="2"/>
      <c r="C218" s="2"/>
      <c r="D218" s="2"/>
      <c r="E218" s="2"/>
      <c r="F218" s="2"/>
      <c r="G218" s="2"/>
      <c r="H218" s="2"/>
      <c r="I218" s="2"/>
      <c r="J218" s="1"/>
      <c r="K218" s="17" t="s">
        <v>35</v>
      </c>
      <c r="L218" s="18">
        <f>(100+(L216*4/-6.25))/100</f>
        <v>0.9875611323056469</v>
      </c>
      <c r="M218" s="1"/>
      <c r="N218" s="17">
        <f>MOD(H209,20/72)</f>
        <v>5.3243256657802829E-2</v>
      </c>
      <c r="O218" s="18">
        <f>MOD(I209,20/72)</f>
        <v>0.19824783186908657</v>
      </c>
      <c r="P218" s="12"/>
      <c r="Q218" s="6">
        <v>-50</v>
      </c>
      <c r="R218" s="86">
        <f t="shared" si="37"/>
        <v>0.53999999999999992</v>
      </c>
      <c r="S218" s="85">
        <v>1.095E-2</v>
      </c>
    </row>
    <row r="219" spans="2:19">
      <c r="B219" s="2"/>
      <c r="C219" s="2"/>
      <c r="D219" s="2"/>
      <c r="E219" s="2"/>
      <c r="F219" s="2"/>
      <c r="G219" s="2"/>
      <c r="H219" s="2"/>
      <c r="I219" s="2"/>
      <c r="J219" s="2"/>
      <c r="K219" s="17" t="s">
        <v>36</v>
      </c>
      <c r="L219" s="18">
        <f>O213+L211-L215</f>
        <v>223.51176821592401</v>
      </c>
      <c r="M219" s="1"/>
      <c r="N219" s="17">
        <f>N218/(20/72)</f>
        <v>0.19167572396809018</v>
      </c>
      <c r="O219" s="18">
        <f>O218/(20/72)</f>
        <v>0.71369219472871159</v>
      </c>
      <c r="P219" s="12"/>
      <c r="Q219" s="6">
        <v>-60</v>
      </c>
      <c r="R219" s="86">
        <f t="shared" si="37"/>
        <v>0.52999999999999992</v>
      </c>
      <c r="S219" s="85">
        <v>1.0749999999999999E-2</v>
      </c>
    </row>
    <row r="220" spans="2:19">
      <c r="B220" s="2"/>
      <c r="C220" s="2"/>
      <c r="D220" s="2"/>
      <c r="E220" s="2"/>
      <c r="F220" s="2"/>
      <c r="G220" s="2"/>
      <c r="H220" s="2"/>
      <c r="I220" s="2"/>
      <c r="J220" s="2"/>
      <c r="K220" s="19" t="s">
        <v>37</v>
      </c>
      <c r="L220" s="20">
        <f>O213+L211+L216</f>
        <v>226.99465117034285</v>
      </c>
      <c r="M220" s="2"/>
      <c r="N220" s="17">
        <f>IF(N219&lt;0.288,ROUNDDOWN(N219,0),ROUNDUP(N219,0))</f>
        <v>0</v>
      </c>
      <c r="O220" s="18">
        <f>IF(O219&lt;0.288,ROUNDDOWN(O219,0),ROUNDUP(O219,0))</f>
        <v>1</v>
      </c>
      <c r="P220" s="12"/>
      <c r="Q220" s="6" t="str">
        <f>Calculadora!$B$2</f>
        <v>-3,65</v>
      </c>
      <c r="R220" s="107">
        <f>R213*(Q220-Q214)*(Q220-Q215)*(Q220-Q216)*(Q220-Q217)*(Q220-Q218)*(Q220-Q219)/((Q213-Q214)*(Q213-Q215)*(Q213-Q216)*(Q213-Q217)*(Q213-Q218)*(Q213-Q219))+R214*(Q220-Q213)*(Q220-Q215)*(Q220-Q216)*(Q220-Q217)*(Q220-Q218)*(Q220-Q219)/((Q214-Q213)*(Q214-Q215)*(Q214-Q216)*(Q214-Q217)*(Q214-Q218)*(Q214-Q219))+R215*(Q220-Q213)*(Q220-Q214)*(Q220-Q216)*(Q220-Q217)*(Q220-Q218)*(Q220-Q219)/((Q215-Q213)*(Q215-Q214)*(Q215-Q216)*(Q215-Q217)*(Q215-Q218)*(Q215-Q219))+R216*(Q220-Q213)*(Q220-Q214)*(Q220-Q215)*(Q220-Q217)*(Q220-Q218)*(Q220-Q219)/((Q216-Q213)*(Q216-Q214)*(Q216-Q215)*(Q216-Q217)*(Q216-Q218)*(Q216-Q219))+R217*(Q220-Q213)*(Q220-Q214)*(Q220-Q215)*(Q220-Q216)*(Q220-Q218)*(Q220-Q219)/((Q217-Q213)*(Q217-Q214)*(Q217-Q215)*(Q217-Q216)*(Q217-Q218)*(Q217-Q219))+R218*(Q220-Q213)*(Q220-Q214)*(Q220-Q215)*(Q220-Q216)*(Q220-Q217)*(Q220-Q219)/((Q218-Q213)*(Q218-Q214)*(Q218-Q215)*(Q218-Q216)*(Q218-Q217)*(Q218-Q219))+R219*(Q220-Q213)*(Q220-Q214)*(Q220-Q215)*(Q220-Q216)*(Q220-Q217)*(Q220-Q218)/((Q219-Q213)*(Q219-Q214)*(Q219-Q215)*(Q219-Q216)*(Q219-Q217)*(Q219-Q218))</f>
        <v>0.5868145295746372</v>
      </c>
      <c r="S220" s="6">
        <f>S213*(Q220-Q214)*(Q220-Q215)*(Q220-Q216)*(Q220-Q217)*(Q220-Q218)*(Q220-Q219)/((Q213-Q214)*(Q213-Q215)*(Q213-Q216)*(Q213-Q217)*(Q213-Q218)*(Q213-Q219))+S214*(Q220-Q213)*(Q220-Q215)*(Q220-Q216)*(Q220-Q217)*(Q220-Q218)*(Q220-Q219)/((Q214-Q213)*(Q214-Q215)*(Q214-Q216)*(Q214-Q217)*(Q214-Q218)*(Q214-Q219))+S215*(Q220-Q213)*(Q220-Q214)*(Q220-Q216)*(Q220-Q217)*(Q220-Q218)*(Q220-Q219)/((Q215-Q213)*(Q215-Q214)*(Q215-Q216)*(Q215-Q217)*(Q215-Q218)*(Q215-Q219))+S216*(Q220-Q213)*(Q220-Q214)*(Q220-Q215)*(Q220-Q217)*(Q220-Q218)*(Q220-Q219)/((Q216-Q213)*(Q216-Q214)*(Q216-Q215)*(Q216-Q217)*(Q216-Q218)*(Q216-Q219))+S217*(Q220-Q213)*(Q220-Q214)*(Q220-Q215)*(Q220-Q216)*(Q220-Q218)*(Q220-Q219)/((Q217-Q213)*(Q217-Q214)*(Q217-Q215)*(Q217-Q216)*(Q217-Q218)*(Q217-Q219))+S218*(Q220-Q213)*(Q220-Q214)*(Q220-Q215)*(Q220-Q216)*(Q220-Q217)*(Q220-Q219)/((Q218-Q213)*(Q218-Q214)*(Q218-Q215)*(Q218-Q216)*(Q218-Q217)*(Q218-Q219))+S219*(Q220-Q213)*(Q220-Q214)*(Q220-Q215)*(Q220-Q216)*(Q220-Q217)*(Q220-Q218)/((Q219-Q213)*(Q219-Q214)*(Q219-Q215)*(Q219-Q216)*(Q219-Q217)*(Q219-Q218))</f>
        <v>1.2295021175465505E-2</v>
      </c>
    </row>
    <row r="221" spans="2:19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17">
        <f>IF(N218&lt;0.08,30,N222)</f>
        <v>30</v>
      </c>
      <c r="O221" s="18">
        <f>IF(O218&lt;0.08,30,O222)</f>
        <v>30</v>
      </c>
      <c r="P221" s="2"/>
      <c r="Q221" s="1"/>
      <c r="R221" s="1"/>
      <c r="S221" s="1"/>
    </row>
    <row r="222" spans="2:19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19">
        <f>IF(N218&gt;(20/72)-0.08,30,29)</f>
        <v>29</v>
      </c>
      <c r="O222" s="20">
        <f>IF(O218&gt;(20/72)-0.08,30,29)</f>
        <v>30</v>
      </c>
      <c r="P222" s="2"/>
      <c r="Q222" s="2"/>
      <c r="R222" s="2"/>
      <c r="S222" s="2"/>
    </row>
    <row r="223" spans="2:19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6" spans="2:20">
      <c r="B226" s="477" t="s">
        <v>69</v>
      </c>
      <c r="C226" s="481"/>
      <c r="D226" s="481"/>
      <c r="E226" s="478"/>
      <c r="F226" s="2"/>
      <c r="G226" s="474" t="s">
        <v>69</v>
      </c>
      <c r="H226" s="475"/>
      <c r="I226" s="476"/>
      <c r="J226" s="2"/>
      <c r="K226" s="6" t="s">
        <v>7</v>
      </c>
      <c r="L226" s="12"/>
      <c r="M226" s="2"/>
      <c r="N226" s="6" t="s">
        <v>8</v>
      </c>
      <c r="O226" s="13">
        <f>O227/0.2165</f>
        <v>4.7501476917349201</v>
      </c>
      <c r="P226" s="2"/>
      <c r="Q226" s="6">
        <v>1</v>
      </c>
      <c r="R226" s="86">
        <v>0.59</v>
      </c>
      <c r="S226" s="85">
        <v>1.32E-2</v>
      </c>
      <c r="T226" s="2"/>
    </row>
    <row r="227" spans="2:20">
      <c r="B227" s="13" t="s">
        <v>5</v>
      </c>
      <c r="C227" s="6" t="s">
        <v>9</v>
      </c>
      <c r="D227" s="6" t="s">
        <v>10</v>
      </c>
      <c r="E227" s="13" t="s">
        <v>7</v>
      </c>
      <c r="F227" s="2"/>
      <c r="G227" s="13" t="s">
        <v>10</v>
      </c>
      <c r="H227" s="13">
        <f>H228/0.2165</f>
        <v>15.961856543657019</v>
      </c>
      <c r="I227" s="6">
        <f>I228/0.2165</f>
        <v>16.527121010828939</v>
      </c>
      <c r="J227" s="2"/>
      <c r="K227" s="15" t="s">
        <v>11</v>
      </c>
      <c r="L227" s="16">
        <f>O227*$O$3*Calculadora!$B$3</f>
        <v>3.4705553919052829</v>
      </c>
      <c r="M227" s="2"/>
      <c r="N227" s="6" t="s">
        <v>12</v>
      </c>
      <c r="O227" s="6">
        <f>E228*(O233-C229)*(O233-C230)/((C228-C229)*(C228-C230))+E229*(O233-C228)*(O233-C230)/((C229-C228)*(C229-C230))+E230*(O233-C228)*(O233-C229)/((C230-C228)*(C230-C229))</f>
        <v>1.0284069752606102</v>
      </c>
      <c r="P227" s="2"/>
      <c r="Q227" s="6">
        <v>5</v>
      </c>
      <c r="R227" s="86">
        <f>R226+0.01</f>
        <v>0.6</v>
      </c>
      <c r="S227" s="85">
        <v>1.3599999999999999E-2</v>
      </c>
      <c r="T227" s="2"/>
    </row>
    <row r="228" spans="2:20">
      <c r="B228" s="5">
        <v>100</v>
      </c>
      <c r="C228" s="108">
        <v>251.4</v>
      </c>
      <c r="D228" s="108">
        <v>276</v>
      </c>
      <c r="E228" s="13">
        <f>D228/45*0.2165</f>
        <v>1.3278666666666668</v>
      </c>
      <c r="F228" s="2"/>
      <c r="G228" s="6" t="s">
        <v>7</v>
      </c>
      <c r="H228" s="6">
        <f>L229+O232</f>
        <v>3.4557419417017448</v>
      </c>
      <c r="I228" s="6">
        <f>L230+O232</f>
        <v>3.5781216988444648</v>
      </c>
      <c r="J228" s="2"/>
      <c r="K228" s="17" t="s">
        <v>13</v>
      </c>
      <c r="L228" s="18">
        <f>IF(L231&gt;0,L227*O230,L227*O231)</f>
        <v>3.5056223627340826</v>
      </c>
      <c r="M228" s="2"/>
      <c r="N228" s="6" t="s">
        <v>14</v>
      </c>
      <c r="O228" s="6">
        <f>H236*POWER(H235,(C228-O233))</f>
        <v>0.73617380679198308</v>
      </c>
      <c r="P228" s="1"/>
      <c r="Q228" s="6">
        <v>10</v>
      </c>
      <c r="R228" s="86">
        <f t="shared" ref="R228:R230" si="38">R227+0.01</f>
        <v>0.61</v>
      </c>
      <c r="S228" s="85">
        <v>1.38E-2</v>
      </c>
      <c r="T228" s="2"/>
    </row>
    <row r="229" spans="2:20">
      <c r="B229" s="5">
        <v>90</v>
      </c>
      <c r="C229" s="108">
        <v>218.4</v>
      </c>
      <c r="D229" s="108">
        <v>188</v>
      </c>
      <c r="E229" s="13">
        <f t="shared" ref="E229:E230" si="39">D229/45*0.2165</f>
        <v>0.9044888888888889</v>
      </c>
      <c r="F229" s="2"/>
      <c r="G229" s="6" t="s">
        <v>5</v>
      </c>
      <c r="H229" s="6">
        <f>IF(L239&lt;=C229,80+(L239-C230)/((C229-C230)/10),90+(L239-C229)/((C228-C229)/10))</f>
        <v>91.758369521240041</v>
      </c>
      <c r="I229" s="6">
        <f>IF(L240&lt;=C229,80+(L240-C230)/((C229-C230)/10),90+(L240-C229)/((C228-C229)/10))</f>
        <v>93.342815753323237</v>
      </c>
      <c r="J229" s="2"/>
      <c r="K229" s="17" t="s">
        <v>15</v>
      </c>
      <c r="L229" s="18">
        <f>L228*L237</f>
        <v>3.4506633887374947</v>
      </c>
      <c r="M229" s="2"/>
      <c r="N229" s="6" t="s">
        <v>16</v>
      </c>
      <c r="O229" s="6">
        <f>I236*POWER(I235,(C228-O233))</f>
        <v>0.79644560012442167</v>
      </c>
      <c r="P229" s="1"/>
      <c r="Q229" s="6">
        <v>15</v>
      </c>
      <c r="R229" s="86">
        <f t="shared" si="38"/>
        <v>0.62</v>
      </c>
      <c r="S229" s="85">
        <v>1.4E-2</v>
      </c>
      <c r="T229" s="2"/>
    </row>
    <row r="230" spans="2:20">
      <c r="B230" s="5">
        <v>80</v>
      </c>
      <c r="C230" s="108">
        <v>186.8</v>
      </c>
      <c r="D230" s="108">
        <v>129</v>
      </c>
      <c r="E230" s="13">
        <f t="shared" si="39"/>
        <v>0.62063333333333337</v>
      </c>
      <c r="F230" s="2"/>
      <c r="G230" s="6" t="s">
        <v>17</v>
      </c>
      <c r="H230" s="6">
        <f>IF(N240=0,INDEX('R286'!H255:H363,(ROUNDDOWN(((H229-70)/(20/72)+1),0)),1),INDEX('R286'!H255:H363,(ROUNDUP(((H229-70)/(20/72))+1,0)),1))</f>
        <v>244.57222222222248</v>
      </c>
      <c r="I230" s="6">
        <f>IF(O240=0,INDEX('R286'!H255:H363,(ROUNDDOWN(((I229-70)/(20/72)+1),0)),1),INDEX('R286'!H255:H363,(ROUNDUP(((I229-70)/(20/72))+1,0)),1))</f>
        <v>248.26666666666688</v>
      </c>
      <c r="J230" s="2"/>
      <c r="K230" s="17" t="s">
        <v>18</v>
      </c>
      <c r="L230" s="18">
        <f>L228/L238</f>
        <v>3.5730431458802148</v>
      </c>
      <c r="M230" s="2"/>
      <c r="N230" s="6" t="s">
        <v>19</v>
      </c>
      <c r="O230" s="6">
        <f>IF((O233&gt;0),((100+(L231/-H234))/100))</f>
        <v>1.0095640481962318</v>
      </c>
      <c r="P230" s="1"/>
      <c r="Q230" s="6">
        <v>20</v>
      </c>
      <c r="R230" s="86">
        <f t="shared" si="38"/>
        <v>0.63</v>
      </c>
      <c r="S230" s="85">
        <v>1.43E-2</v>
      </c>
      <c r="T230" s="2"/>
    </row>
    <row r="231" spans="2:20">
      <c r="B231" s="2"/>
      <c r="C231" s="2"/>
      <c r="D231" s="2"/>
      <c r="E231" s="2"/>
      <c r="F231" s="2"/>
      <c r="G231" s="6" t="s">
        <v>39</v>
      </c>
      <c r="H231" s="6">
        <f>N241</f>
        <v>29</v>
      </c>
      <c r="I231" s="6">
        <f>O241</f>
        <v>30</v>
      </c>
      <c r="J231" s="2"/>
      <c r="K231" s="19" t="s">
        <v>21</v>
      </c>
      <c r="L231" s="20">
        <f>IF(Calculadora!$B$2&gt;0,Calculadora!$B$2*O228,Calculadora!$B$2*O229)</f>
        <v>-2.687034394790738</v>
      </c>
      <c r="M231" s="2"/>
      <c r="N231" s="6" t="s">
        <v>22</v>
      </c>
      <c r="O231" s="6">
        <f>IF((O233&gt;0),((100+(L231/-I234))/100))</f>
        <v>1.0101041380611846</v>
      </c>
      <c r="P231" s="1"/>
      <c r="Q231" s="6" t="str">
        <f>Calculadora!$B$2</f>
        <v>-3,65</v>
      </c>
      <c r="R231" s="6">
        <f>R226*(Q231-Q227)*(Q231-Q228)*(Q231-Q229)*(Q231-Q230)/((Q226-Q227)*(Q226-Q228)*(Q226-Q229)*(Q226-Q230))+R227*(Q231-Q226)*(Q231-Q228)*(Q231-Q229)*(Q231-Q230)/((Q227-Q226)*(Q227-Q228)*(Q227-Q229)*(Q227-Q230))+R228*(Q231-Q226)*(Q231-Q227)*(Q231-Q229)*(Q231-Q230)/((Q228-Q226)*(Q228-Q227)*(Q228-Q229)*(Q228-Q230))+R229*(Q231-Q226)*(Q231-Q227)*(Q231-Q228)*(Q231-Q230)/((Q229-Q226)*(Q229-Q227)*(Q229-Q228)*(Q229-Q230))+R230*(Q231-Q226)*(Q231-Q227)*(Q231-Q228)*(Q231-Q229)/((Q230-Q226)*(Q230-Q227)*(Q230-Q228)*(Q230-Q229))</f>
        <v>0.5718231134594296</v>
      </c>
      <c r="S231" s="6">
        <f>S226*(Q231-Q227)*(Q231-Q228)*(Q231-Q229)*(Q231-Q230)/((Q226-Q227)*(Q226-Q228)*(Q226-Q229)*(Q226-Q230))+S227*(Q231-Q226)*(Q231-Q228)*(Q231-Q229)*(Q231-Q230)/((Q227-Q226)*(Q227-Q228)*(Q227-Q229)*(Q227-Q230))+S228*(Q231-Q226)*(Q231-Q227)*(Q231-Q229)*(Q231-Q230)/((Q228-Q226)*(Q228-Q227)*(Q228-Q229)*(Q228-Q230))+S229*(Q231-Q226)*(Q231-Q227)*(Q231-Q228)*(Q231-Q230)/((Q229-Q226)*(Q229-Q227)*(Q229-Q228)*(Q229-Q230))+S230*(Q231-Q226)*(Q231-Q227)*(Q231-Q228)*(Q231-Q229)/((Q230-Q226)*(Q230-Q227)*(Q230-Q228)*(Q230-Q229))</f>
        <v>1.2020630052894738E-2</v>
      </c>
      <c r="T231" s="2"/>
    </row>
    <row r="232" spans="2:20">
      <c r="B232" s="2"/>
      <c r="C232" s="2"/>
      <c r="D232" s="2"/>
      <c r="E232" s="2"/>
      <c r="F232" s="1"/>
      <c r="G232" s="13" t="s">
        <v>20</v>
      </c>
      <c r="H232" s="13">
        <f>H227/4</f>
        <v>3.9904641359142548</v>
      </c>
      <c r="I232" s="6">
        <f>I227/4</f>
        <v>4.1317802527072347</v>
      </c>
      <c r="J232" s="2"/>
      <c r="K232" s="12"/>
      <c r="L232" s="12"/>
      <c r="M232" s="2"/>
      <c r="N232" s="6" t="s">
        <v>23</v>
      </c>
      <c r="O232" s="6">
        <f>O227/4.05*Calculadora!$B$5</f>
        <v>5.0785529642499274E-3</v>
      </c>
      <c r="P232" s="1"/>
      <c r="Q232" s="2"/>
      <c r="S232" s="2"/>
      <c r="T232" s="2"/>
    </row>
    <row r="233" spans="2:20">
      <c r="B233" s="2"/>
      <c r="C233" s="2"/>
      <c r="D233" s="2"/>
      <c r="E233" s="2"/>
      <c r="F233" s="2"/>
      <c r="G233" s="2"/>
      <c r="H233" s="2"/>
      <c r="I233" s="12"/>
      <c r="J233" s="2"/>
      <c r="K233" s="6" t="s">
        <v>25</v>
      </c>
      <c r="L233" s="12"/>
      <c r="M233" s="2"/>
      <c r="N233" s="6" t="s">
        <v>26</v>
      </c>
      <c r="O233" s="6">
        <f>'286'!$J$14</f>
        <v>229.17</v>
      </c>
      <c r="P233" s="1"/>
      <c r="Q233" s="6">
        <v>-1</v>
      </c>
      <c r="R233" s="86">
        <v>0.62</v>
      </c>
      <c r="S233" s="85">
        <v>1.2699999999999999E-2</v>
      </c>
      <c r="T233" s="2"/>
    </row>
    <row r="234" spans="2:20">
      <c r="B234" s="2"/>
      <c r="C234" s="2"/>
      <c r="D234" s="2"/>
      <c r="E234" s="2"/>
      <c r="F234" s="2"/>
      <c r="G234" s="13" t="s">
        <v>24</v>
      </c>
      <c r="H234" s="6">
        <f>'inf 286'!G31</f>
        <v>2.8095157402588424</v>
      </c>
      <c r="I234" s="6">
        <f>'inf 286'!H31</f>
        <v>2.6593405380248165</v>
      </c>
      <c r="J234" s="2"/>
      <c r="K234" s="15" t="s">
        <v>28</v>
      </c>
      <c r="L234" s="16">
        <f>O227*Calculadora!$B$3*$O$2</f>
        <v>2.2084337843711785</v>
      </c>
      <c r="M234" s="2"/>
      <c r="N234" s="2"/>
      <c r="O234" s="1"/>
      <c r="P234" s="1"/>
      <c r="Q234" s="6">
        <v>-10</v>
      </c>
      <c r="R234" s="86">
        <f>R233-0.01</f>
        <v>0.61</v>
      </c>
      <c r="S234" s="85">
        <v>1.2500000000000001E-2</v>
      </c>
      <c r="T234" s="2"/>
    </row>
    <row r="235" spans="2:20">
      <c r="B235" s="2"/>
      <c r="C235" s="2"/>
      <c r="D235" s="2"/>
      <c r="E235" s="2"/>
      <c r="F235" s="2"/>
      <c r="G235" s="13" t="s">
        <v>27</v>
      </c>
      <c r="H235" s="6">
        <f>(1+(H237*S231))</f>
        <v>1.0114294898241047</v>
      </c>
      <c r="I235" s="6">
        <f>(1+(I237*S240))</f>
        <v>1.011563896939589</v>
      </c>
      <c r="J235" s="2"/>
      <c r="K235" s="17" t="s">
        <v>30</v>
      </c>
      <c r="L235" s="18">
        <f>$O$5*Calculadora!$B$3*O227*0.99*(1-(L231*0.016))</f>
        <v>2.2803461851170828</v>
      </c>
      <c r="M235" s="1"/>
      <c r="N235" s="13" t="s">
        <v>31</v>
      </c>
      <c r="O235" s="6">
        <f>O233+L231</f>
        <v>226.48296560520924</v>
      </c>
      <c r="P235" s="1"/>
      <c r="Q235" s="6">
        <v>-20</v>
      </c>
      <c r="R235" s="86">
        <f t="shared" ref="R235:R239" si="40">R234-0.01</f>
        <v>0.6</v>
      </c>
      <c r="S235" s="85">
        <v>1.23E-2</v>
      </c>
      <c r="T235" s="2"/>
    </row>
    <row r="236" spans="2:20">
      <c r="B236" s="2"/>
      <c r="C236" s="2"/>
      <c r="D236" s="2"/>
      <c r="E236" s="2"/>
      <c r="F236" s="2"/>
      <c r="G236" s="13" t="s">
        <v>29</v>
      </c>
      <c r="H236" s="6">
        <f>R231</f>
        <v>0.5718231134594296</v>
      </c>
      <c r="I236" s="6">
        <f>R240</f>
        <v>0.61681452957463723</v>
      </c>
      <c r="J236" s="2"/>
      <c r="K236" s="17" t="s">
        <v>32</v>
      </c>
      <c r="L236" s="18">
        <f>$O$5*Calculadora!$B$3*O227*1.28*(1-(L231*0.016))</f>
        <v>2.94832638075744</v>
      </c>
      <c r="M236" s="1"/>
      <c r="N236" s="2"/>
      <c r="O236" s="2"/>
      <c r="P236" s="12"/>
      <c r="Q236" s="6">
        <v>-30</v>
      </c>
      <c r="R236" s="86">
        <f t="shared" si="40"/>
        <v>0.59</v>
      </c>
      <c r="S236" s="85">
        <v>1.1350000000000001E-2</v>
      </c>
      <c r="T236" s="2"/>
    </row>
    <row r="237" spans="2:20">
      <c r="B237" s="2"/>
      <c r="C237" s="2"/>
      <c r="D237" s="2"/>
      <c r="E237" s="2"/>
      <c r="F237" s="2"/>
      <c r="G237" s="13">
        <v>180</v>
      </c>
      <c r="H237" s="13">
        <f>1.04*(O233-C229)*(O233-C230)/((C228-C229)*(C228-C230))+0.914*(O233-C228)*(O233-C230)/((C229-C228)*(C229-C230))+0.83*(O233-C228)*(O233-C229)/((C230-C228)*(C230-C229))</f>
        <v>0.95082285818723355</v>
      </c>
      <c r="I237" s="13">
        <f>1*(O233-C229)*(O233-C230)/((C228-C229)*(C228-C230))+0.903*(O233-C228)*(O233-C230)/((C229-C228)*(C229-C230))+0.76*(O233-C228)*(O233-C229)/((C230-C228)*(C230-C229))</f>
        <v>0.94053493479658845</v>
      </c>
      <c r="J237" s="2"/>
      <c r="K237" s="17" t="s">
        <v>33</v>
      </c>
      <c r="L237" s="18">
        <f>(100+(L235*2.75/-4))/100</f>
        <v>0.98432261997731996</v>
      </c>
      <c r="M237" s="1"/>
      <c r="N237" s="15" t="s">
        <v>43</v>
      </c>
      <c r="O237" s="16"/>
      <c r="P237" s="12"/>
      <c r="Q237" s="6">
        <v>-40</v>
      </c>
      <c r="R237" s="86">
        <f t="shared" si="40"/>
        <v>0.57999999999999996</v>
      </c>
      <c r="S237" s="85">
        <v>1.115E-2</v>
      </c>
      <c r="T237" s="2"/>
    </row>
    <row r="238" spans="2:20">
      <c r="B238" s="2"/>
      <c r="C238" s="2"/>
      <c r="D238" s="2"/>
      <c r="E238" s="2"/>
      <c r="F238" s="2"/>
      <c r="G238" s="2"/>
      <c r="H238" s="2"/>
      <c r="I238" s="2"/>
      <c r="J238" s="1"/>
      <c r="K238" s="17" t="s">
        <v>35</v>
      </c>
      <c r="L238" s="18">
        <f>(100+(L236*4/-6.25))/100</f>
        <v>0.98113071116315242</v>
      </c>
      <c r="M238" s="1"/>
      <c r="N238" s="17">
        <f>MOD(H229,20/72)</f>
        <v>9.1702854573370685E-2</v>
      </c>
      <c r="O238" s="18">
        <f>MOD(I229,20/72)</f>
        <v>9.4824199898990713E-3</v>
      </c>
      <c r="P238" s="12"/>
      <c r="Q238" s="6">
        <v>-50</v>
      </c>
      <c r="R238" s="86">
        <f t="shared" si="40"/>
        <v>0.56999999999999995</v>
      </c>
      <c r="S238" s="85">
        <v>1.095E-2</v>
      </c>
      <c r="T238" s="2"/>
    </row>
    <row r="239" spans="2:20">
      <c r="B239" s="2"/>
      <c r="C239" s="2"/>
      <c r="D239" s="2"/>
      <c r="E239" s="2"/>
      <c r="F239" s="2"/>
      <c r="G239" s="2"/>
      <c r="H239" s="2"/>
      <c r="I239" s="2"/>
      <c r="J239" s="2"/>
      <c r="K239" s="17" t="s">
        <v>36</v>
      </c>
      <c r="L239" s="18">
        <f>O233+L231-L235</f>
        <v>224.20261942009216</v>
      </c>
      <c r="M239" s="1"/>
      <c r="N239" s="17">
        <f>N238/(20/72)</f>
        <v>0.33013027646413445</v>
      </c>
      <c r="O239" s="18">
        <f>O238/(20/72)</f>
        <v>3.4136711963636657E-2</v>
      </c>
      <c r="P239" s="12"/>
      <c r="Q239" s="6">
        <v>-60</v>
      </c>
      <c r="R239" s="86">
        <f t="shared" si="40"/>
        <v>0.55999999999999994</v>
      </c>
      <c r="S239" s="85">
        <v>1.0749999999999999E-2</v>
      </c>
      <c r="T239" s="2"/>
    </row>
    <row r="240" spans="2:20">
      <c r="B240" s="2"/>
      <c r="C240" s="2"/>
      <c r="D240" s="2"/>
      <c r="E240" s="2"/>
      <c r="F240" s="2"/>
      <c r="G240" s="2"/>
      <c r="H240" s="2"/>
      <c r="I240" s="2"/>
      <c r="J240" s="2"/>
      <c r="K240" s="19" t="s">
        <v>37</v>
      </c>
      <c r="L240" s="20">
        <f>O233+L231+L236</f>
        <v>229.43129198596668</v>
      </c>
      <c r="M240" s="2"/>
      <c r="N240" s="17">
        <f>IF(N239&lt;0.288,ROUNDDOWN(N239,0),ROUNDUP(N239,0))</f>
        <v>1</v>
      </c>
      <c r="O240" s="18">
        <f>IF(O239&lt;0.288,ROUNDDOWN(O239,0),ROUNDUP(O239,0))</f>
        <v>0</v>
      </c>
      <c r="P240" s="12"/>
      <c r="Q240" s="6" t="str">
        <f>Calculadora!$B$2</f>
        <v>-3,65</v>
      </c>
      <c r="R240" s="107">
        <f>R233*(Q240-Q234)*(Q240-Q235)*(Q240-Q236)*(Q240-Q237)*(Q240-Q238)*(Q240-Q239)/((Q233-Q234)*(Q233-Q235)*(Q233-Q236)*(Q233-Q237)*(Q233-Q238)*(Q233-Q239))+R234*(Q240-Q233)*(Q240-Q235)*(Q240-Q236)*(Q240-Q237)*(Q240-Q238)*(Q240-Q239)/((Q234-Q233)*(Q234-Q235)*(Q234-Q236)*(Q234-Q237)*(Q234-Q238)*(Q234-Q239))+R235*(Q240-Q233)*(Q240-Q234)*(Q240-Q236)*(Q240-Q237)*(Q240-Q238)*(Q240-Q239)/((Q235-Q233)*(Q235-Q234)*(Q235-Q236)*(Q235-Q237)*(Q235-Q238)*(Q235-Q239))+R236*(Q240-Q233)*(Q240-Q234)*(Q240-Q235)*(Q240-Q237)*(Q240-Q238)*(Q240-Q239)/((Q236-Q233)*(Q236-Q234)*(Q236-Q235)*(Q236-Q237)*(Q236-Q238)*(Q236-Q239))+R237*(Q240-Q233)*(Q240-Q234)*(Q240-Q235)*(Q240-Q236)*(Q240-Q238)*(Q240-Q239)/((Q237-Q233)*(Q237-Q234)*(Q237-Q235)*(Q237-Q236)*(Q237-Q238)*(Q237-Q239))+R238*(Q240-Q233)*(Q240-Q234)*(Q240-Q235)*(Q240-Q236)*(Q240-Q237)*(Q240-Q239)/((Q238-Q233)*(Q238-Q234)*(Q238-Q235)*(Q238-Q236)*(Q238-Q237)*(Q238-Q239))+R239*(Q240-Q233)*(Q240-Q234)*(Q240-Q235)*(Q240-Q236)*(Q240-Q237)*(Q240-Q238)/((Q239-Q233)*(Q239-Q234)*(Q239-Q235)*(Q239-Q236)*(Q239-Q237)*(Q239-Q238))</f>
        <v>0.61681452957463723</v>
      </c>
      <c r="S240" s="6">
        <f>S233*(Q240-Q234)*(Q240-Q235)*(Q240-Q236)*(Q240-Q237)*(Q240-Q238)*(Q240-Q239)/((Q233-Q234)*(Q233-Q235)*(Q233-Q236)*(Q233-Q237)*(Q233-Q238)*(Q233-Q239))+S234*(Q240-Q233)*(Q240-Q235)*(Q240-Q236)*(Q240-Q237)*(Q240-Q238)*(Q240-Q239)/((Q234-Q233)*(Q234-Q235)*(Q234-Q236)*(Q234-Q237)*(Q234-Q238)*(Q234-Q239))+S235*(Q240-Q233)*(Q240-Q234)*(Q240-Q236)*(Q240-Q237)*(Q240-Q238)*(Q240-Q239)/((Q235-Q233)*(Q235-Q234)*(Q235-Q236)*(Q235-Q237)*(Q235-Q238)*(Q235-Q239))+S236*(Q240-Q233)*(Q240-Q234)*(Q240-Q235)*(Q240-Q237)*(Q240-Q238)*(Q240-Q239)/((Q236-Q233)*(Q236-Q234)*(Q236-Q235)*(Q236-Q237)*(Q236-Q238)*(Q236-Q239))+S237*(Q240-Q233)*(Q240-Q234)*(Q240-Q235)*(Q240-Q236)*(Q240-Q238)*(Q240-Q239)/((Q237-Q233)*(Q237-Q234)*(Q237-Q235)*(Q237-Q236)*(Q237-Q238)*(Q237-Q239))+S238*(Q240-Q233)*(Q240-Q234)*(Q240-Q235)*(Q240-Q236)*(Q240-Q237)*(Q240-Q239)/((Q238-Q233)*(Q238-Q234)*(Q238-Q235)*(Q238-Q236)*(Q238-Q237)*(Q238-Q239))+S239*(Q240-Q233)*(Q240-Q234)*(Q240-Q235)*(Q240-Q236)*(Q240-Q237)*(Q240-Q238)/((Q239-Q233)*(Q239-Q234)*(Q239-Q235)*(Q239-Q236)*(Q239-Q237)*(Q239-Q238))</f>
        <v>1.2295021175465505E-2</v>
      </c>
      <c r="T240" s="2"/>
    </row>
    <row r="241" spans="2:20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17">
        <f>IF(N238&lt;0.08,30,N242)</f>
        <v>29</v>
      </c>
      <c r="O241" s="18">
        <f>IF(O238&lt;0.08,30,O242)</f>
        <v>30</v>
      </c>
      <c r="P241" s="2"/>
      <c r="Q241" s="1"/>
      <c r="R241" s="1"/>
      <c r="S241" s="1"/>
      <c r="T241" s="2"/>
    </row>
    <row r="242" spans="2:20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19">
        <f>IF(N238&gt;(20/72)-0.08,30,29)</f>
        <v>29</v>
      </c>
      <c r="O242" s="20">
        <f>IF(O238&gt;(20/72)-0.08,30,29)</f>
        <v>29</v>
      </c>
      <c r="P242" s="2"/>
      <c r="Q242" s="2"/>
      <c r="R242" s="2"/>
      <c r="S242" s="2"/>
      <c r="T242" s="2"/>
    </row>
    <row r="243" spans="2:20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2:20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2:20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2:20">
      <c r="B246" s="477" t="s">
        <v>70</v>
      </c>
      <c r="C246" s="481"/>
      <c r="D246" s="481"/>
      <c r="E246" s="478"/>
      <c r="F246" s="2"/>
      <c r="G246" s="474" t="s">
        <v>70</v>
      </c>
      <c r="H246" s="475"/>
      <c r="I246" s="476"/>
      <c r="J246" s="2"/>
      <c r="K246" s="6" t="s">
        <v>7</v>
      </c>
      <c r="L246" s="12"/>
      <c r="M246" s="2"/>
      <c r="N246" s="6" t="s">
        <v>8</v>
      </c>
      <c r="O246" s="13">
        <f>O247/0.2165</f>
        <v>5.9347298648598086</v>
      </c>
      <c r="P246" s="2"/>
      <c r="Q246" s="6">
        <v>1</v>
      </c>
      <c r="R246" s="86">
        <v>0.56999999999999995</v>
      </c>
      <c r="S246" s="85">
        <v>1.37E-2</v>
      </c>
      <c r="T246" s="2"/>
    </row>
    <row r="247" spans="2:20">
      <c r="B247" s="13" t="s">
        <v>5</v>
      </c>
      <c r="C247" s="6" t="s">
        <v>9</v>
      </c>
      <c r="D247" s="6" t="s">
        <v>10</v>
      </c>
      <c r="E247" s="13" t="s">
        <v>7</v>
      </c>
      <c r="F247" s="2"/>
      <c r="G247" s="13" t="s">
        <v>10</v>
      </c>
      <c r="H247" s="13">
        <f>H248/0.2165</f>
        <v>19.807080565141234</v>
      </c>
      <c r="I247" s="6">
        <f>I248/0.2165</f>
        <v>20.681260750104634</v>
      </c>
      <c r="J247" s="2"/>
      <c r="K247" s="15" t="s">
        <v>11</v>
      </c>
      <c r="L247" s="16">
        <f>O247*$O$3*Calculadora!$B$3</f>
        <v>4.3360354390302849</v>
      </c>
      <c r="M247" s="2"/>
      <c r="N247" s="6" t="s">
        <v>12</v>
      </c>
      <c r="O247" s="6">
        <f>E248*(O253-C249)*(O253-C250)/((C248-C249)*(C248-C250))+E249*(O253-C248)*(O253-C250)/((C249-C248)*(C249-C250))+E250*(O253-C248)*(O253-C249)/((C250-C248)*(C250-C249))</f>
        <v>1.2848690157421485</v>
      </c>
      <c r="P247" s="2"/>
      <c r="Q247" s="6">
        <v>5</v>
      </c>
      <c r="R247" s="86">
        <f>R246+0.01</f>
        <v>0.57999999999999996</v>
      </c>
      <c r="S247" s="85">
        <v>1.41E-2</v>
      </c>
    </row>
    <row r="248" spans="2:20">
      <c r="B248" s="5">
        <v>100</v>
      </c>
      <c r="C248" s="108">
        <v>233</v>
      </c>
      <c r="D248" s="108">
        <v>279</v>
      </c>
      <c r="E248" s="13">
        <f>D248/45*0.2165</f>
        <v>1.3423</v>
      </c>
      <c r="F248" s="2"/>
      <c r="G248" s="6" t="s">
        <v>7</v>
      </c>
      <c r="H248" s="6">
        <f>L249+O252</f>
        <v>4.2882329423530772</v>
      </c>
      <c r="I248" s="6">
        <f>L250+O252</f>
        <v>4.477492952397653</v>
      </c>
      <c r="J248" s="2"/>
      <c r="K248" s="17" t="s">
        <v>13</v>
      </c>
      <c r="L248" s="18">
        <f>IF(L251&gt;0,L247*O250,L247*O251)</f>
        <v>4.3666666981287285</v>
      </c>
      <c r="M248" s="2"/>
      <c r="N248" s="6" t="s">
        <v>14</v>
      </c>
      <c r="O248" s="6">
        <f>H256*POWER(H255,(C248-O253))</f>
        <v>0.57935853973075668</v>
      </c>
      <c r="P248" s="1"/>
      <c r="Q248" s="6">
        <v>10</v>
      </c>
      <c r="R248" s="86">
        <f t="shared" ref="R248:R250" si="41">R247+0.01</f>
        <v>0.59</v>
      </c>
      <c r="S248" s="85">
        <v>1.43E-2</v>
      </c>
    </row>
    <row r="249" spans="2:20">
      <c r="B249" s="5">
        <v>90</v>
      </c>
      <c r="C249" s="108">
        <v>202.8</v>
      </c>
      <c r="D249" s="108">
        <v>195</v>
      </c>
      <c r="E249" s="13">
        <f t="shared" ref="E249:E250" si="42">D249/45*0.2165</f>
        <v>0.93816666666666659</v>
      </c>
      <c r="F249" s="2"/>
      <c r="G249" s="6" t="s">
        <v>5</v>
      </c>
      <c r="H249" s="6">
        <f>IF(L259&lt;=C249,80+(L259-C250)/((C249-C250)/10),90+(L259-C249)/((C248-C249)/10))</f>
        <v>97.096471146352968</v>
      </c>
      <c r="I249" s="6">
        <f>IF(L260&lt;=C249,80+(L260-C250)/((C249-C250)/10),90+(L260-C249)/((C248-C249)/10))</f>
        <v>99.240586646504369</v>
      </c>
      <c r="J249" s="2"/>
      <c r="K249" s="17" t="s">
        <v>15</v>
      </c>
      <c r="L249" s="18">
        <f>L248*L257</f>
        <v>4.2818879101765726</v>
      </c>
      <c r="M249" s="2"/>
      <c r="N249" s="6" t="s">
        <v>16</v>
      </c>
      <c r="O249" s="6">
        <f>I256*POWER(I255,(C248-O253))</f>
        <v>0.60419428905227757</v>
      </c>
      <c r="P249" s="1"/>
      <c r="Q249" s="6">
        <v>15</v>
      </c>
      <c r="R249" s="86">
        <f t="shared" si="41"/>
        <v>0.6</v>
      </c>
      <c r="S249" s="85">
        <v>1.4500000000000001E-2</v>
      </c>
    </row>
    <row r="250" spans="2:20">
      <c r="B250" s="5">
        <v>80</v>
      </c>
      <c r="C250" s="108">
        <v>174.3</v>
      </c>
      <c r="D250" s="108">
        <v>137</v>
      </c>
      <c r="E250" s="13">
        <f t="shared" si="42"/>
        <v>0.65912222222222216</v>
      </c>
      <c r="F250" s="2"/>
      <c r="G250" s="6" t="s">
        <v>17</v>
      </c>
      <c r="H250" s="6">
        <f>IF(N260=0,INDEX('R286'!K255:K363,(ROUNDDOWN(((H249-70)/(20/72)+1),0)),1),INDEX('R286'!K255:K363,(ROUNDUP(((H249-70)/(20/72))+1,0)),1))</f>
        <v>239.16666666666663</v>
      </c>
      <c r="I250" s="6">
        <f>IF(O260=0,INDEX('R286'!K255:K363,(ROUNDDOWN(((I249-70)/(20/72)+1),0)),1),INDEX('R286'!K255:K363,(ROUNDUP(((I249-70)/(20/72))+1,0)),1))</f>
        <v>243.95</v>
      </c>
      <c r="J250" s="2"/>
      <c r="K250" s="17" t="s">
        <v>18</v>
      </c>
      <c r="L250" s="18">
        <f>L248/L258</f>
        <v>4.4711479202211484</v>
      </c>
      <c r="M250" s="2"/>
      <c r="N250" s="6" t="s">
        <v>19</v>
      </c>
      <c r="O250" s="6">
        <f>IF((O253&gt;0),((100+(L251/-H254))/100))</f>
        <v>1.0069748765405244</v>
      </c>
      <c r="P250" s="1"/>
      <c r="Q250" s="6">
        <v>20</v>
      </c>
      <c r="R250" s="86">
        <f t="shared" si="41"/>
        <v>0.61</v>
      </c>
      <c r="S250" s="85">
        <v>1.4800000000000001E-2</v>
      </c>
    </row>
    <row r="251" spans="2:20">
      <c r="B251" s="2"/>
      <c r="C251" s="2"/>
      <c r="D251" s="2"/>
      <c r="E251" s="2"/>
      <c r="F251" s="2"/>
      <c r="G251" s="6" t="s">
        <v>39</v>
      </c>
      <c r="H251" s="6">
        <f>N261</f>
        <v>29</v>
      </c>
      <c r="I251" s="6">
        <f>O261</f>
        <v>30</v>
      </c>
      <c r="J251" s="2"/>
      <c r="K251" s="19" t="s">
        <v>21</v>
      </c>
      <c r="L251" s="20">
        <f>IF(Calculadora!$B$2&gt;0,Calculadora!$B$2*O248,Calculadora!$B$2*O249)</f>
        <v>-2.114658670017262</v>
      </c>
      <c r="M251" s="2"/>
      <c r="N251" s="6" t="s">
        <v>22</v>
      </c>
      <c r="O251" s="6">
        <f>IF((O253&gt;0),((100+(L251/-I254))/100))</f>
        <v>1.0070643470352481</v>
      </c>
      <c r="P251" s="1"/>
      <c r="Q251" s="6" t="str">
        <f>Calculadora!$B$2</f>
        <v>-3,65</v>
      </c>
      <c r="R251" s="6">
        <f>R246*(Q251-Q247)*(Q251-Q248)*(Q251-Q249)*(Q251-Q250)/((Q246-Q247)*(Q246-Q248)*(Q246-Q249)*(Q246-Q250))+R247*(Q251-Q246)*(Q251-Q248)*(Q251-Q249)*(Q251-Q250)/((Q247-Q246)*(Q247-Q248)*(Q247-Q249)*(Q247-Q250))+R248*(Q251-Q246)*(Q251-Q247)*(Q251-Q249)*(Q251-Q250)/((Q248-Q246)*(Q248-Q247)*(Q248-Q249)*(Q248-Q250))+R249*(Q251-Q246)*(Q251-Q247)*(Q251-Q248)*(Q251-Q250)/((Q249-Q246)*(Q249-Q247)*(Q249-Q248)*(Q249-Q250))+R250*(Q251-Q246)*(Q251-Q247)*(Q251-Q248)*(Q251-Q249)/((Q250-Q246)*(Q250-Q247)*(Q250-Q248)*(Q250-Q249))</f>
        <v>0.55182311345942947</v>
      </c>
      <c r="S251" s="6">
        <f>S246*(Q251-Q247)*(Q251-Q248)*(Q251-Q249)*(Q251-Q250)/((Q246-Q247)*(Q246-Q248)*(Q246-Q249)*(Q246-Q250))+S247*(Q251-Q246)*(Q251-Q248)*(Q251-Q249)*(Q251-Q250)/((Q247-Q246)*(Q247-Q248)*(Q247-Q249)*(Q247-Q250))+S248*(Q251-Q246)*(Q251-Q247)*(Q251-Q249)*(Q251-Q250)/((Q248-Q246)*(Q248-Q247)*(Q248-Q249)*(Q248-Q250))+S249*(Q251-Q246)*(Q251-Q247)*(Q251-Q248)*(Q251-Q250)/((Q249-Q246)*(Q249-Q247)*(Q249-Q248)*(Q249-Q250))+S250*(Q251-Q246)*(Q251-Q247)*(Q251-Q248)*(Q251-Q249)/((Q250-Q246)*(Q250-Q247)*(Q250-Q248)*(Q250-Q249))</f>
        <v>1.2520630052894747E-2</v>
      </c>
    </row>
    <row r="252" spans="2:20">
      <c r="B252" s="2"/>
      <c r="C252" s="2"/>
      <c r="D252" s="2"/>
      <c r="E252" s="2"/>
      <c r="F252" s="1"/>
      <c r="G252" s="13" t="s">
        <v>20</v>
      </c>
      <c r="H252" s="13">
        <f>H247/4</f>
        <v>4.9517701412853086</v>
      </c>
      <c r="I252" s="6">
        <f>I247/4</f>
        <v>5.1703151875261586</v>
      </c>
      <c r="J252" s="2"/>
      <c r="K252" s="12"/>
      <c r="L252" s="12"/>
      <c r="M252" s="2"/>
      <c r="N252" s="6" t="s">
        <v>23</v>
      </c>
      <c r="O252" s="6">
        <f>O247/4.05*Calculadora!$B$5</f>
        <v>6.3450321765044374E-3</v>
      </c>
      <c r="P252" s="1"/>
      <c r="Q252" s="2"/>
      <c r="S252" s="2"/>
    </row>
    <row r="253" spans="2:20">
      <c r="B253" s="2"/>
      <c r="C253" s="2"/>
      <c r="D253" s="2"/>
      <c r="E253" s="2"/>
      <c r="F253" s="2"/>
      <c r="G253" s="2"/>
      <c r="H253" s="2"/>
      <c r="I253" s="12"/>
      <c r="J253" s="2"/>
      <c r="K253" s="6" t="s">
        <v>25</v>
      </c>
      <c r="L253" s="12"/>
      <c r="M253" s="2"/>
      <c r="N253" s="6" t="s">
        <v>26</v>
      </c>
      <c r="O253" s="6">
        <f>'286'!$J$14</f>
        <v>229.17</v>
      </c>
      <c r="P253" s="1"/>
      <c r="Q253" s="6">
        <v>-1</v>
      </c>
      <c r="R253" s="86">
        <v>0.57999999999999996</v>
      </c>
      <c r="S253" s="85">
        <v>1.2699999999999999E-2</v>
      </c>
    </row>
    <row r="254" spans="2:20">
      <c r="B254" s="2"/>
      <c r="C254" s="2"/>
      <c r="D254" s="2"/>
      <c r="E254" s="2"/>
      <c r="F254" s="2"/>
      <c r="G254" s="13" t="s">
        <v>24</v>
      </c>
      <c r="H254" s="6">
        <f>'inf 286'!G37</f>
        <v>3.0318223666482877</v>
      </c>
      <c r="I254" s="6">
        <f>'inf 286'!H37</f>
        <v>2.9934241048266856</v>
      </c>
      <c r="J254" s="2"/>
      <c r="K254" s="15" t="s">
        <v>28</v>
      </c>
      <c r="L254" s="16">
        <f>O247*Calculadora!$B$3*$O$2</f>
        <v>2.759168511218661</v>
      </c>
      <c r="M254" s="2"/>
      <c r="N254" s="2"/>
      <c r="O254" s="1"/>
      <c r="P254" s="1"/>
      <c r="Q254" s="6">
        <v>-10</v>
      </c>
      <c r="R254" s="86">
        <f>R253-0.01</f>
        <v>0.56999999999999995</v>
      </c>
      <c r="S254" s="85">
        <v>1.2500000000000001E-2</v>
      </c>
    </row>
    <row r="255" spans="2:20">
      <c r="B255" s="2"/>
      <c r="C255" s="2"/>
      <c r="D255" s="2"/>
      <c r="E255" s="2"/>
      <c r="F255" s="2"/>
      <c r="G255" s="13" t="s">
        <v>27</v>
      </c>
      <c r="H255" s="6">
        <f>(1+(H257*S251))</f>
        <v>1.0127949965460465</v>
      </c>
      <c r="I255" s="6">
        <f>(1+(I257*S260))</f>
        <v>1.0121819688819098</v>
      </c>
      <c r="J255" s="2"/>
      <c r="K255" s="17" t="s">
        <v>30</v>
      </c>
      <c r="L255" s="18">
        <f>$O$5*Calculadora!$B$3*O247*0.99*(1-(L251*0.016))</f>
        <v>2.8239984679967827</v>
      </c>
      <c r="M255" s="1"/>
      <c r="N255" s="13" t="s">
        <v>31</v>
      </c>
      <c r="O255" s="6">
        <f>O253+L251</f>
        <v>227.05534132998272</v>
      </c>
      <c r="P255" s="1"/>
      <c r="Q255" s="6">
        <v>-20</v>
      </c>
      <c r="R255" s="86">
        <f t="shared" ref="R255:R259" si="43">R254-0.01</f>
        <v>0.55999999999999994</v>
      </c>
      <c r="S255" s="85">
        <v>1.23E-2</v>
      </c>
    </row>
    <row r="256" spans="2:20">
      <c r="B256" s="2"/>
      <c r="C256" s="2"/>
      <c r="D256" s="2"/>
      <c r="E256" s="2"/>
      <c r="F256" s="2"/>
      <c r="G256" s="13" t="s">
        <v>29</v>
      </c>
      <c r="H256" s="6">
        <f>R251</f>
        <v>0.55182311345942947</v>
      </c>
      <c r="I256" s="6">
        <f>R260</f>
        <v>0.57681452957463708</v>
      </c>
      <c r="J256" s="2"/>
      <c r="K256" s="17" t="s">
        <v>32</v>
      </c>
      <c r="L256" s="18">
        <f>$O$5*Calculadora!$B$3*O247*1.28*(1-(L251*0.016))</f>
        <v>3.6512303424604871</v>
      </c>
      <c r="M256" s="1"/>
      <c r="N256" s="2"/>
      <c r="O256" s="2"/>
      <c r="P256" s="12"/>
      <c r="Q256" s="6">
        <v>-30</v>
      </c>
      <c r="R256" s="86">
        <f t="shared" si="43"/>
        <v>0.54999999999999993</v>
      </c>
      <c r="S256" s="85">
        <v>1.1350000000000001E-2</v>
      </c>
    </row>
    <row r="257" spans="2:19">
      <c r="B257" s="2"/>
      <c r="C257" s="2"/>
      <c r="D257" s="2"/>
      <c r="E257" s="2"/>
      <c r="F257" s="2"/>
      <c r="G257" s="13">
        <v>180</v>
      </c>
      <c r="H257" s="13">
        <f>1.04*(O253-C249)*(O253-C250)/((C248-C249)*(C248-C250))+0.914*(O253-C248)*(O253-C250)/((C249-C248)*(C249-C250))+0.83*(O253-C248)*(O253-C249)/((C250-C248)*(C250-C249))</f>
        <v>1.0219131538902311</v>
      </c>
      <c r="I257" s="13">
        <f>1*(O253-C249)*(O253-C250)/((C248-C249)*(C248-C250))+0.903*(O253-C248)*(O253-C250)/((C249-C248)*(C249-C250))+0.76*(O253-C248)*(O253-C249)/((C250-C248)*(C250-C249))</f>
        <v>0.99080503466058778</v>
      </c>
      <c r="J257" s="2"/>
      <c r="K257" s="17" t="s">
        <v>33</v>
      </c>
      <c r="L257" s="18">
        <f>(100+(L255*2.75/-4))/100</f>
        <v>0.98058501053252212</v>
      </c>
      <c r="M257" s="1"/>
      <c r="N257" s="15" t="s">
        <v>43</v>
      </c>
      <c r="O257" s="16"/>
      <c r="P257" s="12"/>
      <c r="Q257" s="6">
        <v>-40</v>
      </c>
      <c r="R257" s="86">
        <f t="shared" si="43"/>
        <v>0.53999999999999992</v>
      </c>
      <c r="S257" s="85">
        <v>1.115E-2</v>
      </c>
    </row>
    <row r="258" spans="2:19">
      <c r="B258" s="2"/>
      <c r="C258" s="2"/>
      <c r="D258" s="2"/>
      <c r="E258" s="2"/>
      <c r="F258" s="2"/>
      <c r="G258" s="2"/>
      <c r="H258" s="2"/>
      <c r="I258" s="2"/>
      <c r="J258" s="1"/>
      <c r="K258" s="17" t="s">
        <v>35</v>
      </c>
      <c r="L258" s="18">
        <f>(100+(L256*4/-6.25))/100</f>
        <v>0.97663212580825287</v>
      </c>
      <c r="M258" s="1"/>
      <c r="N258" s="17">
        <f>MOD(H249,20/72)</f>
        <v>0.15202670190851941</v>
      </c>
      <c r="O258" s="18">
        <f>MOD(I249,20/72)</f>
        <v>7.3919979837697602E-2</v>
      </c>
      <c r="P258" s="12"/>
      <c r="Q258" s="6">
        <v>-50</v>
      </c>
      <c r="R258" s="86">
        <f t="shared" si="43"/>
        <v>0.52999999999999992</v>
      </c>
      <c r="S258" s="85">
        <v>1.095E-2</v>
      </c>
    </row>
    <row r="259" spans="2:19">
      <c r="B259" s="2"/>
      <c r="C259" s="2"/>
      <c r="D259" s="2"/>
      <c r="E259" s="2"/>
      <c r="F259" s="2"/>
      <c r="G259" s="2"/>
      <c r="H259" s="2"/>
      <c r="I259" s="2"/>
      <c r="J259" s="2"/>
      <c r="K259" s="17" t="s">
        <v>36</v>
      </c>
      <c r="L259" s="18">
        <f>O253+L251-L255</f>
        <v>224.23134286198595</v>
      </c>
      <c r="M259" s="1"/>
      <c r="N259" s="17">
        <f>N258/(20/72)</f>
        <v>0.54729612687066986</v>
      </c>
      <c r="O259" s="18">
        <f>O258/(20/72)</f>
        <v>0.26611192741571138</v>
      </c>
      <c r="P259" s="12"/>
      <c r="Q259" s="6">
        <v>-60</v>
      </c>
      <c r="R259" s="86">
        <f t="shared" si="43"/>
        <v>0.51999999999999991</v>
      </c>
      <c r="S259" s="85">
        <v>1.0749999999999999E-2</v>
      </c>
    </row>
    <row r="260" spans="2:19">
      <c r="B260" s="2"/>
      <c r="C260" s="2"/>
      <c r="D260" s="2"/>
      <c r="E260" s="2"/>
      <c r="F260" s="2"/>
      <c r="G260" s="2"/>
      <c r="H260" s="2"/>
      <c r="I260" s="2"/>
      <c r="J260" s="2"/>
      <c r="K260" s="19" t="s">
        <v>37</v>
      </c>
      <c r="L260" s="20">
        <f>O253+L251+L256</f>
        <v>230.7065716724432</v>
      </c>
      <c r="M260" s="2"/>
      <c r="N260" s="17">
        <f>IF(N259&lt;0.288,ROUNDDOWN(N259,0),ROUNDUP(N259,0))</f>
        <v>1</v>
      </c>
      <c r="O260" s="18">
        <f>IF(O259&lt;0.288,ROUNDDOWN(O259,0),ROUNDUP(O259,0))</f>
        <v>0</v>
      </c>
      <c r="P260" s="12"/>
      <c r="Q260" s="6" t="str">
        <f>Calculadora!$B$2</f>
        <v>-3,65</v>
      </c>
      <c r="R260" s="107">
        <f>R253*(Q260-Q254)*(Q260-Q255)*(Q260-Q256)*(Q260-Q257)*(Q260-Q258)*(Q260-Q259)/((Q253-Q254)*(Q253-Q255)*(Q253-Q256)*(Q253-Q257)*(Q253-Q258)*(Q253-Q259))+R254*(Q260-Q253)*(Q260-Q255)*(Q260-Q256)*(Q260-Q257)*(Q260-Q258)*(Q260-Q259)/((Q254-Q253)*(Q254-Q255)*(Q254-Q256)*(Q254-Q257)*(Q254-Q258)*(Q254-Q259))+R255*(Q260-Q253)*(Q260-Q254)*(Q260-Q256)*(Q260-Q257)*(Q260-Q258)*(Q260-Q259)/((Q255-Q253)*(Q255-Q254)*(Q255-Q256)*(Q255-Q257)*(Q255-Q258)*(Q255-Q259))+R256*(Q260-Q253)*(Q260-Q254)*(Q260-Q255)*(Q260-Q257)*(Q260-Q258)*(Q260-Q259)/((Q256-Q253)*(Q256-Q254)*(Q256-Q255)*(Q256-Q257)*(Q256-Q258)*(Q256-Q259))+R257*(Q260-Q253)*(Q260-Q254)*(Q260-Q255)*(Q260-Q256)*(Q260-Q258)*(Q260-Q259)/((Q257-Q253)*(Q257-Q254)*(Q257-Q255)*(Q257-Q256)*(Q257-Q258)*(Q257-Q259))+R258*(Q260-Q253)*(Q260-Q254)*(Q260-Q255)*(Q260-Q256)*(Q260-Q257)*(Q260-Q259)/((Q258-Q253)*(Q258-Q254)*(Q258-Q255)*(Q258-Q256)*(Q258-Q257)*(Q258-Q259))+R259*(Q260-Q253)*(Q260-Q254)*(Q260-Q255)*(Q260-Q256)*(Q260-Q257)*(Q260-Q258)/((Q259-Q253)*(Q259-Q254)*(Q259-Q255)*(Q259-Q256)*(Q259-Q257)*(Q259-Q258))</f>
        <v>0.57681452957463708</v>
      </c>
      <c r="S260" s="6">
        <f>S253*(Q260-Q254)*(Q260-Q255)*(Q260-Q256)*(Q260-Q257)*(Q260-Q258)*(Q260-Q259)/((Q253-Q254)*(Q253-Q255)*(Q253-Q256)*(Q253-Q257)*(Q253-Q258)*(Q253-Q259))+S254*(Q260-Q253)*(Q260-Q255)*(Q260-Q256)*(Q260-Q257)*(Q260-Q258)*(Q260-Q259)/((Q254-Q253)*(Q254-Q255)*(Q254-Q256)*(Q254-Q257)*(Q254-Q258)*(Q254-Q259))+S255*(Q260-Q253)*(Q260-Q254)*(Q260-Q256)*(Q260-Q257)*(Q260-Q258)*(Q260-Q259)/((Q255-Q253)*(Q255-Q254)*(Q255-Q256)*(Q255-Q257)*(Q255-Q258)*(Q255-Q259))+S256*(Q260-Q253)*(Q260-Q254)*(Q260-Q255)*(Q260-Q257)*(Q260-Q258)*(Q260-Q259)/((Q256-Q253)*(Q256-Q254)*(Q256-Q255)*(Q256-Q257)*(Q256-Q258)*(Q256-Q259))+S257*(Q260-Q253)*(Q260-Q254)*(Q260-Q255)*(Q260-Q256)*(Q260-Q258)*(Q260-Q259)/((Q257-Q253)*(Q257-Q254)*(Q257-Q255)*(Q257-Q256)*(Q257-Q258)*(Q257-Q259))+S258*(Q260-Q253)*(Q260-Q254)*(Q260-Q255)*(Q260-Q256)*(Q260-Q257)*(Q260-Q259)/((Q258-Q253)*(Q258-Q254)*(Q258-Q255)*(Q258-Q256)*(Q258-Q257)*(Q258-Q259))+S259*(Q260-Q253)*(Q260-Q254)*(Q260-Q255)*(Q260-Q256)*(Q260-Q257)*(Q260-Q258)/((Q259-Q253)*(Q259-Q254)*(Q259-Q255)*(Q259-Q256)*(Q259-Q257)*(Q259-Q258))</f>
        <v>1.2295021175465505E-2</v>
      </c>
    </row>
    <row r="261" spans="2:19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17">
        <f>IF(N258&lt;0.08,30,N262)</f>
        <v>29</v>
      </c>
      <c r="O261" s="18">
        <f>IF(O258&lt;0.08,30,O262)</f>
        <v>30</v>
      </c>
      <c r="P261" s="2"/>
      <c r="Q261" s="1"/>
      <c r="R261" s="1"/>
      <c r="S261" s="1"/>
    </row>
    <row r="262" spans="2:19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19">
        <f>IF(N258&gt;(20/72)-0.08,30,29)</f>
        <v>29</v>
      </c>
      <c r="O262" s="20">
        <f>IF(O258&gt;(20/72)-0.08,30,29)</f>
        <v>29</v>
      </c>
      <c r="P262" s="2"/>
      <c r="Q262" s="2"/>
      <c r="R262" s="2"/>
      <c r="S262" s="2"/>
    </row>
    <row r="263" spans="2:19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6" spans="2:19">
      <c r="B266" s="477" t="s">
        <v>71</v>
      </c>
      <c r="C266" s="481"/>
      <c r="D266" s="481"/>
      <c r="E266" s="478"/>
      <c r="F266" s="2"/>
      <c r="G266" s="474" t="s">
        <v>71</v>
      </c>
      <c r="H266" s="475"/>
      <c r="I266" s="476"/>
      <c r="J266" s="2"/>
      <c r="K266" s="6" t="s">
        <v>7</v>
      </c>
      <c r="L266" s="12"/>
      <c r="M266" s="2"/>
      <c r="N266" s="6" t="s">
        <v>8</v>
      </c>
      <c r="O266" s="13">
        <f>O267/0.2165</f>
        <v>2.3948892251194369</v>
      </c>
      <c r="P266" s="2"/>
      <c r="Q266" s="6">
        <v>1</v>
      </c>
      <c r="R266" s="86">
        <v>0.59</v>
      </c>
      <c r="S266" s="85">
        <v>1.2699999999999999E-2</v>
      </c>
    </row>
    <row r="267" spans="2:19">
      <c r="B267" s="13" t="s">
        <v>5</v>
      </c>
      <c r="C267" s="6" t="s">
        <v>9</v>
      </c>
      <c r="D267" s="6" t="s">
        <v>10</v>
      </c>
      <c r="E267" s="13" t="s">
        <v>7</v>
      </c>
      <c r="F267" s="2"/>
      <c r="G267" s="13" t="s">
        <v>10</v>
      </c>
      <c r="H267" s="13">
        <f>H268/0.2165</f>
        <v>8.1999683386360971</v>
      </c>
      <c r="I267" s="6">
        <f>I268/0.2165</f>
        <v>8.3481677937051195</v>
      </c>
      <c r="J267" s="2"/>
      <c r="K267" s="15" t="s">
        <v>11</v>
      </c>
      <c r="L267" s="16">
        <f>O267*$O$3*Calculadora!$B$3</f>
        <v>1.7497552187095138</v>
      </c>
      <c r="M267" s="2"/>
      <c r="N267" s="6" t="s">
        <v>12</v>
      </c>
      <c r="O267" s="6">
        <f>E268*(O273-C269)*(O273-C270)/((C268-C269)*(C268-C270))+E269*(O273-C268)*(O273-C270)/((C269-C268)*(C269-C270))+E270*(O273-C268)*(O273-C269)/((C270-C268)*(C270-C269))</f>
        <v>0.51849351723835813</v>
      </c>
      <c r="P267" s="2"/>
      <c r="Q267" s="6">
        <v>5</v>
      </c>
      <c r="R267" s="86">
        <f>R266+0.01</f>
        <v>0.6</v>
      </c>
      <c r="S267" s="85">
        <v>1.3100000000000001E-2</v>
      </c>
    </row>
    <row r="268" spans="2:19">
      <c r="B268" s="5">
        <v>100</v>
      </c>
      <c r="C268" s="108">
        <v>322.2</v>
      </c>
      <c r="D268" s="108">
        <v>275</v>
      </c>
      <c r="E268" s="13">
        <f>D268/45*0.2165</f>
        <v>1.3230555555555554</v>
      </c>
      <c r="F268" s="2"/>
      <c r="G268" s="6" t="s">
        <v>7</v>
      </c>
      <c r="H268" s="6">
        <f>L269+O272</f>
        <v>1.7752931453147149</v>
      </c>
      <c r="I268" s="6">
        <f>L270+O272</f>
        <v>1.8073783273371584</v>
      </c>
      <c r="J268" s="2"/>
      <c r="K268" s="17" t="s">
        <v>13</v>
      </c>
      <c r="L268" s="18">
        <f>IF(L271&gt;0,L267*O270,L267*O271)</f>
        <v>1.7874850347737994</v>
      </c>
      <c r="M268" s="2"/>
      <c r="N268" s="6" t="s">
        <v>14</v>
      </c>
      <c r="O268" s="6">
        <f>H276*POWER(H275,(C268-O273))</f>
        <v>1.3383652264792707</v>
      </c>
      <c r="P268" s="1"/>
      <c r="Q268" s="6">
        <v>10</v>
      </c>
      <c r="R268" s="86">
        <f t="shared" ref="R268:R270" si="44">R267+0.01</f>
        <v>0.61</v>
      </c>
      <c r="S268" s="85">
        <v>1.3299999999999999E-2</v>
      </c>
    </row>
    <row r="269" spans="2:19">
      <c r="B269" s="5">
        <v>90</v>
      </c>
      <c r="C269" s="108">
        <v>286.3</v>
      </c>
      <c r="D269" s="108">
        <v>189</v>
      </c>
      <c r="E269" s="13">
        <f t="shared" ref="E269:E270" si="45">D269/45*0.2165</f>
        <v>0.9093</v>
      </c>
      <c r="F269" s="2"/>
      <c r="G269" s="6" t="s">
        <v>5</v>
      </c>
      <c r="H269" s="6">
        <f>IF(L279&lt;=C269,80+(L279-C270)/((C269-C270)/10),90+(L279-C269)/((C268-C269)/10))</f>
        <v>71.989889245377782</v>
      </c>
      <c r="I269" s="6">
        <f>IF(L280&lt;=C269,80+(L280-C270)/((C269-C270)/10),90+(L280-C269)/((C268-C269)/10))</f>
        <v>72.759412112092321</v>
      </c>
      <c r="J269" s="2"/>
      <c r="K269" s="17" t="s">
        <v>15</v>
      </c>
      <c r="L269" s="18">
        <f>L268*L277</f>
        <v>1.7727326835011923</v>
      </c>
      <c r="M269" s="2"/>
      <c r="N269" s="6" t="s">
        <v>16</v>
      </c>
      <c r="O269" s="6">
        <f>I276*POWER(I275,(C268-O273))</f>
        <v>1.1205193327413556</v>
      </c>
      <c r="P269" s="1"/>
      <c r="Q269" s="6">
        <v>15</v>
      </c>
      <c r="R269" s="86">
        <f t="shared" si="44"/>
        <v>0.62</v>
      </c>
      <c r="S269" s="85">
        <v>1.35E-2</v>
      </c>
    </row>
    <row r="270" spans="2:19">
      <c r="B270" s="5">
        <v>80</v>
      </c>
      <c r="C270" s="108">
        <v>251.2</v>
      </c>
      <c r="D270" s="108">
        <v>131</v>
      </c>
      <c r="E270" s="13">
        <f t="shared" si="45"/>
        <v>0.63025555555555557</v>
      </c>
      <c r="F270" s="2"/>
      <c r="G270" s="6" t="s">
        <v>17</v>
      </c>
      <c r="H270" s="6">
        <f>IF(N280=0,INDEX('R286'!F255:F363,(ROUNDDOWN(((H269-70)/(20/72)+1),0)),1),INDEX('R286'!F255:F363,(ROUNDUP(((H269-70)/(20/72))+1,0)),1))</f>
        <v>217.27222222222082</v>
      </c>
      <c r="I270" s="6">
        <f>IF(O280=0,INDEX('R286'!F255:F363,(ROUNDDOWN(((I269-70)/(20/72)+1),0)),1),INDEX('R286'!F255:F363,(ROUNDUP(((I269-70)/(20/72))+1,0)),1))</f>
        <v>219.78888888888753</v>
      </c>
      <c r="J270" s="2"/>
      <c r="K270" s="17" t="s">
        <v>18</v>
      </c>
      <c r="L270" s="18">
        <f>L268/L278</f>
        <v>1.8048178655236358</v>
      </c>
      <c r="M270" s="2"/>
      <c r="N270" s="6" t="s">
        <v>19</v>
      </c>
      <c r="O270" s="6">
        <f>IF((O273&gt;0),((100+(L271/-H274))/100))</f>
        <v>1.0215629110065534</v>
      </c>
      <c r="P270" s="1"/>
      <c r="Q270" s="6">
        <v>20</v>
      </c>
      <c r="R270" s="86">
        <f t="shared" si="44"/>
        <v>0.63</v>
      </c>
      <c r="S270" s="85">
        <v>1.38E-2</v>
      </c>
    </row>
    <row r="271" spans="2:19">
      <c r="B271" s="2"/>
      <c r="C271" s="2"/>
      <c r="D271" s="2"/>
      <c r="E271" s="2"/>
      <c r="F271" s="2"/>
      <c r="G271" s="6" t="s">
        <v>39</v>
      </c>
      <c r="H271" s="6">
        <f>N281</f>
        <v>30</v>
      </c>
      <c r="I271" s="6">
        <f>O281</f>
        <v>30</v>
      </c>
      <c r="J271" s="2"/>
      <c r="K271" s="19" t="s">
        <v>21</v>
      </c>
      <c r="L271" s="20">
        <f>IF(Calculadora!$B$2&gt;0,Calculadora!$B$2*O268,Calculadora!$B$2*O269)</f>
        <v>-4.8850330766493375</v>
      </c>
      <c r="M271" s="2"/>
      <c r="N271" s="6" t="s">
        <v>22</v>
      </c>
      <c r="O271" s="6">
        <f>IF((O273&gt;0),((100+(L271/-I274))/100))</f>
        <v>1.0215629110065534</v>
      </c>
      <c r="P271" s="1"/>
      <c r="Q271" s="6" t="str">
        <f>Calculadora!$B$2</f>
        <v>-3,65</v>
      </c>
      <c r="R271" s="6">
        <f>R266*(Q271-Q267)*(Q271-Q268)*(Q271-Q269)*(Q271-Q270)/((Q266-Q267)*(Q266-Q268)*(Q266-Q269)*(Q266-Q270))+R267*(Q271-Q266)*(Q271-Q268)*(Q271-Q269)*(Q271-Q270)/((Q267-Q266)*(Q267-Q268)*(Q267-Q269)*(Q267-Q270))+R268*(Q271-Q266)*(Q271-Q267)*(Q271-Q269)*(Q271-Q270)/((Q268-Q266)*(Q268-Q267)*(Q268-Q269)*(Q268-Q270))+R269*(Q271-Q266)*(Q271-Q267)*(Q271-Q268)*(Q271-Q270)/((Q269-Q266)*(Q269-Q267)*(Q269-Q268)*(Q269-Q270))+R270*(Q271-Q266)*(Q271-Q267)*(Q271-Q268)*(Q271-Q269)/((Q270-Q266)*(Q270-Q267)*(Q270-Q268)*(Q270-Q269))</f>
        <v>0.5718231134594296</v>
      </c>
      <c r="S271" s="6">
        <f>S266*(Q271-Q267)*(Q271-Q268)*(Q271-Q269)*(Q271-Q270)/((Q266-Q267)*(Q266-Q268)*(Q266-Q269)*(Q266-Q270))+S267*(Q271-Q266)*(Q271-Q268)*(Q271-Q269)*(Q271-Q270)/((Q267-Q266)*(Q267-Q268)*(Q267-Q269)*(Q267-Q270))+S268*(Q271-Q266)*(Q271-Q267)*(Q271-Q269)*(Q271-Q270)/((Q268-Q266)*(Q268-Q267)*(Q268-Q269)*(Q268-Q270))+S269*(Q271-Q266)*(Q271-Q267)*(Q271-Q268)*(Q271-Q270)/((Q269-Q266)*(Q269-Q267)*(Q269-Q268)*(Q269-Q270))+S270*(Q271-Q266)*(Q271-Q267)*(Q271-Q268)*(Q271-Q269)/((Q270-Q266)*(Q270-Q267)*(Q270-Q268)*(Q270-Q269))</f>
        <v>1.1520630052894745E-2</v>
      </c>
    </row>
    <row r="272" spans="2:19">
      <c r="B272" s="2"/>
      <c r="C272" s="2"/>
      <c r="D272" s="2"/>
      <c r="E272" s="2"/>
      <c r="F272" s="1"/>
      <c r="G272" s="13" t="s">
        <v>20</v>
      </c>
      <c r="H272" s="13">
        <f>H267/4</f>
        <v>2.0499920846590243</v>
      </c>
      <c r="I272" s="6">
        <f>I267/4</f>
        <v>2.0870419484262799</v>
      </c>
      <c r="J272" s="2"/>
      <c r="K272" s="12"/>
      <c r="L272" s="12"/>
      <c r="M272" s="2"/>
      <c r="N272" s="6" t="s">
        <v>23</v>
      </c>
      <c r="O272" s="6">
        <f>O267/4.05*Calculadora!$B$5</f>
        <v>2.5604618135227565E-3</v>
      </c>
      <c r="P272" s="1"/>
      <c r="Q272" s="2"/>
      <c r="S272" s="2"/>
    </row>
    <row r="273" spans="2:19">
      <c r="B273" s="2"/>
      <c r="C273" s="2"/>
      <c r="D273" s="2"/>
      <c r="E273" s="2"/>
      <c r="F273" s="2"/>
      <c r="G273" s="2"/>
      <c r="H273" s="2"/>
      <c r="I273" s="12"/>
      <c r="J273" s="2"/>
      <c r="K273" s="6" t="s">
        <v>25</v>
      </c>
      <c r="L273" s="12"/>
      <c r="M273" s="2"/>
      <c r="N273" s="6" t="s">
        <v>26</v>
      </c>
      <c r="O273" s="6">
        <f>'286'!$J$14</f>
        <v>229.17</v>
      </c>
      <c r="P273" s="1"/>
      <c r="Q273" s="6">
        <v>-1</v>
      </c>
      <c r="R273" s="86">
        <v>0.54</v>
      </c>
      <c r="S273" s="85">
        <v>1.2699999999999999E-2</v>
      </c>
    </row>
    <row r="274" spans="2:19">
      <c r="B274" s="2"/>
      <c r="C274" s="2"/>
      <c r="D274" s="2"/>
      <c r="E274" s="2"/>
      <c r="F274" s="2"/>
      <c r="G274" s="13" t="s">
        <v>24</v>
      </c>
      <c r="H274" s="6">
        <f>'inf 286'!K31</f>
        <v>2.2654794035762116</v>
      </c>
      <c r="I274" s="6">
        <f>'inf 286'!L31</f>
        <v>2.2654794035762116</v>
      </c>
      <c r="J274" s="2"/>
      <c r="K274" s="15" t="s">
        <v>28</v>
      </c>
      <c r="L274" s="16">
        <f>O267*Calculadora!$B$3*$O$2</f>
        <v>1.1134294379483949</v>
      </c>
      <c r="M274" s="2"/>
      <c r="N274" s="2"/>
      <c r="O274" s="1"/>
      <c r="P274" s="1"/>
      <c r="Q274" s="6">
        <v>-10</v>
      </c>
      <c r="R274" s="86">
        <f>R273-0.01</f>
        <v>0.53</v>
      </c>
      <c r="S274" s="85">
        <v>1.2500000000000001E-2</v>
      </c>
    </row>
    <row r="275" spans="2:19">
      <c r="B275" s="2"/>
      <c r="C275" s="2"/>
      <c r="D275" s="2"/>
      <c r="E275" s="2"/>
      <c r="F275" s="2"/>
      <c r="G275" s="13" t="s">
        <v>27</v>
      </c>
      <c r="H275" s="6">
        <f>(1+(H277*S271))</f>
        <v>1.0091827680756289</v>
      </c>
      <c r="I275" s="6">
        <f>(1+(I277*S280))</f>
        <v>1.0079416656735061</v>
      </c>
      <c r="J275" s="2"/>
      <c r="K275" s="17" t="s">
        <v>30</v>
      </c>
      <c r="L275" s="18">
        <f>$O$5*Calculadora!$B$3*O267*1*(1-(L271*0.016))</f>
        <v>1.2004556720746826</v>
      </c>
      <c r="M275" s="1"/>
      <c r="N275" s="13" t="s">
        <v>31</v>
      </c>
      <c r="O275" s="6">
        <f>O273+L271</f>
        <v>224.28496692335065</v>
      </c>
      <c r="P275" s="1"/>
      <c r="Q275" s="6">
        <v>-20</v>
      </c>
      <c r="R275" s="86">
        <f t="shared" ref="R275:R279" si="46">R274-0.01</f>
        <v>0.52</v>
      </c>
      <c r="S275" s="85">
        <v>1.23E-2</v>
      </c>
    </row>
    <row r="276" spans="2:19">
      <c r="B276" s="2"/>
      <c r="C276" s="2"/>
      <c r="D276" s="2"/>
      <c r="E276" s="2"/>
      <c r="F276" s="2"/>
      <c r="G276" s="13" t="s">
        <v>29</v>
      </c>
      <c r="H276" s="6">
        <f>R271</f>
        <v>0.5718231134594296</v>
      </c>
      <c r="I276" s="6">
        <f>R280</f>
        <v>0.53681452957463738</v>
      </c>
      <c r="J276" s="2"/>
      <c r="K276" s="17" t="s">
        <v>32</v>
      </c>
      <c r="L276" s="18">
        <f>$O$5*Calculadora!$B$3*O267*1.25*(1-(L271*0.016))</f>
        <v>1.5005695900933533</v>
      </c>
      <c r="M276" s="1"/>
      <c r="N276" s="2"/>
      <c r="O276" s="2"/>
      <c r="P276" s="12"/>
      <c r="Q276" s="6">
        <v>-30</v>
      </c>
      <c r="R276" s="86">
        <f t="shared" si="46"/>
        <v>0.51</v>
      </c>
      <c r="S276" s="85">
        <v>1.1350000000000001E-2</v>
      </c>
    </row>
    <row r="277" spans="2:19">
      <c r="B277" s="2"/>
      <c r="C277" s="2"/>
      <c r="D277" s="2"/>
      <c r="E277" s="2"/>
      <c r="F277" s="2"/>
      <c r="G277" s="13">
        <v>180</v>
      </c>
      <c r="H277" s="13">
        <f>1.04*(O273-C269)*(O273-C270)/((C268-C269)*(C268-C270))+0.914*(O273-C268)*(O273-C270)/((C269-C268)*(C269-C270))+0.83*(O273-C268)*(O273-C269)/((C270-C268)*(C270-C269))</f>
        <v>0.79707169082490115</v>
      </c>
      <c r="I277" s="13">
        <f>1*(O273-C269)*(O273-C270)/((C268-C269)*(C268-C270))+0.903*(O273-C268)*(O273-C270)/((C269-C268)*(C269-C270))+0.76*(O273-C268)*(O273-C269)/((C270-C268)*(C270-C269))</f>
        <v>0.64592533515546979</v>
      </c>
      <c r="J277" s="2"/>
      <c r="K277" s="17" t="s">
        <v>33</v>
      </c>
      <c r="L277" s="18">
        <f>(100+(L275*2.75/-4))/100</f>
        <v>0.99174686725448646</v>
      </c>
      <c r="M277" s="1"/>
      <c r="N277" s="15" t="s">
        <v>43</v>
      </c>
      <c r="O277" s="16"/>
      <c r="P277" s="12"/>
      <c r="Q277" s="6">
        <v>-40</v>
      </c>
      <c r="R277" s="86">
        <f t="shared" si="46"/>
        <v>0.5</v>
      </c>
      <c r="S277" s="85">
        <v>1.115E-2</v>
      </c>
    </row>
    <row r="278" spans="2:19">
      <c r="B278" s="2"/>
      <c r="C278" s="2"/>
      <c r="D278" s="2"/>
      <c r="E278" s="2"/>
      <c r="F278" s="2"/>
      <c r="G278" s="2"/>
      <c r="H278" s="2"/>
      <c r="I278" s="2"/>
      <c r="J278" s="1"/>
      <c r="K278" s="17" t="s">
        <v>35</v>
      </c>
      <c r="L278" s="18">
        <f>(100+(L276*4/-6.25))/100</f>
        <v>0.99039635462340259</v>
      </c>
      <c r="M278" s="1"/>
      <c r="N278" s="17">
        <f>MOD(H269,20/72)</f>
        <v>4.5444800933334251E-2</v>
      </c>
      <c r="O278" s="18">
        <f>MOD(I269,20/72)</f>
        <v>0.25941211209231729</v>
      </c>
      <c r="P278" s="12"/>
      <c r="Q278" s="6">
        <v>-50</v>
      </c>
      <c r="R278" s="86">
        <f t="shared" si="46"/>
        <v>0.49</v>
      </c>
      <c r="S278" s="85">
        <v>1.095E-2</v>
      </c>
    </row>
    <row r="279" spans="2:19">
      <c r="B279" s="2"/>
      <c r="C279" s="2"/>
      <c r="D279" s="2"/>
      <c r="E279" s="2"/>
      <c r="F279" s="2"/>
      <c r="G279" s="2"/>
      <c r="H279" s="2"/>
      <c r="I279" s="2"/>
      <c r="J279" s="2"/>
      <c r="K279" s="17" t="s">
        <v>36</v>
      </c>
      <c r="L279" s="18">
        <f>O273+L271-L275</f>
        <v>223.08451125127596</v>
      </c>
      <c r="M279" s="1"/>
      <c r="N279" s="17">
        <f>N278/(20/72)</f>
        <v>0.16360128336000329</v>
      </c>
      <c r="O279" s="18">
        <f>O278/(20/72)</f>
        <v>0.93388360353234223</v>
      </c>
      <c r="P279" s="12"/>
      <c r="Q279" s="6">
        <v>-60</v>
      </c>
      <c r="R279" s="86">
        <f t="shared" si="46"/>
        <v>0.48</v>
      </c>
      <c r="S279" s="85">
        <v>1.0749999999999999E-2</v>
      </c>
    </row>
    <row r="280" spans="2:19">
      <c r="B280" s="2"/>
      <c r="C280" s="2"/>
      <c r="D280" s="2"/>
      <c r="E280" s="2"/>
      <c r="F280" s="2"/>
      <c r="G280" s="2"/>
      <c r="H280" s="2"/>
      <c r="I280" s="2"/>
      <c r="J280" s="2"/>
      <c r="K280" s="19" t="s">
        <v>37</v>
      </c>
      <c r="L280" s="20">
        <f>O273+L271+L276</f>
        <v>225.78553651344401</v>
      </c>
      <c r="M280" s="2"/>
      <c r="N280" s="17">
        <f>IF(N279&lt;0.288,ROUNDDOWN(N279,0),ROUNDUP(N279,0))</f>
        <v>0</v>
      </c>
      <c r="O280" s="18">
        <f>IF(O279&lt;0.288,ROUNDDOWN(O279,0),ROUNDUP(O279,0))</f>
        <v>1</v>
      </c>
      <c r="P280" s="12"/>
      <c r="Q280" s="6" t="str">
        <f>Calculadora!$B$2</f>
        <v>-3,65</v>
      </c>
      <c r="R280" s="107">
        <f>R273*(Q280-Q274)*(Q280-Q275)*(Q280-Q276)*(Q280-Q277)*(Q280-Q278)*(Q280-Q279)/((Q273-Q274)*(Q273-Q275)*(Q273-Q276)*(Q273-Q277)*(Q273-Q278)*(Q273-Q279))+R274*(Q280-Q273)*(Q280-Q275)*(Q280-Q276)*(Q280-Q277)*(Q280-Q278)*(Q280-Q279)/((Q274-Q273)*(Q274-Q275)*(Q274-Q276)*(Q274-Q277)*(Q274-Q278)*(Q274-Q279))+R275*(Q280-Q273)*(Q280-Q274)*(Q280-Q276)*(Q280-Q277)*(Q280-Q278)*(Q280-Q279)/((Q275-Q273)*(Q275-Q274)*(Q275-Q276)*(Q275-Q277)*(Q275-Q278)*(Q275-Q279))+R276*(Q280-Q273)*(Q280-Q274)*(Q280-Q275)*(Q280-Q277)*(Q280-Q278)*(Q280-Q279)/((Q276-Q273)*(Q276-Q274)*(Q276-Q275)*(Q276-Q277)*(Q276-Q278)*(Q276-Q279))+R277*(Q280-Q273)*(Q280-Q274)*(Q280-Q275)*(Q280-Q276)*(Q280-Q278)*(Q280-Q279)/((Q277-Q273)*(Q277-Q274)*(Q277-Q275)*(Q277-Q276)*(Q277-Q278)*(Q277-Q279))+R278*(Q280-Q273)*(Q280-Q274)*(Q280-Q275)*(Q280-Q276)*(Q280-Q277)*(Q280-Q279)/((Q278-Q273)*(Q278-Q274)*(Q278-Q275)*(Q278-Q276)*(Q278-Q277)*(Q278-Q279))+R279*(Q280-Q273)*(Q280-Q274)*(Q280-Q275)*(Q280-Q276)*(Q280-Q277)*(Q280-Q278)/((Q279-Q273)*(Q279-Q274)*(Q279-Q275)*(Q279-Q276)*(Q279-Q277)*(Q279-Q278))</f>
        <v>0.53681452957463738</v>
      </c>
      <c r="S280" s="6">
        <f>S273*(Q280-Q274)*(Q280-Q275)*(Q280-Q276)*(Q280-Q277)*(Q280-Q278)*(Q280-Q279)/((Q273-Q274)*(Q273-Q275)*(Q273-Q276)*(Q273-Q277)*(Q273-Q278)*(Q273-Q279))+S274*(Q280-Q273)*(Q280-Q275)*(Q280-Q276)*(Q280-Q277)*(Q280-Q278)*(Q280-Q279)/((Q274-Q273)*(Q274-Q275)*(Q274-Q276)*(Q274-Q277)*(Q274-Q278)*(Q274-Q279))+S275*(Q280-Q273)*(Q280-Q274)*(Q280-Q276)*(Q280-Q277)*(Q280-Q278)*(Q280-Q279)/((Q275-Q273)*(Q275-Q274)*(Q275-Q276)*(Q275-Q277)*(Q275-Q278)*(Q275-Q279))+S276*(Q280-Q273)*(Q280-Q274)*(Q280-Q275)*(Q280-Q277)*(Q280-Q278)*(Q280-Q279)/((Q276-Q273)*(Q276-Q274)*(Q276-Q275)*(Q276-Q277)*(Q276-Q278)*(Q276-Q279))+S277*(Q280-Q273)*(Q280-Q274)*(Q280-Q275)*(Q280-Q276)*(Q280-Q278)*(Q280-Q279)/((Q277-Q273)*(Q277-Q274)*(Q277-Q275)*(Q277-Q276)*(Q277-Q278)*(Q277-Q279))+S278*(Q280-Q273)*(Q280-Q274)*(Q280-Q275)*(Q280-Q276)*(Q280-Q277)*(Q280-Q279)/((Q278-Q273)*(Q278-Q274)*(Q278-Q275)*(Q278-Q276)*(Q278-Q277)*(Q278-Q279))+S279*(Q280-Q273)*(Q280-Q274)*(Q280-Q275)*(Q280-Q276)*(Q280-Q277)*(Q280-Q278)/((Q279-Q273)*(Q279-Q274)*(Q279-Q275)*(Q279-Q276)*(Q279-Q277)*(Q279-Q278))</f>
        <v>1.2295021175465505E-2</v>
      </c>
    </row>
    <row r="281" spans="2:19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17">
        <f>IF(N278&lt;0.08,30,N282)</f>
        <v>30</v>
      </c>
      <c r="O281" s="18">
        <f>IF(O278&lt;0.08,30,O282)</f>
        <v>30</v>
      </c>
      <c r="P281" s="2"/>
      <c r="Q281" s="1"/>
      <c r="R281" s="1"/>
      <c r="S281" s="1"/>
    </row>
    <row r="282" spans="2:19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19">
        <f>IF(N278&gt;(20/72)-0.08,30,29)</f>
        <v>29</v>
      </c>
      <c r="O282" s="20">
        <f>IF(O278&gt;(20/72)-0.08,30,29)</f>
        <v>30</v>
      </c>
      <c r="P282" s="2"/>
      <c r="Q282" s="2"/>
      <c r="R282" s="2"/>
      <c r="S282" s="2"/>
    </row>
    <row r="286" spans="2:19">
      <c r="B286" s="477" t="s">
        <v>72</v>
      </c>
      <c r="C286" s="481"/>
      <c r="D286" s="481"/>
      <c r="E286" s="478"/>
      <c r="F286" s="2"/>
      <c r="G286" s="474" t="s">
        <v>72</v>
      </c>
      <c r="H286" s="475"/>
      <c r="I286" s="476"/>
      <c r="J286" s="2"/>
      <c r="K286" s="6" t="s">
        <v>7</v>
      </c>
      <c r="L286" s="12"/>
      <c r="M286" s="2"/>
      <c r="N286" s="6" t="s">
        <v>8</v>
      </c>
      <c r="O286" s="13">
        <f>O287/0.2165</f>
        <v>2.3355566565484582</v>
      </c>
      <c r="P286" s="2"/>
      <c r="Q286" s="6">
        <v>1</v>
      </c>
      <c r="R286" s="86">
        <v>0.59</v>
      </c>
      <c r="S286" s="85">
        <v>1.2699999999999999E-2</v>
      </c>
    </row>
    <row r="287" spans="2:19">
      <c r="B287" s="13" t="s">
        <v>5</v>
      </c>
      <c r="C287" s="6" t="s">
        <v>9</v>
      </c>
      <c r="D287" s="6" t="s">
        <v>10</v>
      </c>
      <c r="E287" s="13" t="s">
        <v>7</v>
      </c>
      <c r="F287" s="2"/>
      <c r="G287" s="13" t="s">
        <v>10</v>
      </c>
      <c r="H287" s="13">
        <f>H288/0.2165</f>
        <v>8.0129310134031435</v>
      </c>
      <c r="I287" s="6">
        <f>I288/0.2165</f>
        <v>8.1546944523668898</v>
      </c>
      <c r="J287" s="2"/>
      <c r="K287" s="15" t="s">
        <v>11</v>
      </c>
      <c r="L287" s="16">
        <f>O287*$O$3*Calculadora!$B$3</f>
        <v>1.7064056264162284</v>
      </c>
      <c r="M287" s="2"/>
      <c r="N287" s="6" t="s">
        <v>12</v>
      </c>
      <c r="O287" s="6">
        <f>E288*(O293-C289)*(O293-C290)/((C288-C289)*(C288-C290))+E289*(O293-C288)*(O293-C290)/((C289-C288)*(C289-C290))+E290*(O293-C288)*(O293-C289)/((C290-C288)*(C290-C289))</f>
        <v>0.50564801614274124</v>
      </c>
      <c r="P287" s="2"/>
      <c r="Q287" s="6">
        <v>5</v>
      </c>
      <c r="R287" s="86">
        <f>R286+0.01</f>
        <v>0.6</v>
      </c>
      <c r="S287" s="85">
        <v>1.3100000000000001E-2</v>
      </c>
    </row>
    <row r="288" spans="2:19">
      <c r="B288" s="5">
        <v>100</v>
      </c>
      <c r="C288" s="108">
        <v>329.1</v>
      </c>
      <c r="D288" s="108">
        <v>275</v>
      </c>
      <c r="E288" s="13">
        <f>D288/45*0.2165</f>
        <v>1.3230555555555554</v>
      </c>
      <c r="F288" s="2"/>
      <c r="G288" s="6" t="s">
        <v>7</v>
      </c>
      <c r="H288" s="6">
        <f>L289+O292</f>
        <v>1.7347995644017806</v>
      </c>
      <c r="I288" s="6">
        <f>L290+O292</f>
        <v>1.7654913489374318</v>
      </c>
      <c r="J288" s="2"/>
      <c r="K288" s="17" t="s">
        <v>13</v>
      </c>
      <c r="L288" s="18">
        <f>IF(L291&gt;0,L287*O290,L287*O291)</f>
        <v>1.7464157616734826</v>
      </c>
      <c r="M288" s="2"/>
      <c r="N288" s="6" t="s">
        <v>14</v>
      </c>
      <c r="O288" s="6">
        <f>H296*POWER(H295,(C288-O293))</f>
        <v>1.4131118783117547</v>
      </c>
      <c r="P288" s="1"/>
      <c r="Q288" s="6">
        <v>10</v>
      </c>
      <c r="R288" s="86">
        <f t="shared" ref="R288:R290" si="47">R287+0.01</f>
        <v>0.61</v>
      </c>
      <c r="S288" s="85">
        <v>1.3299999999999999E-2</v>
      </c>
    </row>
    <row r="289" spans="2:19">
      <c r="B289" s="5">
        <v>90</v>
      </c>
      <c r="C289" s="108">
        <v>293.2</v>
      </c>
      <c r="D289" s="108">
        <v>190</v>
      </c>
      <c r="E289" s="13">
        <f t="shared" ref="E289:E290" si="48">D289/45*0.2165</f>
        <v>0.9141111111111111</v>
      </c>
      <c r="F289" s="2"/>
      <c r="G289" s="6" t="s">
        <v>5</v>
      </c>
      <c r="H289" s="6">
        <f>IF(L299&lt;=C289,80+(L299-C290)/((C289-C290)/10),90+(L299-C289)/((C288-C289)/10))</f>
        <v>69.896196263042341</v>
      </c>
      <c r="I289" s="6">
        <f>IF(L300&lt;=C289,80+(L300-C290)/((C289-C290)/10),90+(L300-C289)/((C288-C289)/10))</f>
        <v>70.651845728158435</v>
      </c>
      <c r="J289" s="2"/>
      <c r="K289" s="17" t="s">
        <v>15</v>
      </c>
      <c r="L289" s="18">
        <f>L288*L297</f>
        <v>1.7323025371615695</v>
      </c>
      <c r="M289" s="2"/>
      <c r="N289" s="6" t="s">
        <v>16</v>
      </c>
      <c r="O289" s="6">
        <f>I296*POWER(I295,(C288-O293))</f>
        <v>1.047381115308333</v>
      </c>
      <c r="P289" s="1"/>
      <c r="Q289" s="6">
        <v>15</v>
      </c>
      <c r="R289" s="86">
        <f t="shared" si="47"/>
        <v>0.62</v>
      </c>
      <c r="S289" s="85">
        <v>1.35E-2</v>
      </c>
    </row>
    <row r="290" spans="2:19">
      <c r="B290" s="5">
        <v>80</v>
      </c>
      <c r="C290" s="108">
        <v>258.2</v>
      </c>
      <c r="D290" s="108">
        <v>133</v>
      </c>
      <c r="E290" s="13">
        <f t="shared" si="48"/>
        <v>0.63987777777777777</v>
      </c>
      <c r="F290" s="2"/>
      <c r="G290" s="6" t="s">
        <v>17</v>
      </c>
      <c r="H290" s="6">
        <f>IF(N300=0,INDEX('R286'!G255:G363,(ROUNDDOWN(((H289-70)/(20/72)+1),0)),1),INDEX('R286'!G255:G363,(ROUNDUP(((H289-70)/(20/72))+1,0)),1))</f>
        <v>218.39999999999918</v>
      </c>
      <c r="I290" s="6">
        <f>IF(O300=0,INDEX('R286'!G255:G363,(ROUNDDOWN(((I289-70)/(20/72)+1),0)),1),INDEX('R286'!G255:G363,(ROUNDUP(((I289-70)/(20/72))+1,0)),1))</f>
        <v>220.9999999999992</v>
      </c>
      <c r="J290" s="2"/>
      <c r="K290" s="17" t="s">
        <v>18</v>
      </c>
      <c r="L290" s="18">
        <f>L288/L298</f>
        <v>1.7629943216972206</v>
      </c>
      <c r="M290" s="2"/>
      <c r="N290" s="6" t="s">
        <v>19</v>
      </c>
      <c r="O290" s="6">
        <f>IF((O293&gt;0),((100+(L291/-H294))/100))</f>
        <v>1.0234470249264724</v>
      </c>
      <c r="P290" s="1"/>
      <c r="Q290" s="6">
        <v>20</v>
      </c>
      <c r="R290" s="86">
        <f t="shared" si="47"/>
        <v>0.63</v>
      </c>
      <c r="S290" s="85">
        <v>1.38E-2</v>
      </c>
    </row>
    <row r="291" spans="2:19">
      <c r="B291" s="2"/>
      <c r="C291" s="2"/>
      <c r="D291" s="2"/>
      <c r="E291" s="2"/>
      <c r="F291" s="2"/>
      <c r="G291" s="6" t="s">
        <v>39</v>
      </c>
      <c r="H291" s="6">
        <f>N301</f>
        <v>29</v>
      </c>
      <c r="I291" s="6">
        <f>O301</f>
        <v>29</v>
      </c>
      <c r="J291" s="2"/>
      <c r="K291" s="19" t="s">
        <v>21</v>
      </c>
      <c r="L291" s="20">
        <f>IF(Calculadora!$B$2&gt;0,Calculadora!$B$2*O288,Calculadora!$B$2*O289)</f>
        <v>-5.1578583558379041</v>
      </c>
      <c r="M291" s="2"/>
      <c r="N291" s="6" t="s">
        <v>22</v>
      </c>
      <c r="O291" s="6">
        <f>IF((O293&gt;0),((100+(L291/-I294))/100))</f>
        <v>1.0234470249264724</v>
      </c>
      <c r="P291" s="1"/>
      <c r="Q291" s="6" t="str">
        <f>Calculadora!$B$2</f>
        <v>-3,65</v>
      </c>
      <c r="R291" s="6">
        <f>R286*(Q291-Q287)*(Q291-Q288)*(Q291-Q289)*(Q291-Q290)/((Q286-Q287)*(Q286-Q288)*(Q286-Q289)*(Q286-Q290))+R287*(Q291-Q286)*(Q291-Q288)*(Q291-Q289)*(Q291-Q290)/((Q287-Q286)*(Q287-Q288)*(Q287-Q289)*(Q287-Q290))+R288*(Q291-Q286)*(Q291-Q287)*(Q291-Q289)*(Q291-Q290)/((Q288-Q286)*(Q288-Q287)*(Q288-Q289)*(Q288-Q290))+R289*(Q291-Q286)*(Q291-Q287)*(Q291-Q288)*(Q291-Q290)/((Q289-Q286)*(Q289-Q287)*(Q289-Q288)*(Q289-Q290))+R290*(Q291-Q286)*(Q291-Q287)*(Q291-Q288)*(Q291-Q289)/((Q290-Q286)*(Q290-Q287)*(Q290-Q288)*(Q290-Q289))</f>
        <v>0.5718231134594296</v>
      </c>
      <c r="S291" s="6">
        <f>S286*(Q291-Q287)*(Q291-Q288)*(Q291-Q289)*(Q291-Q290)/((Q286-Q287)*(Q286-Q288)*(Q286-Q289)*(Q286-Q290))+S287*(Q291-Q286)*(Q291-Q288)*(Q291-Q289)*(Q291-Q290)/((Q287-Q286)*(Q287-Q288)*(Q287-Q289)*(Q287-Q290))+S288*(Q291-Q286)*(Q291-Q287)*(Q291-Q289)*(Q291-Q290)/((Q288-Q286)*(Q288-Q287)*(Q288-Q289)*(Q288-Q290))+S289*(Q291-Q286)*(Q291-Q287)*(Q291-Q288)*(Q291-Q290)/((Q289-Q286)*(Q289-Q287)*(Q289-Q288)*(Q289-Q290))+S290*(Q291-Q286)*(Q291-Q287)*(Q291-Q288)*(Q291-Q289)/((Q290-Q286)*(Q290-Q287)*(Q290-Q288)*(Q290-Q289))</f>
        <v>1.1520630052894745E-2</v>
      </c>
    </row>
    <row r="292" spans="2:19">
      <c r="B292" s="2"/>
      <c r="C292" s="2"/>
      <c r="D292" s="2"/>
      <c r="E292" s="2"/>
      <c r="F292" s="1"/>
      <c r="G292" s="13" t="s">
        <v>20</v>
      </c>
      <c r="H292" s="13">
        <f>H287/4</f>
        <v>2.0032327533507859</v>
      </c>
      <c r="I292" s="6">
        <f>I287/4</f>
        <v>2.0386736130917225</v>
      </c>
      <c r="J292" s="2"/>
      <c r="K292" s="12"/>
      <c r="L292" s="12"/>
      <c r="M292" s="2"/>
      <c r="N292" s="6" t="s">
        <v>23</v>
      </c>
      <c r="O292" s="6">
        <f>O287/4.05*Calculadora!$B$5</f>
        <v>2.4970272402110682E-3</v>
      </c>
      <c r="P292" s="1"/>
      <c r="Q292" s="2"/>
      <c r="S292" s="2"/>
    </row>
    <row r="293" spans="2:19">
      <c r="B293" s="2"/>
      <c r="C293" s="2"/>
      <c r="D293" s="2"/>
      <c r="E293" s="2"/>
      <c r="F293" s="2"/>
      <c r="G293" s="2"/>
      <c r="H293" s="2"/>
      <c r="I293" s="12"/>
      <c r="J293" s="2"/>
      <c r="K293" s="6" t="s">
        <v>25</v>
      </c>
      <c r="L293" s="12"/>
      <c r="M293" s="2"/>
      <c r="N293" s="6" t="s">
        <v>26</v>
      </c>
      <c r="O293" s="6">
        <f>'286'!$J$14</f>
        <v>229.17</v>
      </c>
      <c r="P293" s="1"/>
      <c r="Q293" s="6">
        <v>-1</v>
      </c>
      <c r="R293" s="86">
        <v>0.54</v>
      </c>
      <c r="S293" s="85">
        <v>1.2699999999999999E-2</v>
      </c>
    </row>
    <row r="294" spans="2:19">
      <c r="B294" s="2"/>
      <c r="C294" s="2"/>
      <c r="D294" s="2"/>
      <c r="E294" s="2"/>
      <c r="F294" s="2"/>
      <c r="G294" s="13" t="s">
        <v>24</v>
      </c>
      <c r="H294" s="6">
        <f>'inf 286'!K37</f>
        <v>2.1997922431576846</v>
      </c>
      <c r="I294" s="6">
        <f>'inf 286'!L37</f>
        <v>2.1997922431576846</v>
      </c>
      <c r="J294" s="2"/>
      <c r="K294" s="15" t="s">
        <v>28</v>
      </c>
      <c r="L294" s="16">
        <f>O287*Calculadora!$B$3*$O$2</f>
        <v>1.085844601128761</v>
      </c>
      <c r="M294" s="2"/>
      <c r="N294" s="2"/>
      <c r="O294" s="1"/>
      <c r="P294" s="1"/>
      <c r="Q294" s="6">
        <v>-10</v>
      </c>
      <c r="R294" s="86">
        <f>R293-0.01</f>
        <v>0.53</v>
      </c>
      <c r="S294" s="85">
        <v>1.2500000000000001E-2</v>
      </c>
    </row>
    <row r="295" spans="2:19">
      <c r="B295" s="2"/>
      <c r="C295" s="2"/>
      <c r="D295" s="2"/>
      <c r="E295" s="2"/>
      <c r="F295" s="2"/>
      <c r="G295" s="13" t="s">
        <v>27</v>
      </c>
      <c r="H295" s="6">
        <f>(1+(H297*S291))</f>
        <v>1.009094643254741</v>
      </c>
      <c r="I295" s="6">
        <f>(1+(I297*S300))</f>
        <v>1.0074398827189297</v>
      </c>
      <c r="J295" s="2"/>
      <c r="K295" s="17" t="s">
        <v>30</v>
      </c>
      <c r="L295" s="18">
        <f>$O$5*Calculadora!$B$3*O287*1*(1-(L291*0.016))</f>
        <v>1.1754547235139363</v>
      </c>
      <c r="M295" s="1"/>
      <c r="N295" s="13" t="s">
        <v>31</v>
      </c>
      <c r="O295" s="6">
        <f>O293+L291</f>
        <v>224.01214164416209</v>
      </c>
      <c r="P295" s="1"/>
      <c r="Q295" s="6">
        <v>-20</v>
      </c>
      <c r="R295" s="86">
        <v>0.6</v>
      </c>
      <c r="S295" s="85">
        <v>1.23E-2</v>
      </c>
    </row>
    <row r="296" spans="2:19">
      <c r="B296" s="2"/>
      <c r="C296" s="2"/>
      <c r="D296" s="2"/>
      <c r="E296" s="2"/>
      <c r="F296" s="2"/>
      <c r="G296" s="13" t="s">
        <v>29</v>
      </c>
      <c r="H296" s="6">
        <f>R291</f>
        <v>0.5718231134594296</v>
      </c>
      <c r="I296" s="6">
        <f>R300</f>
        <v>0.49936270008401878</v>
      </c>
      <c r="J296" s="2"/>
      <c r="K296" s="17" t="s">
        <v>32</v>
      </c>
      <c r="L296" s="18">
        <f>$O$5*Calculadora!$B$3*O287*1.25*(1-(L291*0.016))</f>
        <v>1.4693184043924203</v>
      </c>
      <c r="M296" s="1"/>
      <c r="N296" s="2"/>
      <c r="O296" s="2"/>
      <c r="P296" s="12"/>
      <c r="Q296" s="6">
        <v>-30</v>
      </c>
      <c r="R296" s="86">
        <v>0.59</v>
      </c>
      <c r="S296" s="85">
        <v>1.1350000000000001E-2</v>
      </c>
    </row>
    <row r="297" spans="2:19">
      <c r="B297" s="2"/>
      <c r="C297" s="2"/>
      <c r="D297" s="2"/>
      <c r="E297" s="2"/>
      <c r="F297" s="2"/>
      <c r="G297" s="13">
        <v>180</v>
      </c>
      <c r="H297" s="13">
        <f>1.04*(O293-C289)*(O293-C290)/((C288-C289)*(C288-C290))+0.914*(O293-C288)*(O293-C290)/((C289-C288)*(C289-C290))+0.83*(O293-C288)*(O293-C289)/((C290-C288)*(C290-C289))</f>
        <v>0.78942238514601293</v>
      </c>
      <c r="I297" s="13">
        <f>1*(O293-C289)*(O293-C290)/((C288-C289)*(C288-C290))+0.903*(O293-C288)*(O293-C290)/((C289-C288)*(C289-C290))+0.76*(O293-C288)*(O293-C289)/((C290-C288)*(C290-C289))</f>
        <v>0.60511345305982944</v>
      </c>
      <c r="J297" s="2"/>
      <c r="K297" s="17" t="s">
        <v>33</v>
      </c>
      <c r="L297" s="18">
        <f>(100+(L295*2.75/-4))/100</f>
        <v>0.99191874877584174</v>
      </c>
      <c r="M297" s="1"/>
      <c r="N297" s="15" t="s">
        <v>43</v>
      </c>
      <c r="O297" s="16"/>
      <c r="P297" s="12"/>
      <c r="Q297" s="6">
        <v>-40</v>
      </c>
      <c r="R297" s="86">
        <v>0.57999999999999996</v>
      </c>
      <c r="S297" s="85">
        <v>1.115E-2</v>
      </c>
    </row>
    <row r="298" spans="2:19">
      <c r="B298" s="2"/>
      <c r="C298" s="2"/>
      <c r="D298" s="2"/>
      <c r="E298" s="2"/>
      <c r="F298" s="2"/>
      <c r="G298" s="2"/>
      <c r="H298" s="2"/>
      <c r="I298" s="2"/>
      <c r="J298" s="1"/>
      <c r="K298" s="17" t="s">
        <v>35</v>
      </c>
      <c r="L298" s="18">
        <f>(100+(L296*4/-6.25))/100</f>
        <v>0.99059636221188851</v>
      </c>
      <c r="M298" s="1"/>
      <c r="N298" s="17">
        <f>MOD(H289,20/72)</f>
        <v>0.17397404082011614</v>
      </c>
      <c r="O298" s="18">
        <f>MOD(I289,20/72)</f>
        <v>9.6290172602875979E-2</v>
      </c>
      <c r="P298" s="12"/>
      <c r="Q298" s="6">
        <v>-50</v>
      </c>
      <c r="R298" s="86">
        <v>0.56999999999999995</v>
      </c>
      <c r="S298" s="85">
        <v>1.095E-2</v>
      </c>
    </row>
    <row r="299" spans="2:19">
      <c r="B299" s="2"/>
      <c r="C299" s="2"/>
      <c r="D299" s="2"/>
      <c r="E299" s="2"/>
      <c r="F299" s="2"/>
      <c r="G299" s="2"/>
      <c r="H299" s="2"/>
      <c r="I299" s="2"/>
      <c r="J299" s="2"/>
      <c r="K299" s="17" t="s">
        <v>36</v>
      </c>
      <c r="L299" s="18">
        <f>O293+L291-L295</f>
        <v>222.83668692064816</v>
      </c>
      <c r="M299" s="1"/>
      <c r="N299" s="17">
        <f>N298/(20/72)</f>
        <v>0.62630654695241805</v>
      </c>
      <c r="O299" s="18">
        <f>O298/(20/72)</f>
        <v>0.34664462137035351</v>
      </c>
      <c r="P299" s="12"/>
      <c r="Q299" s="6">
        <v>-60</v>
      </c>
      <c r="R299" s="86">
        <v>0.56000000000000005</v>
      </c>
      <c r="S299" s="85">
        <v>1.0749999999999999E-2</v>
      </c>
    </row>
    <row r="300" spans="2:19">
      <c r="B300" s="2"/>
      <c r="C300" s="2"/>
      <c r="D300" s="2"/>
      <c r="E300" s="2"/>
      <c r="F300" s="2"/>
      <c r="G300" s="2"/>
      <c r="H300" s="2"/>
      <c r="I300" s="2"/>
      <c r="J300" s="2"/>
      <c r="K300" s="19" t="s">
        <v>37</v>
      </c>
      <c r="L300" s="20">
        <f>O293+L291+L296</f>
        <v>225.48146004855451</v>
      </c>
      <c r="M300" s="2"/>
      <c r="N300" s="17">
        <f>IF(N299&lt;0.288,ROUNDDOWN(N299,0),ROUNDUP(N299,0))</f>
        <v>1</v>
      </c>
      <c r="O300" s="18">
        <f>IF(O299&lt;0.288,ROUNDDOWN(O299,0),ROUNDUP(O299,0))</f>
        <v>1</v>
      </c>
      <c r="P300" s="12"/>
      <c r="Q300" s="6" t="str">
        <f>Calculadora!$B$2</f>
        <v>-3,65</v>
      </c>
      <c r="R300" s="107">
        <f>R293*(Q300-Q294)*(Q300-Q295)*(Q300-Q296)*(Q300-Q297)*(Q300-Q298)*(Q300-Q299)/((Q293-Q294)*(Q293-Q295)*(Q293-Q296)*(Q293-Q297)*(Q293-Q298)*(Q293-Q299))+R294*(Q300-Q293)*(Q300-Q295)*(Q300-Q296)*(Q300-Q297)*(Q300-Q298)*(Q300-Q299)/((Q294-Q293)*(Q294-Q295)*(Q294-Q296)*(Q294-Q297)*(Q294-Q298)*(Q294-Q299))+R295*(Q300-Q293)*(Q300-Q294)*(Q300-Q296)*(Q300-Q297)*(Q300-Q298)*(Q300-Q299)/((Q295-Q293)*(Q295-Q294)*(Q295-Q296)*(Q295-Q297)*(Q295-Q298)*(Q295-Q299))+R296*(Q300-Q293)*(Q300-Q294)*(Q300-Q295)*(Q300-Q297)*(Q300-Q298)*(Q300-Q299)/((Q296-Q293)*(Q296-Q294)*(Q296-Q295)*(Q296-Q297)*(Q296-Q298)*(Q296-Q299))+R297*(Q300-Q293)*(Q300-Q294)*(Q300-Q295)*(Q300-Q296)*(Q300-Q298)*(Q300-Q299)/((Q297-Q293)*(Q297-Q294)*(Q297-Q295)*(Q297-Q296)*(Q297-Q298)*(Q297-Q299))+R298*(Q300-Q293)*(Q300-Q294)*(Q300-Q295)*(Q300-Q296)*(Q300-Q297)*(Q300-Q299)/((Q298-Q293)*(Q298-Q294)*(Q298-Q295)*(Q298-Q296)*(Q298-Q297)*(Q298-Q299))+R299*(Q300-Q293)*(Q300-Q294)*(Q300-Q295)*(Q300-Q296)*(Q300-Q297)*(Q300-Q298)/((Q299-Q293)*(Q299-Q294)*(Q299-Q295)*(Q299-Q296)*(Q299-Q297)*(Q299-Q298))</f>
        <v>0.49936270008401878</v>
      </c>
      <c r="S300" s="6">
        <f>S293*(Q300-Q294)*(Q300-Q295)*(Q300-Q296)*(Q300-Q297)*(Q300-Q298)*(Q300-Q299)/((Q293-Q294)*(Q293-Q295)*(Q293-Q296)*(Q293-Q297)*(Q293-Q298)*(Q293-Q299))+S294*(Q300-Q293)*(Q300-Q295)*(Q300-Q296)*(Q300-Q297)*(Q300-Q298)*(Q300-Q299)/((Q294-Q293)*(Q294-Q295)*(Q294-Q296)*(Q294-Q297)*(Q294-Q298)*(Q294-Q299))+S295*(Q300-Q293)*(Q300-Q294)*(Q300-Q296)*(Q300-Q297)*(Q300-Q298)*(Q300-Q299)/((Q295-Q293)*(Q295-Q294)*(Q295-Q296)*(Q295-Q297)*(Q295-Q298)*(Q295-Q299))+S296*(Q300-Q293)*(Q300-Q294)*(Q300-Q295)*(Q300-Q297)*(Q300-Q298)*(Q300-Q299)/((Q296-Q293)*(Q296-Q294)*(Q296-Q295)*(Q296-Q297)*(Q296-Q298)*(Q296-Q299))+S297*(Q300-Q293)*(Q300-Q294)*(Q300-Q295)*(Q300-Q296)*(Q300-Q298)*(Q300-Q299)/((Q297-Q293)*(Q297-Q294)*(Q297-Q295)*(Q297-Q296)*(Q297-Q298)*(Q297-Q299))+S298*(Q300-Q293)*(Q300-Q294)*(Q300-Q295)*(Q300-Q296)*(Q300-Q297)*(Q300-Q299)/((Q298-Q293)*(Q298-Q294)*(Q298-Q295)*(Q298-Q296)*(Q298-Q297)*(Q298-Q299))+S299*(Q300-Q293)*(Q300-Q294)*(Q300-Q295)*(Q300-Q296)*(Q300-Q297)*(Q300-Q298)/((Q299-Q293)*(Q299-Q294)*(Q299-Q295)*(Q299-Q296)*(Q299-Q297)*(Q299-Q298))</f>
        <v>1.2295021175465505E-2</v>
      </c>
    </row>
    <row r="301" spans="2:19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17">
        <f>IF(N298&lt;0.08,30,N302)</f>
        <v>29</v>
      </c>
      <c r="O301" s="18">
        <f>IF(O298&lt;0.08,30,O302)</f>
        <v>29</v>
      </c>
      <c r="P301" s="2"/>
      <c r="Q301" s="1"/>
      <c r="R301" s="1"/>
      <c r="S301" s="1"/>
    </row>
    <row r="302" spans="2:19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19">
        <f>IF(N298&gt;(20/72)-0.08,30,29)</f>
        <v>29</v>
      </c>
      <c r="O302" s="20">
        <f>IF(O298&gt;(20/72)-0.08,30,29)</f>
        <v>29</v>
      </c>
      <c r="P302" s="2"/>
      <c r="Q302" s="2"/>
      <c r="R302" s="2"/>
      <c r="S302" s="2"/>
    </row>
    <row r="306" spans="2:19">
      <c r="B306" s="477" t="s">
        <v>74</v>
      </c>
      <c r="C306" s="481"/>
      <c r="D306" s="481"/>
      <c r="E306" s="478"/>
      <c r="F306" s="2"/>
      <c r="G306" s="474" t="s">
        <v>74</v>
      </c>
      <c r="H306" s="475"/>
      <c r="I306" s="476"/>
      <c r="J306" s="2"/>
      <c r="K306" s="6" t="s">
        <v>7</v>
      </c>
      <c r="L306" s="12"/>
      <c r="M306" s="2"/>
      <c r="N306" s="6" t="s">
        <v>8</v>
      </c>
      <c r="O306" s="13" t="e">
        <f>O307/0.2165</f>
        <v>#DIV/0!</v>
      </c>
      <c r="P306" s="2"/>
      <c r="Q306" s="6">
        <v>1</v>
      </c>
      <c r="R306" s="86"/>
      <c r="S306" s="85">
        <v>1.2699999999999999E-2</v>
      </c>
    </row>
    <row r="307" spans="2:19">
      <c r="B307" s="13" t="s">
        <v>5</v>
      </c>
      <c r="C307" s="6" t="s">
        <v>9</v>
      </c>
      <c r="D307" s="6" t="s">
        <v>10</v>
      </c>
      <c r="E307" s="13" t="s">
        <v>7</v>
      </c>
      <c r="F307" s="2"/>
      <c r="G307" s="13" t="s">
        <v>10</v>
      </c>
      <c r="H307" s="13" t="e">
        <f>H308/0.2165</f>
        <v>#DIV/0!</v>
      </c>
      <c r="I307" s="6" t="e">
        <f>I308/0.2165</f>
        <v>#DIV/0!</v>
      </c>
      <c r="J307" s="2"/>
      <c r="K307" s="15" t="s">
        <v>11</v>
      </c>
      <c r="L307" s="16" t="e">
        <f>O307*$O$3*Calculadora!$B$3</f>
        <v>#DIV/0!</v>
      </c>
      <c r="M307" s="2"/>
      <c r="N307" s="6" t="s">
        <v>12</v>
      </c>
      <c r="O307" s="6" t="e">
        <f>E308*(O313-C309)*(O313-C310)/((C308-C309)*(C308-C310))+E309*(O313-C308)*(O313-C310)/((C309-C308)*(C309-C310))+E310*(O313-C308)*(O313-C309)/((C310-C308)*(C310-C309))</f>
        <v>#DIV/0!</v>
      </c>
      <c r="P307" s="2"/>
      <c r="Q307" s="6">
        <v>5</v>
      </c>
      <c r="R307" s="86"/>
      <c r="S307" s="85">
        <v>1.3100000000000001E-2</v>
      </c>
    </row>
    <row r="308" spans="2:19">
      <c r="B308" s="5">
        <v>100</v>
      </c>
      <c r="C308" s="6"/>
      <c r="D308" s="6"/>
      <c r="E308" s="13">
        <f>D308/45*0.2165</f>
        <v>0</v>
      </c>
      <c r="F308" s="2"/>
      <c r="G308" s="6" t="s">
        <v>7</v>
      </c>
      <c r="H308" s="6" t="e">
        <f>L309+O312</f>
        <v>#DIV/0!</v>
      </c>
      <c r="I308" s="6" t="e">
        <f>L310+O312</f>
        <v>#DIV/0!</v>
      </c>
      <c r="J308" s="2"/>
      <c r="K308" s="17" t="s">
        <v>13</v>
      </c>
      <c r="L308" s="18" t="e">
        <f>IF(L311&gt;0,L307*O310,L307*O311)</f>
        <v>#DIV/0!</v>
      </c>
      <c r="M308" s="2"/>
      <c r="N308" s="6" t="s">
        <v>14</v>
      </c>
      <c r="O308" s="6" t="e">
        <f>H316*POWER(H315,(C308-O313))</f>
        <v>#DIV/0!</v>
      </c>
      <c r="P308" s="1"/>
      <c r="Q308" s="6">
        <v>10</v>
      </c>
      <c r="R308" s="86"/>
      <c r="S308" s="85">
        <v>1.3299999999999999E-2</v>
      </c>
    </row>
    <row r="309" spans="2:19">
      <c r="B309" s="5">
        <v>90</v>
      </c>
      <c r="C309" s="6"/>
      <c r="D309" s="6"/>
      <c r="E309" s="13">
        <f t="shared" ref="E309:E310" si="49">D309/45*0.2165</f>
        <v>0</v>
      </c>
      <c r="F309" s="2"/>
      <c r="G309" s="6" t="s">
        <v>5</v>
      </c>
      <c r="H309" s="6" t="e">
        <f>IF(L319&lt;=C309,80+(L319-C310)/((C309-C310)/10),90+(L319-C309)/((C308-C309)/10))</f>
        <v>#DIV/0!</v>
      </c>
      <c r="I309" s="6" t="e">
        <f>IF(L320&lt;=C309,80+(L320-C310)/((C309-C310)/10),90+(L320-C309)/((C308-C309)/10))</f>
        <v>#DIV/0!</v>
      </c>
      <c r="J309" s="2"/>
      <c r="K309" s="17" t="s">
        <v>15</v>
      </c>
      <c r="L309" s="18" t="e">
        <f>L308*L317</f>
        <v>#DIV/0!</v>
      </c>
      <c r="M309" s="2"/>
      <c r="N309" s="6" t="s">
        <v>16</v>
      </c>
      <c r="O309" s="6" t="e">
        <f>I316*POWER(I315,(C308-O313))</f>
        <v>#DIV/0!</v>
      </c>
      <c r="P309" s="1"/>
      <c r="Q309" s="6">
        <v>15</v>
      </c>
      <c r="R309" s="86"/>
      <c r="S309" s="85">
        <v>1.35E-2</v>
      </c>
    </row>
    <row r="310" spans="2:19">
      <c r="B310" s="5">
        <v>80</v>
      </c>
      <c r="C310" s="6"/>
      <c r="D310" s="6"/>
      <c r="E310" s="13">
        <f t="shared" si="49"/>
        <v>0</v>
      </c>
      <c r="F310" s="2"/>
      <c r="G310" s="6" t="s">
        <v>17</v>
      </c>
      <c r="H310" s="6" t="e">
        <f>IF(N320=0,INDEX('R286'!E255:E363,(ROUNDDOWN(((H309-70)/(20/72)+1),0)),1),INDEX('R286'!E255:E363,(ROUNDUP(((H309-70)/(20/72))+1,0)),1))</f>
        <v>#DIV/0!</v>
      </c>
      <c r="I310" s="6" t="e">
        <f>IF(O320=0,INDEX('R286'!E255:E363,(ROUNDDOWN(((I309-70)/(20/72)+1),0)),1),INDEX('R286'!E255:E363,(ROUNDUP(((I309-70)/(20/72))+1,0)),1))</f>
        <v>#DIV/0!</v>
      </c>
      <c r="J310" s="2"/>
      <c r="K310" s="17" t="s">
        <v>18</v>
      </c>
      <c r="L310" s="18" t="e">
        <f>L308/L318</f>
        <v>#DIV/0!</v>
      </c>
      <c r="M310" s="2"/>
      <c r="N310" s="6" t="s">
        <v>19</v>
      </c>
      <c r="O310" s="6" t="e">
        <f>IF((O313&gt;0),((100+(L311/-H314))/100))</f>
        <v>#DIV/0!</v>
      </c>
      <c r="P310" s="1"/>
      <c r="Q310" s="6">
        <v>20</v>
      </c>
      <c r="R310" s="86"/>
      <c r="S310" s="85">
        <v>1.38E-2</v>
      </c>
    </row>
    <row r="311" spans="2:19">
      <c r="B311" s="2"/>
      <c r="C311" s="2"/>
      <c r="D311" s="2"/>
      <c r="E311" s="2"/>
      <c r="F311" s="2"/>
      <c r="G311" s="6" t="s">
        <v>39</v>
      </c>
      <c r="H311" s="6" t="e">
        <f>N321</f>
        <v>#DIV/0!</v>
      </c>
      <c r="I311" s="6" t="e">
        <f>O321</f>
        <v>#DIV/0!</v>
      </c>
      <c r="J311" s="2"/>
      <c r="K311" s="19" t="s">
        <v>21</v>
      </c>
      <c r="L311" s="20" t="e">
        <f>IF(Calculadora!$B$2&gt;0,Calculadora!$B$2*O308,Calculadora!$B$2*O309)</f>
        <v>#DIV/0!</v>
      </c>
      <c r="M311" s="2"/>
      <c r="N311" s="6" t="s">
        <v>22</v>
      </c>
      <c r="O311" s="6" t="e">
        <f>IF((O313&gt;0),((100+(L311/-I314))/100))</f>
        <v>#DIV/0!</v>
      </c>
      <c r="P311" s="1"/>
      <c r="Q311" s="6" t="str">
        <f>Calculadora!$B$2</f>
        <v>-3,65</v>
      </c>
      <c r="R311" s="6">
        <f>R306*(Q311-Q307)*(Q311-Q308)*(Q311-Q309)*(Q311-Q310)/((Q306-Q307)*(Q306-Q308)*(Q306-Q309)*(Q306-Q310))+R307*(Q311-Q306)*(Q311-Q308)*(Q311-Q309)*(Q311-Q310)/((Q307-Q306)*(Q307-Q308)*(Q307-Q309)*(Q307-Q310))+R308*(Q311-Q306)*(Q311-Q307)*(Q311-Q309)*(Q311-Q310)/((Q308-Q306)*(Q308-Q307)*(Q308-Q309)*(Q308-Q310))+R309*(Q311-Q306)*(Q311-Q307)*(Q311-Q308)*(Q311-Q310)/((Q309-Q306)*(Q309-Q307)*(Q309-Q308)*(Q309-Q310))+R310*(Q311-Q306)*(Q311-Q307)*(Q311-Q308)*(Q311-Q309)/((Q310-Q306)*(Q310-Q307)*(Q310-Q308)*(Q310-Q309))</f>
        <v>0</v>
      </c>
      <c r="S311" s="6">
        <f>S306*(Q311-Q307)*(Q311-Q308)*(Q311-Q309)*(Q311-Q310)/((Q306-Q307)*(Q306-Q308)*(Q306-Q309)*(Q306-Q310))+S307*(Q311-Q306)*(Q311-Q308)*(Q311-Q309)*(Q311-Q310)/((Q307-Q306)*(Q307-Q308)*(Q307-Q309)*(Q307-Q310))+S308*(Q311-Q306)*(Q311-Q307)*(Q311-Q309)*(Q311-Q310)/((Q308-Q306)*(Q308-Q307)*(Q308-Q309)*(Q308-Q310))+S309*(Q311-Q306)*(Q311-Q307)*(Q311-Q308)*(Q311-Q310)/((Q309-Q306)*(Q309-Q307)*(Q309-Q308)*(Q309-Q310))+S310*(Q311-Q306)*(Q311-Q307)*(Q311-Q308)*(Q311-Q309)/((Q310-Q306)*(Q310-Q307)*(Q310-Q308)*(Q310-Q309))</f>
        <v>1.1520630052894745E-2</v>
      </c>
    </row>
    <row r="312" spans="2:19">
      <c r="B312" s="2"/>
      <c r="C312" s="2"/>
      <c r="D312" s="2"/>
      <c r="E312" s="2"/>
      <c r="F312" s="1"/>
      <c r="G312" s="13" t="s">
        <v>20</v>
      </c>
      <c r="H312" s="13" t="e">
        <f>H307/4</f>
        <v>#DIV/0!</v>
      </c>
      <c r="I312" s="6" t="e">
        <f>I307/4</f>
        <v>#DIV/0!</v>
      </c>
      <c r="J312" s="2"/>
      <c r="K312" s="12"/>
      <c r="L312" s="12"/>
      <c r="M312" s="2"/>
      <c r="N312" s="6" t="s">
        <v>23</v>
      </c>
      <c r="O312" s="6" t="e">
        <f>O307/4.05*Calculadora!$B$5</f>
        <v>#DIV/0!</v>
      </c>
      <c r="P312" s="1"/>
      <c r="Q312" s="2"/>
      <c r="R312" s="2"/>
      <c r="S312" s="2"/>
    </row>
    <row r="313" spans="2:19">
      <c r="B313" s="2"/>
      <c r="C313" s="2"/>
      <c r="D313" s="2"/>
      <c r="E313" s="2"/>
      <c r="F313" s="2"/>
      <c r="G313" s="2"/>
      <c r="H313" s="2"/>
      <c r="I313" s="12"/>
      <c r="J313" s="2"/>
      <c r="K313" s="6" t="s">
        <v>25</v>
      </c>
      <c r="L313" s="12"/>
      <c r="M313" s="2"/>
      <c r="N313" s="6" t="s">
        <v>26</v>
      </c>
      <c r="O313" s="6">
        <f>'286'!$J$14</f>
        <v>229.17</v>
      </c>
      <c r="P313" s="1"/>
      <c r="Q313" s="6">
        <v>-1</v>
      </c>
      <c r="R313" s="86"/>
      <c r="S313" s="85">
        <v>1.2699999999999999E-2</v>
      </c>
    </row>
    <row r="314" spans="2:19">
      <c r="B314" s="2"/>
      <c r="C314" s="2"/>
      <c r="D314" s="2"/>
      <c r="E314" s="2"/>
      <c r="F314" s="2"/>
      <c r="G314" s="13" t="s">
        <v>24</v>
      </c>
      <c r="H314" s="6" t="e">
        <f>'inf 286'!O27</f>
        <v>#DIV/0!</v>
      </c>
      <c r="I314" s="6" t="e">
        <f>'inf 286'!P27</f>
        <v>#DIV/0!</v>
      </c>
      <c r="J314" s="2"/>
      <c r="K314" s="15" t="s">
        <v>28</v>
      </c>
      <c r="L314" s="16" t="e">
        <f>O307*Calculadora!$B$3*$O$2</f>
        <v>#DIV/0!</v>
      </c>
      <c r="M314" s="2"/>
      <c r="N314" s="2"/>
      <c r="O314" s="1"/>
      <c r="P314" s="1"/>
      <c r="Q314" s="6">
        <v>-10</v>
      </c>
      <c r="R314" s="86"/>
      <c r="S314" s="85">
        <v>1.2500000000000001E-2</v>
      </c>
    </row>
    <row r="315" spans="2:19">
      <c r="B315" s="2"/>
      <c r="C315" s="2"/>
      <c r="D315" s="2"/>
      <c r="E315" s="2"/>
      <c r="F315" s="2"/>
      <c r="G315" s="13" t="s">
        <v>27</v>
      </c>
      <c r="H315" s="6" t="e">
        <f>(1+(H317*S311))</f>
        <v>#DIV/0!</v>
      </c>
      <c r="I315" s="6" t="e">
        <f>(1+(I317*S320))</f>
        <v>#DIV/0!</v>
      </c>
      <c r="J315" s="2"/>
      <c r="K315" s="17" t="s">
        <v>30</v>
      </c>
      <c r="L315" s="18" t="e">
        <f>$O$5*Calculadora!$B$3*O307*1*(1-(L311*0.016))</f>
        <v>#DIV/0!</v>
      </c>
      <c r="M315" s="1"/>
      <c r="N315" s="13" t="s">
        <v>31</v>
      </c>
      <c r="O315" s="6" t="e">
        <f>O313+L311</f>
        <v>#DIV/0!</v>
      </c>
      <c r="P315" s="1"/>
      <c r="Q315" s="6">
        <v>-20</v>
      </c>
      <c r="R315" s="86"/>
      <c r="S315" s="85">
        <v>1.23E-2</v>
      </c>
    </row>
    <row r="316" spans="2:19">
      <c r="B316" s="2"/>
      <c r="C316" s="2"/>
      <c r="D316" s="2"/>
      <c r="E316" s="2"/>
      <c r="F316" s="2"/>
      <c r="G316" s="13" t="s">
        <v>29</v>
      </c>
      <c r="H316" s="6">
        <f>R311</f>
        <v>0</v>
      </c>
      <c r="I316" s="6">
        <f>R320</f>
        <v>0</v>
      </c>
      <c r="J316" s="2"/>
      <c r="K316" s="17" t="s">
        <v>32</v>
      </c>
      <c r="L316" s="18" t="e">
        <f>$O$5*Calculadora!$B$3*O307*1.25*(1-(L311*0.016))</f>
        <v>#DIV/0!</v>
      </c>
      <c r="M316" s="1"/>
      <c r="N316" s="2"/>
      <c r="O316" s="2"/>
      <c r="P316" s="12"/>
      <c r="Q316" s="6">
        <v>-30</v>
      </c>
      <c r="R316" s="86"/>
      <c r="S316" s="85">
        <v>1.1350000000000001E-2</v>
      </c>
    </row>
    <row r="317" spans="2:19">
      <c r="B317" s="2"/>
      <c r="C317" s="2"/>
      <c r="D317" s="2"/>
      <c r="E317" s="2"/>
      <c r="F317" s="2"/>
      <c r="G317" s="13">
        <v>180</v>
      </c>
      <c r="H317" s="13" t="e">
        <f>1.04*(O313-C309)*(O313-C310)/((C308-C309)*(C308-C310))+0.914*(O313-C308)*(O313-C310)/((C309-C308)*(C309-C310))+0.83*(O313-C308)*(O313-C309)/((C310-C308)*(C310-C309))</f>
        <v>#DIV/0!</v>
      </c>
      <c r="I317" s="13" t="e">
        <f>1*(O313-C309)*(O313-C310)/((C308-C309)*(C308-C310))+0.903*(O313-C308)*(O313-C310)/((C309-C308)*(C309-C310))+0.76*(O313-C308)*(O313-C309)/((C310-C308)*(C310-C309))</f>
        <v>#DIV/0!</v>
      </c>
      <c r="J317" s="2"/>
      <c r="K317" s="17" t="s">
        <v>33</v>
      </c>
      <c r="L317" s="18" t="e">
        <f>(100+(L315*2.75/-4))/100</f>
        <v>#DIV/0!</v>
      </c>
      <c r="M317" s="1"/>
      <c r="N317" s="15" t="s">
        <v>43</v>
      </c>
      <c r="O317" s="16"/>
      <c r="P317" s="12"/>
      <c r="Q317" s="6">
        <v>-40</v>
      </c>
      <c r="R317" s="86"/>
      <c r="S317" s="85">
        <v>1.115E-2</v>
      </c>
    </row>
    <row r="318" spans="2:19">
      <c r="B318" s="2"/>
      <c r="C318" s="2"/>
      <c r="D318" s="2"/>
      <c r="E318" s="2"/>
      <c r="F318" s="2"/>
      <c r="G318" s="2"/>
      <c r="H318" s="2"/>
      <c r="I318" s="2"/>
      <c r="J318" s="1"/>
      <c r="K318" s="17" t="s">
        <v>35</v>
      </c>
      <c r="L318" s="18" t="e">
        <f>(100+(L316*4/-6.25))/100</f>
        <v>#DIV/0!</v>
      </c>
      <c r="M318" s="1"/>
      <c r="N318" s="17" t="e">
        <f>MOD(H309,20/72)</f>
        <v>#DIV/0!</v>
      </c>
      <c r="O318" s="18" t="e">
        <f>MOD(I309,20/72)</f>
        <v>#DIV/0!</v>
      </c>
      <c r="P318" s="12"/>
      <c r="Q318" s="6">
        <v>-50</v>
      </c>
      <c r="R318" s="86"/>
      <c r="S318" s="85">
        <v>1.095E-2</v>
      </c>
    </row>
    <row r="319" spans="2:19">
      <c r="B319" s="2"/>
      <c r="C319" s="2"/>
      <c r="D319" s="2"/>
      <c r="E319" s="2"/>
      <c r="F319" s="2"/>
      <c r="G319" s="2"/>
      <c r="H319" s="2"/>
      <c r="I319" s="2"/>
      <c r="J319" s="2"/>
      <c r="K319" s="17" t="s">
        <v>36</v>
      </c>
      <c r="L319" s="18" t="e">
        <f>O313+L311-L315</f>
        <v>#DIV/0!</v>
      </c>
      <c r="M319" s="1"/>
      <c r="N319" s="17" t="e">
        <f>N318/(20/72)</f>
        <v>#DIV/0!</v>
      </c>
      <c r="O319" s="18" t="e">
        <f>O318/(20/72)</f>
        <v>#DIV/0!</v>
      </c>
      <c r="P319" s="12"/>
      <c r="Q319" s="6">
        <v>-60</v>
      </c>
      <c r="R319" s="86"/>
      <c r="S319" s="85">
        <v>1.0749999999999999E-2</v>
      </c>
    </row>
    <row r="320" spans="2:19">
      <c r="B320" s="2"/>
      <c r="C320" s="2"/>
      <c r="D320" s="2"/>
      <c r="E320" s="2"/>
      <c r="F320" s="2"/>
      <c r="G320" s="2"/>
      <c r="H320" s="2"/>
      <c r="I320" s="2"/>
      <c r="J320" s="2"/>
      <c r="K320" s="19" t="s">
        <v>37</v>
      </c>
      <c r="L320" s="20" t="e">
        <f>O313+L311+L316</f>
        <v>#DIV/0!</v>
      </c>
      <c r="M320" s="2"/>
      <c r="N320" s="17" t="e">
        <f>IF(N319&lt;0.288,ROUNDDOWN(N319,0),ROUNDUP(N319,0))</f>
        <v>#DIV/0!</v>
      </c>
      <c r="O320" s="18" t="e">
        <f>IF(O319&lt;0.288,ROUNDDOWN(O319,0),ROUNDUP(O319,0))</f>
        <v>#DIV/0!</v>
      </c>
      <c r="P320" s="12"/>
      <c r="Q320" s="6" t="str">
        <f>Calculadora!$B$2</f>
        <v>-3,65</v>
      </c>
      <c r="R320" s="6">
        <f>R313*(Q320-Q314)*(Q320-Q315)*(Q320-Q316)*(Q320-Q317)*(Q320-Q318)*(Q320-Q319)/((Q313-Q314)*(Q313-Q315)*(Q313-Q316)*(Q313-Q317)*(Q313-Q318)*(Q313-Q319))+R314*(Q320-Q313)*(Q320-Q315)*(Q320-Q316)*(Q320-Q317)*(Q320-Q318)*(Q320-Q319)/((Q314-Q313)*(Q314-Q315)*(Q314-Q316)*(Q314-Q317)*(Q314-Q318)*(Q314-Q319))+R315*(Q320-Q313)*(Q320-Q314)*(Q320-Q316)*(Q320-Q317)*(Q320-Q318)*(Q320-Q319)/((Q315-Q313)*(Q315-Q314)*(Q315-Q316)*(Q315-Q317)*(Q315-Q318)*(Q315-Q319))+R316*(Q320-Q313)*(Q320-Q314)*(Q320-Q315)*(Q320-Q317)*(Q320-Q318)*(Q320-Q319)/((Q316-Q313)*(Q316-Q314)*(Q316-Q315)*(Q316-Q317)*(Q316-Q318)*(Q316-Q319))+R317*(Q320-Q313)*(Q320-Q314)*(Q320-Q315)*(Q320-Q316)*(Q320-Q318)*(Q320-Q319)/((Q317-Q313)*(Q317-Q314)*(Q317-Q315)*(Q317-Q316)*(Q317-Q318)*(Q317-Q319))+R318*(Q320-Q313)*(Q320-Q314)*(Q320-Q315)*(Q320-Q316)*(Q320-Q317)*(Q320-Q319)/((Q318-Q313)*(Q318-Q314)*(Q318-Q315)*(Q318-Q316)*(Q318-Q317)*(Q318-Q319))+R319*(Q320-Q313)*(Q320-Q314)*(Q320-Q315)*(Q320-Q316)*(Q320-Q317)*(Q320-Q318)/((Q319-Q313)*(Q319-Q314)*(Q319-Q315)*(Q319-Q316)*(Q319-Q317)*(Q319-Q318))</f>
        <v>0</v>
      </c>
      <c r="S320" s="6">
        <f>S313*(Q320-Q314)*(Q320-Q315)*(Q320-Q316)*(Q320-Q317)*(Q320-Q318)*(Q320-Q319)/((Q313-Q314)*(Q313-Q315)*(Q313-Q316)*(Q313-Q317)*(Q313-Q318)*(Q313-Q319))+S314*(Q320-Q313)*(Q320-Q315)*(Q320-Q316)*(Q320-Q317)*(Q320-Q318)*(Q320-Q319)/((Q314-Q313)*(Q314-Q315)*(Q314-Q316)*(Q314-Q317)*(Q314-Q318)*(Q314-Q319))+S315*(Q320-Q313)*(Q320-Q314)*(Q320-Q316)*(Q320-Q317)*(Q320-Q318)*(Q320-Q319)/((Q315-Q313)*(Q315-Q314)*(Q315-Q316)*(Q315-Q317)*(Q315-Q318)*(Q315-Q319))+S316*(Q320-Q313)*(Q320-Q314)*(Q320-Q315)*(Q320-Q317)*(Q320-Q318)*(Q320-Q319)/((Q316-Q313)*(Q316-Q314)*(Q316-Q315)*(Q316-Q317)*(Q316-Q318)*(Q316-Q319))+S317*(Q320-Q313)*(Q320-Q314)*(Q320-Q315)*(Q320-Q316)*(Q320-Q318)*(Q320-Q319)/((Q317-Q313)*(Q317-Q314)*(Q317-Q315)*(Q317-Q316)*(Q317-Q318)*(Q317-Q319))+S318*(Q320-Q313)*(Q320-Q314)*(Q320-Q315)*(Q320-Q316)*(Q320-Q317)*(Q320-Q319)/((Q318-Q313)*(Q318-Q314)*(Q318-Q315)*(Q318-Q316)*(Q318-Q317)*(Q318-Q319))+S319*(Q320-Q313)*(Q320-Q314)*(Q320-Q315)*(Q320-Q316)*(Q320-Q317)*(Q320-Q318)/((Q319-Q313)*(Q319-Q314)*(Q319-Q315)*(Q319-Q316)*(Q319-Q317)*(Q319-Q318))</f>
        <v>1.2295021175465505E-2</v>
      </c>
    </row>
    <row r="321" spans="2:19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17" t="e">
        <f>IF(N318&lt;0.08,30,N322)</f>
        <v>#DIV/0!</v>
      </c>
      <c r="O321" s="18" t="e">
        <f>IF(O318&lt;0.08,30,O322)</f>
        <v>#DIV/0!</v>
      </c>
      <c r="P321" s="2"/>
      <c r="Q321" s="1"/>
      <c r="R321" s="1"/>
      <c r="S321" s="1"/>
    </row>
    <row r="322" spans="2:19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19" t="e">
        <f>IF(N318&gt;(20/72)-0.08,30,29)</f>
        <v>#DIV/0!</v>
      </c>
      <c r="O322" s="20" t="e">
        <f>IF(O318&gt;(20/72)-0.08,30,29)</f>
        <v>#DIV/0!</v>
      </c>
      <c r="P322" s="2"/>
      <c r="Q322" s="2"/>
      <c r="R322" s="2"/>
      <c r="S322" s="2"/>
    </row>
    <row r="326" spans="2:19">
      <c r="B326" s="477" t="s">
        <v>73</v>
      </c>
      <c r="C326" s="481"/>
      <c r="D326" s="481"/>
      <c r="E326" s="478"/>
      <c r="F326" s="2"/>
      <c r="G326" s="474" t="s">
        <v>73</v>
      </c>
      <c r="H326" s="475"/>
      <c r="I326" s="476"/>
      <c r="J326" s="2"/>
      <c r="K326" s="6" t="s">
        <v>7</v>
      </c>
      <c r="L326" s="12"/>
      <c r="M326" s="2"/>
      <c r="N326" s="6" t="s">
        <v>8</v>
      </c>
      <c r="O326" s="13" t="e">
        <f>O327/0.2165</f>
        <v>#DIV/0!</v>
      </c>
      <c r="P326" s="2"/>
      <c r="Q326" s="6">
        <v>1</v>
      </c>
      <c r="R326" s="86"/>
      <c r="S326" s="85">
        <v>1.2699999999999999E-2</v>
      </c>
    </row>
    <row r="327" spans="2:19">
      <c r="B327" s="13" t="s">
        <v>5</v>
      </c>
      <c r="C327" s="6" t="s">
        <v>9</v>
      </c>
      <c r="D327" s="6" t="s">
        <v>10</v>
      </c>
      <c r="E327" s="13" t="s">
        <v>7</v>
      </c>
      <c r="F327" s="2"/>
      <c r="G327" s="13" t="s">
        <v>10</v>
      </c>
      <c r="H327" s="13" t="e">
        <f>H328/0.2165</f>
        <v>#DIV/0!</v>
      </c>
      <c r="I327" s="6" t="e">
        <f>I328/0.2165</f>
        <v>#DIV/0!</v>
      </c>
      <c r="J327" s="2"/>
      <c r="K327" s="15" t="s">
        <v>11</v>
      </c>
      <c r="L327" s="16" t="e">
        <f>O327*$O$3*Calculadora!$B$3</f>
        <v>#DIV/0!</v>
      </c>
      <c r="M327" s="2"/>
      <c r="N327" s="6" t="s">
        <v>12</v>
      </c>
      <c r="O327" s="6" t="e">
        <f>E328*(O333-C329)*(O333-C330)/((C328-C329)*(C328-C330))+E329*(O333-C328)*(O333-C330)/((C329-C328)*(C329-C330))+E330*(O333-C328)*(O333-C329)/((C330-C328)*(C330-C329))</f>
        <v>#DIV/0!</v>
      </c>
      <c r="P327" s="2"/>
      <c r="Q327" s="6">
        <v>5</v>
      </c>
      <c r="R327" s="86"/>
      <c r="S327" s="85">
        <v>1.3100000000000001E-2</v>
      </c>
    </row>
    <row r="328" spans="2:19">
      <c r="B328" s="5">
        <v>100</v>
      </c>
      <c r="C328" s="6"/>
      <c r="D328" s="6"/>
      <c r="E328" s="13">
        <f>D328/45*0.2165</f>
        <v>0</v>
      </c>
      <c r="F328" s="2"/>
      <c r="G328" s="6" t="s">
        <v>7</v>
      </c>
      <c r="H328" s="6" t="e">
        <f>L329+O332</f>
        <v>#DIV/0!</v>
      </c>
      <c r="I328" s="6" t="e">
        <f>L330+O332</f>
        <v>#DIV/0!</v>
      </c>
      <c r="J328" s="2"/>
      <c r="K328" s="17" t="s">
        <v>13</v>
      </c>
      <c r="L328" s="18" t="e">
        <f>IF(L331&gt;0,L327*O330,L327*O331)</f>
        <v>#DIV/0!</v>
      </c>
      <c r="M328" s="2"/>
      <c r="N328" s="6" t="s">
        <v>14</v>
      </c>
      <c r="O328" s="6" t="e">
        <f>H336*POWER(H335,(C328-O333))</f>
        <v>#DIV/0!</v>
      </c>
      <c r="P328" s="1"/>
      <c r="Q328" s="6">
        <v>10</v>
      </c>
      <c r="R328" s="86"/>
      <c r="S328" s="85">
        <v>1.3299999999999999E-2</v>
      </c>
    </row>
    <row r="329" spans="2:19">
      <c r="B329" s="5">
        <v>90</v>
      </c>
      <c r="C329" s="6"/>
      <c r="D329" s="6"/>
      <c r="E329" s="13">
        <f t="shared" ref="E329:E330" si="50">D329/45*0.2165</f>
        <v>0</v>
      </c>
      <c r="F329" s="2"/>
      <c r="G329" s="6" t="s">
        <v>5</v>
      </c>
      <c r="H329" s="6" t="e">
        <f>IF(L339&lt;=C329,80+(L339-C330)/((C329-C330)/10),90+(L339-C329)/((C328-C329)/10))</f>
        <v>#DIV/0!</v>
      </c>
      <c r="I329" s="6" t="e">
        <f>IF(L340&lt;=C329,80+(L340-C330)/((C329-C330)/10),90+(L340-C329)/((C328-C329)/10))</f>
        <v>#DIV/0!</v>
      </c>
      <c r="J329" s="2"/>
      <c r="K329" s="17" t="s">
        <v>15</v>
      </c>
      <c r="L329" s="18" t="e">
        <f>L328*L337</f>
        <v>#DIV/0!</v>
      </c>
      <c r="M329" s="2"/>
      <c r="N329" s="6" t="s">
        <v>16</v>
      </c>
      <c r="O329" s="6" t="e">
        <f>I336*POWER(I335,(C328-O333))</f>
        <v>#DIV/0!</v>
      </c>
      <c r="P329" s="1"/>
      <c r="Q329" s="6">
        <v>15</v>
      </c>
      <c r="R329" s="86"/>
      <c r="S329" s="85">
        <v>1.35E-2</v>
      </c>
    </row>
    <row r="330" spans="2:19">
      <c r="B330" s="5">
        <v>80</v>
      </c>
      <c r="C330" s="6"/>
      <c r="D330" s="6"/>
      <c r="E330" s="13">
        <f t="shared" si="50"/>
        <v>0</v>
      </c>
      <c r="F330" s="2"/>
      <c r="G330" s="6" t="s">
        <v>17</v>
      </c>
      <c r="H330" s="6" t="e">
        <f>IF(N340=0,INDEX('R286'!F255:F363,(ROUNDDOWN(((H329-70)/(20/72)+1),0)),1),INDEX('R286'!F255:F363,(ROUNDUP(((H329-70)/(20/72))+1,0)),1))</f>
        <v>#DIV/0!</v>
      </c>
      <c r="I330" s="6" t="e">
        <f>IF(O340=0,INDEX('R286'!F255:F363,(ROUNDDOWN(((I329-70)/(20/72)+1),0)),1),INDEX('R286'!F255:F363,(ROUNDUP(((I329-70)/(20/72))+1,0)),1))</f>
        <v>#DIV/0!</v>
      </c>
      <c r="J330" s="2"/>
      <c r="K330" s="17" t="s">
        <v>18</v>
      </c>
      <c r="L330" s="18" t="e">
        <f>L328/L338</f>
        <v>#DIV/0!</v>
      </c>
      <c r="M330" s="2"/>
      <c r="N330" s="6" t="s">
        <v>19</v>
      </c>
      <c r="O330" s="6" t="e">
        <f>IF((O333&gt;0),((100+(L331/-H334))/100))</f>
        <v>#DIV/0!</v>
      </c>
      <c r="P330" s="1"/>
      <c r="Q330" s="6">
        <v>20</v>
      </c>
      <c r="R330" s="86"/>
      <c r="S330" s="85">
        <v>1.38E-2</v>
      </c>
    </row>
    <row r="331" spans="2:19">
      <c r="B331" s="2"/>
      <c r="C331" s="2"/>
      <c r="D331" s="2"/>
      <c r="E331" s="2"/>
      <c r="F331" s="2"/>
      <c r="G331" s="6" t="s">
        <v>39</v>
      </c>
      <c r="H331" s="6" t="e">
        <f>N341</f>
        <v>#DIV/0!</v>
      </c>
      <c r="I331" s="6" t="e">
        <f>O341</f>
        <v>#DIV/0!</v>
      </c>
      <c r="J331" s="2"/>
      <c r="K331" s="19" t="s">
        <v>21</v>
      </c>
      <c r="L331" s="20" t="e">
        <f>IF(Calculadora!$B$2&gt;0,Calculadora!$B$2*O328,Calculadora!$B$2*O329)</f>
        <v>#DIV/0!</v>
      </c>
      <c r="M331" s="2"/>
      <c r="N331" s="6" t="s">
        <v>22</v>
      </c>
      <c r="O331" s="6" t="e">
        <f>IF((O333&gt;0),((100+(L331/-I334))/100))</f>
        <v>#DIV/0!</v>
      </c>
      <c r="P331" s="1"/>
      <c r="Q331" s="6" t="str">
        <f>Calculadora!$B$2</f>
        <v>-3,65</v>
      </c>
      <c r="R331" s="6">
        <f>R326*(Q331-Q327)*(Q331-Q328)*(Q331-Q329)*(Q331-Q330)/((Q326-Q327)*(Q326-Q328)*(Q326-Q329)*(Q326-Q330))+R327*(Q331-Q326)*(Q331-Q328)*(Q331-Q329)*(Q331-Q330)/((Q327-Q326)*(Q327-Q328)*(Q327-Q329)*(Q327-Q330))+R328*(Q331-Q326)*(Q331-Q327)*(Q331-Q329)*(Q331-Q330)/((Q328-Q326)*(Q328-Q327)*(Q328-Q329)*(Q328-Q330))+R329*(Q331-Q326)*(Q331-Q327)*(Q331-Q328)*(Q331-Q330)/((Q329-Q326)*(Q329-Q327)*(Q329-Q328)*(Q329-Q330))+R330*(Q331-Q326)*(Q331-Q327)*(Q331-Q328)*(Q331-Q329)/((Q330-Q326)*(Q330-Q327)*(Q330-Q328)*(Q330-Q329))</f>
        <v>0</v>
      </c>
      <c r="S331" s="6">
        <f>S326*(Q331-Q327)*(Q331-Q328)*(Q331-Q329)*(Q331-Q330)/((Q326-Q327)*(Q326-Q328)*(Q326-Q329)*(Q326-Q330))+S327*(Q331-Q326)*(Q331-Q328)*(Q331-Q329)*(Q331-Q330)/((Q327-Q326)*(Q327-Q328)*(Q327-Q329)*(Q327-Q330))+S328*(Q331-Q326)*(Q331-Q327)*(Q331-Q329)*(Q331-Q330)/((Q328-Q326)*(Q328-Q327)*(Q328-Q329)*(Q328-Q330))+S329*(Q331-Q326)*(Q331-Q327)*(Q331-Q328)*(Q331-Q330)/((Q329-Q326)*(Q329-Q327)*(Q329-Q328)*(Q329-Q330))+S330*(Q331-Q326)*(Q331-Q327)*(Q331-Q328)*(Q331-Q329)/((Q330-Q326)*(Q330-Q327)*(Q330-Q328)*(Q330-Q329))</f>
        <v>1.1520630052894745E-2</v>
      </c>
    </row>
    <row r="332" spans="2:19">
      <c r="B332" s="2"/>
      <c r="C332" s="2"/>
      <c r="D332" s="2"/>
      <c r="E332" s="2"/>
      <c r="F332" s="1"/>
      <c r="G332" s="13" t="s">
        <v>20</v>
      </c>
      <c r="H332" s="13" t="e">
        <f>H327/4</f>
        <v>#DIV/0!</v>
      </c>
      <c r="I332" s="6" t="e">
        <f>I327/4</f>
        <v>#DIV/0!</v>
      </c>
      <c r="J332" s="2"/>
      <c r="K332" s="12"/>
      <c r="L332" s="12"/>
      <c r="M332" s="2"/>
      <c r="N332" s="6" t="s">
        <v>23</v>
      </c>
      <c r="O332" s="6" t="e">
        <f>O327/4.05*Calculadora!$B$5</f>
        <v>#DIV/0!</v>
      </c>
      <c r="P332" s="1"/>
      <c r="Q332" s="2"/>
      <c r="R332" s="2"/>
      <c r="S332" s="2"/>
    </row>
    <row r="333" spans="2:19">
      <c r="B333" s="2"/>
      <c r="C333" s="2"/>
      <c r="D333" s="2"/>
      <c r="E333" s="2"/>
      <c r="F333" s="2"/>
      <c r="G333" s="2"/>
      <c r="H333" s="2"/>
      <c r="I333" s="12"/>
      <c r="J333" s="2"/>
      <c r="K333" s="6" t="s">
        <v>25</v>
      </c>
      <c r="L333" s="12"/>
      <c r="M333" s="2"/>
      <c r="N333" s="6" t="s">
        <v>26</v>
      </c>
      <c r="O333" s="6">
        <f>'286'!$J$14</f>
        <v>229.17</v>
      </c>
      <c r="P333" s="1"/>
      <c r="Q333" s="6">
        <v>-1</v>
      </c>
      <c r="R333" s="86"/>
      <c r="S333" s="85">
        <v>1.2699999999999999E-2</v>
      </c>
    </row>
    <row r="334" spans="2:19">
      <c r="B334" s="2"/>
      <c r="C334" s="2"/>
      <c r="D334" s="2"/>
      <c r="E334" s="2"/>
      <c r="F334" s="2"/>
      <c r="G334" s="13" t="s">
        <v>24</v>
      </c>
      <c r="H334" s="6" t="e">
        <f>'inf 286'!O15</f>
        <v>#DIV/0!</v>
      </c>
      <c r="I334" s="6" t="e">
        <f>'inf 286'!P15</f>
        <v>#DIV/0!</v>
      </c>
      <c r="J334" s="2"/>
      <c r="K334" s="15" t="s">
        <v>28</v>
      </c>
      <c r="L334" s="16" t="e">
        <f>O327*Calculadora!$B$3*$O$2</f>
        <v>#DIV/0!</v>
      </c>
      <c r="M334" s="2"/>
      <c r="N334" s="2"/>
      <c r="O334" s="1"/>
      <c r="P334" s="1"/>
      <c r="Q334" s="6">
        <v>-10</v>
      </c>
      <c r="R334" s="86"/>
      <c r="S334" s="85">
        <v>1.2500000000000001E-2</v>
      </c>
    </row>
    <row r="335" spans="2:19">
      <c r="B335" s="2"/>
      <c r="C335" s="2"/>
      <c r="D335" s="2"/>
      <c r="E335" s="2"/>
      <c r="F335" s="2"/>
      <c r="G335" s="13" t="s">
        <v>27</v>
      </c>
      <c r="H335" s="6" t="e">
        <f>(1+(H337*S331))</f>
        <v>#DIV/0!</v>
      </c>
      <c r="I335" s="6" t="e">
        <f>(1+(I337*S340))</f>
        <v>#DIV/0!</v>
      </c>
      <c r="J335" s="2"/>
      <c r="K335" s="17" t="s">
        <v>30</v>
      </c>
      <c r="L335" s="18" t="e">
        <f>$O$5*Calculadora!$B$3*O327*1*(1-(L331*0.016))</f>
        <v>#DIV/0!</v>
      </c>
      <c r="M335" s="1"/>
      <c r="N335" s="13" t="s">
        <v>31</v>
      </c>
      <c r="O335" s="6" t="e">
        <f>O333+L331</f>
        <v>#DIV/0!</v>
      </c>
      <c r="P335" s="1"/>
      <c r="Q335" s="6">
        <v>-20</v>
      </c>
      <c r="R335" s="86"/>
      <c r="S335" s="85">
        <v>1.23E-2</v>
      </c>
    </row>
    <row r="336" spans="2:19">
      <c r="B336" s="2"/>
      <c r="C336" s="2"/>
      <c r="D336" s="2"/>
      <c r="E336" s="2"/>
      <c r="F336" s="2"/>
      <c r="G336" s="13" t="s">
        <v>29</v>
      </c>
      <c r="H336" s="6">
        <f>R331</f>
        <v>0</v>
      </c>
      <c r="I336" s="6">
        <f>R340</f>
        <v>0</v>
      </c>
      <c r="J336" s="2"/>
      <c r="K336" s="17" t="s">
        <v>32</v>
      </c>
      <c r="L336" s="18" t="e">
        <f>$O$5*Calculadora!$B$3*O327*1.25*(1-(L331*0.016))</f>
        <v>#DIV/0!</v>
      </c>
      <c r="M336" s="1"/>
      <c r="N336" s="2"/>
      <c r="O336" s="2"/>
      <c r="P336" s="12"/>
      <c r="Q336" s="6">
        <v>-30</v>
      </c>
      <c r="R336" s="86"/>
      <c r="S336" s="85">
        <v>1.1350000000000001E-2</v>
      </c>
    </row>
    <row r="337" spans="2:19">
      <c r="B337" s="2"/>
      <c r="C337" s="2"/>
      <c r="D337" s="2"/>
      <c r="E337" s="2"/>
      <c r="F337" s="2"/>
      <c r="G337" s="13">
        <v>180</v>
      </c>
      <c r="H337" s="13" t="e">
        <f>1.04*(O333-C329)*(O333-C330)/((C328-C329)*(C328-C330))+0.914*(O333-C328)*(O333-C330)/((C329-C328)*(C329-C330))+0.83*(O333-C328)*(O333-C329)/((C330-C328)*(C330-C329))</f>
        <v>#DIV/0!</v>
      </c>
      <c r="I337" s="13" t="e">
        <f>1*(O333-C329)*(O333-C330)/((C328-C329)*(C328-C330))+0.903*(O333-C328)*(O333-C330)/((C329-C328)*(C329-C330))+0.76*(O333-C328)*(O333-C329)/((C330-C328)*(C330-C329))</f>
        <v>#DIV/0!</v>
      </c>
      <c r="J337" s="2"/>
      <c r="K337" s="17" t="s">
        <v>33</v>
      </c>
      <c r="L337" s="18" t="e">
        <f>(100+(L335*2.75/-4))/100</f>
        <v>#DIV/0!</v>
      </c>
      <c r="M337" s="1"/>
      <c r="N337" s="15" t="s">
        <v>43</v>
      </c>
      <c r="O337" s="16"/>
      <c r="P337" s="12"/>
      <c r="Q337" s="6">
        <v>-40</v>
      </c>
      <c r="R337" s="86"/>
      <c r="S337" s="85">
        <v>1.115E-2</v>
      </c>
    </row>
    <row r="338" spans="2:19">
      <c r="B338" s="2"/>
      <c r="C338" s="2"/>
      <c r="D338" s="2"/>
      <c r="E338" s="2"/>
      <c r="F338" s="2"/>
      <c r="G338" s="2"/>
      <c r="H338" s="2"/>
      <c r="I338" s="2"/>
      <c r="J338" s="1"/>
      <c r="K338" s="17" t="s">
        <v>35</v>
      </c>
      <c r="L338" s="18" t="e">
        <f>(100+(L336*4/-6.25))/100</f>
        <v>#DIV/0!</v>
      </c>
      <c r="M338" s="1"/>
      <c r="N338" s="17" t="e">
        <f>MOD(H329,20/72)</f>
        <v>#DIV/0!</v>
      </c>
      <c r="O338" s="18" t="e">
        <f>MOD(I329,20/72)</f>
        <v>#DIV/0!</v>
      </c>
      <c r="P338" s="12"/>
      <c r="Q338" s="6">
        <v>-50</v>
      </c>
      <c r="R338" s="86"/>
      <c r="S338" s="85">
        <v>1.095E-2</v>
      </c>
    </row>
    <row r="339" spans="2:19">
      <c r="B339" s="2"/>
      <c r="C339" s="2"/>
      <c r="D339" s="2"/>
      <c r="E339" s="2"/>
      <c r="F339" s="2"/>
      <c r="G339" s="2"/>
      <c r="H339" s="2"/>
      <c r="I339" s="2"/>
      <c r="J339" s="2"/>
      <c r="K339" s="17" t="s">
        <v>36</v>
      </c>
      <c r="L339" s="18" t="e">
        <f>O333+L331-L335</f>
        <v>#DIV/0!</v>
      </c>
      <c r="M339" s="1"/>
      <c r="N339" s="17" t="e">
        <f>N338/(20/72)</f>
        <v>#DIV/0!</v>
      </c>
      <c r="O339" s="18" t="e">
        <f>O338/(20/72)</f>
        <v>#DIV/0!</v>
      </c>
      <c r="P339" s="12"/>
      <c r="Q339" s="6">
        <v>-60</v>
      </c>
      <c r="R339" s="86"/>
      <c r="S339" s="85">
        <v>1.0749999999999999E-2</v>
      </c>
    </row>
    <row r="340" spans="2:19">
      <c r="B340" s="2"/>
      <c r="C340" s="2"/>
      <c r="D340" s="2"/>
      <c r="E340" s="2"/>
      <c r="F340" s="2"/>
      <c r="G340" s="2"/>
      <c r="H340" s="2"/>
      <c r="I340" s="2"/>
      <c r="J340" s="2"/>
      <c r="K340" s="19" t="s">
        <v>37</v>
      </c>
      <c r="L340" s="20" t="e">
        <f>O333+L331+L336</f>
        <v>#DIV/0!</v>
      </c>
      <c r="M340" s="2"/>
      <c r="N340" s="17" t="e">
        <f>IF(N339&lt;0.288,ROUNDDOWN(N339,0),ROUNDUP(N339,0))</f>
        <v>#DIV/0!</v>
      </c>
      <c r="O340" s="18" t="e">
        <f>IF(O339&lt;0.288,ROUNDDOWN(O339,0),ROUNDUP(O339,0))</f>
        <v>#DIV/0!</v>
      </c>
      <c r="P340" s="12"/>
      <c r="Q340" s="6" t="str">
        <f>Calculadora!$B$2</f>
        <v>-3,65</v>
      </c>
      <c r="R340" s="6">
        <f>R333*(Q340-Q334)*(Q340-Q335)*(Q340-Q336)*(Q340-Q337)*(Q340-Q338)*(Q340-Q339)/((Q333-Q334)*(Q333-Q335)*(Q333-Q336)*(Q333-Q337)*(Q333-Q338)*(Q333-Q339))+R334*(Q340-Q333)*(Q340-Q335)*(Q340-Q336)*(Q340-Q337)*(Q340-Q338)*(Q340-Q339)/((Q334-Q333)*(Q334-Q335)*(Q334-Q336)*(Q334-Q337)*(Q334-Q338)*(Q334-Q339))+R335*(Q340-Q333)*(Q340-Q334)*(Q340-Q336)*(Q340-Q337)*(Q340-Q338)*(Q340-Q339)/((Q335-Q333)*(Q335-Q334)*(Q335-Q336)*(Q335-Q337)*(Q335-Q338)*(Q335-Q339))+R336*(Q340-Q333)*(Q340-Q334)*(Q340-Q335)*(Q340-Q337)*(Q340-Q338)*(Q340-Q339)/((Q336-Q333)*(Q336-Q334)*(Q336-Q335)*(Q336-Q337)*(Q336-Q338)*(Q336-Q339))+R337*(Q340-Q333)*(Q340-Q334)*(Q340-Q335)*(Q340-Q336)*(Q340-Q338)*(Q340-Q339)/((Q337-Q333)*(Q337-Q334)*(Q337-Q335)*(Q337-Q336)*(Q337-Q338)*(Q337-Q339))+R338*(Q340-Q333)*(Q340-Q334)*(Q340-Q335)*(Q340-Q336)*(Q340-Q337)*(Q340-Q339)/((Q338-Q333)*(Q338-Q334)*(Q338-Q335)*(Q338-Q336)*(Q338-Q337)*(Q338-Q339))+R339*(Q340-Q333)*(Q340-Q334)*(Q340-Q335)*(Q340-Q336)*(Q340-Q337)*(Q340-Q338)/((Q339-Q333)*(Q339-Q334)*(Q339-Q335)*(Q339-Q336)*(Q339-Q337)*(Q339-Q338))</f>
        <v>0</v>
      </c>
      <c r="S340" s="6">
        <f>S333*(Q340-Q334)*(Q340-Q335)*(Q340-Q336)*(Q340-Q337)*(Q340-Q338)*(Q340-Q339)/((Q333-Q334)*(Q333-Q335)*(Q333-Q336)*(Q333-Q337)*(Q333-Q338)*(Q333-Q339))+S334*(Q340-Q333)*(Q340-Q335)*(Q340-Q336)*(Q340-Q337)*(Q340-Q338)*(Q340-Q339)/((Q334-Q333)*(Q334-Q335)*(Q334-Q336)*(Q334-Q337)*(Q334-Q338)*(Q334-Q339))+S335*(Q340-Q333)*(Q340-Q334)*(Q340-Q336)*(Q340-Q337)*(Q340-Q338)*(Q340-Q339)/((Q335-Q333)*(Q335-Q334)*(Q335-Q336)*(Q335-Q337)*(Q335-Q338)*(Q335-Q339))+S336*(Q340-Q333)*(Q340-Q334)*(Q340-Q335)*(Q340-Q337)*(Q340-Q338)*(Q340-Q339)/((Q336-Q333)*(Q336-Q334)*(Q336-Q335)*(Q336-Q337)*(Q336-Q338)*(Q336-Q339))+S337*(Q340-Q333)*(Q340-Q334)*(Q340-Q335)*(Q340-Q336)*(Q340-Q338)*(Q340-Q339)/((Q337-Q333)*(Q337-Q334)*(Q337-Q335)*(Q337-Q336)*(Q337-Q338)*(Q337-Q339))+S338*(Q340-Q333)*(Q340-Q334)*(Q340-Q335)*(Q340-Q336)*(Q340-Q337)*(Q340-Q339)/((Q338-Q333)*(Q338-Q334)*(Q338-Q335)*(Q338-Q336)*(Q338-Q337)*(Q338-Q339))+S339*(Q340-Q333)*(Q340-Q334)*(Q340-Q335)*(Q340-Q336)*(Q340-Q337)*(Q340-Q338)/((Q339-Q333)*(Q339-Q334)*(Q339-Q335)*(Q339-Q336)*(Q339-Q337)*(Q339-Q338))</f>
        <v>1.2295021175465505E-2</v>
      </c>
    </row>
    <row r="341" spans="2:19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17" t="e">
        <f>IF(N338&lt;0.08,30,N342)</f>
        <v>#DIV/0!</v>
      </c>
      <c r="O341" s="18" t="e">
        <f>IF(O338&lt;0.08,30,O342)</f>
        <v>#DIV/0!</v>
      </c>
      <c r="P341" s="2"/>
      <c r="Q341" s="1"/>
      <c r="R341" s="1"/>
      <c r="S341" s="1"/>
    </row>
    <row r="342" spans="2:19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19" t="e">
        <f>IF(N338&gt;(20/72)-0.08,30,29)</f>
        <v>#DIV/0!</v>
      </c>
      <c r="O342" s="20" t="e">
        <f>IF(O338&gt;(20/72)-0.08,30,29)</f>
        <v>#DIV/0!</v>
      </c>
      <c r="P342" s="2"/>
      <c r="Q342" s="2"/>
      <c r="R342" s="2"/>
      <c r="S342" s="2"/>
    </row>
    <row r="343" spans="2:19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6" spans="2:19">
      <c r="B346" s="477" t="s">
        <v>75</v>
      </c>
      <c r="C346" s="481"/>
      <c r="D346" s="481"/>
      <c r="E346" s="478"/>
      <c r="F346" s="2"/>
      <c r="G346" s="474" t="s">
        <v>75</v>
      </c>
      <c r="H346" s="475"/>
      <c r="I346" s="476"/>
      <c r="J346" s="2"/>
      <c r="K346" s="6" t="s">
        <v>7</v>
      </c>
      <c r="L346" s="12"/>
      <c r="M346" s="2"/>
      <c r="N346" s="6" t="s">
        <v>8</v>
      </c>
      <c r="O346" s="13" t="e">
        <f>O347/0.2165</f>
        <v>#DIV/0!</v>
      </c>
      <c r="P346" s="2"/>
      <c r="Q346" s="6">
        <v>1</v>
      </c>
      <c r="R346" s="86"/>
      <c r="S346" s="85">
        <v>1.2699999999999999E-2</v>
      </c>
    </row>
    <row r="347" spans="2:19">
      <c r="B347" s="13" t="s">
        <v>5</v>
      </c>
      <c r="C347" s="6" t="s">
        <v>9</v>
      </c>
      <c r="D347" s="6" t="s">
        <v>10</v>
      </c>
      <c r="E347" s="13" t="s">
        <v>7</v>
      </c>
      <c r="F347" s="2"/>
      <c r="G347" s="13" t="s">
        <v>10</v>
      </c>
      <c r="H347" s="13" t="e">
        <f>H348/0.2165</f>
        <v>#DIV/0!</v>
      </c>
      <c r="I347" s="6" t="e">
        <f>I348/0.2165</f>
        <v>#DIV/0!</v>
      </c>
      <c r="J347" s="2"/>
      <c r="K347" s="15" t="s">
        <v>11</v>
      </c>
      <c r="L347" s="16" t="e">
        <f>O347*$O$3*Calculadora!$B$3</f>
        <v>#DIV/0!</v>
      </c>
      <c r="M347" s="2"/>
      <c r="N347" s="6" t="s">
        <v>12</v>
      </c>
      <c r="O347" s="6" t="e">
        <f>E348*(O353-C349)*(O353-C350)/((C348-C349)*(C348-C350))+E349*(O353-C348)*(O353-C350)/((C349-C348)*(C349-C350))+E350*(O353-C348)*(O353-C349)/((C350-C348)*(C350-C349))</f>
        <v>#DIV/0!</v>
      </c>
      <c r="P347" s="2"/>
      <c r="Q347" s="6">
        <v>5</v>
      </c>
      <c r="R347" s="86"/>
      <c r="S347" s="85">
        <v>1.3100000000000001E-2</v>
      </c>
    </row>
    <row r="348" spans="2:19">
      <c r="B348" s="5">
        <v>100</v>
      </c>
      <c r="C348" s="6"/>
      <c r="D348" s="6"/>
      <c r="E348" s="13">
        <f>D348/45*0.2165</f>
        <v>0</v>
      </c>
      <c r="F348" s="2"/>
      <c r="G348" s="6" t="s">
        <v>7</v>
      </c>
      <c r="H348" s="6" t="e">
        <f>L349+O352</f>
        <v>#DIV/0!</v>
      </c>
      <c r="I348" s="6" t="e">
        <f>L350+O352</f>
        <v>#DIV/0!</v>
      </c>
      <c r="J348" s="2"/>
      <c r="K348" s="17" t="s">
        <v>13</v>
      </c>
      <c r="L348" s="18" t="e">
        <f>IF(L351&gt;0,L347*O350,L347*O351)</f>
        <v>#DIV/0!</v>
      </c>
      <c r="M348" s="2"/>
      <c r="N348" s="6" t="s">
        <v>14</v>
      </c>
      <c r="O348" s="6" t="e">
        <f>H356*POWER(H355,(C348-O353))</f>
        <v>#DIV/0!</v>
      </c>
      <c r="P348" s="1"/>
      <c r="Q348" s="6">
        <v>10</v>
      </c>
      <c r="R348" s="86"/>
      <c r="S348" s="85">
        <v>1.3299999999999999E-2</v>
      </c>
    </row>
    <row r="349" spans="2:19">
      <c r="B349" s="5">
        <v>90</v>
      </c>
      <c r="C349" s="6"/>
      <c r="D349" s="6"/>
      <c r="E349" s="13">
        <f t="shared" ref="E349:E350" si="51">D349/45*0.2165</f>
        <v>0</v>
      </c>
      <c r="F349" s="2"/>
      <c r="G349" s="6" t="s">
        <v>5</v>
      </c>
      <c r="H349" s="6" t="e">
        <f>IF(L359&lt;=C349,80+(L359-C350)/((C349-C350)/10),90+(L359-C349)/((C348-C349)/10))</f>
        <v>#DIV/0!</v>
      </c>
      <c r="I349" s="6" t="e">
        <f>IF(L360&lt;=C349,80+(L360-C350)/((C349-C350)/10),90+(L360-C349)/((C348-C349)/10))</f>
        <v>#DIV/0!</v>
      </c>
      <c r="J349" s="2"/>
      <c r="K349" s="17" t="s">
        <v>15</v>
      </c>
      <c r="L349" s="18" t="e">
        <f>L348*L357</f>
        <v>#DIV/0!</v>
      </c>
      <c r="M349" s="2"/>
      <c r="N349" s="6" t="s">
        <v>16</v>
      </c>
      <c r="O349" s="6" t="e">
        <f>I356*POWER(I355,(C348-O353))</f>
        <v>#DIV/0!</v>
      </c>
      <c r="P349" s="1"/>
      <c r="Q349" s="6">
        <v>15</v>
      </c>
      <c r="R349" s="86"/>
      <c r="S349" s="85">
        <v>1.35E-2</v>
      </c>
    </row>
    <row r="350" spans="2:19">
      <c r="B350" s="5">
        <v>80</v>
      </c>
      <c r="C350" s="6"/>
      <c r="D350" s="6"/>
      <c r="E350" s="13">
        <f t="shared" si="51"/>
        <v>0</v>
      </c>
      <c r="F350" s="2"/>
      <c r="G350" s="6" t="s">
        <v>17</v>
      </c>
      <c r="H350" s="6" t="e">
        <f>IF(N360=0,INDEX('R286'!G255:G363,(ROUNDDOWN(((H349-70)/(20/72)+1),0)),1),INDEX('R286'!G255:G363,(ROUNDUP(((H349-70)/(20/72))+1,0)),1))</f>
        <v>#DIV/0!</v>
      </c>
      <c r="I350" s="6" t="e">
        <f>IF(O360=0,INDEX('R286'!G255:G363,(ROUNDDOWN(((I349-70)/(20/72)+1),0)),1),INDEX('R286'!G255:G363,(ROUNDUP(((I349-70)/(20/72))+1,0)),1))</f>
        <v>#DIV/0!</v>
      </c>
      <c r="J350" s="2"/>
      <c r="K350" s="17" t="s">
        <v>18</v>
      </c>
      <c r="L350" s="18" t="e">
        <f>L348/L358</f>
        <v>#DIV/0!</v>
      </c>
      <c r="M350" s="2"/>
      <c r="N350" s="6" t="s">
        <v>19</v>
      </c>
      <c r="O350" s="6" t="e">
        <f>IF((O353&gt;0),((100+(L351/-H354))/100))</f>
        <v>#DIV/0!</v>
      </c>
      <c r="P350" s="1"/>
      <c r="Q350" s="6">
        <v>20</v>
      </c>
      <c r="R350" s="86"/>
      <c r="S350" s="85">
        <v>1.38E-2</v>
      </c>
    </row>
    <row r="351" spans="2:19">
      <c r="B351" s="2"/>
      <c r="C351" s="2"/>
      <c r="D351" s="2"/>
      <c r="E351" s="2"/>
      <c r="F351" s="2"/>
      <c r="G351" s="6" t="s">
        <v>39</v>
      </c>
      <c r="H351" s="6" t="e">
        <f>N361</f>
        <v>#DIV/0!</v>
      </c>
      <c r="I351" s="6" t="e">
        <f>O361</f>
        <v>#DIV/0!</v>
      </c>
      <c r="J351" s="2"/>
      <c r="K351" s="19" t="s">
        <v>21</v>
      </c>
      <c r="L351" s="20" t="e">
        <f>IF(Calculadora!$B$2&gt;0,Calculadora!$B$2*O348,Calculadora!$B$2*O349)</f>
        <v>#DIV/0!</v>
      </c>
      <c r="M351" s="2"/>
      <c r="N351" s="6" t="s">
        <v>22</v>
      </c>
      <c r="O351" s="6" t="e">
        <f>IF((O353&gt;0),((100+(L351/-I354))/100))</f>
        <v>#DIV/0!</v>
      </c>
      <c r="P351" s="1"/>
      <c r="Q351" s="6" t="str">
        <f>Calculadora!$B$2</f>
        <v>-3,65</v>
      </c>
      <c r="R351" s="6">
        <f>R346*(Q351-Q347)*(Q351-Q348)*(Q351-Q349)*(Q351-Q350)/((Q346-Q347)*(Q346-Q348)*(Q346-Q349)*(Q346-Q350))+R347*(Q351-Q346)*(Q351-Q348)*(Q351-Q349)*(Q351-Q350)/((Q347-Q346)*(Q347-Q348)*(Q347-Q349)*(Q347-Q350))+R348*(Q351-Q346)*(Q351-Q347)*(Q351-Q349)*(Q351-Q350)/((Q348-Q346)*(Q348-Q347)*(Q348-Q349)*(Q348-Q350))+R349*(Q351-Q346)*(Q351-Q347)*(Q351-Q348)*(Q351-Q350)/((Q349-Q346)*(Q349-Q347)*(Q349-Q348)*(Q349-Q350))+R350*(Q351-Q346)*(Q351-Q347)*(Q351-Q348)*(Q351-Q349)/((Q350-Q346)*(Q350-Q347)*(Q350-Q348)*(Q350-Q349))</f>
        <v>0</v>
      </c>
      <c r="S351" s="6">
        <f>S346*(Q351-Q347)*(Q351-Q348)*(Q351-Q349)*(Q351-Q350)/((Q346-Q347)*(Q346-Q348)*(Q346-Q349)*(Q346-Q350))+S347*(Q351-Q346)*(Q351-Q348)*(Q351-Q349)*(Q351-Q350)/((Q347-Q346)*(Q347-Q348)*(Q347-Q349)*(Q347-Q350))+S348*(Q351-Q346)*(Q351-Q347)*(Q351-Q349)*(Q351-Q350)/((Q348-Q346)*(Q348-Q347)*(Q348-Q349)*(Q348-Q350))+S349*(Q351-Q346)*(Q351-Q347)*(Q351-Q348)*(Q351-Q350)/((Q349-Q346)*(Q349-Q347)*(Q349-Q348)*(Q349-Q350))+S350*(Q351-Q346)*(Q351-Q347)*(Q351-Q348)*(Q351-Q349)/((Q350-Q346)*(Q350-Q347)*(Q350-Q348)*(Q350-Q349))</f>
        <v>1.1520630052894745E-2</v>
      </c>
    </row>
    <row r="352" spans="2:19">
      <c r="B352" s="2"/>
      <c r="C352" s="2"/>
      <c r="D352" s="2"/>
      <c r="E352" s="2"/>
      <c r="F352" s="1"/>
      <c r="G352" s="13" t="s">
        <v>20</v>
      </c>
      <c r="H352" s="13" t="e">
        <f>H347/4</f>
        <v>#DIV/0!</v>
      </c>
      <c r="I352" s="6" t="e">
        <f>I347/4</f>
        <v>#DIV/0!</v>
      </c>
      <c r="J352" s="2"/>
      <c r="K352" s="12"/>
      <c r="L352" s="12"/>
      <c r="M352" s="2"/>
      <c r="N352" s="6" t="s">
        <v>23</v>
      </c>
      <c r="O352" s="6" t="e">
        <f>O347/4.05*Calculadora!$B$5</f>
        <v>#DIV/0!</v>
      </c>
      <c r="P352" s="1"/>
      <c r="Q352" s="2"/>
      <c r="R352" s="2"/>
      <c r="S352" s="2"/>
    </row>
    <row r="353" spans="2:19">
      <c r="B353" s="2"/>
      <c r="C353" s="2"/>
      <c r="D353" s="2"/>
      <c r="E353" s="2"/>
      <c r="F353" s="2"/>
      <c r="G353" s="2"/>
      <c r="H353" s="2"/>
      <c r="I353" s="12"/>
      <c r="J353" s="2"/>
      <c r="K353" s="6" t="s">
        <v>25</v>
      </c>
      <c r="L353" s="12"/>
      <c r="M353" s="2"/>
      <c r="N353" s="6" t="s">
        <v>26</v>
      </c>
      <c r="O353" s="6">
        <f>'286'!$J$14</f>
        <v>229.17</v>
      </c>
      <c r="P353" s="1"/>
      <c r="Q353" s="6">
        <v>-1</v>
      </c>
      <c r="R353" s="86"/>
      <c r="S353" s="85">
        <v>1.2699999999999999E-2</v>
      </c>
    </row>
    <row r="354" spans="2:19">
      <c r="B354" s="2"/>
      <c r="C354" s="2"/>
      <c r="D354" s="2"/>
      <c r="E354" s="2"/>
      <c r="F354" s="2"/>
      <c r="G354" s="13" t="s">
        <v>24</v>
      </c>
      <c r="H354" s="6" t="e">
        <f>'inf 286'!O21</f>
        <v>#DIV/0!</v>
      </c>
      <c r="I354" s="6" t="e">
        <f>'inf 286'!P21</f>
        <v>#DIV/0!</v>
      </c>
      <c r="J354" s="2"/>
      <c r="K354" s="15" t="s">
        <v>28</v>
      </c>
      <c r="L354" s="16" t="e">
        <f>O347*Calculadora!$B$3*$O$2</f>
        <v>#DIV/0!</v>
      </c>
      <c r="M354" s="2"/>
      <c r="N354" s="2"/>
      <c r="O354" s="1"/>
      <c r="P354" s="1"/>
      <c r="Q354" s="6">
        <v>-10</v>
      </c>
      <c r="R354" s="86"/>
      <c r="S354" s="85">
        <v>1.2500000000000001E-2</v>
      </c>
    </row>
    <row r="355" spans="2:19">
      <c r="B355" s="2"/>
      <c r="C355" s="2"/>
      <c r="D355" s="2"/>
      <c r="E355" s="2"/>
      <c r="F355" s="2"/>
      <c r="G355" s="13" t="s">
        <v>27</v>
      </c>
      <c r="H355" s="6" t="e">
        <f>(1+(H357*S351))</f>
        <v>#DIV/0!</v>
      </c>
      <c r="I355" s="6" t="e">
        <f>(1+(I357*S360))</f>
        <v>#DIV/0!</v>
      </c>
      <c r="J355" s="2"/>
      <c r="K355" s="17" t="s">
        <v>30</v>
      </c>
      <c r="L355" s="18" t="e">
        <f>$O$5*Calculadora!$B$3*O347*1*(1-(L351*0.016))</f>
        <v>#DIV/0!</v>
      </c>
      <c r="M355" s="1"/>
      <c r="N355" s="13" t="s">
        <v>31</v>
      </c>
      <c r="O355" s="6" t="e">
        <f>O353+L351</f>
        <v>#DIV/0!</v>
      </c>
      <c r="P355" s="1"/>
      <c r="Q355" s="6">
        <v>-20</v>
      </c>
      <c r="R355" s="86"/>
      <c r="S355" s="85">
        <v>1.23E-2</v>
      </c>
    </row>
    <row r="356" spans="2:19">
      <c r="B356" s="2"/>
      <c r="C356" s="2"/>
      <c r="D356" s="2"/>
      <c r="E356" s="2"/>
      <c r="F356" s="2"/>
      <c r="G356" s="13" t="s">
        <v>29</v>
      </c>
      <c r="H356" s="6">
        <f>R351</f>
        <v>0</v>
      </c>
      <c r="I356" s="6">
        <f>R360</f>
        <v>0</v>
      </c>
      <c r="J356" s="2"/>
      <c r="K356" s="17" t="s">
        <v>32</v>
      </c>
      <c r="L356" s="18" t="e">
        <f>$O$5*Calculadora!$B$3*O347*1.25*(1-(L351*0.016))</f>
        <v>#DIV/0!</v>
      </c>
      <c r="M356" s="1"/>
      <c r="N356" s="2"/>
      <c r="O356" s="2"/>
      <c r="P356" s="12"/>
      <c r="Q356" s="6">
        <v>-30</v>
      </c>
      <c r="R356" s="86"/>
      <c r="S356" s="85">
        <v>1.1350000000000001E-2</v>
      </c>
    </row>
    <row r="357" spans="2:19">
      <c r="B357" s="2"/>
      <c r="C357" s="2"/>
      <c r="D357" s="2"/>
      <c r="E357" s="2"/>
      <c r="F357" s="2"/>
      <c r="G357" s="13">
        <v>180</v>
      </c>
      <c r="H357" s="13" t="e">
        <f>1.04*(O353-C349)*(O353-C350)/((C348-C349)*(C348-C350))+0.914*(O353-C348)*(O353-C350)/((C349-C348)*(C349-C350))+0.83*(O353-C348)*(O353-C349)/((C350-C348)*(C350-C349))</f>
        <v>#DIV/0!</v>
      </c>
      <c r="I357" s="13" t="e">
        <f>1*(O353-C349)*(O353-C350)/((C348-C349)*(C348-C350))+0.903*(O353-C348)*(O353-C350)/((C349-C348)*(C349-C350))+0.76*(O353-C348)*(O353-C349)/((C350-C348)*(C350-C349))</f>
        <v>#DIV/0!</v>
      </c>
      <c r="J357" s="2"/>
      <c r="K357" s="17" t="s">
        <v>33</v>
      </c>
      <c r="L357" s="18" t="e">
        <f>(100+(L355*2.75/-4))/100</f>
        <v>#DIV/0!</v>
      </c>
      <c r="M357" s="1"/>
      <c r="N357" s="15" t="s">
        <v>43</v>
      </c>
      <c r="O357" s="16"/>
      <c r="P357" s="12"/>
      <c r="Q357" s="6">
        <v>-40</v>
      </c>
      <c r="R357" s="86"/>
      <c r="S357" s="85">
        <v>1.115E-2</v>
      </c>
    </row>
    <row r="358" spans="2:19">
      <c r="B358" s="2"/>
      <c r="C358" s="2"/>
      <c r="D358" s="2"/>
      <c r="E358" s="2"/>
      <c r="F358" s="2"/>
      <c r="G358" s="2"/>
      <c r="H358" s="2"/>
      <c r="I358" s="2"/>
      <c r="J358" s="1"/>
      <c r="K358" s="17" t="s">
        <v>35</v>
      </c>
      <c r="L358" s="18" t="e">
        <f>(100+(L356*4/-6.25))/100</f>
        <v>#DIV/0!</v>
      </c>
      <c r="M358" s="1"/>
      <c r="N358" s="17" t="e">
        <f>MOD(H349,20/72)</f>
        <v>#DIV/0!</v>
      </c>
      <c r="O358" s="18" t="e">
        <f>MOD(I349,20/72)</f>
        <v>#DIV/0!</v>
      </c>
      <c r="P358" s="12"/>
      <c r="Q358" s="6">
        <v>-50</v>
      </c>
      <c r="R358" s="86"/>
      <c r="S358" s="85">
        <v>1.095E-2</v>
      </c>
    </row>
    <row r="359" spans="2:19">
      <c r="B359" s="2"/>
      <c r="C359" s="2"/>
      <c r="D359" s="2"/>
      <c r="E359" s="2"/>
      <c r="F359" s="2"/>
      <c r="G359" s="2"/>
      <c r="H359" s="2"/>
      <c r="I359" s="2"/>
      <c r="J359" s="2"/>
      <c r="K359" s="17" t="s">
        <v>36</v>
      </c>
      <c r="L359" s="18" t="e">
        <f>O353+L351-L355</f>
        <v>#DIV/0!</v>
      </c>
      <c r="M359" s="1"/>
      <c r="N359" s="17" t="e">
        <f>N358/(20/72)</f>
        <v>#DIV/0!</v>
      </c>
      <c r="O359" s="18" t="e">
        <f>O358/(20/72)</f>
        <v>#DIV/0!</v>
      </c>
      <c r="P359" s="12"/>
      <c r="Q359" s="6">
        <v>-60</v>
      </c>
      <c r="R359" s="86"/>
      <c r="S359" s="85">
        <v>1.0749999999999999E-2</v>
      </c>
    </row>
    <row r="360" spans="2:19">
      <c r="B360" s="2"/>
      <c r="C360" s="2"/>
      <c r="D360" s="2"/>
      <c r="E360" s="2"/>
      <c r="F360" s="2"/>
      <c r="G360" s="2"/>
      <c r="H360" s="2"/>
      <c r="I360" s="2"/>
      <c r="J360" s="2"/>
      <c r="K360" s="19" t="s">
        <v>37</v>
      </c>
      <c r="L360" s="20" t="e">
        <f>O353+L351+L356</f>
        <v>#DIV/0!</v>
      </c>
      <c r="M360" s="2"/>
      <c r="N360" s="17" t="e">
        <f>IF(N359&lt;0.288,ROUNDDOWN(N359,0),ROUNDUP(N359,0))</f>
        <v>#DIV/0!</v>
      </c>
      <c r="O360" s="18" t="e">
        <f>IF(O359&lt;0.288,ROUNDDOWN(O359,0),ROUNDUP(O359,0))</f>
        <v>#DIV/0!</v>
      </c>
      <c r="P360" s="12"/>
      <c r="Q360" s="6" t="str">
        <f>Calculadora!$B$2</f>
        <v>-3,65</v>
      </c>
      <c r="R360" s="6">
        <f>R353*(Q360-Q354)*(Q360-Q355)*(Q360-Q356)*(Q360-Q357)*(Q360-Q358)*(Q360-Q359)/((Q353-Q354)*(Q353-Q355)*(Q353-Q356)*(Q353-Q357)*(Q353-Q358)*(Q353-Q359))+R354*(Q360-Q353)*(Q360-Q355)*(Q360-Q356)*(Q360-Q357)*(Q360-Q358)*(Q360-Q359)/((Q354-Q353)*(Q354-Q355)*(Q354-Q356)*(Q354-Q357)*(Q354-Q358)*(Q354-Q359))+R355*(Q360-Q353)*(Q360-Q354)*(Q360-Q356)*(Q360-Q357)*(Q360-Q358)*(Q360-Q359)/((Q355-Q353)*(Q355-Q354)*(Q355-Q356)*(Q355-Q357)*(Q355-Q358)*(Q355-Q359))+R356*(Q360-Q353)*(Q360-Q354)*(Q360-Q355)*(Q360-Q357)*(Q360-Q358)*(Q360-Q359)/((Q356-Q353)*(Q356-Q354)*(Q356-Q355)*(Q356-Q357)*(Q356-Q358)*(Q356-Q359))+R357*(Q360-Q353)*(Q360-Q354)*(Q360-Q355)*(Q360-Q356)*(Q360-Q358)*(Q360-Q359)/((Q357-Q353)*(Q357-Q354)*(Q357-Q355)*(Q357-Q356)*(Q357-Q358)*(Q357-Q359))+R358*(Q360-Q353)*(Q360-Q354)*(Q360-Q355)*(Q360-Q356)*(Q360-Q357)*(Q360-Q359)/((Q358-Q353)*(Q358-Q354)*(Q358-Q355)*(Q358-Q356)*(Q358-Q357)*(Q358-Q359))+R359*(Q360-Q353)*(Q360-Q354)*(Q360-Q355)*(Q360-Q356)*(Q360-Q357)*(Q360-Q358)/((Q359-Q353)*(Q359-Q354)*(Q359-Q355)*(Q359-Q356)*(Q359-Q357)*(Q359-Q358))</f>
        <v>0</v>
      </c>
      <c r="S360" s="6">
        <f>S353*(Q360-Q354)*(Q360-Q355)*(Q360-Q356)*(Q360-Q357)*(Q360-Q358)*(Q360-Q359)/((Q353-Q354)*(Q353-Q355)*(Q353-Q356)*(Q353-Q357)*(Q353-Q358)*(Q353-Q359))+S354*(Q360-Q353)*(Q360-Q355)*(Q360-Q356)*(Q360-Q357)*(Q360-Q358)*(Q360-Q359)/((Q354-Q353)*(Q354-Q355)*(Q354-Q356)*(Q354-Q357)*(Q354-Q358)*(Q354-Q359))+S355*(Q360-Q353)*(Q360-Q354)*(Q360-Q356)*(Q360-Q357)*(Q360-Q358)*(Q360-Q359)/((Q355-Q353)*(Q355-Q354)*(Q355-Q356)*(Q355-Q357)*(Q355-Q358)*(Q355-Q359))+S356*(Q360-Q353)*(Q360-Q354)*(Q360-Q355)*(Q360-Q357)*(Q360-Q358)*(Q360-Q359)/((Q356-Q353)*(Q356-Q354)*(Q356-Q355)*(Q356-Q357)*(Q356-Q358)*(Q356-Q359))+S357*(Q360-Q353)*(Q360-Q354)*(Q360-Q355)*(Q360-Q356)*(Q360-Q358)*(Q360-Q359)/((Q357-Q353)*(Q357-Q354)*(Q357-Q355)*(Q357-Q356)*(Q357-Q358)*(Q357-Q359))+S358*(Q360-Q353)*(Q360-Q354)*(Q360-Q355)*(Q360-Q356)*(Q360-Q357)*(Q360-Q359)/((Q358-Q353)*(Q358-Q354)*(Q358-Q355)*(Q358-Q356)*(Q358-Q357)*(Q358-Q359))+S359*(Q360-Q353)*(Q360-Q354)*(Q360-Q355)*(Q360-Q356)*(Q360-Q357)*(Q360-Q358)/((Q359-Q353)*(Q359-Q354)*(Q359-Q355)*(Q359-Q356)*(Q359-Q357)*(Q359-Q358))</f>
        <v>1.2295021175465505E-2</v>
      </c>
    </row>
    <row r="361" spans="2:19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17" t="e">
        <f>IF(N358&lt;0.08,30,N362)</f>
        <v>#DIV/0!</v>
      </c>
      <c r="O361" s="18" t="e">
        <f>IF(O358&lt;0.08,30,O362)</f>
        <v>#DIV/0!</v>
      </c>
      <c r="P361" s="2"/>
      <c r="Q361" s="1"/>
      <c r="R361" s="1"/>
      <c r="S361" s="1"/>
    </row>
    <row r="362" spans="2:19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19" t="e">
        <f>IF(N358&gt;(20/72)-0.08,30,29)</f>
        <v>#DIV/0!</v>
      </c>
      <c r="O362" s="20" t="e">
        <f>IF(O358&gt;(20/72)-0.08,30,29)</f>
        <v>#DIV/0!</v>
      </c>
      <c r="P362" s="2"/>
      <c r="Q362" s="2"/>
      <c r="R362" s="2"/>
      <c r="S362" s="2"/>
    </row>
  </sheetData>
  <mergeCells count="37">
    <mergeCell ref="B306:E306"/>
    <mergeCell ref="G306:I306"/>
    <mergeCell ref="B326:E326"/>
    <mergeCell ref="G326:I326"/>
    <mergeCell ref="B346:E346"/>
    <mergeCell ref="G346:I346"/>
    <mergeCell ref="B246:E246"/>
    <mergeCell ref="G246:I246"/>
    <mergeCell ref="B266:E266"/>
    <mergeCell ref="G266:I266"/>
    <mergeCell ref="B286:E286"/>
    <mergeCell ref="G286:I286"/>
    <mergeCell ref="B186:E186"/>
    <mergeCell ref="G186:I186"/>
    <mergeCell ref="B206:E206"/>
    <mergeCell ref="G206:I206"/>
    <mergeCell ref="B226:E226"/>
    <mergeCell ref="G226:I226"/>
    <mergeCell ref="B122:E122"/>
    <mergeCell ref="G122:I122"/>
    <mergeCell ref="B147:E147"/>
    <mergeCell ref="G147:I147"/>
    <mergeCell ref="B165:E165"/>
    <mergeCell ref="G165:I165"/>
    <mergeCell ref="B61:E61"/>
    <mergeCell ref="G61:I61"/>
    <mergeCell ref="B79:E79"/>
    <mergeCell ref="G79:I79"/>
    <mergeCell ref="B97:E97"/>
    <mergeCell ref="G97:I97"/>
    <mergeCell ref="B36:E36"/>
    <mergeCell ref="G36:I36"/>
    <mergeCell ref="G2:H2"/>
    <mergeCell ref="I2:J2"/>
    <mergeCell ref="K2:L2"/>
    <mergeCell ref="B18:E18"/>
    <mergeCell ref="G18:I1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311"/>
  <sheetViews>
    <sheetView showGridLines="0" showRowColHeaders="0" zoomScale="80" zoomScaleNormal="80" workbookViewId="0">
      <selection activeCell="N29" sqref="N29"/>
    </sheetView>
  </sheetViews>
  <sheetFormatPr defaultColWidth="8.28515625" defaultRowHeight="12.75"/>
  <cols>
    <col min="1" max="16384" width="8.28515625" style="2"/>
  </cols>
  <sheetData>
    <row r="1" spans="1:68" ht="12.95" customHeight="1"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</row>
    <row r="2" spans="1:68" ht="12.95" customHeight="1">
      <c r="B2" s="54" t="s">
        <v>38</v>
      </c>
      <c r="C2" s="13"/>
      <c r="D2" s="13"/>
      <c r="F2" s="54" t="s">
        <v>66</v>
      </c>
      <c r="G2" s="13"/>
      <c r="H2" s="13"/>
      <c r="J2" s="54" t="s">
        <v>67</v>
      </c>
      <c r="K2" s="13"/>
      <c r="L2" s="13"/>
      <c r="N2" s="13" t="s">
        <v>47</v>
      </c>
      <c r="O2" s="13"/>
      <c r="P2" s="13"/>
      <c r="R2" s="21"/>
      <c r="S2" s="21"/>
      <c r="T2" s="21"/>
      <c r="U2" s="21"/>
      <c r="V2" s="21"/>
      <c r="W2" s="55"/>
      <c r="X2" s="55"/>
      <c r="Y2" s="55"/>
      <c r="Z2" s="55"/>
      <c r="AA2" s="21"/>
      <c r="AB2" s="21"/>
      <c r="AC2" s="21"/>
      <c r="AD2" s="55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</row>
    <row r="3" spans="1:68" ht="12.95" customHeight="1">
      <c r="B3" s="54">
        <f>'286'!C38</f>
        <v>256.2</v>
      </c>
      <c r="C3" s="104">
        <v>3.8</v>
      </c>
      <c r="D3" s="104">
        <v>3.8</v>
      </c>
      <c r="F3" s="54">
        <f>'286'!C99</f>
        <v>239.7</v>
      </c>
      <c r="G3" s="104">
        <v>3.8</v>
      </c>
      <c r="H3" s="104">
        <v>3.8</v>
      </c>
      <c r="J3" s="54">
        <f>'286'!C124</f>
        <v>222.5</v>
      </c>
      <c r="K3" s="104">
        <v>3.8</v>
      </c>
      <c r="L3" s="104">
        <v>3.8</v>
      </c>
      <c r="N3" s="54">
        <f>'286'!C167</f>
        <v>269.3</v>
      </c>
      <c r="O3" s="102">
        <v>4</v>
      </c>
      <c r="P3" s="102">
        <v>4</v>
      </c>
      <c r="R3" s="21"/>
      <c r="S3" s="21"/>
      <c r="T3" s="21"/>
      <c r="U3" s="21"/>
      <c r="V3" s="21"/>
      <c r="W3" s="57"/>
      <c r="X3" s="55"/>
      <c r="Y3" s="55"/>
      <c r="Z3" s="55"/>
      <c r="AA3" s="21"/>
      <c r="AB3" s="21"/>
      <c r="AC3" s="21"/>
      <c r="AD3" s="55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</row>
    <row r="4" spans="1:68" ht="12.95" customHeight="1">
      <c r="B4" s="54">
        <f>'286'!C39</f>
        <v>222.1</v>
      </c>
      <c r="C4" s="104">
        <v>3.3</v>
      </c>
      <c r="D4" s="104">
        <v>3.3</v>
      </c>
      <c r="F4" s="54">
        <f>'286'!C100</f>
        <v>208.8</v>
      </c>
      <c r="G4" s="104">
        <v>3.3</v>
      </c>
      <c r="H4" s="104">
        <v>3.3</v>
      </c>
      <c r="J4" s="54">
        <f>'286'!C125</f>
        <v>194.3</v>
      </c>
      <c r="K4" s="104">
        <v>3.3</v>
      </c>
      <c r="L4" s="104">
        <v>3.3</v>
      </c>
      <c r="N4" s="54">
        <f>'286'!C168</f>
        <v>232.9</v>
      </c>
      <c r="O4" s="102">
        <v>3.5</v>
      </c>
      <c r="P4" s="102">
        <v>3.5</v>
      </c>
      <c r="R4" s="21"/>
      <c r="S4" s="21"/>
      <c r="T4" s="21"/>
      <c r="U4" s="21"/>
      <c r="V4" s="21"/>
      <c r="W4" s="57"/>
      <c r="X4" s="55"/>
      <c r="Y4" s="55"/>
      <c r="Z4" s="55"/>
      <c r="AA4" s="21"/>
      <c r="AB4" s="21"/>
      <c r="AC4" s="21"/>
      <c r="AD4" s="55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</row>
    <row r="5" spans="1:68" ht="12.95" customHeight="1">
      <c r="B5" s="54">
        <f>'286'!C40</f>
        <v>189.4</v>
      </c>
      <c r="C5" s="104">
        <v>2.9</v>
      </c>
      <c r="D5" s="104">
        <v>2.8</v>
      </c>
      <c r="F5" s="54">
        <f>'286'!C101</f>
        <v>179.4</v>
      </c>
      <c r="G5" s="104">
        <v>2.9</v>
      </c>
      <c r="H5" s="104">
        <v>2.8</v>
      </c>
      <c r="J5" s="54">
        <f>'286'!C126</f>
        <v>167.7</v>
      </c>
      <c r="K5" s="104">
        <v>2.9</v>
      </c>
      <c r="L5" s="104">
        <v>2.8</v>
      </c>
      <c r="N5" s="54">
        <f>'286'!C169</f>
        <v>197.6</v>
      </c>
      <c r="O5" s="102">
        <v>3.1</v>
      </c>
      <c r="P5" s="102">
        <v>3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</row>
    <row r="6" spans="1:68" ht="12.95" customHeight="1">
      <c r="B6" s="54">
        <f>'286'!C41</f>
        <v>159.30000000000001</v>
      </c>
      <c r="C6" s="105">
        <v>2.4</v>
      </c>
      <c r="D6" s="105">
        <v>2.2999999999999998</v>
      </c>
      <c r="F6" s="54">
        <f>'286'!C102</f>
        <v>152.4</v>
      </c>
      <c r="G6" s="105">
        <v>2.4</v>
      </c>
      <c r="H6" s="105">
        <v>2.2999999999999998</v>
      </c>
      <c r="J6" s="54">
        <f>'286'!C127</f>
        <v>143.30000000000001</v>
      </c>
      <c r="K6" s="105">
        <v>2.4</v>
      </c>
      <c r="L6" s="105">
        <v>2.2999999999999998</v>
      </c>
      <c r="N6" s="54">
        <f>'286'!C170</f>
        <v>165.4</v>
      </c>
      <c r="O6" s="102">
        <v>2.6</v>
      </c>
      <c r="P6" s="102">
        <v>2.5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</row>
    <row r="7" spans="1:68" ht="12.95" customHeight="1">
      <c r="B7" s="54">
        <f>'286'!C42</f>
        <v>132.5</v>
      </c>
      <c r="C7" s="105">
        <v>2</v>
      </c>
      <c r="D7" s="105">
        <v>1.8</v>
      </c>
      <c r="F7" s="54">
        <f>'286'!C103</f>
        <v>128</v>
      </c>
      <c r="G7" s="105">
        <v>2</v>
      </c>
      <c r="H7" s="105">
        <v>1.8</v>
      </c>
      <c r="J7" s="54">
        <f>'286'!C128</f>
        <v>121.1</v>
      </c>
      <c r="K7" s="105">
        <v>2</v>
      </c>
      <c r="L7" s="105">
        <v>1.8</v>
      </c>
      <c r="N7" s="54">
        <f>'286'!C171</f>
        <v>136.80000000000001</v>
      </c>
      <c r="O7" s="102">
        <v>2.2000000000000002</v>
      </c>
      <c r="P7" s="102">
        <v>2</v>
      </c>
      <c r="R7" s="21"/>
      <c r="S7" s="21"/>
      <c r="T7" s="21"/>
      <c r="U7" s="21"/>
      <c r="V7" s="21"/>
      <c r="W7" s="55"/>
      <c r="X7" s="55"/>
      <c r="Y7" s="55"/>
      <c r="Z7" s="55"/>
      <c r="AA7" s="21"/>
      <c r="AB7" s="21"/>
      <c r="AC7" s="21"/>
      <c r="AD7" s="21"/>
      <c r="AE7" s="21"/>
      <c r="AF7" s="55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</row>
    <row r="8" spans="1:68" ht="12.95" customHeight="1">
      <c r="B8" s="54">
        <f>'286'!C43</f>
        <v>108.6</v>
      </c>
      <c r="C8" s="105">
        <v>1.5</v>
      </c>
      <c r="D8" s="105">
        <v>1.3</v>
      </c>
      <c r="F8" s="54">
        <f>'286'!C104</f>
        <v>106</v>
      </c>
      <c r="G8" s="105">
        <v>1.5</v>
      </c>
      <c r="H8" s="105">
        <v>1.3</v>
      </c>
      <c r="J8" s="54">
        <f>'286'!C129</f>
        <v>100.8</v>
      </c>
      <c r="K8" s="105">
        <v>1.5</v>
      </c>
      <c r="L8" s="105">
        <v>1.3</v>
      </c>
      <c r="N8" s="54">
        <f>'286'!C172</f>
        <v>111.6</v>
      </c>
      <c r="O8" s="102">
        <v>1.7</v>
      </c>
      <c r="P8" s="102">
        <v>1.5</v>
      </c>
      <c r="R8" s="21"/>
      <c r="S8" s="21"/>
      <c r="T8" s="21"/>
      <c r="U8" s="21"/>
      <c r="V8" s="21"/>
      <c r="W8" s="57"/>
      <c r="X8" s="55"/>
      <c r="Y8" s="55"/>
      <c r="Z8" s="55"/>
      <c r="AA8" s="21"/>
      <c r="AB8" s="21"/>
      <c r="AC8" s="21"/>
      <c r="AD8" s="21"/>
      <c r="AE8" s="21"/>
      <c r="AF8" s="55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</row>
    <row r="9" spans="1:68" ht="12.95" customHeight="1">
      <c r="B9" s="54">
        <f>'286'!C44</f>
        <v>87</v>
      </c>
      <c r="C9" s="105">
        <v>1.1000000000000001</v>
      </c>
      <c r="D9" s="105">
        <v>0.8</v>
      </c>
      <c r="F9" s="54">
        <f>'286'!C105</f>
        <v>85.6</v>
      </c>
      <c r="G9" s="105">
        <v>1.1000000000000001</v>
      </c>
      <c r="H9" s="105">
        <v>0.8</v>
      </c>
      <c r="J9" s="54">
        <f>'286'!C130</f>
        <v>81.8</v>
      </c>
      <c r="K9" s="105">
        <v>1.1000000000000001</v>
      </c>
      <c r="L9" s="105">
        <v>0.8</v>
      </c>
      <c r="N9" s="54">
        <f>'286'!L181</f>
        <v>226.93684563587308</v>
      </c>
      <c r="O9" s="54">
        <f>O3*(N9-N4)*(N9-N5)*(N9-N6)*(N9-N7)*(N9-N8)/((N3-N4)*(N3-N5)*(N3-N6)*(N3-N7)*(N3-N8))+O4*(N9-N3)*(N9-N5)*(N9-N6)*(N9-N7)*(N9-N8)/((N4-N3)*(N4-N5)*(N4-N6)*(N4-N7)*(N4-N8))+O5*(N9-N3)*(N9-N4)*(N9-N6)*(N9-N7)*(N9-N8)/((N5-N3)*(N5-N4)*(N5-N6)*(N5-N7)*(N5-N8))+O6*(N9-N3)*(N9-N4)*(N9-N5)*(N9-N7)*(N9-N8)/((N6-N3)*(N6-N4)*(N6-N5)*(N6-N7)*(N6-N8))+O7*(N9-N3)*(N9-N4)*(N9-N5)*(N9-N6)*(N9-N8)/((N7-N3)*(N7-N4)*(N7-N5)*(N7-N6)*(N7-N8))+O8*(N9-N3)*(N9-N4)*(N9-N5)*(N9-N6)*(N9-N7)/((N8-N3)*(N8-N4)*(N8*N5)*(N8-N6)*(N8-N7))</f>
        <v>3.4800627946060199</v>
      </c>
      <c r="P9" s="54">
        <f>P3*(N9-N4)*(N9-N5)*(N9-N6)*(N9-N7)*(N9-N8)/((N3-N4)*(N3-N5)*(N3-N6)*(N3-N7)*(N3-N8))+P4*(N9-N3)*(N9-N5)*(N9-N6)*(N9-N7)*(N9-N8)/((N4-N3)*(N4-N5)*(N4-N6)*(N4-N7)*(N4-N8))+P5*(N9-N3)*(N9-N4)*(N9-N6)*(N9-N7)*(N9-N8)/((N5-N3)*(N5-N4)*(N5-N6)*(N5-N7)*(N5-N8))+P6*(N9-N3)*(N9-N4)*(N9-N5)*(N9-N7)*(N9-N8)/((N6-N3)*(N6-N4)*(N6-N5)*(N6-N7)*(N6-N8))+P7*(N9-N3)*(N9-N4)*(N9-N5)*(N9-N6)*(N9-N8)/((N7-N3)*(N7-N4)*(N7-N5)*(N7-N6)*(N7-N8))+P8*(N9-N3)*(N9-N4)*(N9-N5)*(N9-N6)*(N9-N7)/((N8-N3)*(N8-N4)*(N8*N5)*(N8-N6)*(N8-N7))</f>
        <v>3.4454431540872497</v>
      </c>
      <c r="R9" s="21"/>
      <c r="S9" s="21"/>
      <c r="T9" s="21"/>
      <c r="U9" s="21"/>
      <c r="V9" s="21"/>
      <c r="W9" s="57"/>
      <c r="X9" s="55"/>
      <c r="Y9" s="55"/>
      <c r="Z9" s="55"/>
      <c r="AA9" s="21"/>
      <c r="AB9" s="21"/>
      <c r="AC9" s="21"/>
      <c r="AD9" s="21"/>
      <c r="AE9" s="21"/>
      <c r="AF9" s="55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</row>
    <row r="10" spans="1:68" ht="12.95" customHeight="1">
      <c r="B10" s="54">
        <f>'286'!C45</f>
        <v>66.7</v>
      </c>
      <c r="C10" s="105">
        <v>0.6</v>
      </c>
      <c r="D10" s="105">
        <v>0.3</v>
      </c>
      <c r="F10" s="54">
        <f>'286'!C106</f>
        <v>66.099999999999994</v>
      </c>
      <c r="G10" s="105">
        <v>0.6</v>
      </c>
      <c r="H10" s="105">
        <v>0.3</v>
      </c>
      <c r="J10" s="54">
        <f>'286'!C131</f>
        <v>63.4</v>
      </c>
      <c r="K10" s="105">
        <v>0.6</v>
      </c>
      <c r="L10" s="105">
        <v>0.3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</row>
    <row r="11" spans="1:68" ht="12.95" customHeight="1">
      <c r="B11" s="54">
        <f>'286'!L52</f>
        <v>226.75434563587308</v>
      </c>
      <c r="C11" s="54">
        <f>C3*(B11-B4)*(B11-B5)*(B11-B6)*(B11-B7)*(B11-B8)*(B11-B9)*(B11-B10)/((B3-B4)*(B3-B5)*(B3-B6)*(B3-B7)*(B3-B8)*(B3-B9)*(B3-B10))+C4*(B11-B3)*(B11-B5)*(B11-B6)*(B11-B7)*(B11-B8)*(B11-B9)*(B11-B10)/((B4-B3)*(B4-B5)*(B4-B6)*(B4-B7)*(B4-B8)*(B4-B9)*(B4-B10))+C5*(B11-B3)*(B11-B4)*(B11-B6)*(B11-B7)*(B11-B8)*(B11-B9)*(B11-B10)/((B5-B3)*(B5-B4)*(B5-B6)*(B5-B7)*(B5-B8)*(B5-B9)*(B5-B10))+C6*(B11-B3)*(B11-B4)*(B11-B5)*(B11-B7)*(B11-B8)*(B11-B9)*(B11-B10)/((B6-B3)*(B6-B4)*(B6-B5)*(B6-B7)*(B6-B8)*(B6-B9)*(B6-B10))+C7*(B11-B3)*(B11-B4)*(B11-B5)*(B11-B6)*(B11-B8)*(B11-B9)*(B11-B10)/((B7-B3)*(B7-B4)*(B7-B5)*(B7-B6)*(B7-B8)*(B7-B9)*(B7-B10))+C8*(B11-B3)*(B11-B4)*(B11-B5)*(B11-B6)*(B11-B7)*(B11-B9)*(B11-B10)/((B8-B3)*(B8-B4)*(B8-B5)*(B8-B6)*(B8-B7)*(B8-B9)*(B8-B10))+C9*(B11-B3)*(B11-B4)*(B11-B5)*(B11-B6)*(B11-B7)*(B11-B8)*(B11-B10)/((B9-B3)*(B9-B4)*(B9-B5)*(B9-B6)*(B9-B7)*(B9-B8)*(B9-B10))+C10*(B11-B3)*(B11-B4)*(B11-B5)*(B11-B6)*(B11-B7)*(B11-B8)*(B11-B9)/((B10-B3)*(B10-B4)*(B10-B5)*(B10-B6)*(B10-B7)*(B10-B8)*(B10-B9))</f>
        <v>3.2868410566756112</v>
      </c>
      <c r="D11" s="54">
        <f>D3*(B11-B4)*(B11-B5)*(B11-B6)*(B11-B7)*(B11-B8)*(B11-B9)*(B11-B10)/((B3-B4)*(B3-B5)*(B3-B6)*(B3-B7)*(B3-B8)*(B3-B9)*(B3-B10))+D4*(B11-B3)*(B11-B5)*(B11-B6)*(B11-B7)*(B11-B8)*(B11-B9)*(B11-B10)/((B4-B3)*(B4-B5)*(B4-B6)*(B4-B7)*(B4-B8)*(B4-B9)*(B4-B10))+D5*(B11-B3)*(B11-B4)*(B11-B6)*(B11-B7)*(B11-B8)*(B11-B9)*(B11-B10)/((B5-B3)*(B5-B4)*(B5-B6)*(B5-B7)*(B5-B8)*(B5-B9)*(B5-B10))+D6*(B11-B3)*(B11-B4)*(B11-B5)*(B11-B7)*(B11-B8)*(B11-B9)*(B11-B10)/((B6-B3)*(B6-B4)*(B6-B5)*(B6-B7)*(B6-B8)*(B6-B9)*(B6-B10))+D7*(B11-B3)*(B11-B4)*(B11-B5)*(B11-B6)*(B11-B8)*(B11-B9)*(B11-B10)/((B7-B3)*(B7-B4)*(B7-B5)*(B7-B6)*(B7-B8)*(B7-B9)*(B7-B10))+D8*(B11-B3)*(B11-B4)*(B11-B5)*(B11-B6)*(B11-B7)*(B11-B9)*(B11-B10)/((B8-B3)*(B8-B4)*(B8-B5)*(B8-B6)*(B8-B7)*(B8-B9)*(B8-B10))+D9*(B11-B3)*(B11-B4)*(B11-B5)*(B11-B6)*(B11-B7)*(B11-B8)*(B11-B10)/((B9-B3)*(B9-B4)*(B9-B5)*(B9-B6)*(B9-B7)*(B9-B8)*(B9-B10))+D10*(B11-B3)*(B11-B4)*(B11-B5)*(B11-B6)*(B11-B7)*(B11-B8)*(B11-B9)/((B10-B3)*(B10-B4)*(B10-B5)*(B10-B6)*(B10-B7)*(B10-B8)*(B10-B9))</f>
        <v>3.369862079200082</v>
      </c>
      <c r="F11" s="54">
        <f>'286'!L113</f>
        <v>226.97334563587307</v>
      </c>
      <c r="G11" s="54">
        <f>G3*(F11-F4)*(F11-F5)*(F11-F6)*(F11-F7)*(F11-F8)*(F11-F9)*(F11-F10)/((F3-F4)*(F3-F5)*(F3-F6)*(F3-F7)*(F3-F8)*(F3-F9)*(F3-F10))+G4*(F11-F3)*(F11-F5)*(F11-F6)*(F11-F7)*(F11-F8)*(F11-F9)*(F11-F10)/((F4-F3)*(F4-F5)*(F4-F6)*(F4-F7)*(F4-F8)*(F4-F9)*(F4-F10))+G5*(F11-F3)*(F11-F4)*(F11-F6)*(F11-F7)*(F11-F8)*(F11-F9)*(F11-F10)/((F5-F3)*(F5-F4)*(F5-F6)*(F5-F7)*(F5-F8)*(F5-F9)*(F5-F10))+G6*(F11-F3)*(F11-F4)*(F11-F5)*(F11-F7)*(F11-F8)*(F11-F9)*(F11-F10)/((F6-F3)*(F6-F4)*(F6-F5)*(F6-F7)*(F6-F8)*(F6-F9)*(F6-F10))+G7*(F11-F3)*(F11-F4)*(F11-F5)*(F11-F6)*(F11-F8)*(F11-F9)*(F11-F10)/((F7-F3)*(F7-F4)*(F7-F5)*(F7-F6)*(F7-F8)*(F7-F9)*(F7-F10))+G8*(F11-F3)*(F11-F4)*(F11-F5)*(F11-F6)*(F11-F7)*(F11-F9)*(F11-F10)/((F8-F3)*(F8-F4)*(F8-F5)*(F8-F6)*(F8-F7)*(F8-F9)*(F8-F10))+G9*(F11-F3)*(F11-F4)*(F11-F5)*(F11-F6)*(F11-F7)*(F11-F8)*(F11-F10)/((F9-F3)*(F9-F4)*(F9-F5)*(F9-F6)*(F9-F7)*(F9-F8)*(F9-F10))+G10*(F11-F3)*(F11-F4)*(F11-F5)*(F11-F6)*(F11-F7)*(F11-F8)*(F11-F9)/((F10-F3)*(F10-F4)*(F10-F5)*(F10-F6)*(F10-F7)*(F10-F8)*(F10-F9))</f>
        <v>3.2417896300032729</v>
      </c>
      <c r="H11" s="54">
        <f>H3*(F11-F4)*(F11-F5)*(F11-F6)*(F11-F7)*(F11-F8)*(F11-F9)*(F11-F10)/((F3-F4)*(F3-F5)*(F3-F6)*(F3-F7)*(F3-F8)*(F3-F9)*(F3-F10))+H4*(F11-F3)*(F11-F5)*(F11-F6)*(F11-F7)*(F11-F8)*(F11-F9)*(F11-F10)/((F4-F3)*(F4-F5)*(F4-F6)*(F4-F7)*(F4-F8)*(F4-F9)*(F4-F10))+H5*(F11-F3)*(F11-F4)*(F11-F6)*(F11-F7)*(F11-F8)*(F11-F9)*(F11-F10)/((F5-F3)*(F5-F4)*(F5-F6)*(F5-F7)*(F5-F8)*(F5-F9)*(F5-F10))+H6*(F11-F3)*(F11-F4)*(F11-F5)*(F11-F7)*(F11-F8)*(F11-F9)*(F11-F10)/((F6-F3)*(F6-F4)*(F6-F5)*(F6-F7)*(F6-F8)*(F6-F9)*(F6-F10))+H7*(F11-F3)*(F11-F4)*(F11-F5)*(F11-F6)*(F11-F8)*(F11-F9)*(F11-F10)/((F7-F3)*(F7-F4)*(F7-F5)*(F7-F6)*(F7-F8)*(F7-F9)*(F7-F10))+H8*(F11-F3)*(F11-F4)*(F11-F5)*(F11-F6)*(F11-F7)*(F11-F9)*(F11-F10)/((F8-F3)*(F8-F4)*(F8-F5)*(F8-F6)*(F8-F7)*(F8-F9)*(F8-F10))+H9*(F11-F3)*(F11-F4)*(F11-F5)*(F11-F6)*(F11-F7)*(F11-F8)*(F11-F10)/((F9-F3)*(F9-F4)*(F9-F5)*(F9-F6)*(F9-F7)*(F9-F8)*(F9-F10))+H10*(F11-F3)*(F11-F4)*(F11-F5)*(F11-F6)*(F11-F7)*(F11-F8)*(F11-F9)/((F10-F3)*(F10-F4)*(F10-F5)*(F10-F6)*(F10-F7)*(F10-F8)*(F10-F9))</f>
        <v>3.5919282262160661</v>
      </c>
      <c r="J11" s="54">
        <f>'286'!L138</f>
        <v>226.97334563587307</v>
      </c>
      <c r="K11" s="54">
        <f>K3*(J11-J4)*(J11-J5)*(J11-J6)*(J11-J7)*(J11-J8)*(J11-J9)*(J11-J10)/((J3-J4)*(J3-J5)*(J3-J6)*(J3-J7)*(J3-J8)*(J3-J9)*(J3-J10))+K4*(J11-J3)*(J11-J5)*(J11-J6)*(J11-J7)*(J11-J8)*(J11-J9)*(J11-J10)/((J4-J3)*(J4-J5)*(J4-J6)*(J4-J7)*(J4-J8)*(J4-J9)*(J4-J10))+K5*(J11-J3)*(J11-J4)*(J11-J6)*(J11-J7)*(J11-J8)*(J11-J9)*(J11-J10)/((J5-J3)*(J5-J4)*(J5-J6)*(J5-J7)*(J5-J8)*(J5-J9)*(J5-J10))+K6*(J11-J3)*(J11-J4)*(J11-J5)*(J11-J7)*(J11-J8)*(J11-J9)*(J11-J10)/((J6-J3)*(J6-J4)*(J6-J5)*(J6-J7)*(J6-J8)*(J6-J9)*(J6-J10))+K7*(J11-J3)*(J11-J4)*(J11-J5)*(J11-J6)*(J11-J8)*(J11-J9)*(J11-J10)/((J7-J3)*(J7-J4)*(J7-J5)*(J7-J6)*(J7-J8)*(J7-J9)*(J7-J10))+K8*(J11-J3)*(J11-J4)*(J11-J5)*(J11-J6)*(J11-J7)*(J11-J9)*(J11-J10)/((J8-J3)*(J8-J4)*(J8-J5)*(J8-J6)*(J8-J7)*(J8-J9)*(J8-J10))+K9*(J11-J3)*(J11-J4)*(J11-J5)*(J11-J6)*(J11-J7)*(J11-J8)*(J11-J10)/((J9-J3)*(J9-J4)*(J9-J5)*(J9-J6)*(J9-J7)*(J9-J8)*(J9-J10))+K10*(J11-J3)*(J11-J4)*(J11-J5)*(J11-J6)*(J11-J7)*(J11-J8)*(J11-J9)/((J10-J3)*(J10-J4)*(J10-J5)*(J10-J6)*(J10-J7)*(J10-J8)*(J10-J9))</f>
        <v>4.4699155904406211</v>
      </c>
      <c r="L11" s="54">
        <f>L3*(J11-J4)*(J11-J5)*(J11-J6)*(J11-J7)*(J11-J8)*(J11-J9)*(J11-J10)/((J3-J4)*(J3-J5)*(J3-J6)*(J3-J7)*(J3-J8)*(J3-J9)*(J3-J10))+L4*(J11-J3)*(J11-J5)*(J11-J6)*(J11-J7)*(J11-J8)*(J11-J9)*(J11-J10)/((J4-J3)*(J4-J5)*(J4-J6)*(J4-J7)*(J4-J8)*(J4-J9)*(J4-J10))+L5*(J11-J3)*(J11-J4)*(J11-J6)*(J11-J7)*(J11-J8)*(J11-J9)*(J11-J10)/((J5-J3)*(J5-J4)*(J5-J6)*(J5-J7)*(J5-J8)*(J5-J9)*(J5-J10))+L6*(J11-J3)*(J11-J4)*(J11-J5)*(J11-J7)*(J11-J8)*(J11-J9)*(J11-J10)/((J6-J3)*(J6-J4)*(J6-J5)*(J6-J7)*(J6-J8)*(J6-J9)*(J6-J10))+L7*(J11-J3)*(J11-J4)*(J11-J5)*(J11-J6)*(J11-J8)*(J11-J9)*(J11-J10)/((J7-J3)*(J7-J4)*(J7-J5)*(J7-J6)*(J7-J8)*(J7-J9)*(J7-J10))+L8*(J11-J3)*(J11-J4)*(J11-J5)*(J11-J6)*(J11-J7)*(J11-J9)*(J11-J10)/((J8-J3)*(J8-J4)*(J8-J5)*(J8-J6)*(J8-J7)*(J8-J9)*(J8-J10))+L9*(J11-J3)*(J11-J4)*(J11-J5)*(J11-J6)*(J11-J7)*(J11-J8)*(J11-J10)/((J9-J3)*(J9-J4)*(J9-J5)*(J9-J6)*(J9-J7)*(J9-J8)*(J9-J10))+L10*(J11-J3)*(J11-J4)*(J11-J5)*(J11-J6)*(J11-J7)*(J11-J8)*(J11-J9)/((J10-J3)*(J10-J4)*(J10-J5)*(J10-J6)*(J10-J7)*(J10-J8)*(J10-J9))</f>
        <v>3.880540655190738</v>
      </c>
      <c r="N11" s="13" t="s">
        <v>73</v>
      </c>
      <c r="O11" s="13"/>
      <c r="P11" s="13"/>
      <c r="R11" s="21"/>
      <c r="S11" s="21"/>
      <c r="T11" s="21"/>
      <c r="U11" s="21"/>
      <c r="V11" s="21"/>
      <c r="W11" s="21"/>
      <c r="X11" s="21"/>
      <c r="Y11" s="21"/>
      <c r="Z11" s="55"/>
      <c r="AA11" s="55"/>
      <c r="AB11" s="55"/>
      <c r="AC11" s="55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</row>
    <row r="12" spans="1:68" ht="12.95" customHeight="1">
      <c r="A12" s="56"/>
      <c r="N12" s="54">
        <f>'286'!C328</f>
        <v>0</v>
      </c>
      <c r="O12" s="54"/>
      <c r="P12" s="54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</row>
    <row r="13" spans="1:68" ht="12.95" customHeight="1">
      <c r="B13" s="13" t="s">
        <v>76</v>
      </c>
      <c r="C13" s="13"/>
      <c r="D13" s="13"/>
      <c r="F13" s="13" t="s">
        <v>77</v>
      </c>
      <c r="G13" s="13"/>
      <c r="H13" s="13"/>
      <c r="J13" s="13" t="s">
        <v>78</v>
      </c>
      <c r="K13" s="13"/>
      <c r="L13" s="13"/>
      <c r="N13" s="54">
        <f>'286'!C329</f>
        <v>0</v>
      </c>
      <c r="O13" s="54"/>
      <c r="P13" s="54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</row>
    <row r="14" spans="1:68" ht="12.95" customHeight="1">
      <c r="B14" s="13">
        <f>'286'!C44</f>
        <v>87</v>
      </c>
      <c r="C14" s="105">
        <v>1.1000000000000001</v>
      </c>
      <c r="D14" s="105">
        <v>0.8</v>
      </c>
      <c r="F14" s="13">
        <f>'286'!C105</f>
        <v>85.6</v>
      </c>
      <c r="G14" s="105">
        <v>1.1000000000000001</v>
      </c>
      <c r="H14" s="105">
        <v>0.8</v>
      </c>
      <c r="J14" s="13">
        <f>'286'!C130</f>
        <v>81.8</v>
      </c>
      <c r="K14" s="105">
        <v>1.1000000000000001</v>
      </c>
      <c r="L14" s="105">
        <v>0.8</v>
      </c>
      <c r="N14" s="54">
        <f>'286'!C330</f>
        <v>0</v>
      </c>
      <c r="O14" s="54"/>
      <c r="P14" s="54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</row>
    <row r="15" spans="1:68" ht="12.95" customHeight="1">
      <c r="B15" s="13">
        <f>'286'!C45</f>
        <v>66.7</v>
      </c>
      <c r="C15" s="105">
        <v>0.9</v>
      </c>
      <c r="D15" s="105">
        <v>0.6</v>
      </c>
      <c r="F15" s="13">
        <f>'286'!C106</f>
        <v>66.099999999999994</v>
      </c>
      <c r="G15" s="105">
        <v>0.9</v>
      </c>
      <c r="H15" s="105">
        <v>0.6</v>
      </c>
      <c r="J15" s="13">
        <f>'286'!C131</f>
        <v>63.4</v>
      </c>
      <c r="K15" s="105">
        <v>0.9</v>
      </c>
      <c r="L15" s="105">
        <v>0.6</v>
      </c>
      <c r="N15" s="54" t="e">
        <f>'286'!O335</f>
        <v>#DIV/0!</v>
      </c>
      <c r="O15" s="54" t="e">
        <f>O12*(N15-N13)*(N15-N14)/((N12-N13)*(N12-N14))+O13*(N15-N12)*(N15-N14)/((N13-N12)*(N13-N14))+O14*(N15-N12)*(N15-N13)/((N14-N12)*(N14-N13))</f>
        <v>#DIV/0!</v>
      </c>
      <c r="P15" s="54" t="e">
        <f>P12*(N15-N13)*(N15-N14)/((N12-N13)*(N12-N14))+P13*(N15-N12)*(N15-N14)/((N13-N12)*(N13-N14))+P14*(N15-N12)*(N15-N13)/((N14-N12)*(N14-N13))</f>
        <v>#DIV/0!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</row>
    <row r="16" spans="1:68" ht="12.95" customHeight="1">
      <c r="B16" s="13">
        <f>'286'!C46</f>
        <v>46.7</v>
      </c>
      <c r="C16" s="105">
        <v>0.7</v>
      </c>
      <c r="D16" s="105">
        <v>0.4</v>
      </c>
      <c r="F16" s="13">
        <f>'286'!C107</f>
        <v>46.6</v>
      </c>
      <c r="G16" s="105">
        <v>0.7</v>
      </c>
      <c r="H16" s="105">
        <v>0.4</v>
      </c>
      <c r="J16" s="13">
        <f>'286'!C132</f>
        <v>44.8</v>
      </c>
      <c r="K16" s="105">
        <v>0.7</v>
      </c>
      <c r="L16" s="105">
        <v>0.4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</row>
    <row r="17" spans="2:68" ht="12.95" customHeight="1">
      <c r="B17" s="13">
        <f>'286'!C47</f>
        <v>25.4</v>
      </c>
      <c r="C17" s="105">
        <v>0.5</v>
      </c>
      <c r="D17" s="105">
        <v>0.2</v>
      </c>
      <c r="F17" s="13">
        <f>'286'!C108</f>
        <v>25.5</v>
      </c>
      <c r="G17" s="105">
        <v>0.5</v>
      </c>
      <c r="H17" s="105">
        <v>0.2</v>
      </c>
      <c r="J17" s="13">
        <f>'286'!C133</f>
        <v>24.5</v>
      </c>
      <c r="K17" s="105">
        <v>0.5</v>
      </c>
      <c r="L17" s="105">
        <v>0.2</v>
      </c>
      <c r="N17" s="13" t="s">
        <v>75</v>
      </c>
      <c r="O17" s="13"/>
      <c r="P17" s="13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</row>
    <row r="18" spans="2:68" ht="12.95" customHeight="1">
      <c r="B18" s="13">
        <f>'286'!C48</f>
        <v>0</v>
      </c>
      <c r="C18" s="105">
        <v>0.3</v>
      </c>
      <c r="D18" s="105">
        <v>0</v>
      </c>
      <c r="F18" s="13">
        <f>'286'!C109</f>
        <v>0</v>
      </c>
      <c r="G18" s="105">
        <v>0.3</v>
      </c>
      <c r="H18" s="105">
        <v>0</v>
      </c>
      <c r="J18" s="13">
        <f>'286'!C134</f>
        <v>0</v>
      </c>
      <c r="K18" s="105">
        <v>0.3</v>
      </c>
      <c r="L18" s="105">
        <v>0</v>
      </c>
      <c r="N18" s="54">
        <f>'286'!C348</f>
        <v>0</v>
      </c>
      <c r="O18" s="54"/>
      <c r="P18" s="54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</row>
    <row r="19" spans="2:68" ht="12.95" customHeight="1">
      <c r="B19" s="13">
        <f>'286'!L52</f>
        <v>226.75434563587308</v>
      </c>
      <c r="C19" s="13">
        <f>C14*(B19-B15)*(B19-B16)*(B19-B17)*(B19-B18)/((B14-B15)*(B14-B16)*(B14-B17)*(B14-B18))+C15*(B19-B14)*(B19-B16)*(B19-B17)*(B19-B18)/((B15-B14)*(B15-B16)*(B15-B17)*(B15-B18))+C16*(B19-B14)*(B19-B15)*(B19-B17)*(B19-B18)/((B16-B14)*(B16-B15)*(B16-B17)*(B16-B18))+C17*(B19-B14)*(B19-B15)*(B19-B16)*(B19-B18)/((B17-B14)*(B17-B15)*(B17-B16)*(B17-B18))+C18*(B19-B14)*(B19-B15)*(B19-B16)*(B19-B17)/((B18-B14)*(B18-B15)*(B18-B16)*(B18-B17))</f>
        <v>0.86818709003994599</v>
      </c>
      <c r="D19" s="13">
        <f>D14*(B19-B15)*(B19-B16)*(B19-B17)*(B19-B18)/((B14-B15)*(B14-B16)*(B14-B17)*(B14-B18))+D15*(B19-B14)*(B19-B16)*(B19-B17)*(B19-B18)/((B15-B14)*(B15-B16)*(B15-B17)*(B15-B18))+D16*(B19-B14)*(B19-B15)*(B19-B17)*(B19-B18)/((B16-B14)*(B16-B15)*(B16-B17)*(B16-B18))+D17*(B19-B14)*(B19-B15)*(B19-B16)*(B19-B18)/((B17-B14)*(B17-B15)*(B17-B16)*(B17-B18))+D18*(B19-B14)*(B19-B15)*(B19-B16)*(B19-B17)/((B18-B14)*(B18-B15)*(B18-B16)*(B18-B17))</f>
        <v>0.56818709004011225</v>
      </c>
      <c r="F19" s="13">
        <f>'286'!L113</f>
        <v>226.97334563587307</v>
      </c>
      <c r="G19" s="13">
        <f>G14*(F19-F15)*(F19-F16)*(F19-F17)*(F19-F18)/((F14-F15)*(F14-F16)*(F14-F17)*(F14-F18))+G15*(F19-F14)*(F19-F16)*(F19-F17)*(F19-F18)/((F15-F14)*(F15-F16)*(F15-F17)*(F15-F18))+G16*(F19-F14)*(F19-F15)*(F19-F17)*(F19-F18)/((F16-F14)*(F16-F15)*(F16-F17)*(F16-F18))+G17*(F19-F14)*(F19-F15)*(F19-F16)*(F19-F18)/((F17-F14)*(F17-F15)*(F17-F16)*(F17-F18))+G18*(F19-F14)*(F19-F15)*(F19-F16)*(F19-F17)/((F18-F14)*(F18-F15)*(F18-F16)*(F18-F17))</f>
        <v>0.49348936392052423</v>
      </c>
      <c r="H19" s="13">
        <f>H14*(F19-F15)*(F19-F16)*(F19-F17)*(F19-F18)/((F14-F15)*(F14-F16)*(F14-F17)*(F14-F18))+H15*(F19-F14)*(F19-F16)*(F19-F17)*(F19-F18)/((F15-F14)*(F15-F16)*(F15-F17)*(F15-F18))+H16*(F19-F14)*(F19-F15)*(F19-F17)*(F19-F18)/((F16-F14)*(F16-F15)*(F16-F17)*(F16-F18))+H17*(F19-F14)*(F19-F15)*(F19-F16)*(F19-F18)/((F17-F14)*(F17-F15)*(F17-F16)*(F17-F18))+H18*(F19-F14)*(F19-F15)*(F19-F16)*(F19-F17)/((F18-F14)*(F18-F15)*(F18-F16)*(F18-F17))</f>
        <v>0.19348936392057681</v>
      </c>
      <c r="J19" s="13">
        <f>'286'!L138</f>
        <v>226.97334563587307</v>
      </c>
      <c r="K19" s="13">
        <f>K14*(J19-J15)*(J19-J16)*(J19-J17)*(J19-J18)/((J14-J15)*(J14-J16)*(J14-J17)*(J14-J18))+K15*(J19-J14)*(J19-J16)*(J19-J17)*(J19-J18)/((J15-J14)*(J15-J16)*(J15-J17)*(J15-J18))+K16*(J19-J14)*(J19-J15)*(J19-J17)*(J19-J18)/((J16-J14)*(J16-J15)*(J16-J17)*(J16-J18))+K17*(J19-J14)*(J19-J15)*(J19-J16)*(J19-J18)/((J17-J14)*(J17-J15)*(J17-J16)*(J17-J18))+K18*(J19-J14)*(J19-J15)*(J19-J16)*(J19-J17)/((J18-J14)*(J18-J15)*(J18-J16)*(J18-J17))</f>
        <v>-3.4023964060651224E-2</v>
      </c>
      <c r="L19" s="13">
        <f>L14*(J19-J15)*(J19-J16)*(J19-J17)*(J19-J18)/((J14-J15)*(J14-J16)*(J14-J17)*(J14-J18))+L15*(J19-J14)*(J19-J16)*(J19-J17)*(J19-J18)/((J15-J14)*(J15-J16)*(J15-J17)*(J15-J18))+L16*(J19-J14)*(J19-J15)*(J19-J17)*(J19-J18)/((J16-J14)*(J16-J15)*(J16-J17)*(J16-J18))+L17*(J19-J14)*(J19-J15)*(J19-J16)*(J19-J18)/((J17-J14)*(J17-J15)*(J17-J16)*(J17-J18))+L18*(J19-J14)*(J19-J15)*(J19-J16)*(J19-J17)/((J18-J14)*(J18-J15)*(J18-J16)*(J18-J17))</f>
        <v>-0.33402396406057733</v>
      </c>
      <c r="N19" s="54">
        <f>'286'!C349</f>
        <v>0</v>
      </c>
      <c r="O19" s="54"/>
      <c r="P19" s="54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</row>
    <row r="20" spans="2:68" ht="12.95" customHeight="1">
      <c r="N20" s="54">
        <f>'286'!C350</f>
        <v>0</v>
      </c>
      <c r="O20" s="54"/>
      <c r="P20" s="54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</row>
    <row r="21" spans="2:68" ht="12.95" customHeight="1">
      <c r="B21" s="13" t="s">
        <v>6</v>
      </c>
      <c r="C21" s="13"/>
      <c r="D21" s="13"/>
      <c r="F21" s="13" t="s">
        <v>64</v>
      </c>
      <c r="G21" s="13"/>
      <c r="H21" s="13"/>
      <c r="J21" s="13" t="s">
        <v>65</v>
      </c>
      <c r="K21" s="13"/>
      <c r="L21" s="13"/>
      <c r="N21" s="54" t="e">
        <f>'286'!O355</f>
        <v>#DIV/0!</v>
      </c>
      <c r="O21" s="54" t="e">
        <f>O18*(N21-N19)*(N21-N20)/((N18-N19)*(N18-N20))+O19*(N21-N18)*(N21-N20)/((N19-N18)*(N19-N20))+O20*(N21-N18)*(N21-N19)/((N20-N18)*(N20-N19))</f>
        <v>#DIV/0!</v>
      </c>
      <c r="P21" s="54" t="e">
        <f>P18*(N21-N19)*(N21-N20)/((N18-N19)*(N18-N20))+P19*(N21-N18)*(N21-N20)/((N19-N18)*(N19-N20))+P20*(N21-N18)*(N21-N19)/((N20-N18)*(N20-N19))</f>
        <v>#DIV/0!</v>
      </c>
      <c r="R21" s="21"/>
      <c r="S21" s="21"/>
      <c r="T21" s="21"/>
      <c r="U21" s="21"/>
      <c r="V21" s="21"/>
      <c r="W21" s="55"/>
      <c r="X21" s="55"/>
      <c r="Y21" s="55"/>
      <c r="Z21" s="55"/>
      <c r="AA21" s="21"/>
      <c r="AB21" s="21"/>
      <c r="AC21" s="21"/>
      <c r="AD21" s="21"/>
      <c r="AE21" s="21"/>
      <c r="AF21" s="55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</row>
    <row r="22" spans="2:68" ht="12.95" customHeight="1">
      <c r="B22" s="54">
        <f>'286'!C20</f>
        <v>306.2</v>
      </c>
      <c r="C22" s="100">
        <v>3.3</v>
      </c>
      <c r="D22" s="101">
        <v>3.3</v>
      </c>
      <c r="F22" s="54">
        <f>'286'!C63</f>
        <v>290.5</v>
      </c>
      <c r="G22" s="100">
        <v>3.2</v>
      </c>
      <c r="H22" s="101">
        <v>3.2</v>
      </c>
      <c r="J22" s="54">
        <f>'286'!C81</f>
        <v>274.10000000000002</v>
      </c>
      <c r="K22" s="100">
        <v>3</v>
      </c>
      <c r="L22" s="101">
        <v>3</v>
      </c>
      <c r="R22" s="21"/>
      <c r="S22" s="21"/>
      <c r="T22" s="21"/>
      <c r="U22" s="21"/>
      <c r="V22" s="21"/>
      <c r="W22" s="57"/>
      <c r="X22" s="55"/>
      <c r="Y22" s="55"/>
      <c r="Z22" s="55"/>
      <c r="AA22" s="21"/>
      <c r="AB22" s="21"/>
      <c r="AC22" s="21"/>
      <c r="AD22" s="21"/>
      <c r="AE22" s="21"/>
      <c r="AF22" s="55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</row>
    <row r="23" spans="2:68" ht="12.95" customHeight="1">
      <c r="B23" s="54">
        <f>'286'!C21</f>
        <v>272.8</v>
      </c>
      <c r="C23" s="100">
        <v>3</v>
      </c>
      <c r="D23" s="101">
        <v>2.8</v>
      </c>
      <c r="F23" s="54">
        <f>'286'!C64</f>
        <v>260.3</v>
      </c>
      <c r="G23" s="100">
        <v>2.8</v>
      </c>
      <c r="H23" s="101">
        <v>2.7</v>
      </c>
      <c r="J23" s="54">
        <f>'286'!C82</f>
        <v>246.5</v>
      </c>
      <c r="K23" s="100">
        <v>2.6</v>
      </c>
      <c r="L23" s="101">
        <v>2.5</v>
      </c>
      <c r="N23" s="13" t="s">
        <v>74</v>
      </c>
      <c r="O23" s="13"/>
      <c r="P23" s="13"/>
      <c r="R23" s="21"/>
      <c r="S23" s="21"/>
      <c r="T23" s="21"/>
      <c r="U23" s="21"/>
      <c r="V23" s="21"/>
      <c r="W23" s="57"/>
      <c r="X23" s="55"/>
      <c r="Y23" s="55"/>
      <c r="Z23" s="55"/>
      <c r="AA23" s="21"/>
      <c r="AB23" s="21"/>
      <c r="AC23" s="21"/>
      <c r="AD23" s="21"/>
      <c r="AE23" s="21"/>
      <c r="AF23" s="55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</row>
    <row r="24" spans="2:68" ht="12.95" customHeight="1">
      <c r="B24" s="54">
        <f>'286'!C22</f>
        <v>240.4</v>
      </c>
      <c r="C24" s="100">
        <v>2.6</v>
      </c>
      <c r="D24" s="101">
        <v>2.2999999999999998</v>
      </c>
      <c r="F24" s="54">
        <f>'286'!C65</f>
        <v>231</v>
      </c>
      <c r="G24" s="100">
        <v>2.4</v>
      </c>
      <c r="H24" s="101">
        <v>2.1</v>
      </c>
      <c r="J24" s="54">
        <f>'286'!C83</f>
        <v>219.8</v>
      </c>
      <c r="K24" s="100">
        <v>2.2000000000000002</v>
      </c>
      <c r="L24" s="101">
        <v>1.9</v>
      </c>
      <c r="N24" s="54">
        <f>'286'!C308</f>
        <v>0</v>
      </c>
      <c r="O24" s="54"/>
      <c r="P24" s="54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</row>
    <row r="25" spans="2:68" ht="12.95" customHeight="1">
      <c r="B25" s="54">
        <f>'286'!O27</f>
        <v>225.02522135245627</v>
      </c>
      <c r="C25" s="54">
        <f>C22*(B25-B23)*(B25-B24)/((B22-B23)*(B22-B24))+C23*(B25-B22)*(B25-B24)/((B23-B22)*(B23-B24))+C24*(B25-B22)*(B25-B23)/((B24-B22)*(B24-B23))</f>
        <v>2.3726395064553079</v>
      </c>
      <c r="D25" s="54">
        <f>D22*(B25-B23)*(B25-B24)/((B22-B23)*(B22-B24))+D23*(B25-B22)*(B25-B24)/((B23-B22)*(B23-B24))+D24*(B25-B22)*(B25-B23)/((B24-B22)*(B24-B23))</f>
        <v>2.0575771485852927</v>
      </c>
      <c r="F25" s="54">
        <f>'286'!O70</f>
        <v>226.11153519900984</v>
      </c>
      <c r="G25" s="54">
        <f>G22*(F25-F23)*(F25-F24)/((F22-F23)*(F22-F24))+G23*(F25-F22)*(F25-F24)/((F23-F22)*(F23-F24))+G24*(F25-F22)*(F25-F23)/((F24-F22)*(F24-F23))</f>
        <v>2.332120498028738</v>
      </c>
      <c r="H25" s="54">
        <f>H22*(F25-F23)*(F25-F24)/((F22-F23)*(F22-F24))+H23*(F25-F22)*(F25-F24)/((F23-F22)*(F23-F24))+H24*(F25-F22)*(F25-F23)/((F24-F22)*(F24-F23))</f>
        <v>1.9888797783314629</v>
      </c>
      <c r="J25" s="54">
        <f>'286'!O88</f>
        <v>226.8960409363134</v>
      </c>
      <c r="K25" s="54">
        <f>K22*(J25-J23)*(J25-J24)/((J22-J23)*(J22-J24))+K23*(J25-J22)*(J25-J24)/((J23-J22)*(J23-J24))+K24*(J25-J22)*(J25-J23)/((J24-J22)*(J24-J23))</f>
        <v>2.3075592621567997</v>
      </c>
      <c r="L25" s="54">
        <f>L22*(J25-J23)*(J25-J24)/((J22-J23)*(J22-J24))+L23*(J25-J22)*(J25-J24)/((J23-J22)*(J23-J24))+L24*(J25-J22)*(J25-J23)/((J24-J22)*(J24-J23))</f>
        <v>2.0706210946410852</v>
      </c>
      <c r="N25" s="54">
        <f>'286'!C309</f>
        <v>0</v>
      </c>
      <c r="O25" s="54"/>
      <c r="P25" s="54"/>
      <c r="R25" s="21"/>
      <c r="S25" s="21"/>
      <c r="T25" s="21"/>
      <c r="U25" s="21"/>
      <c r="V25" s="21"/>
      <c r="W25" s="21"/>
      <c r="X25" s="21"/>
      <c r="Y25" s="21"/>
      <c r="Z25" s="55"/>
      <c r="AA25" s="55"/>
      <c r="AB25" s="55"/>
      <c r="AC25" s="55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</row>
    <row r="26" spans="2:68" ht="12.95" customHeight="1">
      <c r="N26" s="54">
        <f>'286'!C310</f>
        <v>0</v>
      </c>
      <c r="O26" s="54"/>
      <c r="P26" s="5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</row>
    <row r="27" spans="2:68" ht="12.95" customHeight="1">
      <c r="B27" s="13" t="s">
        <v>49</v>
      </c>
      <c r="C27" s="13"/>
      <c r="D27" s="13"/>
      <c r="F27" s="13" t="s">
        <v>69</v>
      </c>
      <c r="G27" s="13"/>
      <c r="H27" s="13"/>
      <c r="J27" s="13" t="s">
        <v>71</v>
      </c>
      <c r="K27" s="13"/>
      <c r="L27" s="13"/>
      <c r="N27" s="54" t="e">
        <f>'286'!O315</f>
        <v>#DIV/0!</v>
      </c>
      <c r="O27" s="54" t="e">
        <f>O24*(N27-N25)*(N27-N26)/((N24-N25)*(N24-N26))+O25*(N27-N24)*(N27-N26)/((N25-N24)*(N25-N26))+O26*(N27-N24)*(N27-N25)/((N26-N24)*(N26-N25))</f>
        <v>#DIV/0!</v>
      </c>
      <c r="P27" s="54" t="e">
        <f>P24*(N27-N25)*(N27-N26)/((N24-N25)*(N24-N26))+P25*(N27-N24)*(N27-N26)/((N25-N24)*(N25-N26))+P26*(N27-N24)*(N27-N25)/((N26-N24)*(N26-N25))</f>
        <v>#DIV/0!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</row>
    <row r="28" spans="2:68" ht="12.95" customHeight="1">
      <c r="B28" s="54">
        <f>'286'!C188</f>
        <v>281.8</v>
      </c>
      <c r="C28" s="100">
        <v>3.8</v>
      </c>
      <c r="D28" s="101">
        <v>3.8</v>
      </c>
      <c r="F28" s="54">
        <f>'286'!C228</f>
        <v>251.4</v>
      </c>
      <c r="G28" s="100">
        <v>3.1</v>
      </c>
      <c r="H28" s="101">
        <v>3.1</v>
      </c>
      <c r="J28" s="54">
        <f>'286'!C268</f>
        <v>322.2</v>
      </c>
      <c r="K28" s="100">
        <v>3.1</v>
      </c>
      <c r="L28" s="101">
        <v>3.1</v>
      </c>
      <c r="R28" s="21"/>
      <c r="S28" s="21"/>
      <c r="T28" s="57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</row>
    <row r="29" spans="2:68" ht="12.95" customHeight="1">
      <c r="B29" s="54">
        <f>'286'!C189</f>
        <v>245.4</v>
      </c>
      <c r="C29" s="100">
        <v>3.7</v>
      </c>
      <c r="D29" s="101">
        <v>3.6</v>
      </c>
      <c r="F29" s="54">
        <f>'286'!C229</f>
        <v>218.4</v>
      </c>
      <c r="G29" s="100">
        <v>2.7</v>
      </c>
      <c r="H29" s="101">
        <v>2.5</v>
      </c>
      <c r="J29" s="54">
        <f>'286'!C269</f>
        <v>286.3</v>
      </c>
      <c r="K29" s="100">
        <v>2.8</v>
      </c>
      <c r="L29" s="101">
        <v>2.8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</row>
    <row r="30" spans="2:68" ht="12.95" customHeight="1">
      <c r="B30" s="54">
        <f>'286'!C190</f>
        <v>209.8</v>
      </c>
      <c r="C30" s="100">
        <v>3.6</v>
      </c>
      <c r="D30" s="101">
        <v>3.3</v>
      </c>
      <c r="F30" s="54">
        <f>'286'!C230</f>
        <v>186.8</v>
      </c>
      <c r="G30" s="100">
        <v>2.2000000000000002</v>
      </c>
      <c r="H30" s="101">
        <v>1.8</v>
      </c>
      <c r="J30" s="54">
        <f>'286'!C270</f>
        <v>251.2</v>
      </c>
      <c r="K30" s="100">
        <v>2.5</v>
      </c>
      <c r="L30" s="101">
        <v>2.5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</row>
    <row r="31" spans="2:68" ht="12.95" customHeight="1">
      <c r="B31" s="54">
        <f>'286'!O195</f>
        <v>225.39336728813583</v>
      </c>
      <c r="C31" s="54">
        <f>C28*(B31-B29)*(B31-B30)/((B28-B29)*(B28-B30))+C29*(B31-B28)*(B31-B30)/((B29-B28)*(B29-B30))+C30*(B31-B28)*(B31-B29)/((B30-B28)*(B30-B29))</f>
        <v>3.6440690911841043</v>
      </c>
      <c r="D31" s="54">
        <f>D28*(B31-B29)*(B31-B30)/((B28-B29)*(B28-B30))+D29*(B31-B28)*(B31-B30)/((B29-B28)*(B29-B30))+D30*(B31-B28)*(B31-B29)/((B30-B28)*(B30-B29))</f>
        <v>3.4441109202279412</v>
      </c>
      <c r="F31" s="54">
        <f>'286'!O235</f>
        <v>226.48296560520924</v>
      </c>
      <c r="G31" s="54">
        <f>G28*(F31-F29)*(F31-F30)/((F28-F29)*(F28-F30))+G29*(F31-F28)*(F31-F30)/((F29-F28)*(F29-F30))+G30*(F31-F28)*(F31-F29)/((F30-F28)*(F30-F29))</f>
        <v>2.8095157402588424</v>
      </c>
      <c r="H31" s="54">
        <f>H28*(F31-F29)*(F31-F30)/((F28-F29)*(F28-F30))+H29*(F31-F28)*(F31-F30)/((F29-F28)*(F29-F30))+H30*(F31-F28)*(F31-F29)/((F30-F28)*(F30-F29))</f>
        <v>2.6593405380248165</v>
      </c>
      <c r="J31" s="54">
        <f>'286'!O275</f>
        <v>224.28496692335065</v>
      </c>
      <c r="K31" s="54">
        <f>K28*(J31-J29)*(J31-J30)/((J28-J29)*(J28-J30))+K29*(J31-J28)*(J31-J30)/((J29-J28)*(J29-J30))+K30*(J31-J28)*(J31-J29)/((J30-J28)*(J30-J29))</f>
        <v>2.2654794035762116</v>
      </c>
      <c r="L31" s="54">
        <f>L28*(J31-J29)*(J31-J30)/((J28-J29)*(J28-J30))+L29*(J31-J28)*(J31-J30)/((J29-J28)*(J29-J30))+L30*(J31-J28)*(J31-J29)/((J30-J28)*(J30-J29))</f>
        <v>2.2654794035762116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</row>
    <row r="32" spans="2:68" ht="12.95" customHeight="1"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</row>
    <row r="33" spans="2:68" ht="12.95" customHeight="1">
      <c r="B33" s="13" t="s">
        <v>68</v>
      </c>
      <c r="C33" s="13"/>
      <c r="D33" s="13"/>
      <c r="F33" s="13" t="s">
        <v>70</v>
      </c>
      <c r="G33" s="13"/>
      <c r="H33" s="13"/>
      <c r="J33" s="13" t="s">
        <v>72</v>
      </c>
      <c r="K33" s="13"/>
      <c r="L33" s="13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</row>
    <row r="34" spans="2:68" ht="12.95" customHeight="1">
      <c r="B34" s="54">
        <f>'286'!C208</f>
        <v>288.3</v>
      </c>
      <c r="C34" s="100">
        <v>3.8</v>
      </c>
      <c r="D34" s="101">
        <v>3.8</v>
      </c>
      <c r="F34" s="54">
        <f>'286'!C248</f>
        <v>233</v>
      </c>
      <c r="G34" s="100">
        <v>3.1</v>
      </c>
      <c r="H34" s="101">
        <v>3.1</v>
      </c>
      <c r="J34" s="54">
        <f>'286'!C288</f>
        <v>329.1</v>
      </c>
      <c r="K34" s="100">
        <v>3.1</v>
      </c>
      <c r="L34" s="101">
        <v>3.1</v>
      </c>
      <c r="R34" s="21"/>
      <c r="S34" s="55"/>
      <c r="T34" s="55"/>
      <c r="U34" s="55"/>
      <c r="V34" s="55"/>
      <c r="W34" s="55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</row>
    <row r="35" spans="2:68" ht="12.95" customHeight="1">
      <c r="B35" s="54">
        <f>'286'!C209</f>
        <v>252</v>
      </c>
      <c r="C35" s="100">
        <v>3.7</v>
      </c>
      <c r="D35" s="101">
        <v>3.6</v>
      </c>
      <c r="F35" s="54">
        <f>'286'!C249</f>
        <v>202.8</v>
      </c>
      <c r="G35" s="100">
        <v>2.7</v>
      </c>
      <c r="H35" s="101">
        <v>2.5</v>
      </c>
      <c r="J35" s="54">
        <f>'286'!C289</f>
        <v>293.2</v>
      </c>
      <c r="K35" s="100">
        <v>2.8</v>
      </c>
      <c r="L35" s="101">
        <v>2.8</v>
      </c>
      <c r="R35" s="21"/>
      <c r="S35" s="57"/>
      <c r="T35" s="55"/>
      <c r="U35" s="55"/>
      <c r="V35" s="55"/>
      <c r="W35" s="55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</row>
    <row r="36" spans="2:68" ht="12.95" customHeight="1">
      <c r="B36" s="54">
        <f>'286'!C210</f>
        <v>216.4</v>
      </c>
      <c r="C36" s="100">
        <v>3.6</v>
      </c>
      <c r="D36" s="101">
        <v>3.3</v>
      </c>
      <c r="F36" s="54">
        <f>'286'!C250</f>
        <v>174.3</v>
      </c>
      <c r="G36" s="100">
        <v>2.2000000000000002</v>
      </c>
      <c r="H36" s="101">
        <v>1.8</v>
      </c>
      <c r="J36" s="54">
        <f>'286'!C290</f>
        <v>258.2</v>
      </c>
      <c r="K36" s="100">
        <v>2.5</v>
      </c>
      <c r="L36" s="101">
        <v>2.5</v>
      </c>
      <c r="R36" s="21"/>
      <c r="S36" s="21"/>
      <c r="T36" s="21"/>
      <c r="U36" s="21"/>
      <c r="V36" s="21"/>
      <c r="W36" s="21"/>
      <c r="X36" s="21"/>
      <c r="Y36" s="21"/>
      <c r="Z36" s="55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</row>
    <row r="37" spans="2:68" ht="12.95" customHeight="1">
      <c r="B37" s="54">
        <f>'286'!O215</f>
        <v>225.05107809310019</v>
      </c>
      <c r="C37" s="54">
        <f>C34*(B37-B35)*(B37-B36)/((B34-B35)*(B34-B36))+C35*(B37-B34)*(B37-B36)/((B35-B34)*(B35-B36))+C36*(B37-B34)*(B37-B35)/((B36-B34)*(B36-B35))</f>
        <v>3.6244764214542049</v>
      </c>
      <c r="D37" s="54">
        <f>D34*(B37-B35)*(B37-B36)/((B34-B35)*(B34-B36))+D35*(B37-B34)*(B37-B36)/((B35-B34)*(B35-B36))+D36*(B37-B34)*(B37-B35)/((B36-B34)*(B36-B35))</f>
        <v>3.3823618278764265</v>
      </c>
      <c r="F37" s="54">
        <f>'286'!O255</f>
        <v>227.05534132998272</v>
      </c>
      <c r="G37" s="54">
        <f>G34*(F37-F35)*(F37-F36)/((F34-F35)*(F34-F36))+G35*(F37-F34)*(F37-F36)/((F35-F34)*(F35-F36))+G36*(F37-F34)*(F37-F35)/((F36-F34)*(F36-F35))</f>
        <v>3.0318223666482877</v>
      </c>
      <c r="H37" s="54">
        <f>H34*(F37-F35)*(F37-F36)/((F34-F35)*(F34-F36))+H35*(F37-F34)*(F37-F36)/((F35-F34)*(F35-F36))+H36*(F37-F34)*(F37-F35)/((F36-F34)*(F36-F35))</f>
        <v>2.9934241048266856</v>
      </c>
      <c r="J37" s="54">
        <f>'286'!O295</f>
        <v>224.01214164416209</v>
      </c>
      <c r="K37" s="54">
        <f>K34*(J37-J35)*(J37-J36)/((J34-J35)*(J34-J36))+K35*(J37-J34)*(J37-J36)/((J35-J34)*(J35-J36))+K36*(J37-J34)*(J37-J35)/((J36-J34)*(J36-J35))</f>
        <v>2.1997922431576846</v>
      </c>
      <c r="L37" s="54">
        <f>L34*(J37-J35)*(J37-J36)/((J34-J35)*(J34-J36))+L35*(J37-J34)*(J37-J36)/((J35-J34)*(J35-J36))+L36*(J37-J34)*(J37-J35)/((J36-J34)*(J36-J35))</f>
        <v>2.1997922431576846</v>
      </c>
      <c r="R37" s="21"/>
      <c r="S37" s="21"/>
      <c r="T37" s="21"/>
      <c r="U37" s="21"/>
      <c r="V37" s="21"/>
      <c r="W37" s="21"/>
      <c r="X37" s="21"/>
      <c r="Y37" s="21"/>
      <c r="Z37" s="57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</row>
    <row r="38" spans="2:68" ht="12.95" customHeight="1">
      <c r="R38" s="21"/>
      <c r="S38" s="21"/>
      <c r="T38" s="21"/>
      <c r="U38" s="21"/>
      <c r="V38" s="21"/>
      <c r="W38" s="21"/>
      <c r="X38" s="21"/>
      <c r="Y38" s="21"/>
      <c r="Z38" s="57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</row>
    <row r="39" spans="2:68"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</row>
    <row r="40" spans="2:68" ht="12.95" customHeight="1">
      <c r="R40" s="21"/>
      <c r="S40" s="21"/>
      <c r="T40" s="21"/>
      <c r="U40" s="21"/>
      <c r="V40" s="21"/>
      <c r="W40" s="21"/>
      <c r="X40" s="21"/>
      <c r="Y40" s="21"/>
      <c r="Z40" s="55"/>
      <c r="AA40" s="55"/>
      <c r="AB40" s="55"/>
      <c r="AC40" s="55"/>
      <c r="AD40" s="55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</row>
    <row r="41" spans="2:68" ht="12.95" customHeight="1">
      <c r="R41" s="21"/>
      <c r="S41" s="21"/>
      <c r="T41" s="21"/>
      <c r="U41" s="21"/>
      <c r="V41" s="21"/>
      <c r="W41" s="21"/>
      <c r="X41" s="21"/>
      <c r="Y41" s="21"/>
      <c r="Z41" s="57"/>
      <c r="AA41" s="55"/>
      <c r="AB41" s="55"/>
      <c r="AC41" s="55"/>
      <c r="AD41" s="55"/>
      <c r="AE41" s="21"/>
      <c r="AF41" s="21"/>
      <c r="AG41" s="21"/>
      <c r="AH41" s="21"/>
      <c r="AI41" s="21"/>
      <c r="AJ41" s="21"/>
      <c r="AK41" s="55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</row>
    <row r="42" spans="2:68" ht="12.95" customHeight="1">
      <c r="R42" s="21"/>
      <c r="S42" s="21"/>
      <c r="T42" s="21"/>
      <c r="U42" s="21"/>
      <c r="V42" s="21"/>
      <c r="W42" s="21"/>
      <c r="X42" s="21"/>
      <c r="Y42" s="21"/>
      <c r="Z42" s="57"/>
      <c r="AA42" s="55"/>
      <c r="AB42" s="55"/>
      <c r="AC42" s="55"/>
      <c r="AD42" s="55"/>
      <c r="AE42" s="21"/>
      <c r="AF42" s="21"/>
      <c r="AG42" s="21"/>
      <c r="AH42" s="21"/>
      <c r="AI42" s="21"/>
      <c r="AJ42" s="21"/>
      <c r="AK42" s="57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</row>
    <row r="43" spans="2:68" ht="12.95" customHeight="1"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57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</row>
    <row r="44" spans="2:68" ht="12.95" customHeight="1">
      <c r="R44" s="21"/>
      <c r="S44" s="21"/>
      <c r="T44" s="21"/>
      <c r="U44" s="21"/>
      <c r="V44" s="21"/>
      <c r="W44" s="21"/>
      <c r="X44" s="21"/>
      <c r="Y44" s="21"/>
      <c r="Z44" s="55"/>
      <c r="AA44" s="55"/>
      <c r="AB44" s="55"/>
      <c r="AC44" s="55"/>
      <c r="AD44" s="55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55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</row>
    <row r="45" spans="2:68" ht="12.95" customHeight="1">
      <c r="R45" s="21"/>
      <c r="S45" s="21"/>
      <c r="T45" s="21"/>
      <c r="U45" s="21"/>
      <c r="V45" s="21"/>
      <c r="W45" s="21"/>
      <c r="X45" s="21"/>
      <c r="Y45" s="21"/>
      <c r="Z45" s="57"/>
      <c r="AA45" s="55"/>
      <c r="AB45" s="55"/>
      <c r="AC45" s="55"/>
      <c r="AD45" s="55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</row>
    <row r="46" spans="2:68" ht="12.95" customHeight="1">
      <c r="R46" s="21"/>
      <c r="S46" s="21"/>
      <c r="T46" s="21"/>
      <c r="U46" s="21"/>
      <c r="V46" s="21"/>
      <c r="W46" s="21"/>
      <c r="X46" s="21"/>
      <c r="Y46" s="21"/>
      <c r="Z46" s="57"/>
      <c r="AA46" s="55"/>
      <c r="AB46" s="55"/>
      <c r="AC46" s="55"/>
      <c r="AD46" s="55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</row>
    <row r="47" spans="2:68" ht="12.95" customHeight="1"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</row>
    <row r="48" spans="2:68" ht="12.95" customHeight="1"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</row>
    <row r="49" spans="18:68" ht="12.95" customHeight="1"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55"/>
      <c r="AL49" s="55"/>
      <c r="AM49" s="55"/>
      <c r="AN49" s="55"/>
      <c r="AO49" s="55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</row>
    <row r="50" spans="18:68" ht="12.95" customHeight="1"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57"/>
      <c r="AL50" s="55"/>
      <c r="AM50" s="55"/>
      <c r="AN50" s="55"/>
      <c r="AO50" s="55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</row>
    <row r="51" spans="18:68" ht="12.95" customHeight="1"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57"/>
      <c r="AL51" s="55"/>
      <c r="AM51" s="55"/>
      <c r="AN51" s="55"/>
      <c r="AO51" s="55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</row>
    <row r="52" spans="18:68" ht="12.95" customHeight="1"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</row>
    <row r="53" spans="18:68" ht="12.95" customHeight="1"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</row>
    <row r="54" spans="18:68" ht="12.95" customHeight="1"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</row>
    <row r="55" spans="18:68" ht="12.95" customHeight="1"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</row>
    <row r="56" spans="18:68" ht="12.95" customHeight="1"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</row>
    <row r="57" spans="18:68" ht="12.95" customHeight="1"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</row>
    <row r="58" spans="18:68" ht="12.95" customHeight="1"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</row>
    <row r="59" spans="18:68" ht="12.95" customHeight="1">
      <c r="R59" s="21"/>
      <c r="S59" s="21"/>
      <c r="T59" s="21"/>
      <c r="U59" s="21"/>
      <c r="V59" s="21"/>
      <c r="W59" s="21"/>
      <c r="X59" s="21"/>
      <c r="Y59" s="21"/>
      <c r="Z59" s="55"/>
      <c r="AA59" s="55"/>
      <c r="AB59" s="55"/>
      <c r="AC59" s="55"/>
      <c r="AD59" s="21"/>
      <c r="AE59" s="55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</row>
    <row r="60" spans="18:68" ht="12.95" customHeight="1"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55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</row>
    <row r="61" spans="18:68" ht="12.95" customHeight="1"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55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</row>
    <row r="62" spans="18:68" ht="12.95" customHeight="1"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</row>
    <row r="63" spans="18:68" ht="12.95" customHeight="1"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</row>
    <row r="64" spans="18:68" ht="12.95" customHeight="1"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</row>
    <row r="65" spans="18:68" ht="12.95" customHeight="1"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</row>
    <row r="66" spans="18:68" ht="12.95" customHeight="1"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</row>
    <row r="67" spans="18:68" ht="12.95" customHeight="1"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</row>
    <row r="68" spans="18:68" ht="12.95" customHeight="1"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</row>
    <row r="69" spans="18:68" ht="12.95" customHeight="1">
      <c r="R69" s="21"/>
      <c r="S69" s="21"/>
      <c r="T69" s="21"/>
      <c r="U69" s="21"/>
      <c r="V69" s="21"/>
      <c r="W69" s="21"/>
      <c r="X69" s="21"/>
      <c r="Y69" s="21"/>
      <c r="Z69" s="57"/>
      <c r="AA69" s="55"/>
      <c r="AB69" s="55"/>
      <c r="AC69" s="55"/>
      <c r="AD69" s="55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</row>
    <row r="70" spans="18:68" ht="12.95" customHeight="1"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</row>
    <row r="71" spans="18:68" ht="12.95" customHeight="1">
      <c r="R71" s="21"/>
      <c r="S71" s="21"/>
      <c r="T71" s="21"/>
      <c r="U71" s="21"/>
      <c r="V71" s="21"/>
      <c r="W71" s="21"/>
      <c r="X71" s="21"/>
      <c r="Y71" s="21"/>
      <c r="Z71" s="55"/>
      <c r="AA71" s="55"/>
      <c r="AB71" s="55"/>
      <c r="AC71" s="55"/>
      <c r="AD71" s="55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</row>
    <row r="72" spans="18:68" ht="12.95" customHeight="1">
      <c r="R72" s="21"/>
      <c r="S72" s="21"/>
      <c r="T72" s="21"/>
      <c r="U72" s="21"/>
      <c r="V72" s="21"/>
      <c r="W72" s="21"/>
      <c r="X72" s="21"/>
      <c r="Y72" s="21"/>
      <c r="Z72" s="57"/>
      <c r="AA72" s="55"/>
      <c r="AB72" s="55"/>
      <c r="AC72" s="55"/>
      <c r="AD72" s="55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</row>
    <row r="73" spans="18:68" ht="12.95" customHeight="1">
      <c r="R73" s="21"/>
      <c r="S73" s="21"/>
      <c r="T73" s="21"/>
      <c r="U73" s="21"/>
      <c r="V73" s="21"/>
      <c r="W73" s="21"/>
      <c r="X73" s="21"/>
      <c r="Y73" s="21"/>
      <c r="Z73" s="57"/>
      <c r="AA73" s="55"/>
      <c r="AB73" s="55"/>
      <c r="AC73" s="55"/>
      <c r="AD73" s="55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</row>
    <row r="74" spans="18:68" ht="12.95" customHeight="1"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</row>
    <row r="75" spans="18:68" ht="12.95" customHeight="1">
      <c r="R75" s="21"/>
      <c r="S75" s="21"/>
      <c r="T75" s="21"/>
      <c r="U75" s="21"/>
      <c r="V75" s="21"/>
      <c r="W75" s="21"/>
      <c r="X75" s="21"/>
      <c r="Y75" s="21"/>
      <c r="Z75" s="55"/>
      <c r="AA75" s="55"/>
      <c r="AB75" s="55"/>
      <c r="AC75" s="55"/>
      <c r="AD75" s="55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</row>
    <row r="76" spans="18:68" ht="12.95" customHeight="1">
      <c r="R76" s="21"/>
      <c r="S76" s="21"/>
      <c r="T76" s="21"/>
      <c r="U76" s="21"/>
      <c r="V76" s="21"/>
      <c r="W76" s="21"/>
      <c r="X76" s="21"/>
      <c r="Y76" s="21"/>
      <c r="Z76" s="57"/>
      <c r="AA76" s="55"/>
      <c r="AB76" s="55"/>
      <c r="AC76" s="55"/>
      <c r="AD76" s="55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</row>
    <row r="77" spans="18:68" ht="12.95" customHeight="1">
      <c r="R77" s="21"/>
      <c r="S77" s="21"/>
      <c r="T77" s="21"/>
      <c r="U77" s="21"/>
      <c r="V77" s="21"/>
      <c r="W77" s="21"/>
      <c r="X77" s="21"/>
      <c r="Y77" s="21"/>
      <c r="Z77" s="57"/>
      <c r="AA77" s="55"/>
      <c r="AB77" s="55"/>
      <c r="AC77" s="55"/>
      <c r="AD77" s="55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</row>
    <row r="78" spans="18:68"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</row>
    <row r="79" spans="18:68"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</row>
    <row r="80" spans="18:68"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</row>
    <row r="81" spans="18:68"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</row>
    <row r="82" spans="18:68"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</row>
    <row r="83" spans="18:68"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</row>
    <row r="84" spans="18:68"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</row>
    <row r="85" spans="18:68"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</row>
    <row r="86" spans="18:68"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</row>
    <row r="87" spans="18:68"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</row>
    <row r="88" spans="18:68"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</row>
    <row r="89" spans="18:68"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</row>
    <row r="90" spans="18:68"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</row>
    <row r="91" spans="18:68"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</row>
    <row r="92" spans="18:68"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</row>
    <row r="93" spans="18:68"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</row>
    <row r="94" spans="18:68"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</row>
    <row r="95" spans="18:68"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</row>
    <row r="96" spans="18:68"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</row>
    <row r="97" spans="18:68"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</row>
    <row r="98" spans="18:68"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</row>
    <row r="99" spans="18:68"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</row>
    <row r="100" spans="18:68"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</row>
    <row r="101" spans="18:68"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</row>
    <row r="102" spans="18:68"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</row>
    <row r="103" spans="18:68"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</row>
    <row r="104" spans="18:68"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</row>
    <row r="105" spans="18:68"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</row>
    <row r="106" spans="18:68"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</row>
    <row r="107" spans="18:68"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</row>
    <row r="108" spans="18:68"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</row>
    <row r="109" spans="18:68"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</row>
    <row r="110" spans="18:68"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</row>
    <row r="111" spans="18:68"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</row>
    <row r="112" spans="18:68"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</row>
    <row r="113" spans="18:68"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</row>
    <row r="114" spans="18:68"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</row>
    <row r="115" spans="18:68"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</row>
    <row r="116" spans="18:68"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</row>
    <row r="117" spans="18:68"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</row>
    <row r="118" spans="18:68"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</row>
    <row r="119" spans="18:68"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</row>
    <row r="120" spans="18:68"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</row>
    <row r="121" spans="18:68"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</row>
    <row r="122" spans="18:68"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</row>
    <row r="123" spans="18:68"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</row>
    <row r="124" spans="18:68"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</row>
    <row r="125" spans="18:68"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</row>
    <row r="126" spans="18:68"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</row>
    <row r="127" spans="18:68"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</row>
    <row r="128" spans="18:68"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</row>
    <row r="129" spans="18:68"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</row>
    <row r="130" spans="18:68"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</row>
    <row r="131" spans="18:68"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</row>
    <row r="132" spans="18:68"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</row>
    <row r="133" spans="18:68"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</row>
    <row r="134" spans="18:68"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</row>
    <row r="135" spans="18:68"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</row>
    <row r="136" spans="18:68"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</row>
    <row r="137" spans="18:68"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</row>
    <row r="138" spans="18:68"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</row>
    <row r="139" spans="18:68"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</row>
    <row r="140" spans="18:68"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</row>
    <row r="141" spans="18:68"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</row>
    <row r="142" spans="18:68"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</row>
    <row r="143" spans="18:68"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</row>
    <row r="144" spans="18:68"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</row>
    <row r="145" spans="18:68"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</row>
    <row r="146" spans="18:68"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</row>
    <row r="147" spans="18:68"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</row>
    <row r="148" spans="18:68"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</row>
    <row r="149" spans="18:68"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</row>
    <row r="150" spans="18:68"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</row>
    <row r="151" spans="18:68"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</row>
    <row r="152" spans="18:68"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</row>
    <row r="153" spans="18:68"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</row>
    <row r="154" spans="18:68"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</row>
    <row r="155" spans="18:68"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</row>
    <row r="156" spans="18:68"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</row>
    <row r="157" spans="18:68"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</row>
    <row r="158" spans="18:68"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</row>
    <row r="159" spans="18:68"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</row>
    <row r="160" spans="18:68"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</row>
    <row r="161" spans="18:68"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</row>
    <row r="162" spans="18:68"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</row>
    <row r="163" spans="18:68"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</row>
    <row r="164" spans="18:68"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</row>
    <row r="165" spans="18:68"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</row>
    <row r="166" spans="18:68"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</row>
    <row r="167" spans="18:68"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</row>
    <row r="168" spans="18:68"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</row>
    <row r="169" spans="18:68"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</row>
    <row r="170" spans="18:68"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</row>
    <row r="171" spans="18:68"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</row>
    <row r="172" spans="18:68"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</row>
    <row r="173" spans="18:68"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</row>
    <row r="174" spans="18:68"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</row>
    <row r="175" spans="18:68"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</row>
    <row r="176" spans="18:68"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</row>
    <row r="177" spans="18:68"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</row>
    <row r="178" spans="18:68"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</row>
    <row r="179" spans="18:68"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</row>
    <row r="180" spans="18:68"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</row>
    <row r="181" spans="18:68"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</row>
    <row r="182" spans="18:68"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</row>
    <row r="183" spans="18:68"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</row>
    <row r="184" spans="18:68"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</row>
    <row r="185" spans="18:68"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</row>
    <row r="186" spans="18:68"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</row>
    <row r="187" spans="18:68"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</row>
    <row r="188" spans="18:68"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</row>
    <row r="189" spans="18:68"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</row>
    <row r="190" spans="18:68"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</row>
    <row r="191" spans="18:68"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</row>
    <row r="192" spans="18:68"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</row>
    <row r="193" spans="18:68"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</row>
    <row r="194" spans="18:68"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</row>
    <row r="195" spans="18:68"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</row>
    <row r="196" spans="18:68"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</row>
    <row r="197" spans="18:68"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</row>
    <row r="198" spans="18:68"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</row>
    <row r="199" spans="18:68"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</row>
    <row r="200" spans="18:68"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</row>
    <row r="201" spans="18:68"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</row>
    <row r="202" spans="18:68"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</row>
    <row r="203" spans="18:68"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</row>
    <row r="204" spans="18:68"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</row>
    <row r="205" spans="18:68"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</row>
    <row r="206" spans="18:68"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</row>
    <row r="207" spans="18:68"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</row>
    <row r="208" spans="18:68"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</row>
    <row r="209" spans="18:68"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</row>
    <row r="210" spans="18:68"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</row>
    <row r="211" spans="18:68"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</row>
    <row r="212" spans="18:68"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</row>
    <row r="213" spans="18:68"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</row>
    <row r="214" spans="18:68"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</row>
    <row r="215" spans="18:68"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</row>
    <row r="216" spans="18:68"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</row>
    <row r="217" spans="18:68"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</row>
    <row r="218" spans="18:68"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</row>
    <row r="219" spans="18:68"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</row>
    <row r="220" spans="18:68"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</row>
    <row r="221" spans="18:68"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</row>
    <row r="222" spans="18:68"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</row>
    <row r="223" spans="18:68"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</row>
    <row r="224" spans="18:68"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</row>
    <row r="225" spans="18:68"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</row>
    <row r="226" spans="18:68"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</row>
    <row r="227" spans="18:68"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</row>
    <row r="228" spans="18:68"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</row>
    <row r="229" spans="18:68"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</row>
    <row r="230" spans="18:68"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</row>
    <row r="231" spans="18:68"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</row>
    <row r="232" spans="18:68"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</row>
    <row r="233" spans="18:68"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</row>
    <row r="234" spans="18:68"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</row>
    <row r="235" spans="18:68"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</row>
    <row r="236" spans="18:68"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</row>
    <row r="237" spans="18:68"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</row>
    <row r="238" spans="18:68"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</row>
    <row r="239" spans="18:68"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</row>
    <row r="240" spans="18:68"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</row>
    <row r="241" spans="18:68"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</row>
    <row r="242" spans="18:68"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</row>
    <row r="243" spans="18:68"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</row>
    <row r="244" spans="18:68"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</row>
    <row r="245" spans="18:68"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</row>
    <row r="246" spans="18:68"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</row>
    <row r="247" spans="18:68"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</row>
    <row r="248" spans="18:68"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</row>
    <row r="249" spans="18:68"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</row>
    <row r="250" spans="18:68"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</row>
    <row r="251" spans="18:68"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</row>
    <row r="252" spans="18:68"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</row>
    <row r="253" spans="18:68"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</row>
    <row r="254" spans="18:68"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</row>
    <row r="255" spans="18:68"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</row>
    <row r="256" spans="18:68"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</row>
    <row r="257" spans="18:68"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</row>
    <row r="258" spans="18:68"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</row>
    <row r="259" spans="18:68"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</row>
    <row r="260" spans="18:68"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</row>
    <row r="261" spans="18:68"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</row>
    <row r="262" spans="18:68"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</row>
    <row r="263" spans="18:68"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</row>
    <row r="264" spans="18:68"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</row>
    <row r="265" spans="18:68"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</row>
    <row r="266" spans="18:68"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</row>
    <row r="267" spans="18:68"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</row>
    <row r="268" spans="18:68"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</row>
    <row r="269" spans="18:68"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</row>
    <row r="270" spans="18:68"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</row>
    <row r="271" spans="18:68"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</row>
    <row r="272" spans="18:68"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</row>
    <row r="273" spans="18:68"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</row>
    <row r="274" spans="18:68"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</row>
    <row r="275" spans="18:68"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</row>
    <row r="276" spans="18:68"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</row>
    <row r="277" spans="18:68"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</row>
    <row r="278" spans="18:68"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</row>
    <row r="279" spans="18:68"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</row>
    <row r="280" spans="18:68"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</row>
    <row r="281" spans="18:68"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</row>
    <row r="282" spans="18:68"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</row>
    <row r="283" spans="18:68"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</row>
    <row r="284" spans="18:68"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</row>
    <row r="285" spans="18:68"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</row>
    <row r="286" spans="18:68"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</row>
    <row r="287" spans="18:68"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</row>
    <row r="288" spans="18:68"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</row>
    <row r="289" spans="18:68"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</row>
    <row r="290" spans="18:68"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</row>
    <row r="291" spans="18:68"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</row>
    <row r="292" spans="18:68"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</row>
    <row r="293" spans="18:68"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</row>
    <row r="294" spans="18:68"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</row>
    <row r="295" spans="18:68"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</row>
    <row r="296" spans="18:68"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</row>
    <row r="297" spans="18:68"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</row>
    <row r="298" spans="18:68"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</row>
    <row r="299" spans="18:68"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</row>
    <row r="300" spans="18:68"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</row>
    <row r="301" spans="18:68"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</row>
    <row r="302" spans="18:68"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</row>
    <row r="303" spans="18:68"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</row>
    <row r="304" spans="18:68"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</row>
    <row r="305" spans="18:68"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</row>
    <row r="306" spans="18:68"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</row>
    <row r="307" spans="18:68"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</row>
    <row r="308" spans="18:68"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</row>
    <row r="309" spans="18:68"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</row>
    <row r="310" spans="18:68"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</row>
    <row r="311" spans="18:68"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363"/>
  <sheetViews>
    <sheetView showGridLines="0" showRowColHeaders="0" zoomScale="80" zoomScaleNormal="80" workbookViewId="0">
      <selection activeCell="B5" sqref="B5"/>
    </sheetView>
  </sheetViews>
  <sheetFormatPr defaultColWidth="8.28515625" defaultRowHeight="12.75"/>
  <cols>
    <col min="1" max="16384" width="8.28515625" style="28"/>
  </cols>
  <sheetData>
    <row r="1" spans="1:37" ht="12.95" customHeight="1">
      <c r="A1" s="25"/>
      <c r="B1" s="26">
        <v>282</v>
      </c>
      <c r="C1" s="27"/>
      <c r="D1" s="25" t="s">
        <v>5</v>
      </c>
      <c r="E1" s="520" t="s">
        <v>50</v>
      </c>
      <c r="F1" s="520"/>
      <c r="G1" s="520"/>
      <c r="H1" s="521" t="s">
        <v>51</v>
      </c>
      <c r="I1" s="521"/>
      <c r="J1" s="521"/>
      <c r="K1" s="522" t="s">
        <v>52</v>
      </c>
      <c r="L1" s="522"/>
      <c r="M1" s="522"/>
      <c r="N1" s="523" t="s">
        <v>53</v>
      </c>
      <c r="O1" s="523"/>
      <c r="P1" s="523"/>
      <c r="Q1" s="524" t="s">
        <v>54</v>
      </c>
      <c r="R1" s="524"/>
      <c r="S1" s="524"/>
      <c r="T1" s="519" t="s">
        <v>55</v>
      </c>
      <c r="U1" s="519"/>
      <c r="V1" s="519"/>
      <c r="W1" s="514" t="s">
        <v>56</v>
      </c>
      <c r="X1" s="514"/>
      <c r="Y1" s="514"/>
      <c r="Z1" s="515" t="s">
        <v>57</v>
      </c>
      <c r="AA1" s="515"/>
      <c r="AB1" s="515"/>
      <c r="AC1" s="516" t="s">
        <v>58</v>
      </c>
      <c r="AD1" s="516"/>
      <c r="AE1" s="516"/>
      <c r="AF1" s="517" t="s">
        <v>59</v>
      </c>
      <c r="AG1" s="517"/>
      <c r="AH1" s="517"/>
      <c r="AI1" s="518" t="s">
        <v>60</v>
      </c>
      <c r="AJ1" s="518"/>
      <c r="AK1" s="518"/>
    </row>
    <row r="2" spans="1:37" ht="12.95" customHeight="1">
      <c r="A2" s="25"/>
      <c r="B2" s="26">
        <v>4</v>
      </c>
      <c r="C2" s="27"/>
      <c r="D2" s="25"/>
      <c r="E2" s="89" t="s">
        <v>61</v>
      </c>
      <c r="F2" s="89" t="s">
        <v>62</v>
      </c>
      <c r="G2" s="89" t="s">
        <v>63</v>
      </c>
      <c r="H2" s="90" t="s">
        <v>61</v>
      </c>
      <c r="I2" s="90" t="s">
        <v>62</v>
      </c>
      <c r="J2" s="90" t="s">
        <v>63</v>
      </c>
      <c r="K2" s="91" t="s">
        <v>61</v>
      </c>
      <c r="L2" s="91" t="s">
        <v>62</v>
      </c>
      <c r="M2" s="91" t="s">
        <v>63</v>
      </c>
      <c r="N2" s="92" t="s">
        <v>61</v>
      </c>
      <c r="O2" s="92" t="s">
        <v>62</v>
      </c>
      <c r="P2" s="92" t="s">
        <v>63</v>
      </c>
      <c r="Q2" s="93" t="s">
        <v>61</v>
      </c>
      <c r="R2" s="93" t="s">
        <v>62</v>
      </c>
      <c r="S2" s="93" t="s">
        <v>63</v>
      </c>
      <c r="T2" s="88" t="s">
        <v>61</v>
      </c>
      <c r="U2" s="88" t="s">
        <v>62</v>
      </c>
      <c r="V2" s="88" t="s">
        <v>63</v>
      </c>
      <c r="W2" s="94" t="s">
        <v>61</v>
      </c>
      <c r="X2" s="94" t="s">
        <v>62</v>
      </c>
      <c r="Y2" s="94" t="s">
        <v>63</v>
      </c>
      <c r="Z2" s="95" t="s">
        <v>61</v>
      </c>
      <c r="AA2" s="95" t="s">
        <v>62</v>
      </c>
      <c r="AB2" s="95" t="s">
        <v>63</v>
      </c>
      <c r="AC2" s="96" t="s">
        <v>61</v>
      </c>
      <c r="AD2" s="96" t="s">
        <v>62</v>
      </c>
      <c r="AE2" s="96" t="s">
        <v>63</v>
      </c>
      <c r="AF2" s="97" t="s">
        <v>61</v>
      </c>
      <c r="AG2" s="97" t="s">
        <v>62</v>
      </c>
      <c r="AH2" s="97" t="s">
        <v>63</v>
      </c>
      <c r="AI2" s="98" t="s">
        <v>61</v>
      </c>
      <c r="AJ2" s="98" t="s">
        <v>62</v>
      </c>
      <c r="AK2" s="98" t="s">
        <v>63</v>
      </c>
    </row>
    <row r="3" spans="1:37" ht="12.95" customHeight="1">
      <c r="A3" s="25"/>
      <c r="B3" s="26">
        <v>6</v>
      </c>
      <c r="C3" s="27"/>
      <c r="D3" s="40">
        <v>0</v>
      </c>
      <c r="E3" s="41">
        <f t="shared" ref="E3:T18" si="0">E4-(E$363/360)</f>
        <v>-8.7418960958984826E-13</v>
      </c>
      <c r="F3" s="41">
        <f t="shared" si="0"/>
        <v>-2.829958489769524E-12</v>
      </c>
      <c r="G3" s="41">
        <f t="shared" si="0"/>
        <v>-1.148858785882112E-12</v>
      </c>
      <c r="H3" s="42">
        <f t="shared" si="0"/>
        <v>1.2896350654045818E-12</v>
      </c>
      <c r="I3" s="42">
        <f t="shared" si="0"/>
        <v>-3.6437519668197638E-13</v>
      </c>
      <c r="J3" s="42">
        <f t="shared" si="0"/>
        <v>-5.9952043329758453E-15</v>
      </c>
      <c r="K3" s="43">
        <f t="shared" si="0"/>
        <v>-8.6264329013374663E-13</v>
      </c>
      <c r="L3" s="43">
        <f t="shared" si="0"/>
        <v>-1.2929657344784573E-12</v>
      </c>
      <c r="M3" s="43">
        <f t="shared" si="0"/>
        <v>-5.3379523023977526E-13</v>
      </c>
      <c r="N3" s="44">
        <f t="shared" si="0"/>
        <v>-4.5474735088646412E-13</v>
      </c>
      <c r="O3" s="44">
        <f t="shared" si="0"/>
        <v>1.3153922395758855E-12</v>
      </c>
      <c r="P3" s="44">
        <f t="shared" si="0"/>
        <v>-9.1060492479755339E-13</v>
      </c>
      <c r="Q3" s="45">
        <f t="shared" si="0"/>
        <v>1.0543788064865112E-12</v>
      </c>
      <c r="R3" s="45">
        <f t="shared" si="0"/>
        <v>1.4208634269152753E-12</v>
      </c>
      <c r="S3" s="45">
        <f t="shared" si="0"/>
        <v>1.3153922395758855E-12</v>
      </c>
      <c r="T3" s="46">
        <f t="shared" si="0"/>
        <v>1.500244373175974E-12</v>
      </c>
      <c r="U3" s="46">
        <f t="shared" ref="U3:AJ18" si="1">U4-(U$363/360)</f>
        <v>0</v>
      </c>
      <c r="V3" s="46">
        <f t="shared" si="1"/>
        <v>1.4208634269152753E-12</v>
      </c>
      <c r="W3" s="47">
        <f t="shared" si="1"/>
        <v>2.1393997684526767E-13</v>
      </c>
      <c r="X3" s="47">
        <f t="shared" si="1"/>
        <v>-1.3221646000260989E-12</v>
      </c>
      <c r="Y3" s="47">
        <f t="shared" si="1"/>
        <v>0</v>
      </c>
      <c r="Z3" s="48">
        <f t="shared" si="1"/>
        <v>-9.7066799042977436E-13</v>
      </c>
      <c r="AA3" s="48">
        <f t="shared" si="1"/>
        <v>-5.0515147620444623E-13</v>
      </c>
      <c r="AB3" s="48">
        <f t="shared" si="1"/>
        <v>-1.3221646000260989E-12</v>
      </c>
      <c r="AC3" s="49">
        <f t="shared" si="1"/>
        <v>3.3439917501709715E-13</v>
      </c>
      <c r="AD3" s="49">
        <f t="shared" si="1"/>
        <v>-9.0705221111875289E-14</v>
      </c>
      <c r="AE3" s="49">
        <f t="shared" si="1"/>
        <v>-5.0515147620444623E-13</v>
      </c>
      <c r="AF3" s="50">
        <f t="shared" si="1"/>
        <v>-4.7040149553367883E-13</v>
      </c>
      <c r="AG3" s="50">
        <f t="shared" si="1"/>
        <v>8.4676710088160689E-13</v>
      </c>
      <c r="AH3" s="50">
        <f t="shared" si="1"/>
        <v>-9.0705221111875289E-14</v>
      </c>
      <c r="AI3" s="51">
        <f t="shared" si="1"/>
        <v>2.8266278206956486E-13</v>
      </c>
      <c r="AJ3" s="51">
        <f t="shared" si="1"/>
        <v>-8.2589490801865395E-13</v>
      </c>
      <c r="AK3" s="51">
        <f t="shared" ref="AK3:AK17" si="2">AK4-(AK$363/360)</f>
        <v>8.4676710088160689E-13</v>
      </c>
    </row>
    <row r="4" spans="1:37" ht="12.95" customHeight="1">
      <c r="A4" s="27"/>
      <c r="B4" s="27"/>
      <c r="C4" s="27"/>
      <c r="D4" s="52">
        <f>D3+0.2/72</f>
        <v>2.7777777777777779E-3</v>
      </c>
      <c r="E4" s="41">
        <f t="shared" si="0"/>
        <v>0.79444444444357021</v>
      </c>
      <c r="F4" s="41">
        <f t="shared" si="0"/>
        <v>0.83888888888605895</v>
      </c>
      <c r="G4" s="41">
        <f t="shared" si="0"/>
        <v>0.86666666666551784</v>
      </c>
      <c r="H4" s="42">
        <f t="shared" si="0"/>
        <v>0.73888888889017856</v>
      </c>
      <c r="I4" s="42">
        <f t="shared" si="0"/>
        <v>0.78333333333296895</v>
      </c>
      <c r="J4" s="42">
        <f t="shared" si="0"/>
        <v>0.81111111111110512</v>
      </c>
      <c r="K4" s="43">
        <f t="shared" si="0"/>
        <v>0.6833333333324707</v>
      </c>
      <c r="L4" s="43">
        <f t="shared" si="0"/>
        <v>0.72777777777648478</v>
      </c>
      <c r="M4" s="43">
        <f t="shared" si="0"/>
        <v>0.75555555555502174</v>
      </c>
      <c r="N4" s="44">
        <f t="shared" si="0"/>
        <v>0.51111111111065632</v>
      </c>
      <c r="O4" s="44">
        <f t="shared" si="0"/>
        <v>0.55555555555687097</v>
      </c>
      <c r="P4" s="44">
        <f t="shared" si="0"/>
        <v>0.58333333333242277</v>
      </c>
      <c r="Q4" s="45">
        <f t="shared" si="0"/>
        <v>0.48333333333438772</v>
      </c>
      <c r="R4" s="45">
        <f t="shared" si="0"/>
        <v>0.52777777777919865</v>
      </c>
      <c r="S4" s="45">
        <f t="shared" si="0"/>
        <v>0.55555555555687097</v>
      </c>
      <c r="T4" s="46">
        <f t="shared" si="0"/>
        <v>0.45555555555705579</v>
      </c>
      <c r="U4" s="46">
        <f t="shared" si="1"/>
        <v>0.5</v>
      </c>
      <c r="V4" s="46">
        <f t="shared" si="1"/>
        <v>0.52777777777919865</v>
      </c>
      <c r="W4" s="47">
        <f t="shared" si="1"/>
        <v>0.4277777777779917</v>
      </c>
      <c r="X4" s="47">
        <f t="shared" si="1"/>
        <v>0.47222222222090005</v>
      </c>
      <c r="Y4" s="47">
        <f t="shared" si="1"/>
        <v>0.5</v>
      </c>
      <c r="Z4" s="48">
        <f t="shared" si="1"/>
        <v>0.39999999999902935</v>
      </c>
      <c r="AA4" s="48">
        <f t="shared" si="1"/>
        <v>0.44444444444393927</v>
      </c>
      <c r="AB4" s="48">
        <f t="shared" si="1"/>
        <v>0.47222222222090005</v>
      </c>
      <c r="AC4" s="49">
        <f t="shared" si="1"/>
        <v>0.37222222222255663</v>
      </c>
      <c r="AD4" s="49">
        <f t="shared" si="1"/>
        <v>0.41666666666657598</v>
      </c>
      <c r="AE4" s="49">
        <f t="shared" si="1"/>
        <v>0.44444444444393927</v>
      </c>
      <c r="AF4" s="50">
        <f t="shared" si="1"/>
        <v>0.34444444444397404</v>
      </c>
      <c r="AG4" s="50">
        <f t="shared" si="1"/>
        <v>0.38888888888973566</v>
      </c>
      <c r="AH4" s="50">
        <f t="shared" si="1"/>
        <v>0.41666666666657598</v>
      </c>
      <c r="AI4" s="51">
        <f t="shared" si="1"/>
        <v>0.31666666666694931</v>
      </c>
      <c r="AJ4" s="51">
        <f t="shared" si="1"/>
        <v>0.36111111111028521</v>
      </c>
      <c r="AK4" s="51">
        <f t="shared" si="2"/>
        <v>0.38888888888973566</v>
      </c>
    </row>
    <row r="5" spans="1:37" ht="12.95" customHeight="1">
      <c r="A5" s="27"/>
      <c r="B5" s="27"/>
      <c r="C5" s="27"/>
      <c r="D5" s="52">
        <f t="shared" ref="D5:D68" si="3">D4+0.2/72</f>
        <v>5.5555555555555558E-3</v>
      </c>
      <c r="E5" s="41">
        <f t="shared" si="0"/>
        <v>1.5888888888880146</v>
      </c>
      <c r="F5" s="41">
        <f t="shared" si="0"/>
        <v>1.6777777777749479</v>
      </c>
      <c r="G5" s="41">
        <f t="shared" si="0"/>
        <v>1.7333333333321845</v>
      </c>
      <c r="H5" s="42">
        <f t="shared" si="0"/>
        <v>1.4777777777790675</v>
      </c>
      <c r="I5" s="42">
        <f t="shared" si="0"/>
        <v>1.5666666666663023</v>
      </c>
      <c r="J5" s="42">
        <f t="shared" si="0"/>
        <v>1.6222222222222162</v>
      </c>
      <c r="K5" s="43">
        <f t="shared" si="0"/>
        <v>1.3666666666658041</v>
      </c>
      <c r="L5" s="43">
        <f t="shared" si="0"/>
        <v>1.4555555555542625</v>
      </c>
      <c r="M5" s="43">
        <f t="shared" si="0"/>
        <v>1.5111111111105773</v>
      </c>
      <c r="N5" s="44">
        <f t="shared" si="0"/>
        <v>1.0222222222217674</v>
      </c>
      <c r="O5" s="44">
        <f t="shared" si="0"/>
        <v>1.1111111111124266</v>
      </c>
      <c r="P5" s="44">
        <f t="shared" si="0"/>
        <v>1.1666666666657561</v>
      </c>
      <c r="Q5" s="45">
        <f t="shared" si="0"/>
        <v>0.96666666666772105</v>
      </c>
      <c r="R5" s="45">
        <f t="shared" si="0"/>
        <v>1.0555555555569764</v>
      </c>
      <c r="S5" s="45">
        <f t="shared" si="0"/>
        <v>1.1111111111124266</v>
      </c>
      <c r="T5" s="46">
        <f t="shared" si="0"/>
        <v>0.91111111111261134</v>
      </c>
      <c r="U5" s="46">
        <f t="shared" si="1"/>
        <v>1</v>
      </c>
      <c r="V5" s="46">
        <f t="shared" si="1"/>
        <v>1.0555555555569764</v>
      </c>
      <c r="W5" s="47">
        <f t="shared" si="1"/>
        <v>0.85555555555576945</v>
      </c>
      <c r="X5" s="47">
        <f t="shared" si="1"/>
        <v>0.94444444444312226</v>
      </c>
      <c r="Y5" s="47">
        <f t="shared" si="1"/>
        <v>1</v>
      </c>
      <c r="Z5" s="48">
        <f t="shared" si="1"/>
        <v>0.79999999999902938</v>
      </c>
      <c r="AA5" s="48">
        <f t="shared" si="1"/>
        <v>0.88888888888838369</v>
      </c>
      <c r="AB5" s="48">
        <f t="shared" si="1"/>
        <v>0.94444444444312226</v>
      </c>
      <c r="AC5" s="49">
        <f t="shared" si="1"/>
        <v>0.74444444444477886</v>
      </c>
      <c r="AD5" s="49">
        <f t="shared" si="1"/>
        <v>0.83333333333324267</v>
      </c>
      <c r="AE5" s="49">
        <f t="shared" si="1"/>
        <v>0.88888888888838369</v>
      </c>
      <c r="AF5" s="50">
        <f t="shared" si="1"/>
        <v>0.68888888888841848</v>
      </c>
      <c r="AG5" s="50">
        <f t="shared" si="1"/>
        <v>0.77777777777862456</v>
      </c>
      <c r="AH5" s="50">
        <f t="shared" si="1"/>
        <v>0.83333333333324267</v>
      </c>
      <c r="AI5" s="51">
        <f t="shared" si="1"/>
        <v>0.63333333333361597</v>
      </c>
      <c r="AJ5" s="51">
        <f t="shared" si="1"/>
        <v>0.72222222222139631</v>
      </c>
      <c r="AK5" s="51">
        <f t="shared" si="2"/>
        <v>0.77777777777862456</v>
      </c>
    </row>
    <row r="6" spans="1:37" ht="12.95" customHeight="1">
      <c r="A6" s="53"/>
      <c r="B6" s="53"/>
      <c r="C6" s="27"/>
      <c r="D6" s="52">
        <f t="shared" si="3"/>
        <v>8.3333333333333332E-3</v>
      </c>
      <c r="E6" s="41">
        <f t="shared" si="0"/>
        <v>2.3833333333324589</v>
      </c>
      <c r="F6" s="41">
        <f t="shared" si="0"/>
        <v>2.5166666666638369</v>
      </c>
      <c r="G6" s="41">
        <f t="shared" si="0"/>
        <v>2.5999999999988512</v>
      </c>
      <c r="H6" s="42">
        <f t="shared" si="0"/>
        <v>2.2166666666679564</v>
      </c>
      <c r="I6" s="42">
        <f t="shared" si="0"/>
        <v>2.3499999999996355</v>
      </c>
      <c r="J6" s="42">
        <f t="shared" si="0"/>
        <v>2.4333333333333274</v>
      </c>
      <c r="K6" s="43">
        <f t="shared" si="0"/>
        <v>2.0499999999991374</v>
      </c>
      <c r="L6" s="43">
        <f t="shared" si="0"/>
        <v>2.1833333333320404</v>
      </c>
      <c r="M6" s="43">
        <f t="shared" si="0"/>
        <v>2.2666666666661328</v>
      </c>
      <c r="N6" s="44">
        <f t="shared" si="0"/>
        <v>1.5333333333328785</v>
      </c>
      <c r="O6" s="44">
        <f t="shared" si="0"/>
        <v>1.6666666666679821</v>
      </c>
      <c r="P6" s="44">
        <f t="shared" si="0"/>
        <v>1.7499999999990896</v>
      </c>
      <c r="Q6" s="45">
        <f t="shared" si="0"/>
        <v>1.4500000000010544</v>
      </c>
      <c r="R6" s="45">
        <f t="shared" si="0"/>
        <v>1.5833333333347541</v>
      </c>
      <c r="S6" s="45">
        <f t="shared" si="0"/>
        <v>1.6666666666679821</v>
      </c>
      <c r="T6" s="46">
        <f t="shared" si="0"/>
        <v>1.3666666666681668</v>
      </c>
      <c r="U6" s="46">
        <f t="shared" si="1"/>
        <v>1.5</v>
      </c>
      <c r="V6" s="46">
        <f t="shared" si="1"/>
        <v>1.5833333333347541</v>
      </c>
      <c r="W6" s="47">
        <f t="shared" si="1"/>
        <v>1.2833333333335473</v>
      </c>
      <c r="X6" s="47">
        <f t="shared" si="1"/>
        <v>1.4166666666653445</v>
      </c>
      <c r="Y6" s="47">
        <f t="shared" si="1"/>
        <v>1.5</v>
      </c>
      <c r="Z6" s="48">
        <f t="shared" si="1"/>
        <v>1.1999999999990294</v>
      </c>
      <c r="AA6" s="48">
        <f t="shared" si="1"/>
        <v>1.3333333333328281</v>
      </c>
      <c r="AB6" s="48">
        <f t="shared" si="1"/>
        <v>1.4166666666653445</v>
      </c>
      <c r="AC6" s="49">
        <f t="shared" si="1"/>
        <v>1.1166666666670011</v>
      </c>
      <c r="AD6" s="49">
        <f t="shared" si="1"/>
        <v>1.2499999999999094</v>
      </c>
      <c r="AE6" s="49">
        <f t="shared" si="1"/>
        <v>1.3333333333328281</v>
      </c>
      <c r="AF6" s="50">
        <f t="shared" si="1"/>
        <v>1.0333333333328629</v>
      </c>
      <c r="AG6" s="50">
        <f t="shared" si="1"/>
        <v>1.1666666666675134</v>
      </c>
      <c r="AH6" s="50">
        <f t="shared" si="1"/>
        <v>1.2499999999999094</v>
      </c>
      <c r="AI6" s="51">
        <f t="shared" si="1"/>
        <v>0.95000000000028262</v>
      </c>
      <c r="AJ6" s="51">
        <f t="shared" si="1"/>
        <v>1.0833333333325075</v>
      </c>
      <c r="AK6" s="51">
        <f t="shared" si="2"/>
        <v>1.1666666666675134</v>
      </c>
    </row>
    <row r="7" spans="1:37" ht="12.95" customHeight="1">
      <c r="A7" s="27"/>
      <c r="B7" s="27"/>
      <c r="C7" s="27"/>
      <c r="D7" s="52">
        <f t="shared" si="3"/>
        <v>1.1111111111111112E-2</v>
      </c>
      <c r="E7" s="41">
        <f t="shared" si="0"/>
        <v>3.1777777777769032</v>
      </c>
      <c r="F7" s="41">
        <f t="shared" si="0"/>
        <v>3.3555555555527259</v>
      </c>
      <c r="G7" s="41">
        <f t="shared" si="0"/>
        <v>3.4666666666655179</v>
      </c>
      <c r="H7" s="42">
        <f t="shared" si="0"/>
        <v>2.9555555555568453</v>
      </c>
      <c r="I7" s="42">
        <f t="shared" si="0"/>
        <v>3.1333333333329687</v>
      </c>
      <c r="J7" s="42">
        <f t="shared" si="0"/>
        <v>3.2444444444444382</v>
      </c>
      <c r="K7" s="43">
        <f t="shared" si="0"/>
        <v>2.733333333332471</v>
      </c>
      <c r="L7" s="43">
        <f t="shared" si="0"/>
        <v>2.9111111111098182</v>
      </c>
      <c r="M7" s="43">
        <f t="shared" si="0"/>
        <v>3.0222222222216883</v>
      </c>
      <c r="N7" s="44">
        <f t="shared" si="0"/>
        <v>2.0444444444439895</v>
      </c>
      <c r="O7" s="44">
        <f t="shared" si="0"/>
        <v>2.2222222222235377</v>
      </c>
      <c r="P7" s="44">
        <f t="shared" si="0"/>
        <v>2.3333333333324231</v>
      </c>
      <c r="Q7" s="45">
        <f t="shared" si="0"/>
        <v>1.9333333333343878</v>
      </c>
      <c r="R7" s="45">
        <f t="shared" si="0"/>
        <v>2.1111111111125318</v>
      </c>
      <c r="S7" s="45">
        <f t="shared" si="0"/>
        <v>2.2222222222235377</v>
      </c>
      <c r="T7" s="46">
        <f t="shared" si="0"/>
        <v>1.8222222222237223</v>
      </c>
      <c r="U7" s="46">
        <f t="shared" si="1"/>
        <v>2</v>
      </c>
      <c r="V7" s="46">
        <f t="shared" si="1"/>
        <v>2.1111111111125318</v>
      </c>
      <c r="W7" s="47">
        <f t="shared" si="1"/>
        <v>1.7111111111113251</v>
      </c>
      <c r="X7" s="47">
        <f t="shared" si="1"/>
        <v>1.8888888888875668</v>
      </c>
      <c r="Y7" s="47">
        <f t="shared" si="1"/>
        <v>2</v>
      </c>
      <c r="Z7" s="48">
        <f t="shared" si="1"/>
        <v>1.5999999999990293</v>
      </c>
      <c r="AA7" s="48">
        <f t="shared" si="1"/>
        <v>1.7777777777772725</v>
      </c>
      <c r="AB7" s="48">
        <f t="shared" si="1"/>
        <v>1.8888888888875668</v>
      </c>
      <c r="AC7" s="49">
        <f t="shared" si="1"/>
        <v>1.4888888888892233</v>
      </c>
      <c r="AD7" s="49">
        <f t="shared" si="1"/>
        <v>1.6666666666665761</v>
      </c>
      <c r="AE7" s="49">
        <f t="shared" si="1"/>
        <v>1.7777777777772725</v>
      </c>
      <c r="AF7" s="50">
        <f t="shared" si="1"/>
        <v>1.3777777777773075</v>
      </c>
      <c r="AG7" s="50">
        <f t="shared" si="1"/>
        <v>1.5555555555564022</v>
      </c>
      <c r="AH7" s="50">
        <f t="shared" si="1"/>
        <v>1.6666666666665761</v>
      </c>
      <c r="AI7" s="51">
        <f t="shared" si="1"/>
        <v>1.2666666666669493</v>
      </c>
      <c r="AJ7" s="51">
        <f t="shared" si="1"/>
        <v>1.4444444444436186</v>
      </c>
      <c r="AK7" s="51">
        <f t="shared" si="2"/>
        <v>1.5555555555564022</v>
      </c>
    </row>
    <row r="8" spans="1:37" ht="12.95" customHeight="1">
      <c r="A8" s="27"/>
      <c r="B8" s="27"/>
      <c r="C8" s="27"/>
      <c r="D8" s="52">
        <f t="shared" si="3"/>
        <v>1.388888888888889E-2</v>
      </c>
      <c r="E8" s="41">
        <f t="shared" si="0"/>
        <v>3.9722222222213475</v>
      </c>
      <c r="F8" s="41">
        <f t="shared" si="0"/>
        <v>4.1944444444416149</v>
      </c>
      <c r="G8" s="41">
        <f t="shared" si="0"/>
        <v>4.3333333333321846</v>
      </c>
      <c r="H8" s="42">
        <f t="shared" si="0"/>
        <v>3.6944444444457343</v>
      </c>
      <c r="I8" s="42">
        <f t="shared" si="0"/>
        <v>3.9166666666663019</v>
      </c>
      <c r="J8" s="42">
        <f t="shared" si="0"/>
        <v>4.0555555555555491</v>
      </c>
      <c r="K8" s="43">
        <f t="shared" si="0"/>
        <v>3.4166666666658045</v>
      </c>
      <c r="L8" s="43">
        <f t="shared" si="0"/>
        <v>3.6388888888875961</v>
      </c>
      <c r="M8" s="43">
        <f t="shared" si="0"/>
        <v>3.7777777777772439</v>
      </c>
      <c r="N8" s="44">
        <f t="shared" si="0"/>
        <v>2.5555555555551006</v>
      </c>
      <c r="O8" s="44">
        <f t="shared" si="0"/>
        <v>2.7777777777790931</v>
      </c>
      <c r="P8" s="44">
        <f t="shared" si="0"/>
        <v>2.9166666666657566</v>
      </c>
      <c r="Q8" s="45">
        <f t="shared" si="0"/>
        <v>2.4166666666677212</v>
      </c>
      <c r="R8" s="45">
        <f t="shared" si="0"/>
        <v>2.6388888888903095</v>
      </c>
      <c r="S8" s="45">
        <f t="shared" si="0"/>
        <v>2.7777777777790931</v>
      </c>
      <c r="T8" s="46">
        <f t="shared" si="0"/>
        <v>2.2777777777792778</v>
      </c>
      <c r="U8" s="46">
        <f t="shared" si="1"/>
        <v>2.5</v>
      </c>
      <c r="V8" s="46">
        <f t="shared" si="1"/>
        <v>2.6388888888903095</v>
      </c>
      <c r="W8" s="47">
        <f t="shared" si="1"/>
        <v>2.1388888888891029</v>
      </c>
      <c r="X8" s="47">
        <f t="shared" si="1"/>
        <v>2.3611111111097891</v>
      </c>
      <c r="Y8" s="47">
        <f t="shared" si="1"/>
        <v>2.5</v>
      </c>
      <c r="Z8" s="48">
        <f t="shared" si="1"/>
        <v>1.9999999999990292</v>
      </c>
      <c r="AA8" s="48">
        <f t="shared" si="1"/>
        <v>2.2222222222217169</v>
      </c>
      <c r="AB8" s="48">
        <f t="shared" si="1"/>
        <v>2.3611111111097891</v>
      </c>
      <c r="AC8" s="49">
        <f t="shared" si="1"/>
        <v>1.8611111111114456</v>
      </c>
      <c r="AD8" s="49">
        <f t="shared" si="1"/>
        <v>2.0833333333332429</v>
      </c>
      <c r="AE8" s="49">
        <f t="shared" si="1"/>
        <v>2.2222222222217169</v>
      </c>
      <c r="AF8" s="50">
        <f t="shared" si="1"/>
        <v>1.722222222221752</v>
      </c>
      <c r="AG8" s="50">
        <f t="shared" si="1"/>
        <v>1.9444444444452911</v>
      </c>
      <c r="AH8" s="50">
        <f t="shared" si="1"/>
        <v>2.0833333333332429</v>
      </c>
      <c r="AI8" s="51">
        <f t="shared" si="1"/>
        <v>1.5833333333336159</v>
      </c>
      <c r="AJ8" s="51">
        <f t="shared" si="1"/>
        <v>1.8055555555547298</v>
      </c>
      <c r="AK8" s="51">
        <f t="shared" si="2"/>
        <v>1.9444444444452911</v>
      </c>
    </row>
    <row r="9" spans="1:37" ht="12.95" customHeight="1">
      <c r="A9" s="27"/>
      <c r="B9" s="27"/>
      <c r="C9" s="27"/>
      <c r="D9" s="52">
        <f t="shared" si="3"/>
        <v>1.6666666666666666E-2</v>
      </c>
      <c r="E9" s="41">
        <f t="shared" si="0"/>
        <v>4.7666666666657918</v>
      </c>
      <c r="F9" s="41">
        <f t="shared" si="0"/>
        <v>5.0333333333305035</v>
      </c>
      <c r="G9" s="41">
        <f t="shared" si="0"/>
        <v>5.1999999999988518</v>
      </c>
      <c r="H9" s="42">
        <f t="shared" si="0"/>
        <v>4.4333333333346232</v>
      </c>
      <c r="I9" s="42">
        <f t="shared" si="0"/>
        <v>4.6999999999996351</v>
      </c>
      <c r="J9" s="42">
        <f t="shared" si="0"/>
        <v>4.86666666666666</v>
      </c>
      <c r="K9" s="43">
        <f t="shared" si="0"/>
        <v>4.0999999999991381</v>
      </c>
      <c r="L9" s="43">
        <f t="shared" si="0"/>
        <v>4.366666666665374</v>
      </c>
      <c r="M9" s="43">
        <f t="shared" si="0"/>
        <v>4.5333333333327994</v>
      </c>
      <c r="N9" s="44">
        <f t="shared" si="0"/>
        <v>3.0666666666662117</v>
      </c>
      <c r="O9" s="44">
        <f t="shared" si="0"/>
        <v>3.3333333333346484</v>
      </c>
      <c r="P9" s="44">
        <f t="shared" si="0"/>
        <v>3.4999999999990901</v>
      </c>
      <c r="Q9" s="45">
        <f t="shared" si="0"/>
        <v>2.9000000000010546</v>
      </c>
      <c r="R9" s="45">
        <f t="shared" si="0"/>
        <v>3.1666666666680872</v>
      </c>
      <c r="S9" s="45">
        <f t="shared" si="0"/>
        <v>3.3333333333346484</v>
      </c>
      <c r="T9" s="46">
        <f t="shared" si="0"/>
        <v>2.7333333333348335</v>
      </c>
      <c r="U9" s="46">
        <f t="shared" si="1"/>
        <v>3</v>
      </c>
      <c r="V9" s="46">
        <f t="shared" si="1"/>
        <v>3.1666666666680872</v>
      </c>
      <c r="W9" s="47">
        <f t="shared" si="1"/>
        <v>2.5666666666668805</v>
      </c>
      <c r="X9" s="47">
        <f t="shared" si="1"/>
        <v>2.8333333333320114</v>
      </c>
      <c r="Y9" s="47">
        <f t="shared" si="1"/>
        <v>3</v>
      </c>
      <c r="Z9" s="48">
        <f t="shared" si="1"/>
        <v>2.3999999999990291</v>
      </c>
      <c r="AA9" s="48">
        <f t="shared" si="1"/>
        <v>2.6666666666661616</v>
      </c>
      <c r="AB9" s="48">
        <f t="shared" si="1"/>
        <v>2.8333333333320114</v>
      </c>
      <c r="AC9" s="49">
        <f t="shared" si="1"/>
        <v>2.2333333333336678</v>
      </c>
      <c r="AD9" s="49">
        <f t="shared" si="1"/>
        <v>2.4999999999999094</v>
      </c>
      <c r="AE9" s="49">
        <f t="shared" si="1"/>
        <v>2.6666666666661616</v>
      </c>
      <c r="AF9" s="50">
        <f t="shared" si="1"/>
        <v>2.0666666666661966</v>
      </c>
      <c r="AG9" s="50">
        <f t="shared" si="1"/>
        <v>2.3333333333341799</v>
      </c>
      <c r="AH9" s="50">
        <f t="shared" si="1"/>
        <v>2.4999999999999094</v>
      </c>
      <c r="AI9" s="51">
        <f t="shared" si="1"/>
        <v>1.9000000000002826</v>
      </c>
      <c r="AJ9" s="51">
        <f t="shared" si="1"/>
        <v>2.166666666665841</v>
      </c>
      <c r="AK9" s="51">
        <f t="shared" si="2"/>
        <v>2.3333333333341799</v>
      </c>
    </row>
    <row r="10" spans="1:37" ht="12.95" customHeight="1">
      <c r="A10" s="27"/>
      <c r="B10" s="27"/>
      <c r="C10" s="27"/>
      <c r="D10" s="52">
        <f t="shared" si="3"/>
        <v>1.9444444444444445E-2</v>
      </c>
      <c r="E10" s="41">
        <f t="shared" si="0"/>
        <v>5.561111111110236</v>
      </c>
      <c r="F10" s="41">
        <f t="shared" si="0"/>
        <v>5.8722222222193921</v>
      </c>
      <c r="G10" s="41">
        <f t="shared" si="0"/>
        <v>6.0666666666655189</v>
      </c>
      <c r="H10" s="42">
        <f t="shared" si="0"/>
        <v>5.1722222222235121</v>
      </c>
      <c r="I10" s="42">
        <f t="shared" si="0"/>
        <v>5.4833333333329684</v>
      </c>
      <c r="J10" s="42">
        <f t="shared" si="0"/>
        <v>5.6777777777777709</v>
      </c>
      <c r="K10" s="43">
        <f t="shared" si="0"/>
        <v>4.7833333333324717</v>
      </c>
      <c r="L10" s="43">
        <f t="shared" si="0"/>
        <v>5.0944444444431518</v>
      </c>
      <c r="M10" s="43">
        <f t="shared" si="0"/>
        <v>5.288888888888355</v>
      </c>
      <c r="N10" s="44">
        <f t="shared" si="0"/>
        <v>3.5777777777773228</v>
      </c>
      <c r="O10" s="44">
        <f t="shared" si="0"/>
        <v>3.8888888888902038</v>
      </c>
      <c r="P10" s="44">
        <f t="shared" si="0"/>
        <v>4.0833333333324235</v>
      </c>
      <c r="Q10" s="45">
        <f t="shared" si="0"/>
        <v>3.383333333334388</v>
      </c>
      <c r="R10" s="45">
        <f t="shared" si="0"/>
        <v>3.6944444444458648</v>
      </c>
      <c r="S10" s="45">
        <f t="shared" si="0"/>
        <v>3.8888888888902038</v>
      </c>
      <c r="T10" s="46">
        <f t="shared" si="0"/>
        <v>3.1888888888903892</v>
      </c>
      <c r="U10" s="46">
        <f t="shared" si="1"/>
        <v>3.5</v>
      </c>
      <c r="V10" s="46">
        <f t="shared" si="1"/>
        <v>3.6944444444458648</v>
      </c>
      <c r="W10" s="47">
        <f t="shared" si="1"/>
        <v>2.9944444444446581</v>
      </c>
      <c r="X10" s="47">
        <f t="shared" si="1"/>
        <v>3.3055555555542337</v>
      </c>
      <c r="Y10" s="47">
        <f t="shared" si="1"/>
        <v>3.5</v>
      </c>
      <c r="Z10" s="48">
        <f t="shared" si="1"/>
        <v>2.799999999999029</v>
      </c>
      <c r="AA10" s="48">
        <f t="shared" si="1"/>
        <v>3.1111111111106062</v>
      </c>
      <c r="AB10" s="48">
        <f t="shared" si="1"/>
        <v>3.3055555555542337</v>
      </c>
      <c r="AC10" s="49">
        <f t="shared" si="1"/>
        <v>2.60555555555589</v>
      </c>
      <c r="AD10" s="49">
        <f t="shared" si="1"/>
        <v>2.9166666666665759</v>
      </c>
      <c r="AE10" s="49">
        <f t="shared" si="1"/>
        <v>3.1111111111106062</v>
      </c>
      <c r="AF10" s="50">
        <f t="shared" si="1"/>
        <v>2.4111111111106411</v>
      </c>
      <c r="AG10" s="50">
        <f t="shared" si="1"/>
        <v>2.7222222222230688</v>
      </c>
      <c r="AH10" s="50">
        <f t="shared" si="1"/>
        <v>2.9166666666665759</v>
      </c>
      <c r="AI10" s="51">
        <f t="shared" si="1"/>
        <v>2.2166666666669492</v>
      </c>
      <c r="AJ10" s="51">
        <f t="shared" si="1"/>
        <v>2.5277777777769521</v>
      </c>
      <c r="AK10" s="51">
        <f t="shared" si="2"/>
        <v>2.7222222222230688</v>
      </c>
    </row>
    <row r="11" spans="1:37" ht="12.95" customHeight="1">
      <c r="A11" s="27"/>
      <c r="B11" s="27"/>
      <c r="C11" s="27"/>
      <c r="D11" s="52">
        <f t="shared" si="3"/>
        <v>2.2222222222222223E-2</v>
      </c>
      <c r="E11" s="41">
        <f t="shared" si="0"/>
        <v>6.3555555555546803</v>
      </c>
      <c r="F11" s="41">
        <f t="shared" si="0"/>
        <v>6.7111111111082806</v>
      </c>
      <c r="G11" s="41">
        <f t="shared" si="0"/>
        <v>6.933333333332186</v>
      </c>
      <c r="H11" s="42">
        <f t="shared" si="0"/>
        <v>5.9111111111124011</v>
      </c>
      <c r="I11" s="42">
        <f t="shared" si="0"/>
        <v>6.2666666666663016</v>
      </c>
      <c r="J11" s="42">
        <f t="shared" si="0"/>
        <v>6.4888888888888818</v>
      </c>
      <c r="K11" s="43">
        <f t="shared" si="0"/>
        <v>5.4666666666658053</v>
      </c>
      <c r="L11" s="43">
        <f t="shared" si="0"/>
        <v>5.8222222222209297</v>
      </c>
      <c r="M11" s="43">
        <f t="shared" si="0"/>
        <v>6.0444444444439105</v>
      </c>
      <c r="N11" s="44">
        <f t="shared" si="0"/>
        <v>4.0888888888884338</v>
      </c>
      <c r="O11" s="44">
        <f t="shared" si="0"/>
        <v>4.4444444444457591</v>
      </c>
      <c r="P11" s="44">
        <f t="shared" si="0"/>
        <v>4.6666666666657566</v>
      </c>
      <c r="Q11" s="45">
        <f t="shared" si="0"/>
        <v>3.8666666666677214</v>
      </c>
      <c r="R11" s="45">
        <f t="shared" si="0"/>
        <v>4.2222222222236425</v>
      </c>
      <c r="S11" s="45">
        <f t="shared" si="0"/>
        <v>4.4444444444457591</v>
      </c>
      <c r="T11" s="46">
        <f t="shared" si="0"/>
        <v>3.644444444445945</v>
      </c>
      <c r="U11" s="46">
        <f t="shared" si="1"/>
        <v>4</v>
      </c>
      <c r="V11" s="46">
        <f t="shared" si="1"/>
        <v>4.2222222222236425</v>
      </c>
      <c r="W11" s="47">
        <f t="shared" si="1"/>
        <v>3.4222222222224357</v>
      </c>
      <c r="X11" s="47">
        <f t="shared" si="1"/>
        <v>3.7777777777764561</v>
      </c>
      <c r="Y11" s="47">
        <f t="shared" si="1"/>
        <v>4</v>
      </c>
      <c r="Z11" s="48">
        <f t="shared" si="1"/>
        <v>3.199999999999029</v>
      </c>
      <c r="AA11" s="48">
        <f t="shared" si="1"/>
        <v>3.5555555555550509</v>
      </c>
      <c r="AB11" s="48">
        <f t="shared" si="1"/>
        <v>3.7777777777764561</v>
      </c>
      <c r="AC11" s="49">
        <f t="shared" si="1"/>
        <v>2.9777777777781123</v>
      </c>
      <c r="AD11" s="49">
        <f t="shared" si="1"/>
        <v>3.3333333333332424</v>
      </c>
      <c r="AE11" s="49">
        <f t="shared" si="1"/>
        <v>3.5555555555550509</v>
      </c>
      <c r="AF11" s="50">
        <f t="shared" si="1"/>
        <v>2.7555555555550857</v>
      </c>
      <c r="AG11" s="50">
        <f t="shared" si="1"/>
        <v>3.1111111111119576</v>
      </c>
      <c r="AH11" s="50">
        <f t="shared" si="1"/>
        <v>3.3333333333332424</v>
      </c>
      <c r="AI11" s="51">
        <f t="shared" si="1"/>
        <v>2.5333333333336157</v>
      </c>
      <c r="AJ11" s="51">
        <f t="shared" si="1"/>
        <v>2.8888888888880633</v>
      </c>
      <c r="AK11" s="51">
        <f t="shared" si="2"/>
        <v>3.1111111111119576</v>
      </c>
    </row>
    <row r="12" spans="1:37" ht="12.95" customHeight="1">
      <c r="A12" s="27"/>
      <c r="B12" s="27"/>
      <c r="C12" s="27"/>
      <c r="D12" s="52">
        <f t="shared" si="3"/>
        <v>2.5000000000000001E-2</v>
      </c>
      <c r="E12" s="41">
        <f t="shared" si="0"/>
        <v>7.1499999999991246</v>
      </c>
      <c r="F12" s="41">
        <f t="shared" si="0"/>
        <v>7.5499999999971692</v>
      </c>
      <c r="G12" s="41">
        <f t="shared" si="0"/>
        <v>7.7999999999988532</v>
      </c>
      <c r="H12" s="42">
        <f t="shared" si="0"/>
        <v>6.65000000000129</v>
      </c>
      <c r="I12" s="42">
        <f t="shared" si="0"/>
        <v>7.0499999999996348</v>
      </c>
      <c r="J12" s="42">
        <f t="shared" si="0"/>
        <v>7.2999999999999927</v>
      </c>
      <c r="K12" s="43">
        <f t="shared" si="0"/>
        <v>6.1499999999991388</v>
      </c>
      <c r="L12" s="43">
        <f t="shared" si="0"/>
        <v>6.5499999999987075</v>
      </c>
      <c r="M12" s="43">
        <f t="shared" si="0"/>
        <v>6.799999999999466</v>
      </c>
      <c r="N12" s="44">
        <f t="shared" si="0"/>
        <v>4.5999999999995449</v>
      </c>
      <c r="O12" s="44">
        <f t="shared" si="0"/>
        <v>5.0000000000013145</v>
      </c>
      <c r="P12" s="44">
        <f t="shared" si="0"/>
        <v>5.2499999999990896</v>
      </c>
      <c r="Q12" s="45">
        <f t="shared" si="0"/>
        <v>4.3500000000010548</v>
      </c>
      <c r="R12" s="45">
        <f t="shared" si="0"/>
        <v>4.7500000000014202</v>
      </c>
      <c r="S12" s="45">
        <f t="shared" si="0"/>
        <v>5.0000000000013145</v>
      </c>
      <c r="T12" s="46">
        <f t="shared" si="0"/>
        <v>4.1000000000015007</v>
      </c>
      <c r="U12" s="46">
        <f t="shared" si="1"/>
        <v>4.5</v>
      </c>
      <c r="V12" s="46">
        <f t="shared" si="1"/>
        <v>4.7500000000014202</v>
      </c>
      <c r="W12" s="47">
        <f t="shared" si="1"/>
        <v>3.8500000000002133</v>
      </c>
      <c r="X12" s="47">
        <f t="shared" si="1"/>
        <v>4.2499999999986784</v>
      </c>
      <c r="Y12" s="47">
        <f t="shared" si="1"/>
        <v>4.5</v>
      </c>
      <c r="Z12" s="48">
        <f t="shared" si="1"/>
        <v>3.5999999999990289</v>
      </c>
      <c r="AA12" s="48">
        <f t="shared" si="1"/>
        <v>3.9999999999994955</v>
      </c>
      <c r="AB12" s="48">
        <f t="shared" si="1"/>
        <v>4.2499999999986784</v>
      </c>
      <c r="AC12" s="49">
        <f t="shared" si="1"/>
        <v>3.3500000000003345</v>
      </c>
      <c r="AD12" s="49">
        <f t="shared" si="1"/>
        <v>3.749999999999909</v>
      </c>
      <c r="AE12" s="49">
        <f t="shared" si="1"/>
        <v>3.9999999999994955</v>
      </c>
      <c r="AF12" s="50">
        <f t="shared" si="1"/>
        <v>3.0999999999995302</v>
      </c>
      <c r="AG12" s="50">
        <f t="shared" si="1"/>
        <v>3.5000000000008464</v>
      </c>
      <c r="AH12" s="50">
        <f t="shared" si="1"/>
        <v>3.749999999999909</v>
      </c>
      <c r="AI12" s="51">
        <f t="shared" si="1"/>
        <v>2.8500000000002821</v>
      </c>
      <c r="AJ12" s="51">
        <f t="shared" si="1"/>
        <v>3.2499999999991744</v>
      </c>
      <c r="AK12" s="51">
        <f t="shared" si="2"/>
        <v>3.5000000000008464</v>
      </c>
    </row>
    <row r="13" spans="1:37" ht="12.95" customHeight="1">
      <c r="A13" s="27"/>
      <c r="B13" s="27"/>
      <c r="C13" s="27"/>
      <c r="D13" s="52">
        <f t="shared" si="3"/>
        <v>2.777777777777778E-2</v>
      </c>
      <c r="E13" s="41">
        <f t="shared" si="0"/>
        <v>7.9444444444435689</v>
      </c>
      <c r="F13" s="41">
        <f t="shared" si="0"/>
        <v>8.3888888888860578</v>
      </c>
      <c r="G13" s="41">
        <f t="shared" si="0"/>
        <v>8.6666666666655203</v>
      </c>
      <c r="H13" s="42">
        <f t="shared" si="0"/>
        <v>7.3888888888901789</v>
      </c>
      <c r="I13" s="42">
        <f t="shared" si="0"/>
        <v>7.833333333332968</v>
      </c>
      <c r="J13" s="42">
        <f t="shared" si="0"/>
        <v>8.1111111111111036</v>
      </c>
      <c r="K13" s="43">
        <f t="shared" si="0"/>
        <v>6.8333333333324724</v>
      </c>
      <c r="L13" s="43">
        <f t="shared" si="0"/>
        <v>7.2777777777764854</v>
      </c>
      <c r="M13" s="43">
        <f t="shared" si="0"/>
        <v>7.5555555555550216</v>
      </c>
      <c r="N13" s="44">
        <f t="shared" si="0"/>
        <v>5.111111111110656</v>
      </c>
      <c r="O13" s="44">
        <f t="shared" si="0"/>
        <v>5.5555555555568699</v>
      </c>
      <c r="P13" s="44">
        <f t="shared" si="0"/>
        <v>5.8333333333324227</v>
      </c>
      <c r="Q13" s="45">
        <f t="shared" si="0"/>
        <v>4.8333333333343882</v>
      </c>
      <c r="R13" s="45">
        <f t="shared" si="0"/>
        <v>5.2777777777791979</v>
      </c>
      <c r="S13" s="45">
        <f t="shared" si="0"/>
        <v>5.5555555555568699</v>
      </c>
      <c r="T13" s="46">
        <f t="shared" si="0"/>
        <v>4.5555555555570564</v>
      </c>
      <c r="U13" s="46">
        <f t="shared" si="1"/>
        <v>5</v>
      </c>
      <c r="V13" s="46">
        <f t="shared" si="1"/>
        <v>5.2777777777791979</v>
      </c>
      <c r="W13" s="47">
        <f t="shared" si="1"/>
        <v>4.2777777777779908</v>
      </c>
      <c r="X13" s="47">
        <f t="shared" si="1"/>
        <v>4.7222222222209007</v>
      </c>
      <c r="Y13" s="47">
        <f t="shared" si="1"/>
        <v>5</v>
      </c>
      <c r="Z13" s="48">
        <f t="shared" si="1"/>
        <v>3.9999999999990288</v>
      </c>
      <c r="AA13" s="48">
        <f t="shared" si="1"/>
        <v>4.4444444444439402</v>
      </c>
      <c r="AB13" s="48">
        <f t="shared" si="1"/>
        <v>4.7222222222209007</v>
      </c>
      <c r="AC13" s="49">
        <f t="shared" si="1"/>
        <v>3.7222222222225567</v>
      </c>
      <c r="AD13" s="49">
        <f t="shared" si="1"/>
        <v>4.1666666666665755</v>
      </c>
      <c r="AE13" s="49">
        <f t="shared" si="1"/>
        <v>4.4444444444439402</v>
      </c>
      <c r="AF13" s="50">
        <f t="shared" si="1"/>
        <v>3.4444444444439748</v>
      </c>
      <c r="AG13" s="50">
        <f t="shared" si="1"/>
        <v>3.8888888888897353</v>
      </c>
      <c r="AH13" s="50">
        <f t="shared" si="1"/>
        <v>4.1666666666665755</v>
      </c>
      <c r="AI13" s="51">
        <f t="shared" si="1"/>
        <v>3.1666666666669485</v>
      </c>
      <c r="AJ13" s="51">
        <f t="shared" si="1"/>
        <v>3.6111111111102856</v>
      </c>
      <c r="AK13" s="51">
        <f t="shared" si="2"/>
        <v>3.8888888888897353</v>
      </c>
    </row>
    <row r="14" spans="1:37" ht="12.95" customHeight="1">
      <c r="A14" s="27"/>
      <c r="B14" s="27"/>
      <c r="C14" s="27"/>
      <c r="D14" s="52">
        <f t="shared" si="3"/>
        <v>3.0555555555555558E-2</v>
      </c>
      <c r="E14" s="41">
        <f t="shared" si="0"/>
        <v>8.7388888888880132</v>
      </c>
      <c r="F14" s="41">
        <f t="shared" si="0"/>
        <v>9.2277777777749463</v>
      </c>
      <c r="G14" s="41">
        <f t="shared" si="0"/>
        <v>9.5333333333321875</v>
      </c>
      <c r="H14" s="42">
        <f t="shared" si="0"/>
        <v>8.1277777777790678</v>
      </c>
      <c r="I14" s="42">
        <f t="shared" si="0"/>
        <v>8.6166666666663012</v>
      </c>
      <c r="J14" s="42">
        <f t="shared" si="0"/>
        <v>8.9222222222222154</v>
      </c>
      <c r="K14" s="43">
        <f t="shared" si="0"/>
        <v>7.516666666665806</v>
      </c>
      <c r="L14" s="43">
        <f t="shared" si="0"/>
        <v>8.0055555555542632</v>
      </c>
      <c r="M14" s="43">
        <f t="shared" si="0"/>
        <v>8.3111111111105771</v>
      </c>
      <c r="N14" s="44">
        <f t="shared" si="0"/>
        <v>5.622222222221767</v>
      </c>
      <c r="O14" s="44">
        <f t="shared" si="0"/>
        <v>6.1111111111124252</v>
      </c>
      <c r="P14" s="44">
        <f t="shared" si="0"/>
        <v>6.4166666666657557</v>
      </c>
      <c r="Q14" s="45">
        <f t="shared" si="0"/>
        <v>5.3166666666677216</v>
      </c>
      <c r="R14" s="45">
        <f t="shared" si="0"/>
        <v>5.8055555555569756</v>
      </c>
      <c r="S14" s="45">
        <f t="shared" si="0"/>
        <v>6.1111111111124252</v>
      </c>
      <c r="T14" s="46">
        <f t="shared" si="0"/>
        <v>5.0111111111126121</v>
      </c>
      <c r="U14" s="46">
        <f t="shared" si="1"/>
        <v>5.5</v>
      </c>
      <c r="V14" s="46">
        <f t="shared" si="1"/>
        <v>5.8055555555569756</v>
      </c>
      <c r="W14" s="47">
        <f t="shared" si="1"/>
        <v>4.7055555555557689</v>
      </c>
      <c r="X14" s="47">
        <f t="shared" si="1"/>
        <v>5.194444444443123</v>
      </c>
      <c r="Y14" s="47">
        <f t="shared" si="1"/>
        <v>5.5</v>
      </c>
      <c r="Z14" s="48">
        <f t="shared" si="1"/>
        <v>4.3999999999990287</v>
      </c>
      <c r="AA14" s="48">
        <f t="shared" si="1"/>
        <v>4.8888888888883848</v>
      </c>
      <c r="AB14" s="48">
        <f t="shared" si="1"/>
        <v>5.194444444443123</v>
      </c>
      <c r="AC14" s="49">
        <f t="shared" si="1"/>
        <v>4.094444444444779</v>
      </c>
      <c r="AD14" s="49">
        <f t="shared" si="1"/>
        <v>4.5833333333332424</v>
      </c>
      <c r="AE14" s="49">
        <f t="shared" si="1"/>
        <v>4.8888888888883848</v>
      </c>
      <c r="AF14" s="50">
        <f t="shared" si="1"/>
        <v>3.7888888888884193</v>
      </c>
      <c r="AG14" s="50">
        <f t="shared" si="1"/>
        <v>4.2777777777786241</v>
      </c>
      <c r="AH14" s="50">
        <f t="shared" si="1"/>
        <v>4.5833333333332424</v>
      </c>
      <c r="AI14" s="51">
        <f t="shared" si="1"/>
        <v>3.4833333333336149</v>
      </c>
      <c r="AJ14" s="51">
        <f t="shared" si="1"/>
        <v>3.9722222222213968</v>
      </c>
      <c r="AK14" s="51">
        <f t="shared" si="2"/>
        <v>4.2777777777786241</v>
      </c>
    </row>
    <row r="15" spans="1:37" ht="12.95" customHeight="1">
      <c r="A15" s="27"/>
      <c r="B15" s="27"/>
      <c r="C15" s="27"/>
      <c r="D15" s="52">
        <f t="shared" si="3"/>
        <v>3.3333333333333333E-2</v>
      </c>
      <c r="E15" s="41">
        <f t="shared" si="0"/>
        <v>9.5333333333324575</v>
      </c>
      <c r="F15" s="41">
        <f t="shared" si="0"/>
        <v>10.066666666663835</v>
      </c>
      <c r="G15" s="41">
        <f t="shared" si="0"/>
        <v>10.399999999998855</v>
      </c>
      <c r="H15" s="42">
        <f t="shared" si="0"/>
        <v>8.8666666666679568</v>
      </c>
      <c r="I15" s="42">
        <f t="shared" si="0"/>
        <v>9.3999999999996344</v>
      </c>
      <c r="J15" s="42">
        <f t="shared" si="0"/>
        <v>9.7333333333333272</v>
      </c>
      <c r="K15" s="43">
        <f t="shared" si="0"/>
        <v>8.1999999999991395</v>
      </c>
      <c r="L15" s="43">
        <f t="shared" si="0"/>
        <v>8.7333333333320411</v>
      </c>
      <c r="M15" s="43">
        <f t="shared" si="0"/>
        <v>9.0666666666661335</v>
      </c>
      <c r="N15" s="44">
        <f t="shared" si="0"/>
        <v>6.1333333333328781</v>
      </c>
      <c r="O15" s="44">
        <f t="shared" si="0"/>
        <v>6.6666666666679806</v>
      </c>
      <c r="P15" s="44">
        <f t="shared" si="0"/>
        <v>6.9999999999990887</v>
      </c>
      <c r="Q15" s="45">
        <f t="shared" si="0"/>
        <v>5.800000000001055</v>
      </c>
      <c r="R15" s="45">
        <f t="shared" si="0"/>
        <v>6.3333333333347532</v>
      </c>
      <c r="S15" s="45">
        <f t="shared" si="0"/>
        <v>6.6666666666679806</v>
      </c>
      <c r="T15" s="46">
        <f t="shared" si="0"/>
        <v>5.4666666666681678</v>
      </c>
      <c r="U15" s="46">
        <f t="shared" si="1"/>
        <v>6</v>
      </c>
      <c r="V15" s="46">
        <f t="shared" si="1"/>
        <v>6.3333333333347532</v>
      </c>
      <c r="W15" s="47">
        <f t="shared" si="1"/>
        <v>5.1333333333335469</v>
      </c>
      <c r="X15" s="47">
        <f t="shared" si="1"/>
        <v>5.6666666666653454</v>
      </c>
      <c r="Y15" s="47">
        <f t="shared" si="1"/>
        <v>6</v>
      </c>
      <c r="Z15" s="48">
        <f t="shared" si="1"/>
        <v>4.799999999999029</v>
      </c>
      <c r="AA15" s="48">
        <f t="shared" si="1"/>
        <v>5.3333333333328294</v>
      </c>
      <c r="AB15" s="48">
        <f t="shared" si="1"/>
        <v>5.6666666666653454</v>
      </c>
      <c r="AC15" s="49">
        <f t="shared" si="1"/>
        <v>4.4666666666670007</v>
      </c>
      <c r="AD15" s="49">
        <f t="shared" si="1"/>
        <v>4.9999999999999094</v>
      </c>
      <c r="AE15" s="49">
        <f t="shared" si="1"/>
        <v>5.3333333333328294</v>
      </c>
      <c r="AF15" s="50">
        <f t="shared" si="1"/>
        <v>4.1333333333328639</v>
      </c>
      <c r="AG15" s="50">
        <f t="shared" si="1"/>
        <v>4.6666666666675134</v>
      </c>
      <c r="AH15" s="50">
        <f t="shared" si="1"/>
        <v>4.9999999999999094</v>
      </c>
      <c r="AI15" s="51">
        <f t="shared" si="1"/>
        <v>3.8000000000002814</v>
      </c>
      <c r="AJ15" s="51">
        <f t="shared" si="1"/>
        <v>4.3333333333325079</v>
      </c>
      <c r="AK15" s="51">
        <f t="shared" si="2"/>
        <v>4.6666666666675134</v>
      </c>
    </row>
    <row r="16" spans="1:37" ht="12.95" customHeight="1">
      <c r="A16" s="27"/>
      <c r="B16" s="27"/>
      <c r="C16" s="27"/>
      <c r="D16" s="52">
        <f t="shared" si="3"/>
        <v>3.6111111111111108E-2</v>
      </c>
      <c r="E16" s="41">
        <f t="shared" si="0"/>
        <v>10.327777777776902</v>
      </c>
      <c r="F16" s="41">
        <f t="shared" si="0"/>
        <v>10.905555555552723</v>
      </c>
      <c r="G16" s="41">
        <f t="shared" si="0"/>
        <v>11.266666666665522</v>
      </c>
      <c r="H16" s="42">
        <f t="shared" si="0"/>
        <v>9.6055555555568457</v>
      </c>
      <c r="I16" s="42">
        <f t="shared" si="0"/>
        <v>10.183333333332968</v>
      </c>
      <c r="J16" s="42">
        <f t="shared" si="0"/>
        <v>10.544444444444439</v>
      </c>
      <c r="K16" s="43">
        <f t="shared" si="0"/>
        <v>8.8833333333324731</v>
      </c>
      <c r="L16" s="43">
        <f t="shared" si="0"/>
        <v>9.4611111111098189</v>
      </c>
      <c r="M16" s="43">
        <f t="shared" si="0"/>
        <v>9.8222222222216899</v>
      </c>
      <c r="N16" s="44">
        <f t="shared" si="0"/>
        <v>6.6444444444439892</v>
      </c>
      <c r="O16" s="44">
        <f t="shared" si="0"/>
        <v>7.2222222222235359</v>
      </c>
      <c r="P16" s="44">
        <f t="shared" si="0"/>
        <v>7.5833333333324218</v>
      </c>
      <c r="Q16" s="45">
        <f t="shared" si="0"/>
        <v>6.2833333333343884</v>
      </c>
      <c r="R16" s="45">
        <f t="shared" si="0"/>
        <v>6.8611111111125309</v>
      </c>
      <c r="S16" s="45">
        <f t="shared" si="0"/>
        <v>7.2222222222235359</v>
      </c>
      <c r="T16" s="46">
        <f t="shared" si="0"/>
        <v>5.9222222222237235</v>
      </c>
      <c r="U16" s="46">
        <f t="shared" si="1"/>
        <v>6.5</v>
      </c>
      <c r="V16" s="46">
        <f t="shared" si="1"/>
        <v>6.8611111111125309</v>
      </c>
      <c r="W16" s="47">
        <f t="shared" si="1"/>
        <v>5.5611111111113249</v>
      </c>
      <c r="X16" s="47">
        <f t="shared" si="1"/>
        <v>6.1388888888875677</v>
      </c>
      <c r="Y16" s="47">
        <f t="shared" si="1"/>
        <v>6.5</v>
      </c>
      <c r="Z16" s="48">
        <f t="shared" si="1"/>
        <v>5.1999999999990294</v>
      </c>
      <c r="AA16" s="48">
        <f t="shared" si="1"/>
        <v>5.7777777777772741</v>
      </c>
      <c r="AB16" s="48">
        <f t="shared" si="1"/>
        <v>6.1388888888875677</v>
      </c>
      <c r="AC16" s="49">
        <f t="shared" si="1"/>
        <v>4.8388888888892225</v>
      </c>
      <c r="AD16" s="49">
        <f t="shared" si="1"/>
        <v>5.4166666666665764</v>
      </c>
      <c r="AE16" s="49">
        <f t="shared" si="1"/>
        <v>5.7777777777772741</v>
      </c>
      <c r="AF16" s="50">
        <f t="shared" si="1"/>
        <v>4.477777777777308</v>
      </c>
      <c r="AG16" s="50">
        <f t="shared" si="1"/>
        <v>5.0555555555564027</v>
      </c>
      <c r="AH16" s="50">
        <f t="shared" si="1"/>
        <v>5.4166666666665764</v>
      </c>
      <c r="AI16" s="51">
        <f t="shared" si="1"/>
        <v>4.1166666666669478</v>
      </c>
      <c r="AJ16" s="51">
        <f t="shared" si="1"/>
        <v>4.6944444444436186</v>
      </c>
      <c r="AK16" s="51">
        <f t="shared" si="2"/>
        <v>5.0555555555564027</v>
      </c>
    </row>
    <row r="17" spans="1:37" ht="12.95" customHeight="1">
      <c r="A17" s="27"/>
      <c r="B17" s="27"/>
      <c r="C17" s="27"/>
      <c r="D17" s="52">
        <f t="shared" si="3"/>
        <v>3.8888888888888883E-2</v>
      </c>
      <c r="E17" s="41">
        <f t="shared" si="0"/>
        <v>11.122222222221346</v>
      </c>
      <c r="F17" s="41">
        <f t="shared" si="0"/>
        <v>11.744444444441612</v>
      </c>
      <c r="G17" s="41">
        <f t="shared" si="0"/>
        <v>12.133333333332189</v>
      </c>
      <c r="H17" s="42">
        <f t="shared" si="0"/>
        <v>10.344444444445735</v>
      </c>
      <c r="I17" s="42">
        <f t="shared" si="0"/>
        <v>10.966666666666301</v>
      </c>
      <c r="J17" s="42">
        <f t="shared" si="0"/>
        <v>11.355555555555551</v>
      </c>
      <c r="K17" s="43">
        <f t="shared" si="0"/>
        <v>9.5666666666658067</v>
      </c>
      <c r="L17" s="43">
        <f t="shared" si="0"/>
        <v>10.188888888887597</v>
      </c>
      <c r="M17" s="43">
        <f t="shared" si="0"/>
        <v>10.577777777777246</v>
      </c>
      <c r="N17" s="44">
        <f t="shared" si="0"/>
        <v>7.1555555555551003</v>
      </c>
      <c r="O17" s="44">
        <f t="shared" si="0"/>
        <v>7.7777777777790913</v>
      </c>
      <c r="P17" s="44">
        <f t="shared" si="0"/>
        <v>8.1666666666657548</v>
      </c>
      <c r="Q17" s="45">
        <f t="shared" si="0"/>
        <v>6.7666666666677218</v>
      </c>
      <c r="R17" s="45">
        <f t="shared" si="0"/>
        <v>7.3888888888903086</v>
      </c>
      <c r="S17" s="45">
        <f t="shared" si="0"/>
        <v>7.7777777777790913</v>
      </c>
      <c r="T17" s="46">
        <f t="shared" si="0"/>
        <v>6.3777777777792792</v>
      </c>
      <c r="U17" s="46">
        <f t="shared" si="1"/>
        <v>7</v>
      </c>
      <c r="V17" s="46">
        <f t="shared" si="1"/>
        <v>7.3888888888903086</v>
      </c>
      <c r="W17" s="47">
        <f t="shared" si="1"/>
        <v>5.988888888889103</v>
      </c>
      <c r="X17" s="47">
        <f t="shared" si="1"/>
        <v>6.61111111110979</v>
      </c>
      <c r="Y17" s="47">
        <f t="shared" si="1"/>
        <v>7</v>
      </c>
      <c r="Z17" s="48">
        <f t="shared" si="1"/>
        <v>5.5999999999990298</v>
      </c>
      <c r="AA17" s="48">
        <f t="shared" si="1"/>
        <v>6.2222222222217187</v>
      </c>
      <c r="AB17" s="48">
        <f t="shared" si="1"/>
        <v>6.61111111110979</v>
      </c>
      <c r="AC17" s="49">
        <f t="shared" si="1"/>
        <v>5.2111111111114443</v>
      </c>
      <c r="AD17" s="49">
        <f t="shared" si="1"/>
        <v>5.8333333333332433</v>
      </c>
      <c r="AE17" s="49">
        <f t="shared" si="1"/>
        <v>6.2222222222217187</v>
      </c>
      <c r="AF17" s="50">
        <f t="shared" si="1"/>
        <v>4.8222222222217521</v>
      </c>
      <c r="AG17" s="50">
        <f t="shared" si="1"/>
        <v>5.444444444445292</v>
      </c>
      <c r="AH17" s="50">
        <f t="shared" si="1"/>
        <v>5.8333333333332433</v>
      </c>
      <c r="AI17" s="51">
        <f t="shared" si="1"/>
        <v>4.4333333333336142</v>
      </c>
      <c r="AJ17" s="51">
        <f t="shared" si="1"/>
        <v>5.0555555555547294</v>
      </c>
      <c r="AK17" s="51">
        <f t="shared" si="2"/>
        <v>5.444444444445292</v>
      </c>
    </row>
    <row r="18" spans="1:37" ht="12.95" customHeight="1">
      <c r="A18" s="27"/>
      <c r="B18" s="27"/>
      <c r="C18" s="27"/>
      <c r="D18" s="52">
        <f t="shared" si="3"/>
        <v>4.1666666666666657E-2</v>
      </c>
      <c r="E18" s="41">
        <f t="shared" si="0"/>
        <v>11.91666666666579</v>
      </c>
      <c r="F18" s="41">
        <f t="shared" si="0"/>
        <v>12.583333333330501</v>
      </c>
      <c r="G18" s="41">
        <f t="shared" si="0"/>
        <v>12.999999999998856</v>
      </c>
      <c r="H18" s="42">
        <f t="shared" si="0"/>
        <v>11.083333333334624</v>
      </c>
      <c r="I18" s="42">
        <f t="shared" si="0"/>
        <v>11.749999999999634</v>
      </c>
      <c r="J18" s="42">
        <f t="shared" si="0"/>
        <v>12.166666666666663</v>
      </c>
      <c r="K18" s="43">
        <f t="shared" si="0"/>
        <v>10.24999999999914</v>
      </c>
      <c r="L18" s="43">
        <f t="shared" si="0"/>
        <v>10.916666666665375</v>
      </c>
      <c r="M18" s="43">
        <f t="shared" si="0"/>
        <v>11.333333333332803</v>
      </c>
      <c r="N18" s="44">
        <f t="shared" si="0"/>
        <v>7.6666666666662113</v>
      </c>
      <c r="O18" s="44">
        <f t="shared" si="0"/>
        <v>8.3333333333346467</v>
      </c>
      <c r="P18" s="44">
        <f t="shared" si="0"/>
        <v>8.7499999999990887</v>
      </c>
      <c r="Q18" s="45">
        <f t="shared" si="0"/>
        <v>7.2500000000010552</v>
      </c>
      <c r="R18" s="45">
        <f t="shared" si="0"/>
        <v>7.9166666666680863</v>
      </c>
      <c r="S18" s="45">
        <f t="shared" si="0"/>
        <v>8.3333333333346467</v>
      </c>
      <c r="T18" s="46">
        <f t="shared" ref="T18:AI34" si="4">T19-(T$363/360)</f>
        <v>6.8333333333348349</v>
      </c>
      <c r="U18" s="46">
        <f t="shared" si="1"/>
        <v>7.5</v>
      </c>
      <c r="V18" s="46">
        <f t="shared" si="1"/>
        <v>7.9166666666680863</v>
      </c>
      <c r="W18" s="47">
        <f t="shared" si="1"/>
        <v>6.416666666666881</v>
      </c>
      <c r="X18" s="47">
        <f t="shared" si="1"/>
        <v>7.0833333333320123</v>
      </c>
      <c r="Y18" s="47">
        <f t="shared" si="1"/>
        <v>7.5</v>
      </c>
      <c r="Z18" s="48">
        <f t="shared" si="1"/>
        <v>5.9999999999990301</v>
      </c>
      <c r="AA18" s="48">
        <f t="shared" si="1"/>
        <v>6.6666666666661634</v>
      </c>
      <c r="AB18" s="48">
        <f t="shared" si="1"/>
        <v>7.0833333333320123</v>
      </c>
      <c r="AC18" s="49">
        <f t="shared" si="1"/>
        <v>5.5833333333336661</v>
      </c>
      <c r="AD18" s="49">
        <f t="shared" si="1"/>
        <v>6.2499999999999103</v>
      </c>
      <c r="AE18" s="49">
        <f t="shared" si="1"/>
        <v>6.6666666666661634</v>
      </c>
      <c r="AF18" s="50">
        <f t="shared" si="1"/>
        <v>5.1666666666661962</v>
      </c>
      <c r="AG18" s="50">
        <f t="shared" si="1"/>
        <v>5.8333333333341812</v>
      </c>
      <c r="AH18" s="50">
        <f t="shared" si="1"/>
        <v>6.2499999999999103</v>
      </c>
      <c r="AI18" s="51">
        <f t="shared" si="1"/>
        <v>4.7500000000002807</v>
      </c>
      <c r="AJ18" s="51">
        <f t="shared" ref="AJ18:AK33" si="5">AJ19-(AJ$363/360)</f>
        <v>5.4166666666658401</v>
      </c>
      <c r="AK18" s="51">
        <f t="shared" si="5"/>
        <v>5.8333333333341812</v>
      </c>
    </row>
    <row r="19" spans="1:37" ht="12.95" customHeight="1">
      <c r="A19" s="27"/>
      <c r="B19" s="27"/>
      <c r="C19" s="27"/>
      <c r="D19" s="52">
        <f t="shared" si="3"/>
        <v>4.4444444444444432E-2</v>
      </c>
      <c r="E19" s="41">
        <f t="shared" ref="E19:S35" si="6">E20-(E$363/360)</f>
        <v>12.711111111110235</v>
      </c>
      <c r="F19" s="41">
        <f t="shared" si="6"/>
        <v>13.422222222219389</v>
      </c>
      <c r="G19" s="41">
        <f t="shared" si="6"/>
        <v>13.866666666665523</v>
      </c>
      <c r="H19" s="42">
        <f t="shared" si="6"/>
        <v>11.822222222223512</v>
      </c>
      <c r="I19" s="42">
        <f t="shared" si="6"/>
        <v>12.533333333332967</v>
      </c>
      <c r="J19" s="42">
        <f t="shared" si="6"/>
        <v>12.977777777777774</v>
      </c>
      <c r="K19" s="43">
        <f t="shared" si="6"/>
        <v>10.933333333332474</v>
      </c>
      <c r="L19" s="43">
        <f t="shared" si="6"/>
        <v>11.644444444443153</v>
      </c>
      <c r="M19" s="43">
        <f t="shared" si="6"/>
        <v>12.088888888888359</v>
      </c>
      <c r="N19" s="44">
        <f t="shared" si="6"/>
        <v>8.1777777777773224</v>
      </c>
      <c r="O19" s="44">
        <f t="shared" si="6"/>
        <v>8.888888888890202</v>
      </c>
      <c r="P19" s="44">
        <f t="shared" si="6"/>
        <v>9.3333333333324227</v>
      </c>
      <c r="Q19" s="45">
        <f t="shared" si="6"/>
        <v>7.7333333333343885</v>
      </c>
      <c r="R19" s="45">
        <f t="shared" si="6"/>
        <v>8.444444444445864</v>
      </c>
      <c r="S19" s="45">
        <f t="shared" si="6"/>
        <v>8.888888888890202</v>
      </c>
      <c r="T19" s="46">
        <f t="shared" si="4"/>
        <v>7.2888888888903907</v>
      </c>
      <c r="U19" s="46">
        <f t="shared" si="4"/>
        <v>8</v>
      </c>
      <c r="V19" s="46">
        <f t="shared" si="4"/>
        <v>8.444444444445864</v>
      </c>
      <c r="W19" s="47">
        <f t="shared" si="4"/>
        <v>6.844444444444659</v>
      </c>
      <c r="X19" s="47">
        <f t="shared" si="4"/>
        <v>7.5555555555542346</v>
      </c>
      <c r="Y19" s="47">
        <f t="shared" si="4"/>
        <v>8</v>
      </c>
      <c r="Z19" s="48">
        <f t="shared" si="4"/>
        <v>6.3999999999990305</v>
      </c>
      <c r="AA19" s="48">
        <f t="shared" si="4"/>
        <v>7.111111111110608</v>
      </c>
      <c r="AB19" s="48">
        <f t="shared" si="4"/>
        <v>7.5555555555542346</v>
      </c>
      <c r="AC19" s="49">
        <f t="shared" si="4"/>
        <v>5.9555555555558879</v>
      </c>
      <c r="AD19" s="49">
        <f t="shared" si="4"/>
        <v>6.6666666666665773</v>
      </c>
      <c r="AE19" s="49">
        <f t="shared" si="4"/>
        <v>7.111111111110608</v>
      </c>
      <c r="AF19" s="50">
        <f t="shared" si="4"/>
        <v>5.5111111111106403</v>
      </c>
      <c r="AG19" s="50">
        <f t="shared" si="4"/>
        <v>6.2222222222230705</v>
      </c>
      <c r="AH19" s="50">
        <f t="shared" si="4"/>
        <v>6.6666666666665773</v>
      </c>
      <c r="AI19" s="51">
        <f t="shared" si="4"/>
        <v>5.0666666666669471</v>
      </c>
      <c r="AJ19" s="51">
        <f t="shared" si="5"/>
        <v>5.7777777777769508</v>
      </c>
      <c r="AK19" s="51">
        <f t="shared" si="5"/>
        <v>6.2222222222230705</v>
      </c>
    </row>
    <row r="20" spans="1:37" ht="12.95" customHeight="1">
      <c r="A20" s="27"/>
      <c r="B20" s="27"/>
      <c r="C20" s="27"/>
      <c r="D20" s="52">
        <f t="shared" si="3"/>
        <v>4.7222222222222207E-2</v>
      </c>
      <c r="E20" s="41">
        <f t="shared" si="6"/>
        <v>13.505555555554679</v>
      </c>
      <c r="F20" s="41">
        <f t="shared" si="6"/>
        <v>14.261111111108278</v>
      </c>
      <c r="G20" s="41">
        <f t="shared" si="6"/>
        <v>14.73333333333219</v>
      </c>
      <c r="H20" s="42">
        <f t="shared" si="6"/>
        <v>12.561111111112401</v>
      </c>
      <c r="I20" s="42">
        <f t="shared" si="6"/>
        <v>13.316666666666301</v>
      </c>
      <c r="J20" s="42">
        <f t="shared" si="6"/>
        <v>13.788888888888886</v>
      </c>
      <c r="K20" s="43">
        <f t="shared" si="6"/>
        <v>11.616666666665807</v>
      </c>
      <c r="L20" s="43">
        <f t="shared" si="6"/>
        <v>12.37222222222093</v>
      </c>
      <c r="M20" s="43">
        <f t="shared" si="6"/>
        <v>12.844444444443916</v>
      </c>
      <c r="N20" s="44">
        <f t="shared" si="6"/>
        <v>8.6888888888884335</v>
      </c>
      <c r="O20" s="44">
        <f t="shared" si="6"/>
        <v>9.4444444444457574</v>
      </c>
      <c r="P20" s="44">
        <f t="shared" si="6"/>
        <v>9.9166666666657566</v>
      </c>
      <c r="Q20" s="45">
        <f t="shared" si="6"/>
        <v>8.2166666666677219</v>
      </c>
      <c r="R20" s="45">
        <f t="shared" si="6"/>
        <v>8.9722222222236425</v>
      </c>
      <c r="S20" s="45">
        <f t="shared" si="6"/>
        <v>9.4444444444457574</v>
      </c>
      <c r="T20" s="46">
        <f t="shared" si="4"/>
        <v>7.7444444444459464</v>
      </c>
      <c r="U20" s="46">
        <f t="shared" si="4"/>
        <v>8.5</v>
      </c>
      <c r="V20" s="46">
        <f t="shared" si="4"/>
        <v>8.9722222222236425</v>
      </c>
      <c r="W20" s="47">
        <f t="shared" si="4"/>
        <v>7.2722222222224371</v>
      </c>
      <c r="X20" s="47">
        <f t="shared" si="4"/>
        <v>8.027777777776457</v>
      </c>
      <c r="Y20" s="47">
        <f t="shared" si="4"/>
        <v>8.5</v>
      </c>
      <c r="Z20" s="48">
        <f t="shared" si="4"/>
        <v>6.7999999999990308</v>
      </c>
      <c r="AA20" s="48">
        <f t="shared" si="4"/>
        <v>7.5555555555550526</v>
      </c>
      <c r="AB20" s="48">
        <f t="shared" si="4"/>
        <v>8.027777777776457</v>
      </c>
      <c r="AC20" s="49">
        <f t="shared" si="4"/>
        <v>6.3277777777781097</v>
      </c>
      <c r="AD20" s="49">
        <f t="shared" si="4"/>
        <v>7.0833333333332442</v>
      </c>
      <c r="AE20" s="49">
        <f t="shared" si="4"/>
        <v>7.5555555555550526</v>
      </c>
      <c r="AF20" s="50">
        <f t="shared" si="4"/>
        <v>5.8555555555550844</v>
      </c>
      <c r="AG20" s="50">
        <f t="shared" si="4"/>
        <v>6.6111111111119598</v>
      </c>
      <c r="AH20" s="50">
        <f t="shared" si="4"/>
        <v>7.0833333333332442</v>
      </c>
      <c r="AI20" s="51">
        <f t="shared" si="4"/>
        <v>5.3833333333336135</v>
      </c>
      <c r="AJ20" s="51">
        <f t="shared" si="5"/>
        <v>6.1388888888880615</v>
      </c>
      <c r="AK20" s="51">
        <f t="shared" si="5"/>
        <v>6.6111111111119598</v>
      </c>
    </row>
    <row r="21" spans="1:37" ht="12.95" customHeight="1">
      <c r="A21" s="27"/>
      <c r="B21" s="27"/>
      <c r="C21" s="27"/>
      <c r="D21" s="52">
        <f t="shared" si="3"/>
        <v>4.9999999999999982E-2</v>
      </c>
      <c r="E21" s="41">
        <f t="shared" si="6"/>
        <v>14.299999999999123</v>
      </c>
      <c r="F21" s="41">
        <f t="shared" si="6"/>
        <v>15.099999999997166</v>
      </c>
      <c r="G21" s="41">
        <f t="shared" si="6"/>
        <v>15.599999999998857</v>
      </c>
      <c r="H21" s="42">
        <f t="shared" si="6"/>
        <v>13.30000000000129</v>
      </c>
      <c r="I21" s="42">
        <f t="shared" si="6"/>
        <v>14.099999999999634</v>
      </c>
      <c r="J21" s="42">
        <f t="shared" si="6"/>
        <v>14.599999999999998</v>
      </c>
      <c r="K21" s="43">
        <f t="shared" si="6"/>
        <v>12.299999999999141</v>
      </c>
      <c r="L21" s="43">
        <f t="shared" si="6"/>
        <v>13.099999999998708</v>
      </c>
      <c r="M21" s="43">
        <f t="shared" si="6"/>
        <v>13.599999999999472</v>
      </c>
      <c r="N21" s="44">
        <f t="shared" si="6"/>
        <v>9.1999999999995445</v>
      </c>
      <c r="O21" s="44">
        <f t="shared" si="6"/>
        <v>10.000000000001313</v>
      </c>
      <c r="P21" s="44">
        <f t="shared" si="6"/>
        <v>10.499999999999091</v>
      </c>
      <c r="Q21" s="45">
        <f t="shared" si="6"/>
        <v>8.7000000000010544</v>
      </c>
      <c r="R21" s="45">
        <f t="shared" si="6"/>
        <v>9.5000000000014211</v>
      </c>
      <c r="S21" s="45">
        <f t="shared" si="6"/>
        <v>10.000000000001313</v>
      </c>
      <c r="T21" s="46">
        <f t="shared" si="4"/>
        <v>8.2000000000015021</v>
      </c>
      <c r="U21" s="46">
        <f t="shared" si="4"/>
        <v>9</v>
      </c>
      <c r="V21" s="46">
        <f t="shared" si="4"/>
        <v>9.5000000000014211</v>
      </c>
      <c r="W21" s="47">
        <f t="shared" si="4"/>
        <v>7.7000000000002151</v>
      </c>
      <c r="X21" s="47">
        <f t="shared" si="4"/>
        <v>8.4999999999986784</v>
      </c>
      <c r="Y21" s="47">
        <f t="shared" si="4"/>
        <v>9</v>
      </c>
      <c r="Z21" s="48">
        <f t="shared" si="4"/>
        <v>7.1999999999990312</v>
      </c>
      <c r="AA21" s="48">
        <f t="shared" si="4"/>
        <v>7.9999999999994973</v>
      </c>
      <c r="AB21" s="48">
        <f t="shared" si="4"/>
        <v>8.4999999999986784</v>
      </c>
      <c r="AC21" s="49">
        <f t="shared" si="4"/>
        <v>6.7000000000003315</v>
      </c>
      <c r="AD21" s="49">
        <f t="shared" si="4"/>
        <v>7.4999999999999112</v>
      </c>
      <c r="AE21" s="49">
        <f t="shared" si="4"/>
        <v>7.9999999999994973</v>
      </c>
      <c r="AF21" s="50">
        <f t="shared" si="4"/>
        <v>6.1999999999995286</v>
      </c>
      <c r="AG21" s="50">
        <f t="shared" si="4"/>
        <v>7.0000000000008491</v>
      </c>
      <c r="AH21" s="50">
        <f t="shared" si="4"/>
        <v>7.4999999999999112</v>
      </c>
      <c r="AI21" s="51">
        <f t="shared" si="4"/>
        <v>5.70000000000028</v>
      </c>
      <c r="AJ21" s="51">
        <f t="shared" si="5"/>
        <v>6.4999999999991722</v>
      </c>
      <c r="AK21" s="51">
        <f t="shared" si="5"/>
        <v>7.0000000000008491</v>
      </c>
    </row>
    <row r="22" spans="1:37" ht="12.95" customHeight="1">
      <c r="A22" s="27"/>
      <c r="B22" s="27"/>
      <c r="C22" s="27"/>
      <c r="D22" s="52">
        <f t="shared" si="3"/>
        <v>5.2777777777777757E-2</v>
      </c>
      <c r="E22" s="41">
        <f t="shared" si="6"/>
        <v>15.094444444443567</v>
      </c>
      <c r="F22" s="41">
        <f t="shared" si="6"/>
        <v>15.938888888886055</v>
      </c>
      <c r="G22" s="41">
        <f t="shared" si="6"/>
        <v>16.466666666665525</v>
      </c>
      <c r="H22" s="42">
        <f t="shared" si="6"/>
        <v>14.038888888890179</v>
      </c>
      <c r="I22" s="42">
        <f t="shared" si="6"/>
        <v>14.883333333332967</v>
      </c>
      <c r="J22" s="42">
        <f t="shared" si="6"/>
        <v>15.41111111111111</v>
      </c>
      <c r="K22" s="43">
        <f t="shared" si="6"/>
        <v>12.983333333332475</v>
      </c>
      <c r="L22" s="43">
        <f t="shared" si="6"/>
        <v>13.827777777776486</v>
      </c>
      <c r="M22" s="43">
        <f t="shared" si="6"/>
        <v>14.355555555555028</v>
      </c>
      <c r="N22" s="44">
        <f t="shared" si="6"/>
        <v>9.7111111111106556</v>
      </c>
      <c r="O22" s="44">
        <f t="shared" si="6"/>
        <v>10.555555555556868</v>
      </c>
      <c r="P22" s="44">
        <f t="shared" si="6"/>
        <v>11.083333333332424</v>
      </c>
      <c r="Q22" s="45">
        <f t="shared" si="6"/>
        <v>9.1833333333343869</v>
      </c>
      <c r="R22" s="45">
        <f t="shared" si="6"/>
        <v>10.0277777777792</v>
      </c>
      <c r="S22" s="45">
        <f t="shared" si="6"/>
        <v>10.555555555556868</v>
      </c>
      <c r="T22" s="46">
        <f t="shared" si="4"/>
        <v>8.6555555555570578</v>
      </c>
      <c r="U22" s="46">
        <f t="shared" si="4"/>
        <v>9.5</v>
      </c>
      <c r="V22" s="46">
        <f t="shared" si="4"/>
        <v>10.0277777777792</v>
      </c>
      <c r="W22" s="47">
        <f t="shared" si="4"/>
        <v>8.1277777777779932</v>
      </c>
      <c r="X22" s="47">
        <f t="shared" si="4"/>
        <v>8.9722222222208998</v>
      </c>
      <c r="Y22" s="47">
        <f t="shared" si="4"/>
        <v>9.5</v>
      </c>
      <c r="Z22" s="48">
        <f t="shared" si="4"/>
        <v>7.5999999999990315</v>
      </c>
      <c r="AA22" s="48">
        <f t="shared" si="4"/>
        <v>8.4444444444439419</v>
      </c>
      <c r="AB22" s="48">
        <f t="shared" si="4"/>
        <v>8.9722222222208998</v>
      </c>
      <c r="AC22" s="49">
        <f t="shared" si="4"/>
        <v>7.0722222222225533</v>
      </c>
      <c r="AD22" s="49">
        <f t="shared" si="4"/>
        <v>7.9166666666665781</v>
      </c>
      <c r="AE22" s="49">
        <f t="shared" si="4"/>
        <v>8.4444444444439419</v>
      </c>
      <c r="AF22" s="50">
        <f t="shared" si="4"/>
        <v>6.5444444444439727</v>
      </c>
      <c r="AG22" s="50">
        <f t="shared" si="4"/>
        <v>7.3888888888897384</v>
      </c>
      <c r="AH22" s="50">
        <f t="shared" si="4"/>
        <v>7.9166666666665781</v>
      </c>
      <c r="AI22" s="51">
        <f t="shared" si="4"/>
        <v>6.0166666666669464</v>
      </c>
      <c r="AJ22" s="51">
        <f t="shared" si="5"/>
        <v>6.8611111111102829</v>
      </c>
      <c r="AK22" s="51">
        <f t="shared" si="5"/>
        <v>7.3888888888897384</v>
      </c>
    </row>
    <row r="23" spans="1:37" ht="12.95" customHeight="1">
      <c r="A23" s="27"/>
      <c r="B23" s="27"/>
      <c r="C23" s="27"/>
      <c r="D23" s="52">
        <f t="shared" si="3"/>
        <v>5.5555555555555532E-2</v>
      </c>
      <c r="E23" s="41">
        <f t="shared" si="6"/>
        <v>15.888888888888012</v>
      </c>
      <c r="F23" s="41">
        <f t="shared" si="6"/>
        <v>16.777777777774944</v>
      </c>
      <c r="G23" s="41">
        <f t="shared" si="6"/>
        <v>17.333333333332192</v>
      </c>
      <c r="H23" s="42">
        <f t="shared" si="6"/>
        <v>14.777777777779068</v>
      </c>
      <c r="I23" s="42">
        <f t="shared" si="6"/>
        <v>15.6666666666663</v>
      </c>
      <c r="J23" s="42">
        <f t="shared" si="6"/>
        <v>16.222222222222221</v>
      </c>
      <c r="K23" s="43">
        <f t="shared" si="6"/>
        <v>13.666666666665808</v>
      </c>
      <c r="L23" s="43">
        <f t="shared" si="6"/>
        <v>14.555555555554264</v>
      </c>
      <c r="M23" s="43">
        <f t="shared" si="6"/>
        <v>15.111111111110585</v>
      </c>
      <c r="N23" s="44">
        <f t="shared" si="6"/>
        <v>10.222222222221767</v>
      </c>
      <c r="O23" s="44">
        <f t="shared" si="6"/>
        <v>11.111111111112423</v>
      </c>
      <c r="P23" s="44">
        <f t="shared" si="6"/>
        <v>11.666666666665758</v>
      </c>
      <c r="Q23" s="45">
        <f t="shared" si="6"/>
        <v>9.6666666666677195</v>
      </c>
      <c r="R23" s="45">
        <f t="shared" si="6"/>
        <v>10.555555555556978</v>
      </c>
      <c r="S23" s="45">
        <f t="shared" si="6"/>
        <v>11.111111111112423</v>
      </c>
      <c r="T23" s="46">
        <f t="shared" si="4"/>
        <v>9.1111111111126135</v>
      </c>
      <c r="U23" s="46">
        <f t="shared" si="4"/>
        <v>10</v>
      </c>
      <c r="V23" s="46">
        <f t="shared" si="4"/>
        <v>10.555555555556978</v>
      </c>
      <c r="W23" s="47">
        <f t="shared" si="4"/>
        <v>8.5555555555557703</v>
      </c>
      <c r="X23" s="47">
        <f t="shared" si="4"/>
        <v>9.4444444444431213</v>
      </c>
      <c r="Y23" s="47">
        <f t="shared" si="4"/>
        <v>10</v>
      </c>
      <c r="Z23" s="48">
        <f t="shared" si="4"/>
        <v>7.9999999999990319</v>
      </c>
      <c r="AA23" s="48">
        <f t="shared" si="4"/>
        <v>8.8888888888883866</v>
      </c>
      <c r="AB23" s="48">
        <f t="shared" si="4"/>
        <v>9.4444444444431213</v>
      </c>
      <c r="AC23" s="49">
        <f t="shared" si="4"/>
        <v>7.444444444444775</v>
      </c>
      <c r="AD23" s="49">
        <f t="shared" si="4"/>
        <v>8.3333333333332451</v>
      </c>
      <c r="AE23" s="49">
        <f t="shared" si="4"/>
        <v>8.8888888888883866</v>
      </c>
      <c r="AF23" s="50">
        <f t="shared" si="4"/>
        <v>6.8888888888884168</v>
      </c>
      <c r="AG23" s="50">
        <f t="shared" si="4"/>
        <v>7.7777777777786277</v>
      </c>
      <c r="AH23" s="50">
        <f t="shared" si="4"/>
        <v>8.3333333333332451</v>
      </c>
      <c r="AI23" s="51">
        <f t="shared" si="4"/>
        <v>6.3333333333336128</v>
      </c>
      <c r="AJ23" s="51">
        <f t="shared" si="5"/>
        <v>7.2222222222213937</v>
      </c>
      <c r="AK23" s="51">
        <f t="shared" si="5"/>
        <v>7.7777777777786277</v>
      </c>
    </row>
    <row r="24" spans="1:37" ht="12.95" customHeight="1">
      <c r="A24" s="27"/>
      <c r="B24" s="27"/>
      <c r="C24" s="27"/>
      <c r="D24" s="52">
        <f t="shared" si="3"/>
        <v>5.8333333333333307E-2</v>
      </c>
      <c r="E24" s="41">
        <f t="shared" si="6"/>
        <v>16.683333333332456</v>
      </c>
      <c r="F24" s="41">
        <f t="shared" si="6"/>
        <v>17.616666666663832</v>
      </c>
      <c r="G24" s="41">
        <f t="shared" si="6"/>
        <v>18.199999999998859</v>
      </c>
      <c r="H24" s="42">
        <f t="shared" si="6"/>
        <v>15.516666666667957</v>
      </c>
      <c r="I24" s="42">
        <f t="shared" si="6"/>
        <v>16.449999999999633</v>
      </c>
      <c r="J24" s="42">
        <f t="shared" si="6"/>
        <v>17.033333333333331</v>
      </c>
      <c r="K24" s="43">
        <f t="shared" si="6"/>
        <v>14.349999999999142</v>
      </c>
      <c r="L24" s="43">
        <f t="shared" si="6"/>
        <v>15.283333333332042</v>
      </c>
      <c r="M24" s="43">
        <f t="shared" si="6"/>
        <v>15.866666666666141</v>
      </c>
      <c r="N24" s="44">
        <f t="shared" si="6"/>
        <v>10.733333333332878</v>
      </c>
      <c r="O24" s="44">
        <f t="shared" si="6"/>
        <v>11.666666666667979</v>
      </c>
      <c r="P24" s="44">
        <f t="shared" si="6"/>
        <v>12.249999999999092</v>
      </c>
      <c r="Q24" s="45">
        <f t="shared" si="6"/>
        <v>10.150000000001052</v>
      </c>
      <c r="R24" s="45">
        <f t="shared" si="6"/>
        <v>11.083333333334757</v>
      </c>
      <c r="S24" s="45">
        <f t="shared" si="6"/>
        <v>11.666666666667979</v>
      </c>
      <c r="T24" s="46">
        <f t="shared" si="4"/>
        <v>9.5666666666681692</v>
      </c>
      <c r="U24" s="46">
        <f t="shared" si="4"/>
        <v>10.5</v>
      </c>
      <c r="V24" s="46">
        <f t="shared" si="4"/>
        <v>11.083333333334757</v>
      </c>
      <c r="W24" s="47">
        <f t="shared" si="4"/>
        <v>8.9833333333335474</v>
      </c>
      <c r="X24" s="47">
        <f t="shared" si="4"/>
        <v>9.9166666666653427</v>
      </c>
      <c r="Y24" s="47">
        <f t="shared" si="4"/>
        <v>10.5</v>
      </c>
      <c r="Z24" s="48">
        <f t="shared" si="4"/>
        <v>8.3999999999990322</v>
      </c>
      <c r="AA24" s="48">
        <f t="shared" si="4"/>
        <v>9.3333333333328312</v>
      </c>
      <c r="AB24" s="48">
        <f t="shared" si="4"/>
        <v>9.9166666666653427</v>
      </c>
      <c r="AC24" s="49">
        <f t="shared" si="4"/>
        <v>7.8166666666669968</v>
      </c>
      <c r="AD24" s="49">
        <f t="shared" si="4"/>
        <v>8.7499999999999112</v>
      </c>
      <c r="AE24" s="49">
        <f t="shared" si="4"/>
        <v>9.3333333333328312</v>
      </c>
      <c r="AF24" s="50">
        <f t="shared" si="4"/>
        <v>7.2333333333328609</v>
      </c>
      <c r="AG24" s="50">
        <f t="shared" si="4"/>
        <v>8.1666666666675169</v>
      </c>
      <c r="AH24" s="50">
        <f t="shared" si="4"/>
        <v>8.7499999999999112</v>
      </c>
      <c r="AI24" s="51">
        <f t="shared" si="4"/>
        <v>6.6500000000002792</v>
      </c>
      <c r="AJ24" s="51">
        <f t="shared" si="5"/>
        <v>7.5833333333325044</v>
      </c>
      <c r="AK24" s="51">
        <f t="shared" si="5"/>
        <v>8.1666666666675169</v>
      </c>
    </row>
    <row r="25" spans="1:37" ht="12.95" customHeight="1">
      <c r="A25" s="27"/>
      <c r="B25" s="27"/>
      <c r="C25" s="27"/>
      <c r="D25" s="52">
        <f t="shared" si="3"/>
        <v>6.1111111111111081E-2</v>
      </c>
      <c r="E25" s="41">
        <f t="shared" si="6"/>
        <v>17.4777777777769</v>
      </c>
      <c r="F25" s="41">
        <f t="shared" si="6"/>
        <v>18.455555555552721</v>
      </c>
      <c r="G25" s="41">
        <f t="shared" si="6"/>
        <v>19.066666666665526</v>
      </c>
      <c r="H25" s="42">
        <f t="shared" si="6"/>
        <v>16.255555555556846</v>
      </c>
      <c r="I25" s="42">
        <f t="shared" si="6"/>
        <v>17.233333333332968</v>
      </c>
      <c r="J25" s="42">
        <f t="shared" si="6"/>
        <v>17.844444444444441</v>
      </c>
      <c r="K25" s="43">
        <f t="shared" si="6"/>
        <v>15.033333333332475</v>
      </c>
      <c r="L25" s="43">
        <f t="shared" si="6"/>
        <v>16.01111111110982</v>
      </c>
      <c r="M25" s="43">
        <f t="shared" si="6"/>
        <v>16.622222222221698</v>
      </c>
      <c r="N25" s="44">
        <f t="shared" si="6"/>
        <v>11.244444444443989</v>
      </c>
      <c r="O25" s="44">
        <f t="shared" si="6"/>
        <v>12.222222222223534</v>
      </c>
      <c r="P25" s="44">
        <f t="shared" si="6"/>
        <v>12.833333333332426</v>
      </c>
      <c r="Q25" s="45">
        <f t="shared" si="6"/>
        <v>10.633333333334384</v>
      </c>
      <c r="R25" s="45">
        <f t="shared" si="6"/>
        <v>11.611111111112535</v>
      </c>
      <c r="S25" s="45">
        <f t="shared" si="6"/>
        <v>12.222222222223534</v>
      </c>
      <c r="T25" s="46">
        <f t="shared" si="4"/>
        <v>10.022222222223725</v>
      </c>
      <c r="U25" s="46">
        <f t="shared" si="4"/>
        <v>11</v>
      </c>
      <c r="V25" s="46">
        <f t="shared" si="4"/>
        <v>11.611111111112535</v>
      </c>
      <c r="W25" s="47">
        <f t="shared" si="4"/>
        <v>9.4111111111113246</v>
      </c>
      <c r="X25" s="47">
        <f t="shared" si="4"/>
        <v>10.388888888887564</v>
      </c>
      <c r="Y25" s="47">
        <f t="shared" si="4"/>
        <v>11</v>
      </c>
      <c r="Z25" s="48">
        <f t="shared" si="4"/>
        <v>8.7999999999990326</v>
      </c>
      <c r="AA25" s="48">
        <f t="shared" si="4"/>
        <v>9.7777777777772759</v>
      </c>
      <c r="AB25" s="48">
        <f t="shared" si="4"/>
        <v>10.388888888887564</v>
      </c>
      <c r="AC25" s="49">
        <f t="shared" si="4"/>
        <v>8.1888888888892186</v>
      </c>
      <c r="AD25" s="49">
        <f t="shared" si="4"/>
        <v>9.1666666666665773</v>
      </c>
      <c r="AE25" s="49">
        <f t="shared" si="4"/>
        <v>9.7777777777772759</v>
      </c>
      <c r="AF25" s="50">
        <f t="shared" si="4"/>
        <v>7.577777777777305</v>
      </c>
      <c r="AG25" s="50">
        <f t="shared" si="4"/>
        <v>8.5555555555564062</v>
      </c>
      <c r="AH25" s="50">
        <f t="shared" si="4"/>
        <v>9.1666666666665773</v>
      </c>
      <c r="AI25" s="51">
        <f t="shared" si="4"/>
        <v>6.9666666666669457</v>
      </c>
      <c r="AJ25" s="51">
        <f t="shared" si="5"/>
        <v>7.9444444444436151</v>
      </c>
      <c r="AK25" s="51">
        <f t="shared" si="5"/>
        <v>8.5555555555564062</v>
      </c>
    </row>
    <row r="26" spans="1:37" ht="12.95" customHeight="1">
      <c r="A26" s="27"/>
      <c r="B26" s="27"/>
      <c r="C26" s="27"/>
      <c r="D26" s="52">
        <f t="shared" si="3"/>
        <v>6.3888888888888856E-2</v>
      </c>
      <c r="E26" s="41">
        <f t="shared" si="6"/>
        <v>18.272222222221345</v>
      </c>
      <c r="F26" s="41">
        <f t="shared" si="6"/>
        <v>19.294444444441609</v>
      </c>
      <c r="G26" s="41">
        <f t="shared" si="6"/>
        <v>19.933333333332193</v>
      </c>
      <c r="H26" s="42">
        <f t="shared" si="6"/>
        <v>16.994444444445733</v>
      </c>
      <c r="I26" s="42">
        <f t="shared" si="6"/>
        <v>18.016666666666303</v>
      </c>
      <c r="J26" s="42">
        <f t="shared" si="6"/>
        <v>18.655555555555551</v>
      </c>
      <c r="K26" s="43">
        <f t="shared" si="6"/>
        <v>15.716666666665809</v>
      </c>
      <c r="L26" s="43">
        <f t="shared" si="6"/>
        <v>16.738888888887598</v>
      </c>
      <c r="M26" s="43">
        <f t="shared" si="6"/>
        <v>17.377777777777254</v>
      </c>
      <c r="N26" s="44">
        <f t="shared" si="6"/>
        <v>11.7555555555551</v>
      </c>
      <c r="O26" s="44">
        <f t="shared" si="6"/>
        <v>12.77777777777909</v>
      </c>
      <c r="P26" s="44">
        <f t="shared" si="6"/>
        <v>13.41666666666576</v>
      </c>
      <c r="Q26" s="45">
        <f t="shared" si="6"/>
        <v>11.116666666667717</v>
      </c>
      <c r="R26" s="45">
        <f t="shared" si="6"/>
        <v>12.138888888890314</v>
      </c>
      <c r="S26" s="45">
        <f t="shared" si="6"/>
        <v>12.77777777777909</v>
      </c>
      <c r="T26" s="46">
        <f t="shared" si="4"/>
        <v>10.477777777779281</v>
      </c>
      <c r="U26" s="46">
        <f t="shared" si="4"/>
        <v>11.5</v>
      </c>
      <c r="V26" s="46">
        <f t="shared" si="4"/>
        <v>12.138888888890314</v>
      </c>
      <c r="W26" s="47">
        <f t="shared" si="4"/>
        <v>9.8388888888891017</v>
      </c>
      <c r="X26" s="47">
        <f t="shared" si="4"/>
        <v>10.861111111109786</v>
      </c>
      <c r="Y26" s="47">
        <f t="shared" si="4"/>
        <v>11.5</v>
      </c>
      <c r="Z26" s="48">
        <f t="shared" si="4"/>
        <v>9.199999999999033</v>
      </c>
      <c r="AA26" s="48">
        <f t="shared" si="4"/>
        <v>10.222222222221721</v>
      </c>
      <c r="AB26" s="48">
        <f t="shared" si="4"/>
        <v>10.861111111109786</v>
      </c>
      <c r="AC26" s="49">
        <f t="shared" si="4"/>
        <v>8.5611111111114404</v>
      </c>
      <c r="AD26" s="49">
        <f t="shared" si="4"/>
        <v>9.5833333333332433</v>
      </c>
      <c r="AE26" s="49">
        <f t="shared" si="4"/>
        <v>10.222222222221721</v>
      </c>
      <c r="AF26" s="50">
        <f t="shared" si="4"/>
        <v>7.9222222222217491</v>
      </c>
      <c r="AG26" s="50">
        <f t="shared" si="4"/>
        <v>8.9444444444452955</v>
      </c>
      <c r="AH26" s="50">
        <f t="shared" si="4"/>
        <v>9.5833333333332433</v>
      </c>
      <c r="AI26" s="51">
        <f t="shared" si="4"/>
        <v>7.2833333333336121</v>
      </c>
      <c r="AJ26" s="51">
        <f t="shared" si="5"/>
        <v>8.3055555555547258</v>
      </c>
      <c r="AK26" s="51">
        <f t="shared" si="5"/>
        <v>8.9444444444452955</v>
      </c>
    </row>
    <row r="27" spans="1:37" ht="12.95" customHeight="1">
      <c r="A27" s="27"/>
      <c r="B27" s="27"/>
      <c r="C27" s="27"/>
      <c r="D27" s="52">
        <f t="shared" si="3"/>
        <v>6.6666666666666638E-2</v>
      </c>
      <c r="E27" s="41">
        <f t="shared" si="6"/>
        <v>19.066666666665789</v>
      </c>
      <c r="F27" s="41">
        <f t="shared" si="6"/>
        <v>20.133333333330498</v>
      </c>
      <c r="G27" s="41">
        <f t="shared" si="6"/>
        <v>20.79999999999886</v>
      </c>
      <c r="H27" s="42">
        <f t="shared" si="6"/>
        <v>17.73333333333462</v>
      </c>
      <c r="I27" s="42">
        <f t="shared" si="6"/>
        <v>18.799999999999638</v>
      </c>
      <c r="J27" s="42">
        <f t="shared" si="6"/>
        <v>19.466666666666661</v>
      </c>
      <c r="K27" s="43">
        <f t="shared" si="6"/>
        <v>16.399999999999142</v>
      </c>
      <c r="L27" s="43">
        <f t="shared" si="6"/>
        <v>17.466666666665375</v>
      </c>
      <c r="M27" s="43">
        <f t="shared" si="6"/>
        <v>18.133333333332811</v>
      </c>
      <c r="N27" s="44">
        <f t="shared" si="6"/>
        <v>12.266666666666211</v>
      </c>
      <c r="O27" s="44">
        <f t="shared" si="6"/>
        <v>13.333333333334645</v>
      </c>
      <c r="P27" s="44">
        <f t="shared" si="6"/>
        <v>13.999999999999094</v>
      </c>
      <c r="Q27" s="45">
        <f t="shared" si="6"/>
        <v>11.600000000001049</v>
      </c>
      <c r="R27" s="45">
        <f t="shared" si="6"/>
        <v>12.666666666668092</v>
      </c>
      <c r="S27" s="45">
        <f t="shared" si="6"/>
        <v>13.333333333334645</v>
      </c>
      <c r="T27" s="46">
        <f t="shared" si="4"/>
        <v>10.933333333334836</v>
      </c>
      <c r="U27" s="46">
        <f t="shared" si="4"/>
        <v>12</v>
      </c>
      <c r="V27" s="46">
        <f t="shared" si="4"/>
        <v>12.666666666668092</v>
      </c>
      <c r="W27" s="47">
        <f t="shared" si="4"/>
        <v>10.266666666666879</v>
      </c>
      <c r="X27" s="47">
        <f t="shared" si="4"/>
        <v>11.333333333332007</v>
      </c>
      <c r="Y27" s="47">
        <f t="shared" si="4"/>
        <v>12</v>
      </c>
      <c r="Z27" s="48">
        <f t="shared" si="4"/>
        <v>9.5999999999990333</v>
      </c>
      <c r="AA27" s="48">
        <f t="shared" si="4"/>
        <v>10.666666666666165</v>
      </c>
      <c r="AB27" s="48">
        <f t="shared" si="4"/>
        <v>11.333333333332007</v>
      </c>
      <c r="AC27" s="49">
        <f t="shared" si="4"/>
        <v>8.9333333333336622</v>
      </c>
      <c r="AD27" s="49">
        <f t="shared" si="4"/>
        <v>9.9999999999999094</v>
      </c>
      <c r="AE27" s="49">
        <f t="shared" si="4"/>
        <v>10.666666666666165</v>
      </c>
      <c r="AF27" s="50">
        <f t="shared" si="4"/>
        <v>8.2666666666661932</v>
      </c>
      <c r="AG27" s="50">
        <f t="shared" si="4"/>
        <v>9.3333333333341848</v>
      </c>
      <c r="AH27" s="50">
        <f t="shared" si="4"/>
        <v>9.9999999999999094</v>
      </c>
      <c r="AI27" s="51">
        <f t="shared" si="4"/>
        <v>7.6000000000002785</v>
      </c>
      <c r="AJ27" s="51">
        <f t="shared" si="5"/>
        <v>8.6666666666658365</v>
      </c>
      <c r="AK27" s="51">
        <f t="shared" si="5"/>
        <v>9.3333333333341848</v>
      </c>
    </row>
    <row r="28" spans="1:37" ht="12.95" customHeight="1">
      <c r="A28" s="27"/>
      <c r="B28" s="27"/>
      <c r="C28" s="27"/>
      <c r="D28" s="52">
        <f t="shared" si="3"/>
        <v>6.944444444444442E-2</v>
      </c>
      <c r="E28" s="41">
        <f t="shared" si="6"/>
        <v>19.861111111110233</v>
      </c>
      <c r="F28" s="41">
        <f t="shared" si="6"/>
        <v>20.972222222219386</v>
      </c>
      <c r="G28" s="41">
        <f t="shared" si="6"/>
        <v>21.666666666665527</v>
      </c>
      <c r="H28" s="42">
        <f t="shared" si="6"/>
        <v>18.472222222223508</v>
      </c>
      <c r="I28" s="42">
        <f t="shared" si="6"/>
        <v>19.583333333332973</v>
      </c>
      <c r="J28" s="42">
        <f t="shared" si="6"/>
        <v>20.277777777777771</v>
      </c>
      <c r="K28" s="43">
        <f t="shared" si="6"/>
        <v>17.083333333332476</v>
      </c>
      <c r="L28" s="43">
        <f t="shared" si="6"/>
        <v>18.194444444443153</v>
      </c>
      <c r="M28" s="43">
        <f t="shared" si="6"/>
        <v>18.888888888888367</v>
      </c>
      <c r="N28" s="44">
        <f t="shared" si="6"/>
        <v>12.777777777777322</v>
      </c>
      <c r="O28" s="44">
        <f t="shared" si="6"/>
        <v>13.8888888888902</v>
      </c>
      <c r="P28" s="44">
        <f t="shared" si="6"/>
        <v>14.583333333332428</v>
      </c>
      <c r="Q28" s="45">
        <f t="shared" si="6"/>
        <v>12.083333333334382</v>
      </c>
      <c r="R28" s="45">
        <f t="shared" si="6"/>
        <v>13.194444444445871</v>
      </c>
      <c r="S28" s="45">
        <f t="shared" si="6"/>
        <v>13.8888888888902</v>
      </c>
      <c r="T28" s="46">
        <f t="shared" si="4"/>
        <v>11.388888888890392</v>
      </c>
      <c r="U28" s="46">
        <f t="shared" si="4"/>
        <v>12.5</v>
      </c>
      <c r="V28" s="46">
        <f t="shared" si="4"/>
        <v>13.194444444445871</v>
      </c>
      <c r="W28" s="47">
        <f t="shared" si="4"/>
        <v>10.694444444444656</v>
      </c>
      <c r="X28" s="47">
        <f t="shared" si="4"/>
        <v>11.805555555554228</v>
      </c>
      <c r="Y28" s="47">
        <f t="shared" si="4"/>
        <v>12.5</v>
      </c>
      <c r="Z28" s="48">
        <f t="shared" si="4"/>
        <v>9.9999999999990337</v>
      </c>
      <c r="AA28" s="48">
        <f t="shared" si="4"/>
        <v>11.11111111111061</v>
      </c>
      <c r="AB28" s="48">
        <f t="shared" si="4"/>
        <v>11.805555555554228</v>
      </c>
      <c r="AC28" s="49">
        <f t="shared" si="4"/>
        <v>9.305555555555884</v>
      </c>
      <c r="AD28" s="49">
        <f t="shared" si="4"/>
        <v>10.416666666666575</v>
      </c>
      <c r="AE28" s="49">
        <f t="shared" si="4"/>
        <v>11.11111111111061</v>
      </c>
      <c r="AF28" s="50">
        <f t="shared" si="4"/>
        <v>8.6111111111106382</v>
      </c>
      <c r="AG28" s="50">
        <f t="shared" si="4"/>
        <v>9.7222222222230741</v>
      </c>
      <c r="AH28" s="50">
        <f t="shared" si="4"/>
        <v>10.416666666666575</v>
      </c>
      <c r="AI28" s="51">
        <f t="shared" si="4"/>
        <v>7.916666666666945</v>
      </c>
      <c r="AJ28" s="51">
        <f t="shared" si="5"/>
        <v>9.0277777777769472</v>
      </c>
      <c r="AK28" s="51">
        <f t="shared" si="5"/>
        <v>9.7222222222230741</v>
      </c>
    </row>
    <row r="29" spans="1:37" ht="12.95" customHeight="1">
      <c r="A29" s="27"/>
      <c r="B29" s="27"/>
      <c r="C29" s="27"/>
      <c r="D29" s="52">
        <f t="shared" si="3"/>
        <v>7.2222222222222202E-2</v>
      </c>
      <c r="E29" s="41">
        <f t="shared" si="6"/>
        <v>20.655555555554677</v>
      </c>
      <c r="F29" s="41">
        <f t="shared" si="6"/>
        <v>21.811111111108275</v>
      </c>
      <c r="G29" s="41">
        <f t="shared" si="6"/>
        <v>22.533333333332195</v>
      </c>
      <c r="H29" s="42">
        <f t="shared" si="6"/>
        <v>19.211111111112395</v>
      </c>
      <c r="I29" s="42">
        <f t="shared" si="6"/>
        <v>20.366666666666308</v>
      </c>
      <c r="J29" s="42">
        <f t="shared" si="6"/>
        <v>21.088888888888881</v>
      </c>
      <c r="K29" s="43">
        <f t="shared" si="6"/>
        <v>17.76666666666581</v>
      </c>
      <c r="L29" s="43">
        <f t="shared" si="6"/>
        <v>18.922222222220931</v>
      </c>
      <c r="M29" s="43">
        <f t="shared" si="6"/>
        <v>19.644444444443923</v>
      </c>
      <c r="N29" s="44">
        <f t="shared" si="6"/>
        <v>13.288888888888433</v>
      </c>
      <c r="O29" s="44">
        <f t="shared" si="6"/>
        <v>14.444444444445756</v>
      </c>
      <c r="P29" s="44">
        <f t="shared" si="6"/>
        <v>15.166666666665762</v>
      </c>
      <c r="Q29" s="45">
        <f t="shared" si="6"/>
        <v>12.566666666667714</v>
      </c>
      <c r="R29" s="45">
        <f t="shared" si="6"/>
        <v>13.72222222222365</v>
      </c>
      <c r="S29" s="45">
        <f t="shared" si="6"/>
        <v>14.444444444445756</v>
      </c>
      <c r="T29" s="46">
        <f t="shared" si="4"/>
        <v>11.844444444445948</v>
      </c>
      <c r="U29" s="46">
        <f t="shared" si="4"/>
        <v>13</v>
      </c>
      <c r="V29" s="46">
        <f t="shared" si="4"/>
        <v>13.72222222222365</v>
      </c>
      <c r="W29" s="47">
        <f t="shared" si="4"/>
        <v>11.122222222222433</v>
      </c>
      <c r="X29" s="47">
        <f t="shared" si="4"/>
        <v>12.27777777777645</v>
      </c>
      <c r="Y29" s="47">
        <f t="shared" si="4"/>
        <v>13</v>
      </c>
      <c r="Z29" s="48">
        <f t="shared" si="4"/>
        <v>10.399999999999034</v>
      </c>
      <c r="AA29" s="48">
        <f t="shared" si="4"/>
        <v>11.555555555555054</v>
      </c>
      <c r="AB29" s="48">
        <f t="shared" si="4"/>
        <v>12.27777777777645</v>
      </c>
      <c r="AC29" s="49">
        <f t="shared" si="4"/>
        <v>9.6777777777781058</v>
      </c>
      <c r="AD29" s="49">
        <f t="shared" si="4"/>
        <v>10.833333333333242</v>
      </c>
      <c r="AE29" s="49">
        <f t="shared" si="4"/>
        <v>11.555555555555054</v>
      </c>
      <c r="AF29" s="50">
        <f t="shared" si="4"/>
        <v>8.9555555555550832</v>
      </c>
      <c r="AG29" s="50">
        <f t="shared" si="4"/>
        <v>10.111111111111963</v>
      </c>
      <c r="AH29" s="50">
        <f t="shared" si="4"/>
        <v>10.833333333333242</v>
      </c>
      <c r="AI29" s="51">
        <f t="shared" si="4"/>
        <v>8.2333333333336114</v>
      </c>
      <c r="AJ29" s="51">
        <f t="shared" si="5"/>
        <v>9.3888888888880579</v>
      </c>
      <c r="AK29" s="51">
        <f t="shared" si="5"/>
        <v>10.111111111111963</v>
      </c>
    </row>
    <row r="30" spans="1:37" ht="12.95" customHeight="1">
      <c r="A30" s="27"/>
      <c r="B30" s="27"/>
      <c r="C30" s="27"/>
      <c r="D30" s="52">
        <f t="shared" si="3"/>
        <v>7.4999999999999983E-2</v>
      </c>
      <c r="E30" s="41">
        <f t="shared" si="6"/>
        <v>21.449999999999122</v>
      </c>
      <c r="F30" s="41">
        <f t="shared" si="6"/>
        <v>22.649999999997164</v>
      </c>
      <c r="G30" s="41">
        <f t="shared" si="6"/>
        <v>23.399999999998862</v>
      </c>
      <c r="H30" s="42">
        <f t="shared" si="6"/>
        <v>19.950000000001282</v>
      </c>
      <c r="I30" s="42">
        <f t="shared" si="6"/>
        <v>21.149999999999643</v>
      </c>
      <c r="J30" s="42">
        <f t="shared" si="6"/>
        <v>21.899999999999991</v>
      </c>
      <c r="K30" s="43">
        <f t="shared" si="6"/>
        <v>18.449999999999143</v>
      </c>
      <c r="L30" s="43">
        <f t="shared" si="6"/>
        <v>19.649999999998709</v>
      </c>
      <c r="M30" s="43">
        <f t="shared" si="6"/>
        <v>20.39999999999948</v>
      </c>
      <c r="N30" s="44">
        <f t="shared" si="6"/>
        <v>13.799999999999544</v>
      </c>
      <c r="O30" s="44">
        <f t="shared" si="6"/>
        <v>15.000000000001311</v>
      </c>
      <c r="P30" s="44">
        <f t="shared" si="6"/>
        <v>15.749999999999096</v>
      </c>
      <c r="Q30" s="45">
        <f t="shared" si="6"/>
        <v>13.050000000001047</v>
      </c>
      <c r="R30" s="45">
        <f t="shared" si="6"/>
        <v>14.250000000001428</v>
      </c>
      <c r="S30" s="45">
        <f t="shared" si="6"/>
        <v>15.000000000001311</v>
      </c>
      <c r="T30" s="46">
        <f t="shared" si="4"/>
        <v>12.300000000001504</v>
      </c>
      <c r="U30" s="46">
        <f t="shared" si="4"/>
        <v>13.5</v>
      </c>
      <c r="V30" s="46">
        <f t="shared" si="4"/>
        <v>14.250000000001428</v>
      </c>
      <c r="W30" s="47">
        <f t="shared" si="4"/>
        <v>11.55000000000021</v>
      </c>
      <c r="X30" s="47">
        <f t="shared" si="4"/>
        <v>12.749999999998671</v>
      </c>
      <c r="Y30" s="47">
        <f t="shared" si="4"/>
        <v>13.5</v>
      </c>
      <c r="Z30" s="48">
        <f t="shared" si="4"/>
        <v>10.799999999999034</v>
      </c>
      <c r="AA30" s="48">
        <f t="shared" si="4"/>
        <v>11.999999999999499</v>
      </c>
      <c r="AB30" s="48">
        <f t="shared" si="4"/>
        <v>12.749999999998671</v>
      </c>
      <c r="AC30" s="49">
        <f t="shared" si="4"/>
        <v>10.050000000000328</v>
      </c>
      <c r="AD30" s="49">
        <f t="shared" si="4"/>
        <v>11.249999999999908</v>
      </c>
      <c r="AE30" s="49">
        <f t="shared" si="4"/>
        <v>11.999999999999499</v>
      </c>
      <c r="AF30" s="50">
        <f t="shared" si="4"/>
        <v>9.2999999999995282</v>
      </c>
      <c r="AG30" s="50">
        <f t="shared" si="4"/>
        <v>10.500000000000853</v>
      </c>
      <c r="AH30" s="50">
        <f t="shared" si="4"/>
        <v>11.249999999999908</v>
      </c>
      <c r="AI30" s="51">
        <f t="shared" si="4"/>
        <v>8.5500000000002778</v>
      </c>
      <c r="AJ30" s="51">
        <f t="shared" si="5"/>
        <v>9.7499999999991687</v>
      </c>
      <c r="AK30" s="51">
        <f t="shared" si="5"/>
        <v>10.500000000000853</v>
      </c>
    </row>
    <row r="31" spans="1:37" ht="12.95" customHeight="1">
      <c r="A31" s="27"/>
      <c r="B31" s="27"/>
      <c r="C31" s="27"/>
      <c r="D31" s="52">
        <f t="shared" si="3"/>
        <v>7.7777777777777765E-2</v>
      </c>
      <c r="E31" s="41">
        <f t="shared" si="6"/>
        <v>22.244444444443566</v>
      </c>
      <c r="F31" s="41">
        <f t="shared" si="6"/>
        <v>23.488888888886052</v>
      </c>
      <c r="G31" s="41">
        <f t="shared" si="6"/>
        <v>24.266666666665529</v>
      </c>
      <c r="H31" s="42">
        <f t="shared" si="6"/>
        <v>20.688888888890169</v>
      </c>
      <c r="I31" s="42">
        <f t="shared" si="6"/>
        <v>21.933333333332978</v>
      </c>
      <c r="J31" s="42">
        <f t="shared" si="6"/>
        <v>22.711111111111101</v>
      </c>
      <c r="K31" s="43">
        <f t="shared" si="6"/>
        <v>19.133333333332477</v>
      </c>
      <c r="L31" s="43">
        <f t="shared" si="6"/>
        <v>20.377777777776487</v>
      </c>
      <c r="M31" s="43">
        <f t="shared" si="6"/>
        <v>21.155555555555036</v>
      </c>
      <c r="N31" s="44">
        <f t="shared" si="6"/>
        <v>14.311111111110655</v>
      </c>
      <c r="O31" s="44">
        <f t="shared" si="6"/>
        <v>15.555555555556866</v>
      </c>
      <c r="P31" s="44">
        <f t="shared" si="6"/>
        <v>16.33333333333243</v>
      </c>
      <c r="Q31" s="45">
        <f t="shared" si="6"/>
        <v>13.533333333334379</v>
      </c>
      <c r="R31" s="45">
        <f t="shared" si="6"/>
        <v>14.777777777779207</v>
      </c>
      <c r="S31" s="45">
        <f t="shared" si="6"/>
        <v>15.555555555556866</v>
      </c>
      <c r="T31" s="46">
        <f t="shared" si="4"/>
        <v>12.755555555557059</v>
      </c>
      <c r="U31" s="46">
        <f t="shared" si="4"/>
        <v>14</v>
      </c>
      <c r="V31" s="46">
        <f t="shared" si="4"/>
        <v>14.777777777779207</v>
      </c>
      <c r="W31" s="47">
        <f t="shared" si="4"/>
        <v>11.977777777777987</v>
      </c>
      <c r="X31" s="47">
        <f t="shared" si="4"/>
        <v>13.222222222220893</v>
      </c>
      <c r="Y31" s="47">
        <f t="shared" si="4"/>
        <v>14</v>
      </c>
      <c r="Z31" s="48">
        <f t="shared" si="4"/>
        <v>11.199999999999035</v>
      </c>
      <c r="AA31" s="48">
        <f t="shared" si="4"/>
        <v>12.444444444443944</v>
      </c>
      <c r="AB31" s="48">
        <f t="shared" si="4"/>
        <v>13.222222222220893</v>
      </c>
      <c r="AC31" s="49">
        <f t="shared" si="4"/>
        <v>10.422222222222549</v>
      </c>
      <c r="AD31" s="49">
        <f t="shared" si="4"/>
        <v>11.666666666666574</v>
      </c>
      <c r="AE31" s="49">
        <f t="shared" si="4"/>
        <v>12.444444444443944</v>
      </c>
      <c r="AF31" s="50">
        <f t="shared" si="4"/>
        <v>9.6444444444439732</v>
      </c>
      <c r="AG31" s="50">
        <f t="shared" si="4"/>
        <v>10.888888888889742</v>
      </c>
      <c r="AH31" s="50">
        <f t="shared" si="4"/>
        <v>11.666666666666574</v>
      </c>
      <c r="AI31" s="51">
        <f t="shared" si="4"/>
        <v>8.8666666666669443</v>
      </c>
      <c r="AJ31" s="51">
        <f t="shared" si="5"/>
        <v>10.111111111110279</v>
      </c>
      <c r="AK31" s="51">
        <f t="shared" si="5"/>
        <v>10.888888888889742</v>
      </c>
    </row>
    <row r="32" spans="1:37" ht="12.95" customHeight="1">
      <c r="A32" s="27"/>
      <c r="B32" s="27"/>
      <c r="C32" s="27"/>
      <c r="D32" s="52">
        <f t="shared" si="3"/>
        <v>8.0555555555555547E-2</v>
      </c>
      <c r="E32" s="41">
        <f t="shared" si="6"/>
        <v>23.03888888888801</v>
      </c>
      <c r="F32" s="41">
        <f t="shared" si="6"/>
        <v>24.327777777774941</v>
      </c>
      <c r="G32" s="41">
        <f t="shared" si="6"/>
        <v>25.133333333332196</v>
      </c>
      <c r="H32" s="42">
        <f t="shared" si="6"/>
        <v>21.427777777779056</v>
      </c>
      <c r="I32" s="42">
        <f t="shared" si="6"/>
        <v>22.716666666666313</v>
      </c>
      <c r="J32" s="42">
        <f t="shared" si="6"/>
        <v>23.522222222222211</v>
      </c>
      <c r="K32" s="43">
        <f t="shared" si="6"/>
        <v>19.81666666666581</v>
      </c>
      <c r="L32" s="43">
        <f t="shared" si="6"/>
        <v>21.105555555554265</v>
      </c>
      <c r="M32" s="43">
        <f t="shared" si="6"/>
        <v>21.911111111110593</v>
      </c>
      <c r="N32" s="44">
        <f t="shared" si="6"/>
        <v>14.822222222221766</v>
      </c>
      <c r="O32" s="44">
        <f t="shared" si="6"/>
        <v>16.111111111112422</v>
      </c>
      <c r="P32" s="44">
        <f t="shared" si="6"/>
        <v>16.916666666665762</v>
      </c>
      <c r="Q32" s="45">
        <f t="shared" si="6"/>
        <v>14.016666666667712</v>
      </c>
      <c r="R32" s="45">
        <f t="shared" si="6"/>
        <v>15.305555555556985</v>
      </c>
      <c r="S32" s="45">
        <f t="shared" si="6"/>
        <v>16.111111111112422</v>
      </c>
      <c r="T32" s="46">
        <f t="shared" si="4"/>
        <v>13.211111111112615</v>
      </c>
      <c r="U32" s="46">
        <f t="shared" si="4"/>
        <v>14.5</v>
      </c>
      <c r="V32" s="46">
        <f t="shared" si="4"/>
        <v>15.305555555556985</v>
      </c>
      <c r="W32" s="47">
        <f t="shared" si="4"/>
        <v>12.405555555555765</v>
      </c>
      <c r="X32" s="47">
        <f t="shared" si="4"/>
        <v>13.694444444443114</v>
      </c>
      <c r="Y32" s="47">
        <f t="shared" si="4"/>
        <v>14.5</v>
      </c>
      <c r="Z32" s="48">
        <f t="shared" si="4"/>
        <v>11.599999999999035</v>
      </c>
      <c r="AA32" s="48">
        <f t="shared" si="4"/>
        <v>12.888888888888388</v>
      </c>
      <c r="AB32" s="48">
        <f t="shared" si="4"/>
        <v>13.694444444443114</v>
      </c>
      <c r="AC32" s="49">
        <f t="shared" si="4"/>
        <v>10.794444444444771</v>
      </c>
      <c r="AD32" s="49">
        <f t="shared" si="4"/>
        <v>12.08333333333324</v>
      </c>
      <c r="AE32" s="49">
        <f t="shared" si="4"/>
        <v>12.888888888888388</v>
      </c>
      <c r="AF32" s="50">
        <f t="shared" si="4"/>
        <v>9.9888888888884182</v>
      </c>
      <c r="AG32" s="50">
        <f t="shared" si="4"/>
        <v>11.277777777778631</v>
      </c>
      <c r="AH32" s="50">
        <f t="shared" si="4"/>
        <v>12.08333333333324</v>
      </c>
      <c r="AI32" s="51">
        <f t="shared" si="4"/>
        <v>9.1833333333336107</v>
      </c>
      <c r="AJ32" s="51">
        <f t="shared" si="5"/>
        <v>10.47222222222139</v>
      </c>
      <c r="AK32" s="51">
        <f t="shared" si="5"/>
        <v>11.277777777778631</v>
      </c>
    </row>
    <row r="33" spans="1:37" ht="12.95" customHeight="1">
      <c r="A33" s="27"/>
      <c r="B33" s="27"/>
      <c r="C33" s="27"/>
      <c r="D33" s="52">
        <f t="shared" si="3"/>
        <v>8.3333333333333329E-2</v>
      </c>
      <c r="E33" s="41">
        <f t="shared" si="6"/>
        <v>23.833333333332455</v>
      </c>
      <c r="F33" s="41">
        <f t="shared" si="6"/>
        <v>25.166666666663829</v>
      </c>
      <c r="G33" s="41">
        <f t="shared" si="6"/>
        <v>25.999999999998863</v>
      </c>
      <c r="H33" s="42">
        <f t="shared" si="6"/>
        <v>22.166666666667943</v>
      </c>
      <c r="I33" s="42">
        <f t="shared" si="6"/>
        <v>23.499999999999648</v>
      </c>
      <c r="J33" s="42">
        <f t="shared" si="6"/>
        <v>24.333333333333321</v>
      </c>
      <c r="K33" s="43">
        <f t="shared" si="6"/>
        <v>20.499999999999144</v>
      </c>
      <c r="L33" s="43">
        <f t="shared" si="6"/>
        <v>21.833333333332043</v>
      </c>
      <c r="M33" s="43">
        <f t="shared" si="6"/>
        <v>22.666666666666149</v>
      </c>
      <c r="N33" s="44">
        <f t="shared" si="6"/>
        <v>15.333333333332877</v>
      </c>
      <c r="O33" s="44">
        <f t="shared" si="6"/>
        <v>16.666666666667979</v>
      </c>
      <c r="P33" s="44">
        <f t="shared" si="6"/>
        <v>17.499999999999094</v>
      </c>
      <c r="Q33" s="45">
        <f t="shared" si="6"/>
        <v>14.500000000001044</v>
      </c>
      <c r="R33" s="45">
        <f t="shared" si="6"/>
        <v>15.833333333334764</v>
      </c>
      <c r="S33" s="45">
        <f t="shared" si="6"/>
        <v>16.666666666667979</v>
      </c>
      <c r="T33" s="46">
        <f t="shared" si="4"/>
        <v>13.666666666668171</v>
      </c>
      <c r="U33" s="46">
        <f t="shared" si="4"/>
        <v>15</v>
      </c>
      <c r="V33" s="46">
        <f t="shared" si="4"/>
        <v>15.833333333334764</v>
      </c>
      <c r="W33" s="47">
        <f t="shared" si="4"/>
        <v>12.833333333333542</v>
      </c>
      <c r="X33" s="47">
        <f t="shared" si="4"/>
        <v>14.166666666665336</v>
      </c>
      <c r="Y33" s="47">
        <f t="shared" si="4"/>
        <v>15</v>
      </c>
      <c r="Z33" s="48">
        <f t="shared" si="4"/>
        <v>11.999999999999035</v>
      </c>
      <c r="AA33" s="48">
        <f t="shared" si="4"/>
        <v>13.333333333332833</v>
      </c>
      <c r="AB33" s="48">
        <f t="shared" si="4"/>
        <v>14.166666666665336</v>
      </c>
      <c r="AC33" s="49">
        <f t="shared" si="4"/>
        <v>11.166666666666993</v>
      </c>
      <c r="AD33" s="49">
        <f t="shared" si="4"/>
        <v>12.499999999999906</v>
      </c>
      <c r="AE33" s="49">
        <f t="shared" si="4"/>
        <v>13.333333333332833</v>
      </c>
      <c r="AF33" s="50">
        <f t="shared" si="4"/>
        <v>10.333333333332863</v>
      </c>
      <c r="AG33" s="50">
        <f t="shared" si="4"/>
        <v>11.666666666667521</v>
      </c>
      <c r="AH33" s="50">
        <f t="shared" si="4"/>
        <v>12.499999999999906</v>
      </c>
      <c r="AI33" s="51">
        <f t="shared" si="4"/>
        <v>9.5000000000002771</v>
      </c>
      <c r="AJ33" s="51">
        <f t="shared" si="5"/>
        <v>10.833333333332501</v>
      </c>
      <c r="AK33" s="51">
        <f t="shared" si="5"/>
        <v>11.666666666667521</v>
      </c>
    </row>
    <row r="34" spans="1:37" ht="12.95" customHeight="1">
      <c r="A34" s="27"/>
      <c r="B34" s="27"/>
      <c r="C34" s="27"/>
      <c r="D34" s="52">
        <f t="shared" si="3"/>
        <v>8.611111111111111E-2</v>
      </c>
      <c r="E34" s="41">
        <f t="shared" si="6"/>
        <v>24.627777777776899</v>
      </c>
      <c r="F34" s="41">
        <f t="shared" si="6"/>
        <v>26.005555555552718</v>
      </c>
      <c r="G34" s="41">
        <f t="shared" si="6"/>
        <v>26.86666666666553</v>
      </c>
      <c r="H34" s="42">
        <f t="shared" si="6"/>
        <v>22.90555555555683</v>
      </c>
      <c r="I34" s="42">
        <f t="shared" si="6"/>
        <v>24.283333333332983</v>
      </c>
      <c r="J34" s="42">
        <f t="shared" si="6"/>
        <v>25.144444444444431</v>
      </c>
      <c r="K34" s="43">
        <f t="shared" si="6"/>
        <v>21.183333333332477</v>
      </c>
      <c r="L34" s="43">
        <f t="shared" si="6"/>
        <v>22.56111111110982</v>
      </c>
      <c r="M34" s="43">
        <f t="shared" si="6"/>
        <v>23.422222222221706</v>
      </c>
      <c r="N34" s="44">
        <f t="shared" si="6"/>
        <v>15.844444444443988</v>
      </c>
      <c r="O34" s="44">
        <f t="shared" si="6"/>
        <v>17.222222222223536</v>
      </c>
      <c r="P34" s="44">
        <f t="shared" si="6"/>
        <v>18.083333333332426</v>
      </c>
      <c r="Q34" s="45">
        <f t="shared" si="6"/>
        <v>14.983333333334377</v>
      </c>
      <c r="R34" s="45">
        <f t="shared" si="6"/>
        <v>16.361111111112542</v>
      </c>
      <c r="S34" s="45">
        <f t="shared" si="6"/>
        <v>17.222222222223536</v>
      </c>
      <c r="T34" s="46">
        <f t="shared" si="4"/>
        <v>14.122222222223726</v>
      </c>
      <c r="U34" s="46">
        <f t="shared" si="4"/>
        <v>15.5</v>
      </c>
      <c r="V34" s="46">
        <f t="shared" si="4"/>
        <v>16.361111111112542</v>
      </c>
      <c r="W34" s="47">
        <f t="shared" si="4"/>
        <v>13.261111111111319</v>
      </c>
      <c r="X34" s="47">
        <f t="shared" si="4"/>
        <v>14.638888888887557</v>
      </c>
      <c r="Y34" s="47">
        <f t="shared" si="4"/>
        <v>15.5</v>
      </c>
      <c r="Z34" s="48">
        <f t="shared" si="4"/>
        <v>12.399999999999036</v>
      </c>
      <c r="AA34" s="48">
        <f t="shared" si="4"/>
        <v>13.777777777777278</v>
      </c>
      <c r="AB34" s="48">
        <f t="shared" si="4"/>
        <v>14.638888888887557</v>
      </c>
      <c r="AC34" s="49">
        <f t="shared" si="4"/>
        <v>11.538888888889215</v>
      </c>
      <c r="AD34" s="49">
        <f t="shared" si="4"/>
        <v>12.916666666666572</v>
      </c>
      <c r="AE34" s="49">
        <f t="shared" si="4"/>
        <v>13.777777777777278</v>
      </c>
      <c r="AF34" s="50">
        <f t="shared" si="4"/>
        <v>10.677777777777308</v>
      </c>
      <c r="AG34" s="50">
        <f t="shared" si="4"/>
        <v>12.05555555555641</v>
      </c>
      <c r="AH34" s="50">
        <f t="shared" ref="AE34:AK70" si="7">AH35-(AH$363/360)</f>
        <v>12.916666666666572</v>
      </c>
      <c r="AI34" s="51">
        <f t="shared" si="7"/>
        <v>9.8166666666669435</v>
      </c>
      <c r="AJ34" s="51">
        <f t="shared" si="7"/>
        <v>11.194444444443612</v>
      </c>
      <c r="AK34" s="51">
        <f t="shared" si="7"/>
        <v>12.05555555555641</v>
      </c>
    </row>
    <row r="35" spans="1:37" ht="12.95" customHeight="1">
      <c r="A35" s="27"/>
      <c r="B35" s="27"/>
      <c r="C35" s="27"/>
      <c r="D35" s="52">
        <f t="shared" si="3"/>
        <v>8.8888888888888892E-2</v>
      </c>
      <c r="E35" s="41">
        <f t="shared" si="6"/>
        <v>25.422222222221343</v>
      </c>
      <c r="F35" s="41">
        <f t="shared" si="6"/>
        <v>26.844444444441606</v>
      </c>
      <c r="G35" s="41">
        <f t="shared" si="6"/>
        <v>27.733333333332197</v>
      </c>
      <c r="H35" s="42">
        <f t="shared" si="6"/>
        <v>23.644444444445718</v>
      </c>
      <c r="I35" s="42">
        <f t="shared" si="6"/>
        <v>25.066666666666318</v>
      </c>
      <c r="J35" s="42">
        <f t="shared" si="6"/>
        <v>25.955555555555542</v>
      </c>
      <c r="K35" s="43">
        <f t="shared" si="6"/>
        <v>21.866666666665811</v>
      </c>
      <c r="L35" s="43">
        <f t="shared" si="6"/>
        <v>23.288888888887598</v>
      </c>
      <c r="M35" s="43">
        <f t="shared" si="6"/>
        <v>24.177777777777262</v>
      </c>
      <c r="N35" s="44">
        <f t="shared" si="6"/>
        <v>16.3555555555551</v>
      </c>
      <c r="O35" s="44">
        <f t="shared" si="6"/>
        <v>17.777777777779093</v>
      </c>
      <c r="P35" s="44">
        <f t="shared" si="6"/>
        <v>18.666666666665758</v>
      </c>
      <c r="Q35" s="45">
        <f t="shared" si="6"/>
        <v>15.46666666666771</v>
      </c>
      <c r="R35" s="45">
        <f t="shared" si="6"/>
        <v>16.888888888890321</v>
      </c>
      <c r="S35" s="45">
        <f t="shared" si="6"/>
        <v>17.777777777779093</v>
      </c>
      <c r="T35" s="46">
        <f t="shared" ref="T35:AG55" si="8">T36-(T$363/360)</f>
        <v>14.577777777779282</v>
      </c>
      <c r="U35" s="46">
        <f t="shared" si="8"/>
        <v>16</v>
      </c>
      <c r="V35" s="46">
        <f t="shared" si="8"/>
        <v>16.888888888890321</v>
      </c>
      <c r="W35" s="47">
        <f t="shared" si="8"/>
        <v>13.688888888889096</v>
      </c>
      <c r="X35" s="47">
        <f t="shared" si="8"/>
        <v>15.111111111109778</v>
      </c>
      <c r="Y35" s="47">
        <f t="shared" si="8"/>
        <v>16</v>
      </c>
      <c r="Z35" s="48">
        <f t="shared" si="8"/>
        <v>12.799999999999036</v>
      </c>
      <c r="AA35" s="48">
        <f t="shared" si="8"/>
        <v>14.222222222221722</v>
      </c>
      <c r="AB35" s="48">
        <f t="shared" si="8"/>
        <v>15.111111111109778</v>
      </c>
      <c r="AC35" s="49">
        <f t="shared" si="8"/>
        <v>11.911111111111437</v>
      </c>
      <c r="AD35" s="49">
        <f t="shared" si="8"/>
        <v>13.333333333333238</v>
      </c>
      <c r="AE35" s="49">
        <f t="shared" si="7"/>
        <v>14.222222222221722</v>
      </c>
      <c r="AF35" s="50">
        <f t="shared" si="7"/>
        <v>11.022222222221753</v>
      </c>
      <c r="AG35" s="50">
        <f t="shared" si="7"/>
        <v>12.444444444445299</v>
      </c>
      <c r="AH35" s="50">
        <f t="shared" si="7"/>
        <v>13.333333333333238</v>
      </c>
      <c r="AI35" s="51">
        <f t="shared" si="7"/>
        <v>10.13333333333361</v>
      </c>
      <c r="AJ35" s="51">
        <f t="shared" si="7"/>
        <v>11.555555555554722</v>
      </c>
      <c r="AK35" s="51">
        <f t="shared" si="7"/>
        <v>12.444444444445299</v>
      </c>
    </row>
    <row r="36" spans="1:37" ht="12.95" customHeight="1">
      <c r="A36" s="27"/>
      <c r="B36" s="27"/>
      <c r="C36" s="27"/>
      <c r="D36" s="52">
        <f t="shared" si="3"/>
        <v>9.1666666666666674E-2</v>
      </c>
      <c r="E36" s="41">
        <f t="shared" ref="E36:T52" si="9">E37-(E$363/360)</f>
        <v>26.216666666665787</v>
      </c>
      <c r="F36" s="41">
        <f t="shared" si="9"/>
        <v>27.683333333330495</v>
      </c>
      <c r="G36" s="41">
        <f t="shared" si="9"/>
        <v>28.599999999998865</v>
      </c>
      <c r="H36" s="42">
        <f t="shared" si="9"/>
        <v>24.383333333334605</v>
      </c>
      <c r="I36" s="42">
        <f t="shared" si="9"/>
        <v>25.849999999999653</v>
      </c>
      <c r="J36" s="42">
        <f t="shared" si="9"/>
        <v>26.766666666666652</v>
      </c>
      <c r="K36" s="43">
        <f t="shared" si="9"/>
        <v>22.549999999999145</v>
      </c>
      <c r="L36" s="43">
        <f t="shared" si="9"/>
        <v>24.016666666665376</v>
      </c>
      <c r="M36" s="43">
        <f t="shared" si="9"/>
        <v>24.933333333332818</v>
      </c>
      <c r="N36" s="44">
        <f t="shared" si="9"/>
        <v>16.866666666666212</v>
      </c>
      <c r="O36" s="44">
        <f t="shared" si="9"/>
        <v>18.33333333333465</v>
      </c>
      <c r="P36" s="44">
        <f t="shared" si="9"/>
        <v>19.249999999999091</v>
      </c>
      <c r="Q36" s="45">
        <f t="shared" si="9"/>
        <v>15.950000000001042</v>
      </c>
      <c r="R36" s="45">
        <f t="shared" si="9"/>
        <v>17.4166666666681</v>
      </c>
      <c r="S36" s="45">
        <f t="shared" si="9"/>
        <v>18.33333333333465</v>
      </c>
      <c r="T36" s="46">
        <f t="shared" si="8"/>
        <v>15.033333333334838</v>
      </c>
      <c r="U36" s="46">
        <f t="shared" si="8"/>
        <v>16.5</v>
      </c>
      <c r="V36" s="46">
        <f t="shared" si="8"/>
        <v>17.4166666666681</v>
      </c>
      <c r="W36" s="47">
        <f t="shared" si="8"/>
        <v>14.116666666666873</v>
      </c>
      <c r="X36" s="47">
        <f t="shared" si="8"/>
        <v>15.583333333332</v>
      </c>
      <c r="Y36" s="47">
        <f t="shared" si="8"/>
        <v>16.5</v>
      </c>
      <c r="Z36" s="48">
        <f t="shared" si="8"/>
        <v>13.199999999999037</v>
      </c>
      <c r="AA36" s="48">
        <f t="shared" si="8"/>
        <v>14.666666666666167</v>
      </c>
      <c r="AB36" s="48">
        <f t="shared" si="8"/>
        <v>15.583333333332</v>
      </c>
      <c r="AC36" s="49">
        <f t="shared" si="8"/>
        <v>12.283333333333658</v>
      </c>
      <c r="AD36" s="49">
        <f t="shared" si="8"/>
        <v>13.749999999999904</v>
      </c>
      <c r="AE36" s="49">
        <f t="shared" si="7"/>
        <v>14.666666666666167</v>
      </c>
      <c r="AF36" s="50">
        <f t="shared" si="7"/>
        <v>11.366666666666198</v>
      </c>
      <c r="AG36" s="50">
        <f t="shared" si="7"/>
        <v>12.833333333334188</v>
      </c>
      <c r="AH36" s="50">
        <f t="shared" si="7"/>
        <v>13.749999999999904</v>
      </c>
      <c r="AI36" s="51">
        <f t="shared" si="7"/>
        <v>10.450000000000276</v>
      </c>
      <c r="AJ36" s="51">
        <f t="shared" si="7"/>
        <v>11.916666666665833</v>
      </c>
      <c r="AK36" s="51">
        <f t="shared" si="7"/>
        <v>12.833333333334188</v>
      </c>
    </row>
    <row r="37" spans="1:37" ht="12.95" customHeight="1">
      <c r="A37" s="27"/>
      <c r="B37" s="27"/>
      <c r="C37" s="27"/>
      <c r="D37" s="52">
        <f t="shared" si="3"/>
        <v>9.4444444444444456E-2</v>
      </c>
      <c r="E37" s="41">
        <f t="shared" si="9"/>
        <v>27.011111111110232</v>
      </c>
      <c r="F37" s="41">
        <f t="shared" si="9"/>
        <v>28.522222222219384</v>
      </c>
      <c r="G37" s="41">
        <f t="shared" si="9"/>
        <v>29.466666666665532</v>
      </c>
      <c r="H37" s="42">
        <f t="shared" si="9"/>
        <v>25.122222222223492</v>
      </c>
      <c r="I37" s="42">
        <f t="shared" si="9"/>
        <v>26.633333333332988</v>
      </c>
      <c r="J37" s="42">
        <f t="shared" si="9"/>
        <v>27.577777777777762</v>
      </c>
      <c r="K37" s="43">
        <f t="shared" si="9"/>
        <v>23.233333333332478</v>
      </c>
      <c r="L37" s="43">
        <f t="shared" si="9"/>
        <v>24.744444444443154</v>
      </c>
      <c r="M37" s="43">
        <f t="shared" si="9"/>
        <v>25.688888888888375</v>
      </c>
      <c r="N37" s="44">
        <f t="shared" si="9"/>
        <v>17.377777777777325</v>
      </c>
      <c r="O37" s="44">
        <f t="shared" si="9"/>
        <v>18.888888888890207</v>
      </c>
      <c r="P37" s="44">
        <f t="shared" si="9"/>
        <v>19.833333333332423</v>
      </c>
      <c r="Q37" s="45">
        <f t="shared" si="9"/>
        <v>16.433333333334375</v>
      </c>
      <c r="R37" s="45">
        <f t="shared" si="9"/>
        <v>17.944444444445878</v>
      </c>
      <c r="S37" s="45">
        <f t="shared" si="9"/>
        <v>18.888888888890207</v>
      </c>
      <c r="T37" s="46">
        <f t="shared" si="8"/>
        <v>15.488888888890394</v>
      </c>
      <c r="U37" s="46">
        <f t="shared" si="8"/>
        <v>17</v>
      </c>
      <c r="V37" s="46">
        <f t="shared" si="8"/>
        <v>17.944444444445878</v>
      </c>
      <c r="W37" s="47">
        <f t="shared" si="8"/>
        <v>14.54444444444465</v>
      </c>
      <c r="X37" s="47">
        <f t="shared" si="8"/>
        <v>16.055555555554221</v>
      </c>
      <c r="Y37" s="47">
        <f t="shared" si="8"/>
        <v>17</v>
      </c>
      <c r="Z37" s="48">
        <f t="shared" si="8"/>
        <v>13.599999999999037</v>
      </c>
      <c r="AA37" s="48">
        <f t="shared" si="8"/>
        <v>15.111111111110612</v>
      </c>
      <c r="AB37" s="48">
        <f t="shared" si="8"/>
        <v>16.055555555554221</v>
      </c>
      <c r="AC37" s="49">
        <f t="shared" si="8"/>
        <v>12.65555555555588</v>
      </c>
      <c r="AD37" s="49">
        <f t="shared" si="8"/>
        <v>14.16666666666657</v>
      </c>
      <c r="AE37" s="49">
        <f t="shared" si="7"/>
        <v>15.111111111110612</v>
      </c>
      <c r="AF37" s="50">
        <f t="shared" si="7"/>
        <v>11.711111111110643</v>
      </c>
      <c r="AG37" s="50">
        <f t="shared" si="7"/>
        <v>13.222222222223078</v>
      </c>
      <c r="AH37" s="50">
        <f t="shared" si="7"/>
        <v>14.16666666666657</v>
      </c>
      <c r="AI37" s="51">
        <f t="shared" si="7"/>
        <v>10.766666666666943</v>
      </c>
      <c r="AJ37" s="51">
        <f t="shared" si="7"/>
        <v>12.277777777776944</v>
      </c>
      <c r="AK37" s="51">
        <f t="shared" si="7"/>
        <v>13.222222222223078</v>
      </c>
    </row>
    <row r="38" spans="1:37" ht="12.95" customHeight="1">
      <c r="A38" s="27"/>
      <c r="B38" s="27"/>
      <c r="C38" s="27"/>
      <c r="D38" s="52">
        <f t="shared" si="3"/>
        <v>9.7222222222222238E-2</v>
      </c>
      <c r="E38" s="41">
        <f t="shared" si="9"/>
        <v>27.805555555554676</v>
      </c>
      <c r="F38" s="41">
        <f t="shared" si="9"/>
        <v>29.361111111108272</v>
      </c>
      <c r="G38" s="41">
        <f t="shared" si="9"/>
        <v>30.333333333332199</v>
      </c>
      <c r="H38" s="42">
        <f t="shared" si="9"/>
        <v>25.861111111112379</v>
      </c>
      <c r="I38" s="42">
        <f t="shared" si="9"/>
        <v>27.416666666666323</v>
      </c>
      <c r="J38" s="42">
        <f t="shared" si="9"/>
        <v>28.388888888888872</v>
      </c>
      <c r="K38" s="43">
        <f t="shared" si="9"/>
        <v>23.916666666665812</v>
      </c>
      <c r="L38" s="43">
        <f t="shared" si="9"/>
        <v>25.472222222220932</v>
      </c>
      <c r="M38" s="43">
        <f t="shared" si="9"/>
        <v>26.444444444443931</v>
      </c>
      <c r="N38" s="44">
        <f t="shared" si="9"/>
        <v>17.888888888888438</v>
      </c>
      <c r="O38" s="44">
        <f t="shared" si="9"/>
        <v>19.444444444445764</v>
      </c>
      <c r="P38" s="44">
        <f t="shared" si="9"/>
        <v>20.416666666665755</v>
      </c>
      <c r="Q38" s="45">
        <f t="shared" si="9"/>
        <v>16.916666666667709</v>
      </c>
      <c r="R38" s="45">
        <f t="shared" si="9"/>
        <v>18.472222222223657</v>
      </c>
      <c r="S38" s="45">
        <f t="shared" si="9"/>
        <v>19.444444444445764</v>
      </c>
      <c r="T38" s="46">
        <f t="shared" si="8"/>
        <v>15.944444444445949</v>
      </c>
      <c r="U38" s="46">
        <f t="shared" si="8"/>
        <v>17.5</v>
      </c>
      <c r="V38" s="46">
        <f t="shared" si="8"/>
        <v>18.472222222223657</v>
      </c>
      <c r="W38" s="47">
        <f t="shared" si="8"/>
        <v>14.972222222222427</v>
      </c>
      <c r="X38" s="47">
        <f t="shared" si="8"/>
        <v>16.527777777776443</v>
      </c>
      <c r="Y38" s="47">
        <f t="shared" si="8"/>
        <v>17.5</v>
      </c>
      <c r="Z38" s="48">
        <f t="shared" si="8"/>
        <v>13.999999999999037</v>
      </c>
      <c r="AA38" s="48">
        <f t="shared" si="8"/>
        <v>15.555555555555056</v>
      </c>
      <c r="AB38" s="48">
        <f t="shared" si="8"/>
        <v>16.527777777776443</v>
      </c>
      <c r="AC38" s="49">
        <f t="shared" si="8"/>
        <v>13.027777777778102</v>
      </c>
      <c r="AD38" s="49">
        <f t="shared" si="8"/>
        <v>14.583333333333236</v>
      </c>
      <c r="AE38" s="49">
        <f t="shared" si="7"/>
        <v>15.555555555555056</v>
      </c>
      <c r="AF38" s="50">
        <f t="shared" si="7"/>
        <v>12.055555555555088</v>
      </c>
      <c r="AG38" s="50">
        <f t="shared" si="7"/>
        <v>13.611111111111967</v>
      </c>
      <c r="AH38" s="50">
        <f t="shared" si="7"/>
        <v>14.583333333333236</v>
      </c>
      <c r="AI38" s="51">
        <f t="shared" si="7"/>
        <v>11.083333333333609</v>
      </c>
      <c r="AJ38" s="51">
        <f t="shared" si="7"/>
        <v>12.638888888888054</v>
      </c>
      <c r="AK38" s="51">
        <f t="shared" si="7"/>
        <v>13.611111111111967</v>
      </c>
    </row>
    <row r="39" spans="1:37" ht="12.95" customHeight="1">
      <c r="A39" s="27"/>
      <c r="B39" s="27"/>
      <c r="C39" s="27"/>
      <c r="D39" s="52">
        <f t="shared" si="3"/>
        <v>0.10000000000000002</v>
      </c>
      <c r="E39" s="41">
        <f t="shared" si="9"/>
        <v>28.59999999999912</v>
      </c>
      <c r="F39" s="41">
        <f t="shared" si="9"/>
        <v>30.199999999997161</v>
      </c>
      <c r="G39" s="41">
        <f t="shared" si="9"/>
        <v>31.199999999998866</v>
      </c>
      <c r="H39" s="42">
        <f t="shared" si="9"/>
        <v>26.600000000001266</v>
      </c>
      <c r="I39" s="42">
        <f t="shared" si="9"/>
        <v>28.199999999999658</v>
      </c>
      <c r="J39" s="42">
        <f t="shared" si="9"/>
        <v>29.199999999999982</v>
      </c>
      <c r="K39" s="43">
        <f t="shared" si="9"/>
        <v>24.599999999999145</v>
      </c>
      <c r="L39" s="43">
        <f t="shared" si="9"/>
        <v>26.19999999999871</v>
      </c>
      <c r="M39" s="43">
        <f t="shared" si="9"/>
        <v>27.199999999999488</v>
      </c>
      <c r="N39" s="44">
        <f t="shared" si="9"/>
        <v>18.399999999999551</v>
      </c>
      <c r="O39" s="44">
        <f t="shared" si="9"/>
        <v>20.000000000001322</v>
      </c>
      <c r="P39" s="44">
        <f t="shared" si="9"/>
        <v>20.999999999999087</v>
      </c>
      <c r="Q39" s="45">
        <f t="shared" si="9"/>
        <v>17.400000000001043</v>
      </c>
      <c r="R39" s="45">
        <f t="shared" si="9"/>
        <v>19.000000000001435</v>
      </c>
      <c r="S39" s="45">
        <f t="shared" si="9"/>
        <v>20.000000000001322</v>
      </c>
      <c r="T39" s="46">
        <f t="shared" si="8"/>
        <v>16.400000000001505</v>
      </c>
      <c r="U39" s="46">
        <f t="shared" si="8"/>
        <v>18</v>
      </c>
      <c r="V39" s="46">
        <f t="shared" si="8"/>
        <v>19.000000000001435</v>
      </c>
      <c r="W39" s="47">
        <f t="shared" si="8"/>
        <v>15.400000000000205</v>
      </c>
      <c r="X39" s="47">
        <f t="shared" si="8"/>
        <v>16.999999999998664</v>
      </c>
      <c r="Y39" s="47">
        <f t="shared" si="8"/>
        <v>18</v>
      </c>
      <c r="Z39" s="48">
        <f t="shared" si="8"/>
        <v>14.399999999999038</v>
      </c>
      <c r="AA39" s="48">
        <f t="shared" si="8"/>
        <v>15.999999999999501</v>
      </c>
      <c r="AB39" s="48">
        <f t="shared" si="8"/>
        <v>16.999999999998664</v>
      </c>
      <c r="AC39" s="49">
        <f t="shared" si="8"/>
        <v>13.400000000000324</v>
      </c>
      <c r="AD39" s="49">
        <f t="shared" si="8"/>
        <v>14.999999999999902</v>
      </c>
      <c r="AE39" s="49">
        <f t="shared" si="7"/>
        <v>15.999999999999501</v>
      </c>
      <c r="AF39" s="50">
        <f t="shared" si="7"/>
        <v>12.399999999999533</v>
      </c>
      <c r="AG39" s="50">
        <f t="shared" si="7"/>
        <v>14.000000000000856</v>
      </c>
      <c r="AH39" s="50">
        <f t="shared" si="7"/>
        <v>14.999999999999902</v>
      </c>
      <c r="AI39" s="51">
        <f t="shared" si="7"/>
        <v>11.400000000000276</v>
      </c>
      <c r="AJ39" s="51">
        <f t="shared" si="7"/>
        <v>12.999999999999165</v>
      </c>
      <c r="AK39" s="51">
        <f t="shared" si="7"/>
        <v>14.000000000000856</v>
      </c>
    </row>
    <row r="40" spans="1:37" ht="12.95" customHeight="1">
      <c r="A40" s="27"/>
      <c r="B40" s="27"/>
      <c r="C40" s="27"/>
      <c r="D40" s="52">
        <f t="shared" si="3"/>
        <v>0.1027777777777778</v>
      </c>
      <c r="E40" s="41">
        <f t="shared" si="9"/>
        <v>29.394444444443565</v>
      </c>
      <c r="F40" s="41">
        <f t="shared" si="9"/>
        <v>31.038888888886049</v>
      </c>
      <c r="G40" s="41">
        <f t="shared" si="9"/>
        <v>32.066666666665533</v>
      </c>
      <c r="H40" s="42">
        <f t="shared" si="9"/>
        <v>27.338888888890153</v>
      </c>
      <c r="I40" s="42">
        <f t="shared" si="9"/>
        <v>28.983333333332993</v>
      </c>
      <c r="J40" s="42">
        <f t="shared" si="9"/>
        <v>30.011111111111092</v>
      </c>
      <c r="K40" s="43">
        <f t="shared" si="9"/>
        <v>25.283333333332479</v>
      </c>
      <c r="L40" s="43">
        <f t="shared" si="9"/>
        <v>26.927777777776488</v>
      </c>
      <c r="M40" s="43">
        <f t="shared" si="9"/>
        <v>27.955555555555044</v>
      </c>
      <c r="N40" s="44">
        <f t="shared" si="9"/>
        <v>18.911111111110664</v>
      </c>
      <c r="O40" s="44">
        <f t="shared" si="9"/>
        <v>20.555555555556879</v>
      </c>
      <c r="P40" s="44">
        <f t="shared" si="9"/>
        <v>21.583333333332419</v>
      </c>
      <c r="Q40" s="45">
        <f t="shared" si="9"/>
        <v>17.883333333334377</v>
      </c>
      <c r="R40" s="45">
        <f t="shared" si="9"/>
        <v>19.527777777779214</v>
      </c>
      <c r="S40" s="45">
        <f t="shared" si="9"/>
        <v>20.555555555556879</v>
      </c>
      <c r="T40" s="46">
        <f t="shared" si="8"/>
        <v>16.855555555557061</v>
      </c>
      <c r="U40" s="46">
        <f t="shared" si="8"/>
        <v>18.5</v>
      </c>
      <c r="V40" s="46">
        <f t="shared" si="8"/>
        <v>19.527777777779214</v>
      </c>
      <c r="W40" s="47">
        <f t="shared" si="8"/>
        <v>15.827777777777982</v>
      </c>
      <c r="X40" s="47">
        <f t="shared" si="8"/>
        <v>17.472222222220886</v>
      </c>
      <c r="Y40" s="47">
        <f t="shared" si="8"/>
        <v>18.5</v>
      </c>
      <c r="Z40" s="48">
        <f t="shared" si="8"/>
        <v>14.799999999999038</v>
      </c>
      <c r="AA40" s="48">
        <f t="shared" si="8"/>
        <v>16.444444444443945</v>
      </c>
      <c r="AB40" s="48">
        <f t="shared" si="8"/>
        <v>17.472222222220886</v>
      </c>
      <c r="AC40" s="49">
        <f t="shared" si="8"/>
        <v>13.772222222222545</v>
      </c>
      <c r="AD40" s="49">
        <f t="shared" si="8"/>
        <v>15.416666666666568</v>
      </c>
      <c r="AE40" s="49">
        <f>AE41-(AE$363/360)</f>
        <v>16.444444444443945</v>
      </c>
      <c r="AF40" s="50">
        <f>AF41-(AF$363/360)</f>
        <v>12.744444444443978</v>
      </c>
      <c r="AG40" s="50">
        <f>AG41-(AG$363/360)</f>
        <v>14.388888888889745</v>
      </c>
      <c r="AH40" s="50">
        <f>AH41-(AH$363/360)</f>
        <v>15.416666666666568</v>
      </c>
      <c r="AI40" s="51">
        <f>AI41-(AI$363/360)</f>
        <v>11.716666666666942</v>
      </c>
      <c r="AJ40" s="51">
        <f t="shared" si="7"/>
        <v>13.361111111110276</v>
      </c>
      <c r="AK40" s="51">
        <f t="shared" si="7"/>
        <v>14.388888888889745</v>
      </c>
    </row>
    <row r="41" spans="1:37" ht="12.95" customHeight="1">
      <c r="A41" s="27"/>
      <c r="B41" s="27"/>
      <c r="C41" s="27"/>
      <c r="D41" s="52">
        <f t="shared" si="3"/>
        <v>0.10555555555555558</v>
      </c>
      <c r="E41" s="41">
        <f t="shared" si="9"/>
        <v>30.188888888888009</v>
      </c>
      <c r="F41" s="41">
        <f t="shared" si="9"/>
        <v>31.877777777774938</v>
      </c>
      <c r="G41" s="41">
        <f t="shared" si="9"/>
        <v>32.9333333333322</v>
      </c>
      <c r="H41" s="42">
        <f t="shared" si="9"/>
        <v>28.07777777777904</v>
      </c>
      <c r="I41" s="42">
        <f t="shared" si="9"/>
        <v>29.766666666666328</v>
      </c>
      <c r="J41" s="42">
        <f t="shared" si="9"/>
        <v>30.822222222222202</v>
      </c>
      <c r="K41" s="43">
        <f t="shared" si="9"/>
        <v>25.966666666665812</v>
      </c>
      <c r="L41" s="43">
        <f t="shared" si="9"/>
        <v>27.655555555554265</v>
      </c>
      <c r="M41" s="43">
        <f t="shared" si="9"/>
        <v>28.711111111110601</v>
      </c>
      <c r="N41" s="44">
        <f t="shared" si="9"/>
        <v>19.422222222221777</v>
      </c>
      <c r="O41" s="44">
        <f t="shared" si="9"/>
        <v>21.111111111112436</v>
      </c>
      <c r="P41" s="44">
        <f t="shared" si="9"/>
        <v>22.166666666665751</v>
      </c>
      <c r="Q41" s="45">
        <f t="shared" si="9"/>
        <v>18.366666666667712</v>
      </c>
      <c r="R41" s="45">
        <f t="shared" si="9"/>
        <v>20.055555555556992</v>
      </c>
      <c r="S41" s="45">
        <f t="shared" si="9"/>
        <v>21.111111111112436</v>
      </c>
      <c r="T41" s="46">
        <f t="shared" si="8"/>
        <v>17.311111111112616</v>
      </c>
      <c r="U41" s="46">
        <f t="shared" si="8"/>
        <v>19</v>
      </c>
      <c r="V41" s="46">
        <f t="shared" si="8"/>
        <v>20.055555555556992</v>
      </c>
      <c r="W41" s="47">
        <f t="shared" si="8"/>
        <v>16.255555555555759</v>
      </c>
      <c r="X41" s="47">
        <f t="shared" si="8"/>
        <v>17.944444444443107</v>
      </c>
      <c r="Y41" s="47">
        <f t="shared" si="8"/>
        <v>19</v>
      </c>
      <c r="Z41" s="48">
        <f t="shared" si="8"/>
        <v>15.199999999999038</v>
      </c>
      <c r="AA41" s="48">
        <f t="shared" si="8"/>
        <v>16.888888888888388</v>
      </c>
      <c r="AB41" s="48">
        <f t="shared" si="8"/>
        <v>17.944444444443107</v>
      </c>
      <c r="AC41" s="49">
        <f t="shared" si="8"/>
        <v>14.144444444444767</v>
      </c>
      <c r="AD41" s="49">
        <f t="shared" si="8"/>
        <v>15.833333333333234</v>
      </c>
      <c r="AE41" s="49">
        <f t="shared" si="8"/>
        <v>16.888888888888388</v>
      </c>
      <c r="AF41" s="50">
        <f t="shared" si="8"/>
        <v>13.088888888888423</v>
      </c>
      <c r="AG41" s="50">
        <f t="shared" si="8"/>
        <v>14.777777777778635</v>
      </c>
      <c r="AH41" s="50">
        <f t="shared" si="7"/>
        <v>15.833333333333234</v>
      </c>
      <c r="AI41" s="51">
        <f t="shared" si="7"/>
        <v>12.033333333333609</v>
      </c>
      <c r="AJ41" s="51">
        <f t="shared" si="7"/>
        <v>13.722222222221387</v>
      </c>
      <c r="AK41" s="51">
        <f t="shared" si="7"/>
        <v>14.777777777778635</v>
      </c>
    </row>
    <row r="42" spans="1:37" ht="12.95" customHeight="1">
      <c r="A42" s="27"/>
      <c r="B42" s="27"/>
      <c r="C42" s="27"/>
      <c r="D42" s="52">
        <f t="shared" si="3"/>
        <v>0.10833333333333336</v>
      </c>
      <c r="E42" s="41">
        <f t="shared" si="9"/>
        <v>30.983333333332453</v>
      </c>
      <c r="F42" s="41">
        <f t="shared" si="9"/>
        <v>32.716666666663826</v>
      </c>
      <c r="G42" s="41">
        <f t="shared" si="9"/>
        <v>33.799999999998867</v>
      </c>
      <c r="H42" s="42">
        <f t="shared" si="9"/>
        <v>28.816666666667928</v>
      </c>
      <c r="I42" s="42">
        <f t="shared" si="9"/>
        <v>30.549999999999663</v>
      </c>
      <c r="J42" s="42">
        <f t="shared" si="9"/>
        <v>31.633333333333312</v>
      </c>
      <c r="K42" s="43">
        <f t="shared" si="9"/>
        <v>26.649999999999146</v>
      </c>
      <c r="L42" s="43">
        <f t="shared" si="9"/>
        <v>28.383333333332043</v>
      </c>
      <c r="M42" s="43">
        <f t="shared" si="9"/>
        <v>29.466666666666157</v>
      </c>
      <c r="N42" s="44">
        <f t="shared" si="9"/>
        <v>19.933333333332889</v>
      </c>
      <c r="O42" s="44">
        <f t="shared" si="9"/>
        <v>21.666666666667993</v>
      </c>
      <c r="P42" s="44">
        <f t="shared" si="9"/>
        <v>22.749999999999083</v>
      </c>
      <c r="Q42" s="45">
        <f t="shared" si="9"/>
        <v>18.850000000001046</v>
      </c>
      <c r="R42" s="45">
        <f t="shared" si="9"/>
        <v>20.583333333334771</v>
      </c>
      <c r="S42" s="45">
        <f t="shared" si="9"/>
        <v>21.666666666667993</v>
      </c>
      <c r="T42" s="46">
        <f t="shared" si="9"/>
        <v>17.766666666668172</v>
      </c>
      <c r="U42" s="46">
        <f t="shared" si="8"/>
        <v>19.5</v>
      </c>
      <c r="V42" s="46">
        <f t="shared" si="8"/>
        <v>20.583333333334771</v>
      </c>
      <c r="W42" s="47">
        <f t="shared" si="8"/>
        <v>16.683333333333536</v>
      </c>
      <c r="X42" s="47">
        <f t="shared" si="8"/>
        <v>18.416666666665328</v>
      </c>
      <c r="Y42" s="47">
        <f t="shared" si="8"/>
        <v>19.5</v>
      </c>
      <c r="Z42" s="48">
        <f t="shared" si="8"/>
        <v>15.599999999999039</v>
      </c>
      <c r="AA42" s="48">
        <f t="shared" si="8"/>
        <v>17.333333333332831</v>
      </c>
      <c r="AB42" s="48">
        <f t="shared" si="8"/>
        <v>18.416666666665328</v>
      </c>
      <c r="AC42" s="49">
        <f t="shared" si="8"/>
        <v>14.516666666666989</v>
      </c>
      <c r="AD42" s="49">
        <f t="shared" si="8"/>
        <v>16.249999999999901</v>
      </c>
      <c r="AE42" s="49">
        <f t="shared" si="8"/>
        <v>17.333333333332831</v>
      </c>
      <c r="AF42" s="50">
        <f t="shared" si="8"/>
        <v>13.433333333332868</v>
      </c>
      <c r="AG42" s="50">
        <f t="shared" si="8"/>
        <v>15.166666666667524</v>
      </c>
      <c r="AH42" s="50">
        <f t="shared" si="7"/>
        <v>16.249999999999901</v>
      </c>
      <c r="AI42" s="51">
        <f t="shared" si="7"/>
        <v>12.350000000000275</v>
      </c>
      <c r="AJ42" s="51">
        <f t="shared" si="7"/>
        <v>14.083333333332497</v>
      </c>
      <c r="AK42" s="51">
        <f t="shared" si="7"/>
        <v>15.166666666667524</v>
      </c>
    </row>
    <row r="43" spans="1:37" ht="12.95" customHeight="1">
      <c r="A43" s="27"/>
      <c r="B43" s="27"/>
      <c r="C43" s="27"/>
      <c r="D43" s="52">
        <f t="shared" si="3"/>
        <v>0.11111111111111115</v>
      </c>
      <c r="E43" s="41">
        <f t="shared" si="9"/>
        <v>31.777777777776897</v>
      </c>
      <c r="F43" s="41">
        <f t="shared" si="9"/>
        <v>33.555555555552715</v>
      </c>
      <c r="G43" s="41">
        <f t="shared" si="9"/>
        <v>34.666666666665535</v>
      </c>
      <c r="H43" s="42">
        <f t="shared" si="9"/>
        <v>29.555555555556815</v>
      </c>
      <c r="I43" s="42">
        <f t="shared" si="9"/>
        <v>31.333333333332998</v>
      </c>
      <c r="J43" s="42">
        <f t="shared" si="9"/>
        <v>32.444444444444422</v>
      </c>
      <c r="K43" s="43">
        <f t="shared" si="9"/>
        <v>27.333333333332479</v>
      </c>
      <c r="L43" s="43">
        <f t="shared" si="9"/>
        <v>29.111111111109821</v>
      </c>
      <c r="M43" s="43">
        <f t="shared" si="9"/>
        <v>30.222222222221713</v>
      </c>
      <c r="N43" s="44">
        <f t="shared" si="9"/>
        <v>20.444444444444002</v>
      </c>
      <c r="O43" s="44">
        <f t="shared" si="9"/>
        <v>22.22222222222355</v>
      </c>
      <c r="P43" s="44">
        <f t="shared" si="9"/>
        <v>23.333333333332416</v>
      </c>
      <c r="Q43" s="45">
        <f t="shared" si="9"/>
        <v>19.33333333333438</v>
      </c>
      <c r="R43" s="45">
        <f t="shared" si="9"/>
        <v>21.11111111111255</v>
      </c>
      <c r="S43" s="45">
        <f t="shared" si="9"/>
        <v>22.22222222222355</v>
      </c>
      <c r="T43" s="46">
        <f t="shared" si="9"/>
        <v>18.222222222223728</v>
      </c>
      <c r="U43" s="46">
        <f t="shared" si="8"/>
        <v>20</v>
      </c>
      <c r="V43" s="46">
        <f t="shared" si="8"/>
        <v>21.11111111111255</v>
      </c>
      <c r="W43" s="47">
        <f t="shared" si="8"/>
        <v>17.111111111111313</v>
      </c>
      <c r="X43" s="47">
        <f t="shared" si="8"/>
        <v>18.88888888888755</v>
      </c>
      <c r="Y43" s="47">
        <f t="shared" si="8"/>
        <v>20</v>
      </c>
      <c r="Z43" s="48">
        <f t="shared" si="8"/>
        <v>15.999999999999039</v>
      </c>
      <c r="AA43" s="48">
        <f t="shared" si="8"/>
        <v>17.777777777777274</v>
      </c>
      <c r="AB43" s="48">
        <f t="shared" si="8"/>
        <v>18.88888888888755</v>
      </c>
      <c r="AC43" s="49">
        <f t="shared" si="8"/>
        <v>14.888888888889211</v>
      </c>
      <c r="AD43" s="49">
        <f t="shared" si="8"/>
        <v>16.666666666666568</v>
      </c>
      <c r="AE43" s="49">
        <f t="shared" si="8"/>
        <v>17.777777777777274</v>
      </c>
      <c r="AF43" s="50">
        <f t="shared" si="8"/>
        <v>13.777777777777313</v>
      </c>
      <c r="AG43" s="50">
        <f t="shared" si="8"/>
        <v>15.555555555556413</v>
      </c>
      <c r="AH43" s="50">
        <f t="shared" si="7"/>
        <v>16.666666666666568</v>
      </c>
      <c r="AI43" s="51">
        <f t="shared" si="7"/>
        <v>12.666666666666941</v>
      </c>
      <c r="AJ43" s="51">
        <f t="shared" si="7"/>
        <v>14.444444444443608</v>
      </c>
      <c r="AK43" s="51">
        <f t="shared" si="7"/>
        <v>15.555555555556413</v>
      </c>
    </row>
    <row r="44" spans="1:37" ht="12.95" customHeight="1">
      <c r="A44" s="27"/>
      <c r="B44" s="27"/>
      <c r="C44" s="27"/>
      <c r="D44" s="52">
        <f t="shared" si="3"/>
        <v>0.11388888888888893</v>
      </c>
      <c r="E44" s="41">
        <f t="shared" si="9"/>
        <v>32.572222222221342</v>
      </c>
      <c r="F44" s="41">
        <f t="shared" si="9"/>
        <v>34.394444444441604</v>
      </c>
      <c r="G44" s="41">
        <f t="shared" si="9"/>
        <v>35.533333333332202</v>
      </c>
      <c r="H44" s="42">
        <f t="shared" si="9"/>
        <v>30.294444444445702</v>
      </c>
      <c r="I44" s="42">
        <f t="shared" si="9"/>
        <v>32.116666666666333</v>
      </c>
      <c r="J44" s="42">
        <f t="shared" si="9"/>
        <v>33.255555555555532</v>
      </c>
      <c r="K44" s="43">
        <f t="shared" si="9"/>
        <v>28.016666666665813</v>
      </c>
      <c r="L44" s="43">
        <f t="shared" si="9"/>
        <v>29.838888888887599</v>
      </c>
      <c r="M44" s="43">
        <f t="shared" si="9"/>
        <v>30.97777777777727</v>
      </c>
      <c r="N44" s="44">
        <f t="shared" si="9"/>
        <v>20.955555555555115</v>
      </c>
      <c r="O44" s="44">
        <f t="shared" si="9"/>
        <v>22.777777777779107</v>
      </c>
      <c r="P44" s="44">
        <f t="shared" si="9"/>
        <v>23.916666666665748</v>
      </c>
      <c r="Q44" s="45">
        <f t="shared" si="9"/>
        <v>19.816666666667714</v>
      </c>
      <c r="R44" s="45">
        <f t="shared" si="9"/>
        <v>21.638888888890328</v>
      </c>
      <c r="S44" s="45">
        <f t="shared" si="9"/>
        <v>22.777777777779107</v>
      </c>
      <c r="T44" s="46">
        <f t="shared" si="9"/>
        <v>18.677777777779283</v>
      </c>
      <c r="U44" s="46">
        <f t="shared" si="8"/>
        <v>20.5</v>
      </c>
      <c r="V44" s="46">
        <f t="shared" si="8"/>
        <v>21.638888888890328</v>
      </c>
      <c r="W44" s="47">
        <f t="shared" si="8"/>
        <v>17.53888888888909</v>
      </c>
      <c r="X44" s="47">
        <f t="shared" si="8"/>
        <v>19.361111111109771</v>
      </c>
      <c r="Y44" s="47">
        <f t="shared" si="8"/>
        <v>20.5</v>
      </c>
      <c r="Z44" s="48">
        <f t="shared" si="8"/>
        <v>16.399999999999039</v>
      </c>
      <c r="AA44" s="48">
        <f t="shared" si="8"/>
        <v>18.222222222221717</v>
      </c>
      <c r="AB44" s="48">
        <f t="shared" si="8"/>
        <v>19.361111111109771</v>
      </c>
      <c r="AC44" s="49">
        <f t="shared" si="8"/>
        <v>15.261111111111433</v>
      </c>
      <c r="AD44" s="49">
        <f t="shared" si="8"/>
        <v>17.083333333333236</v>
      </c>
      <c r="AE44" s="49">
        <f t="shared" si="8"/>
        <v>18.222222222221717</v>
      </c>
      <c r="AF44" s="50">
        <f t="shared" si="8"/>
        <v>14.122222222221758</v>
      </c>
      <c r="AG44" s="50">
        <f t="shared" si="8"/>
        <v>15.944444444445303</v>
      </c>
      <c r="AH44" s="50">
        <f t="shared" si="7"/>
        <v>17.083333333333236</v>
      </c>
      <c r="AI44" s="51">
        <f t="shared" si="7"/>
        <v>12.983333333333608</v>
      </c>
      <c r="AJ44" s="51">
        <f t="shared" si="7"/>
        <v>14.805555555554719</v>
      </c>
      <c r="AK44" s="51">
        <f t="shared" si="7"/>
        <v>15.944444444445303</v>
      </c>
    </row>
    <row r="45" spans="1:37" ht="12.95" customHeight="1">
      <c r="A45" s="27"/>
      <c r="B45" s="27"/>
      <c r="C45" s="27"/>
      <c r="D45" s="52">
        <f t="shared" si="3"/>
        <v>0.11666666666666671</v>
      </c>
      <c r="E45" s="41">
        <f t="shared" si="9"/>
        <v>33.366666666665786</v>
      </c>
      <c r="F45" s="41">
        <f t="shared" si="9"/>
        <v>35.233333333330492</v>
      </c>
      <c r="G45" s="41">
        <f t="shared" si="9"/>
        <v>36.399999999998869</v>
      </c>
      <c r="H45" s="42">
        <f t="shared" si="9"/>
        <v>31.033333333334589</v>
      </c>
      <c r="I45" s="42">
        <f t="shared" si="9"/>
        <v>32.899999999999665</v>
      </c>
      <c r="J45" s="42">
        <f t="shared" si="9"/>
        <v>34.066666666666642</v>
      </c>
      <c r="K45" s="43">
        <f t="shared" si="9"/>
        <v>28.699999999999147</v>
      </c>
      <c r="L45" s="43">
        <f t="shared" si="9"/>
        <v>30.566666666665377</v>
      </c>
      <c r="M45" s="43">
        <f t="shared" si="9"/>
        <v>31.733333333332826</v>
      </c>
      <c r="N45" s="44">
        <f t="shared" si="9"/>
        <v>21.466666666666228</v>
      </c>
      <c r="O45" s="44">
        <f t="shared" si="9"/>
        <v>23.333333333334664</v>
      </c>
      <c r="P45" s="44">
        <f t="shared" si="9"/>
        <v>24.49999999999908</v>
      </c>
      <c r="Q45" s="45">
        <f t="shared" si="9"/>
        <v>20.300000000001049</v>
      </c>
      <c r="R45" s="45">
        <f t="shared" si="9"/>
        <v>22.166666666668107</v>
      </c>
      <c r="S45" s="45">
        <f t="shared" si="9"/>
        <v>23.333333333334664</v>
      </c>
      <c r="T45" s="46">
        <f t="shared" si="9"/>
        <v>19.133333333334839</v>
      </c>
      <c r="U45" s="46">
        <f t="shared" si="8"/>
        <v>21</v>
      </c>
      <c r="V45" s="46">
        <f t="shared" si="8"/>
        <v>22.166666666668107</v>
      </c>
      <c r="W45" s="47">
        <f t="shared" si="8"/>
        <v>17.966666666666868</v>
      </c>
      <c r="X45" s="47">
        <f t="shared" si="8"/>
        <v>19.833333333331993</v>
      </c>
      <c r="Y45" s="47">
        <f t="shared" si="8"/>
        <v>21</v>
      </c>
      <c r="Z45" s="48">
        <f t="shared" si="8"/>
        <v>16.799999999999038</v>
      </c>
      <c r="AA45" s="48">
        <f t="shared" si="8"/>
        <v>18.66666666666616</v>
      </c>
      <c r="AB45" s="48">
        <f t="shared" si="8"/>
        <v>19.833333333331993</v>
      </c>
      <c r="AC45" s="49">
        <f t="shared" si="8"/>
        <v>15.633333333333654</v>
      </c>
      <c r="AD45" s="49">
        <f t="shared" si="8"/>
        <v>17.499999999999904</v>
      </c>
      <c r="AE45" s="49">
        <f t="shared" si="8"/>
        <v>18.66666666666616</v>
      </c>
      <c r="AF45" s="50">
        <f t="shared" si="8"/>
        <v>14.466666666666203</v>
      </c>
      <c r="AG45" s="50">
        <f t="shared" si="8"/>
        <v>16.333333333334192</v>
      </c>
      <c r="AH45" s="50">
        <f t="shared" si="7"/>
        <v>17.499999999999904</v>
      </c>
      <c r="AI45" s="51">
        <f t="shared" si="7"/>
        <v>13.300000000000274</v>
      </c>
      <c r="AJ45" s="51">
        <f t="shared" si="7"/>
        <v>15.166666666665829</v>
      </c>
      <c r="AK45" s="51">
        <f t="shared" si="7"/>
        <v>16.333333333334192</v>
      </c>
    </row>
    <row r="46" spans="1:37" ht="12.95" customHeight="1">
      <c r="A46" s="27"/>
      <c r="B46" s="27"/>
      <c r="C46" s="27"/>
      <c r="D46" s="52">
        <f t="shared" si="3"/>
        <v>0.11944444444444449</v>
      </c>
      <c r="E46" s="41">
        <f t="shared" si="9"/>
        <v>34.16111111111023</v>
      </c>
      <c r="F46" s="41">
        <f t="shared" si="9"/>
        <v>36.072222222219381</v>
      </c>
      <c r="G46" s="41">
        <f t="shared" si="9"/>
        <v>37.266666666665536</v>
      </c>
      <c r="H46" s="42">
        <f t="shared" si="9"/>
        <v>31.772222222223476</v>
      </c>
      <c r="I46" s="42">
        <f t="shared" si="9"/>
        <v>33.683333333332996</v>
      </c>
      <c r="J46" s="42">
        <f t="shared" si="9"/>
        <v>34.877777777777752</v>
      </c>
      <c r="K46" s="43">
        <f t="shared" si="9"/>
        <v>29.38333333333248</v>
      </c>
      <c r="L46" s="43">
        <f t="shared" si="9"/>
        <v>31.294444444443155</v>
      </c>
      <c r="M46" s="43">
        <f t="shared" si="9"/>
        <v>32.488888888888383</v>
      </c>
      <c r="N46" s="44">
        <f t="shared" si="9"/>
        <v>21.977777777777341</v>
      </c>
      <c r="O46" s="44">
        <f t="shared" si="9"/>
        <v>23.888888888890222</v>
      </c>
      <c r="P46" s="44">
        <f t="shared" si="9"/>
        <v>25.083333333332412</v>
      </c>
      <c r="Q46" s="45">
        <f t="shared" si="9"/>
        <v>20.783333333334383</v>
      </c>
      <c r="R46" s="45">
        <f t="shared" si="9"/>
        <v>22.694444444445885</v>
      </c>
      <c r="S46" s="45">
        <f t="shared" si="9"/>
        <v>23.888888888890222</v>
      </c>
      <c r="T46" s="46">
        <f t="shared" si="9"/>
        <v>19.588888888890395</v>
      </c>
      <c r="U46" s="46">
        <f t="shared" si="8"/>
        <v>21.5</v>
      </c>
      <c r="V46" s="46">
        <f t="shared" si="8"/>
        <v>22.694444444445885</v>
      </c>
      <c r="W46" s="47">
        <f t="shared" si="8"/>
        <v>18.394444444444645</v>
      </c>
      <c r="X46" s="47">
        <f t="shared" si="8"/>
        <v>20.305555555554214</v>
      </c>
      <c r="Y46" s="47">
        <f t="shared" si="8"/>
        <v>21.5</v>
      </c>
      <c r="Z46" s="48">
        <f t="shared" si="8"/>
        <v>17.199999999999037</v>
      </c>
      <c r="AA46" s="48">
        <f t="shared" si="8"/>
        <v>19.111111111110603</v>
      </c>
      <c r="AB46" s="48">
        <f t="shared" si="8"/>
        <v>20.305555555554214</v>
      </c>
      <c r="AC46" s="49">
        <f t="shared" si="8"/>
        <v>16.005555555555876</v>
      </c>
      <c r="AD46" s="49">
        <f t="shared" si="8"/>
        <v>17.916666666666572</v>
      </c>
      <c r="AE46" s="49">
        <f t="shared" si="8"/>
        <v>19.111111111110603</v>
      </c>
      <c r="AF46" s="50">
        <f t="shared" si="8"/>
        <v>14.811111111110648</v>
      </c>
      <c r="AG46" s="50">
        <f t="shared" si="8"/>
        <v>16.722222222223081</v>
      </c>
      <c r="AH46" s="50">
        <f t="shared" si="7"/>
        <v>17.916666666666572</v>
      </c>
      <c r="AI46" s="51">
        <f t="shared" si="7"/>
        <v>13.616666666666941</v>
      </c>
      <c r="AJ46" s="51">
        <f t="shared" si="7"/>
        <v>15.52777777777694</v>
      </c>
      <c r="AK46" s="51">
        <f t="shared" si="7"/>
        <v>16.722222222223081</v>
      </c>
    </row>
    <row r="47" spans="1:37" ht="12.95" customHeight="1">
      <c r="A47" s="27"/>
      <c r="B47" s="27"/>
      <c r="C47" s="27"/>
      <c r="D47" s="52">
        <f t="shared" si="3"/>
        <v>0.12222222222222227</v>
      </c>
      <c r="E47" s="41">
        <f t="shared" si="9"/>
        <v>34.955555555554675</v>
      </c>
      <c r="F47" s="41">
        <f t="shared" si="9"/>
        <v>36.911111111108269</v>
      </c>
      <c r="G47" s="41">
        <f t="shared" si="9"/>
        <v>38.133333333332203</v>
      </c>
      <c r="H47" s="42">
        <f t="shared" si="9"/>
        <v>32.511111111112363</v>
      </c>
      <c r="I47" s="42">
        <f t="shared" si="9"/>
        <v>34.466666666666328</v>
      </c>
      <c r="J47" s="42">
        <f t="shared" si="9"/>
        <v>35.688888888888862</v>
      </c>
      <c r="K47" s="43">
        <f t="shared" si="9"/>
        <v>30.066666666665814</v>
      </c>
      <c r="L47" s="43">
        <f t="shared" si="9"/>
        <v>32.022222222220933</v>
      </c>
      <c r="M47" s="43">
        <f t="shared" si="9"/>
        <v>33.244444444443936</v>
      </c>
      <c r="N47" s="44">
        <f t="shared" si="9"/>
        <v>22.488888888888454</v>
      </c>
      <c r="O47" s="44">
        <f t="shared" si="9"/>
        <v>24.444444444445779</v>
      </c>
      <c r="P47" s="44">
        <f t="shared" si="9"/>
        <v>25.666666666665744</v>
      </c>
      <c r="Q47" s="45">
        <f t="shared" si="9"/>
        <v>21.266666666667717</v>
      </c>
      <c r="R47" s="45">
        <f t="shared" si="9"/>
        <v>23.222222222223664</v>
      </c>
      <c r="S47" s="45">
        <f t="shared" si="9"/>
        <v>24.444444444445779</v>
      </c>
      <c r="T47" s="46">
        <f t="shared" si="9"/>
        <v>20.044444444445951</v>
      </c>
      <c r="U47" s="46">
        <f t="shared" si="8"/>
        <v>22</v>
      </c>
      <c r="V47" s="46">
        <f t="shared" si="8"/>
        <v>23.222222222223664</v>
      </c>
      <c r="W47" s="47">
        <f t="shared" si="8"/>
        <v>18.822222222222422</v>
      </c>
      <c r="X47" s="47">
        <f t="shared" si="8"/>
        <v>20.777777777776436</v>
      </c>
      <c r="Y47" s="47">
        <f t="shared" si="8"/>
        <v>22</v>
      </c>
      <c r="Z47" s="48">
        <f t="shared" si="8"/>
        <v>17.599999999999035</v>
      </c>
      <c r="AA47" s="48">
        <f t="shared" si="8"/>
        <v>19.555555555555046</v>
      </c>
      <c r="AB47" s="48">
        <f t="shared" si="8"/>
        <v>20.777777777776436</v>
      </c>
      <c r="AC47" s="49">
        <f t="shared" si="8"/>
        <v>16.3777777777781</v>
      </c>
      <c r="AD47" s="49">
        <f t="shared" si="8"/>
        <v>18.33333333333324</v>
      </c>
      <c r="AE47" s="49">
        <f t="shared" si="8"/>
        <v>19.555555555555046</v>
      </c>
      <c r="AF47" s="50">
        <f t="shared" si="8"/>
        <v>15.155555555555093</v>
      </c>
      <c r="AG47" s="50">
        <f t="shared" si="8"/>
        <v>17.11111111111197</v>
      </c>
      <c r="AH47" s="50">
        <f t="shared" si="7"/>
        <v>18.33333333333324</v>
      </c>
      <c r="AI47" s="51">
        <f t="shared" si="7"/>
        <v>13.933333333333607</v>
      </c>
      <c r="AJ47" s="51">
        <f t="shared" si="7"/>
        <v>15.888888888888051</v>
      </c>
      <c r="AK47" s="51">
        <f t="shared" si="7"/>
        <v>17.11111111111197</v>
      </c>
    </row>
    <row r="48" spans="1:37" ht="12.95" customHeight="1">
      <c r="A48" s="27"/>
      <c r="B48" s="27"/>
      <c r="C48" s="27"/>
      <c r="D48" s="52">
        <f t="shared" si="3"/>
        <v>0.12500000000000006</v>
      </c>
      <c r="E48" s="41">
        <f t="shared" si="9"/>
        <v>35.749999999999119</v>
      </c>
      <c r="F48" s="41">
        <f t="shared" si="9"/>
        <v>37.749999999997158</v>
      </c>
      <c r="G48" s="41">
        <f t="shared" si="9"/>
        <v>38.99999999999887</v>
      </c>
      <c r="H48" s="42">
        <f t="shared" si="9"/>
        <v>33.250000000001251</v>
      </c>
      <c r="I48" s="42">
        <f t="shared" si="9"/>
        <v>35.249999999999659</v>
      </c>
      <c r="J48" s="42">
        <f t="shared" si="9"/>
        <v>36.499999999999972</v>
      </c>
      <c r="K48" s="43">
        <f t="shared" si="9"/>
        <v>30.749999999999147</v>
      </c>
      <c r="L48" s="43">
        <f t="shared" si="9"/>
        <v>32.749999999998707</v>
      </c>
      <c r="M48" s="43">
        <f t="shared" si="9"/>
        <v>33.999999999999488</v>
      </c>
      <c r="N48" s="44">
        <f t="shared" si="9"/>
        <v>22.999999999999567</v>
      </c>
      <c r="O48" s="44">
        <f t="shared" si="9"/>
        <v>25.000000000001336</v>
      </c>
      <c r="P48" s="44">
        <f t="shared" si="9"/>
        <v>26.249999999999076</v>
      </c>
      <c r="Q48" s="45">
        <f t="shared" si="9"/>
        <v>21.750000000001052</v>
      </c>
      <c r="R48" s="45">
        <f t="shared" si="9"/>
        <v>23.750000000001442</v>
      </c>
      <c r="S48" s="45">
        <f t="shared" si="9"/>
        <v>25.000000000001336</v>
      </c>
      <c r="T48" s="46">
        <f t="shared" si="9"/>
        <v>20.500000000001506</v>
      </c>
      <c r="U48" s="46">
        <f t="shared" si="8"/>
        <v>22.5</v>
      </c>
      <c r="V48" s="46">
        <f t="shared" si="8"/>
        <v>23.750000000001442</v>
      </c>
      <c r="W48" s="47">
        <f t="shared" si="8"/>
        <v>19.250000000000199</v>
      </c>
      <c r="X48" s="47">
        <f t="shared" si="8"/>
        <v>21.249999999998657</v>
      </c>
      <c r="Y48" s="47">
        <f t="shared" si="8"/>
        <v>22.5</v>
      </c>
      <c r="Z48" s="48">
        <f t="shared" si="8"/>
        <v>17.999999999999034</v>
      </c>
      <c r="AA48" s="48">
        <f t="shared" si="8"/>
        <v>19.999999999999488</v>
      </c>
      <c r="AB48" s="48">
        <f t="shared" si="8"/>
        <v>21.249999999998657</v>
      </c>
      <c r="AC48" s="49">
        <f t="shared" si="8"/>
        <v>16.750000000000323</v>
      </c>
      <c r="AD48" s="49">
        <f t="shared" si="8"/>
        <v>18.749999999999908</v>
      </c>
      <c r="AE48" s="49">
        <f t="shared" si="8"/>
        <v>19.999999999999488</v>
      </c>
      <c r="AF48" s="50">
        <f t="shared" si="8"/>
        <v>15.499999999999538</v>
      </c>
      <c r="AG48" s="50">
        <f t="shared" si="8"/>
        <v>17.50000000000086</v>
      </c>
      <c r="AH48" s="50">
        <f t="shared" si="7"/>
        <v>18.749999999999908</v>
      </c>
      <c r="AI48" s="51">
        <f t="shared" si="7"/>
        <v>14.250000000000274</v>
      </c>
      <c r="AJ48" s="51">
        <f t="shared" si="7"/>
        <v>16.249999999999162</v>
      </c>
      <c r="AK48" s="51">
        <f t="shared" si="7"/>
        <v>17.50000000000086</v>
      </c>
    </row>
    <row r="49" spans="1:37" ht="12.95" customHeight="1">
      <c r="A49" s="27"/>
      <c r="B49" s="27"/>
      <c r="C49" s="27"/>
      <c r="D49" s="52">
        <f t="shared" si="3"/>
        <v>0.12777777777777782</v>
      </c>
      <c r="E49" s="41">
        <f t="shared" si="9"/>
        <v>36.544444444443563</v>
      </c>
      <c r="F49" s="41">
        <f t="shared" si="9"/>
        <v>38.588888888886046</v>
      </c>
      <c r="G49" s="41">
        <f t="shared" si="9"/>
        <v>39.866666666665537</v>
      </c>
      <c r="H49" s="42">
        <f t="shared" si="9"/>
        <v>33.988888888890138</v>
      </c>
      <c r="I49" s="42">
        <f t="shared" si="9"/>
        <v>36.03333333333299</v>
      </c>
      <c r="J49" s="42">
        <f t="shared" si="9"/>
        <v>37.311111111111082</v>
      </c>
      <c r="K49" s="43">
        <f t="shared" si="9"/>
        <v>31.433333333332481</v>
      </c>
      <c r="L49" s="43">
        <f t="shared" si="9"/>
        <v>33.477777777776481</v>
      </c>
      <c r="M49" s="43">
        <f t="shared" si="9"/>
        <v>34.755555555555041</v>
      </c>
      <c r="N49" s="44">
        <f t="shared" si="9"/>
        <v>23.511111111110679</v>
      </c>
      <c r="O49" s="44">
        <f t="shared" si="9"/>
        <v>25.555555555556893</v>
      </c>
      <c r="P49" s="44">
        <f t="shared" si="9"/>
        <v>26.833333333332408</v>
      </c>
      <c r="Q49" s="45">
        <f t="shared" si="9"/>
        <v>22.233333333334386</v>
      </c>
      <c r="R49" s="45">
        <f t="shared" si="9"/>
        <v>24.277777777779221</v>
      </c>
      <c r="S49" s="45">
        <f t="shared" si="9"/>
        <v>25.555555555556893</v>
      </c>
      <c r="T49" s="46">
        <f t="shared" si="9"/>
        <v>20.955555555557062</v>
      </c>
      <c r="U49" s="46">
        <f t="shared" si="8"/>
        <v>23</v>
      </c>
      <c r="V49" s="46">
        <f t="shared" si="8"/>
        <v>24.277777777779221</v>
      </c>
      <c r="W49" s="47">
        <f t="shared" si="8"/>
        <v>19.677777777777976</v>
      </c>
      <c r="X49" s="47">
        <f t="shared" si="8"/>
        <v>21.722222222220879</v>
      </c>
      <c r="Y49" s="47">
        <f t="shared" si="8"/>
        <v>23</v>
      </c>
      <c r="Z49" s="48">
        <f t="shared" si="8"/>
        <v>18.399999999999032</v>
      </c>
      <c r="AA49" s="48">
        <f t="shared" si="8"/>
        <v>20.444444444443931</v>
      </c>
      <c r="AB49" s="48">
        <f t="shared" si="8"/>
        <v>21.722222222220879</v>
      </c>
      <c r="AC49" s="49">
        <f t="shared" si="8"/>
        <v>17.122222222222547</v>
      </c>
      <c r="AD49" s="49">
        <f t="shared" si="8"/>
        <v>19.166666666666575</v>
      </c>
      <c r="AE49" s="49">
        <f t="shared" si="8"/>
        <v>20.444444444443931</v>
      </c>
      <c r="AF49" s="50">
        <f t="shared" si="8"/>
        <v>15.844444444443983</v>
      </c>
      <c r="AG49" s="50">
        <f t="shared" si="8"/>
        <v>17.888888888889749</v>
      </c>
      <c r="AH49" s="50">
        <f t="shared" si="7"/>
        <v>19.166666666666575</v>
      </c>
      <c r="AI49" s="51">
        <f t="shared" si="7"/>
        <v>14.56666666666694</v>
      </c>
      <c r="AJ49" s="51">
        <f t="shared" si="7"/>
        <v>16.611111111110272</v>
      </c>
      <c r="AK49" s="51">
        <f t="shared" si="7"/>
        <v>17.888888888889749</v>
      </c>
    </row>
    <row r="50" spans="1:37" ht="12.95" customHeight="1">
      <c r="A50" s="27"/>
      <c r="B50" s="27"/>
      <c r="C50" s="27"/>
      <c r="D50" s="52">
        <f t="shared" si="3"/>
        <v>0.13055555555555559</v>
      </c>
      <c r="E50" s="41">
        <f t="shared" si="9"/>
        <v>37.338888888888008</v>
      </c>
      <c r="F50" s="41">
        <f t="shared" si="9"/>
        <v>39.427777777774935</v>
      </c>
      <c r="G50" s="41">
        <f t="shared" si="9"/>
        <v>40.733333333332205</v>
      </c>
      <c r="H50" s="42">
        <f t="shared" si="9"/>
        <v>34.727777777779025</v>
      </c>
      <c r="I50" s="42">
        <f t="shared" si="9"/>
        <v>36.816666666666322</v>
      </c>
      <c r="J50" s="42">
        <f t="shared" si="9"/>
        <v>38.122222222222192</v>
      </c>
      <c r="K50" s="43">
        <f t="shared" si="9"/>
        <v>32.116666666665814</v>
      </c>
      <c r="L50" s="43">
        <f t="shared" si="9"/>
        <v>34.205555555554255</v>
      </c>
      <c r="M50" s="43">
        <f t="shared" si="9"/>
        <v>35.511111111110594</v>
      </c>
      <c r="N50" s="44">
        <f t="shared" si="9"/>
        <v>24.022222222221792</v>
      </c>
      <c r="O50" s="44">
        <f t="shared" si="9"/>
        <v>26.11111111111245</v>
      </c>
      <c r="P50" s="44">
        <f t="shared" si="9"/>
        <v>27.416666666665741</v>
      </c>
      <c r="Q50" s="45">
        <f t="shared" si="9"/>
        <v>22.71666666666772</v>
      </c>
      <c r="R50" s="45">
        <f t="shared" si="9"/>
        <v>24.805555555557</v>
      </c>
      <c r="S50" s="45">
        <f t="shared" si="9"/>
        <v>26.11111111111245</v>
      </c>
      <c r="T50" s="46">
        <f t="shared" si="9"/>
        <v>21.411111111112618</v>
      </c>
      <c r="U50" s="46">
        <f t="shared" si="8"/>
        <v>23.5</v>
      </c>
      <c r="V50" s="46">
        <f t="shared" si="8"/>
        <v>24.805555555557</v>
      </c>
      <c r="W50" s="47">
        <f t="shared" si="8"/>
        <v>20.105555555555753</v>
      </c>
      <c r="X50" s="47">
        <f t="shared" si="8"/>
        <v>22.1944444444431</v>
      </c>
      <c r="Y50" s="47">
        <f t="shared" si="8"/>
        <v>23.5</v>
      </c>
      <c r="Z50" s="48">
        <f t="shared" si="8"/>
        <v>18.799999999999031</v>
      </c>
      <c r="AA50" s="48">
        <f t="shared" si="8"/>
        <v>20.888888888888374</v>
      </c>
      <c r="AB50" s="48">
        <f t="shared" si="8"/>
        <v>22.1944444444431</v>
      </c>
      <c r="AC50" s="49">
        <f t="shared" si="8"/>
        <v>17.49444444444477</v>
      </c>
      <c r="AD50" s="49">
        <f t="shared" si="8"/>
        <v>19.583333333333243</v>
      </c>
      <c r="AE50" s="49">
        <f t="shared" si="8"/>
        <v>20.888888888888374</v>
      </c>
      <c r="AF50" s="50">
        <f t="shared" si="8"/>
        <v>16.188888888888428</v>
      </c>
      <c r="AG50" s="50">
        <f t="shared" si="8"/>
        <v>18.277777777778638</v>
      </c>
      <c r="AH50" s="50">
        <f t="shared" si="7"/>
        <v>19.583333333333243</v>
      </c>
      <c r="AI50" s="51">
        <f t="shared" si="7"/>
        <v>14.883333333333606</v>
      </c>
      <c r="AJ50" s="51">
        <f t="shared" si="7"/>
        <v>16.972222222221383</v>
      </c>
      <c r="AK50" s="51">
        <f t="shared" si="7"/>
        <v>18.277777777778638</v>
      </c>
    </row>
    <row r="51" spans="1:37" ht="12.95" customHeight="1">
      <c r="A51" s="27"/>
      <c r="B51" s="27"/>
      <c r="C51" s="27"/>
      <c r="D51" s="52">
        <f t="shared" si="3"/>
        <v>0.13333333333333336</v>
      </c>
      <c r="E51" s="41">
        <f t="shared" si="9"/>
        <v>38.133333333332452</v>
      </c>
      <c r="F51" s="41">
        <f t="shared" si="9"/>
        <v>40.266666666663824</v>
      </c>
      <c r="G51" s="41">
        <f t="shared" si="9"/>
        <v>41.599999999998872</v>
      </c>
      <c r="H51" s="42">
        <f t="shared" si="9"/>
        <v>35.466666666667912</v>
      </c>
      <c r="I51" s="42">
        <f t="shared" si="9"/>
        <v>37.599999999999653</v>
      </c>
      <c r="J51" s="42">
        <f t="shared" si="9"/>
        <v>38.933333333333302</v>
      </c>
      <c r="K51" s="43">
        <f t="shared" si="9"/>
        <v>32.799999999999145</v>
      </c>
      <c r="L51" s="43">
        <f t="shared" si="9"/>
        <v>34.93333333333203</v>
      </c>
      <c r="M51" s="43">
        <f t="shared" si="9"/>
        <v>36.266666666666147</v>
      </c>
      <c r="N51" s="44">
        <f t="shared" si="9"/>
        <v>24.533333333332905</v>
      </c>
      <c r="O51" s="44">
        <f t="shared" si="9"/>
        <v>26.666666666668007</v>
      </c>
      <c r="P51" s="44">
        <f t="shared" si="9"/>
        <v>27.999999999999073</v>
      </c>
      <c r="Q51" s="45">
        <f t="shared" si="9"/>
        <v>23.200000000001054</v>
      </c>
      <c r="R51" s="45">
        <f t="shared" si="9"/>
        <v>25.333333333334778</v>
      </c>
      <c r="S51" s="45">
        <f t="shared" si="9"/>
        <v>26.666666666668007</v>
      </c>
      <c r="T51" s="46">
        <f t="shared" si="9"/>
        <v>21.866666666668173</v>
      </c>
      <c r="U51" s="46">
        <f t="shared" si="8"/>
        <v>24</v>
      </c>
      <c r="V51" s="46">
        <f t="shared" si="8"/>
        <v>25.333333333334778</v>
      </c>
      <c r="W51" s="47">
        <f t="shared" si="8"/>
        <v>20.53333333333353</v>
      </c>
      <c r="X51" s="47">
        <f t="shared" si="8"/>
        <v>22.666666666665321</v>
      </c>
      <c r="Y51" s="47">
        <f t="shared" si="8"/>
        <v>24</v>
      </c>
      <c r="Z51" s="48">
        <f t="shared" si="8"/>
        <v>19.199999999999029</v>
      </c>
      <c r="AA51" s="48">
        <f t="shared" si="8"/>
        <v>21.333333333332817</v>
      </c>
      <c r="AB51" s="48">
        <f t="shared" si="8"/>
        <v>22.666666666665321</v>
      </c>
      <c r="AC51" s="49">
        <f t="shared" si="8"/>
        <v>17.866666666666994</v>
      </c>
      <c r="AD51" s="49">
        <f t="shared" si="8"/>
        <v>19.999999999999911</v>
      </c>
      <c r="AE51" s="49">
        <f t="shared" si="8"/>
        <v>21.333333333332817</v>
      </c>
      <c r="AF51" s="50">
        <f t="shared" si="8"/>
        <v>16.533333333332873</v>
      </c>
      <c r="AG51" s="50">
        <f t="shared" si="8"/>
        <v>18.666666666667528</v>
      </c>
      <c r="AH51" s="50">
        <f t="shared" si="7"/>
        <v>19.999999999999911</v>
      </c>
      <c r="AI51" s="51">
        <f t="shared" si="7"/>
        <v>15.200000000000273</v>
      </c>
      <c r="AJ51" s="51">
        <f t="shared" si="7"/>
        <v>17.333333333332494</v>
      </c>
      <c r="AK51" s="51">
        <f t="shared" si="7"/>
        <v>18.666666666667528</v>
      </c>
    </row>
    <row r="52" spans="1:37" ht="12.95" customHeight="1">
      <c r="A52" s="27"/>
      <c r="B52" s="27"/>
      <c r="C52" s="27"/>
      <c r="D52" s="52">
        <f t="shared" si="3"/>
        <v>0.13611111111111113</v>
      </c>
      <c r="E52" s="41">
        <f t="shared" si="9"/>
        <v>38.927777777776896</v>
      </c>
      <c r="F52" s="41">
        <f t="shared" si="9"/>
        <v>41.105555555552712</v>
      </c>
      <c r="G52" s="41">
        <f t="shared" si="9"/>
        <v>42.466666666665539</v>
      </c>
      <c r="H52" s="42">
        <f t="shared" si="9"/>
        <v>36.205555555556799</v>
      </c>
      <c r="I52" s="42">
        <f t="shared" si="9"/>
        <v>38.383333333332985</v>
      </c>
      <c r="J52" s="42">
        <f t="shared" ref="J52:Y69" si="10">J53-(J$363/360)</f>
        <v>39.744444444444412</v>
      </c>
      <c r="K52" s="43">
        <f t="shared" si="10"/>
        <v>33.483333333332475</v>
      </c>
      <c r="L52" s="43">
        <f t="shared" si="10"/>
        <v>35.661111111109804</v>
      </c>
      <c r="M52" s="43">
        <f t="shared" si="10"/>
        <v>37.0222222222217</v>
      </c>
      <c r="N52" s="44">
        <f t="shared" si="10"/>
        <v>25.044444444444018</v>
      </c>
      <c r="O52" s="44">
        <f t="shared" si="10"/>
        <v>27.222222222223564</v>
      </c>
      <c r="P52" s="44">
        <f t="shared" si="10"/>
        <v>28.583333333332405</v>
      </c>
      <c r="Q52" s="45">
        <f t="shared" si="10"/>
        <v>23.683333333334389</v>
      </c>
      <c r="R52" s="45">
        <f t="shared" si="10"/>
        <v>25.861111111112557</v>
      </c>
      <c r="S52" s="45">
        <f t="shared" si="10"/>
        <v>27.222222222223564</v>
      </c>
      <c r="T52" s="46">
        <f t="shared" si="10"/>
        <v>22.322222222223729</v>
      </c>
      <c r="U52" s="46">
        <f t="shared" si="8"/>
        <v>24.5</v>
      </c>
      <c r="V52" s="46">
        <f t="shared" si="8"/>
        <v>25.861111111112557</v>
      </c>
      <c r="W52" s="47">
        <f t="shared" si="8"/>
        <v>20.961111111111308</v>
      </c>
      <c r="X52" s="47">
        <f t="shared" si="8"/>
        <v>23.138888888887543</v>
      </c>
      <c r="Y52" s="47">
        <f t="shared" si="8"/>
        <v>24.5</v>
      </c>
      <c r="Z52" s="48">
        <f t="shared" si="8"/>
        <v>19.599999999999028</v>
      </c>
      <c r="AA52" s="48">
        <f t="shared" si="8"/>
        <v>21.77777777777726</v>
      </c>
      <c r="AB52" s="48">
        <f t="shared" si="8"/>
        <v>23.138888888887543</v>
      </c>
      <c r="AC52" s="49">
        <f t="shared" si="8"/>
        <v>18.238888888889218</v>
      </c>
      <c r="AD52" s="49">
        <f t="shared" si="8"/>
        <v>20.416666666666579</v>
      </c>
      <c r="AE52" s="49">
        <f t="shared" si="8"/>
        <v>21.77777777777726</v>
      </c>
      <c r="AF52" s="50">
        <f t="shared" si="8"/>
        <v>16.877777777777318</v>
      </c>
      <c r="AG52" s="50">
        <f t="shared" si="8"/>
        <v>19.055555555556417</v>
      </c>
      <c r="AH52" s="50">
        <f t="shared" si="7"/>
        <v>20.416666666666579</v>
      </c>
      <c r="AI52" s="51">
        <f t="shared" si="7"/>
        <v>15.516666666666939</v>
      </c>
      <c r="AJ52" s="51">
        <f t="shared" si="7"/>
        <v>17.694444444443604</v>
      </c>
      <c r="AK52" s="51">
        <f t="shared" si="7"/>
        <v>19.055555555556417</v>
      </c>
    </row>
    <row r="53" spans="1:37" ht="12.95" customHeight="1">
      <c r="A53" s="27"/>
      <c r="B53" s="27"/>
      <c r="C53" s="27"/>
      <c r="D53" s="52">
        <f t="shared" si="3"/>
        <v>0.1388888888888889</v>
      </c>
      <c r="E53" s="41">
        <f t="shared" ref="E53:T80" si="11">E54-(E$363/360)</f>
        <v>39.72222222222134</v>
      </c>
      <c r="F53" s="41">
        <f t="shared" si="11"/>
        <v>41.944444444441601</v>
      </c>
      <c r="G53" s="41">
        <f t="shared" si="11"/>
        <v>43.333333333332206</v>
      </c>
      <c r="H53" s="42">
        <f t="shared" si="11"/>
        <v>36.944444444445686</v>
      </c>
      <c r="I53" s="42">
        <f t="shared" si="11"/>
        <v>39.166666666666316</v>
      </c>
      <c r="J53" s="42">
        <f t="shared" si="10"/>
        <v>40.555555555555522</v>
      </c>
      <c r="K53" s="43">
        <f t="shared" si="10"/>
        <v>34.166666666665805</v>
      </c>
      <c r="L53" s="43">
        <f t="shared" si="10"/>
        <v>36.388888888887578</v>
      </c>
      <c r="M53" s="43">
        <f t="shared" si="10"/>
        <v>37.777777777777253</v>
      </c>
      <c r="N53" s="44">
        <f t="shared" si="10"/>
        <v>25.555555555555131</v>
      </c>
      <c r="O53" s="44">
        <f t="shared" si="10"/>
        <v>27.777777777779121</v>
      </c>
      <c r="P53" s="44">
        <f t="shared" si="10"/>
        <v>29.166666666665737</v>
      </c>
      <c r="Q53" s="45">
        <f t="shared" si="10"/>
        <v>24.166666666667723</v>
      </c>
      <c r="R53" s="45">
        <f t="shared" si="10"/>
        <v>26.388888888890335</v>
      </c>
      <c r="S53" s="45">
        <f t="shared" si="10"/>
        <v>27.777777777779121</v>
      </c>
      <c r="T53" s="46">
        <f t="shared" si="10"/>
        <v>22.777777777779285</v>
      </c>
      <c r="U53" s="46">
        <f t="shared" si="8"/>
        <v>25</v>
      </c>
      <c r="V53" s="46">
        <f t="shared" si="8"/>
        <v>26.388888888890335</v>
      </c>
      <c r="W53" s="47">
        <f t="shared" si="8"/>
        <v>21.388888888889085</v>
      </c>
      <c r="X53" s="47">
        <f t="shared" si="8"/>
        <v>23.611111111109764</v>
      </c>
      <c r="Y53" s="47">
        <f t="shared" si="8"/>
        <v>25</v>
      </c>
      <c r="Z53" s="48">
        <f t="shared" si="8"/>
        <v>19.999999999999027</v>
      </c>
      <c r="AA53" s="48">
        <f t="shared" si="8"/>
        <v>22.222222222221703</v>
      </c>
      <c r="AB53" s="48">
        <f t="shared" si="8"/>
        <v>23.611111111109764</v>
      </c>
      <c r="AC53" s="49">
        <f t="shared" si="8"/>
        <v>18.611111111111441</v>
      </c>
      <c r="AD53" s="49">
        <f t="shared" si="8"/>
        <v>20.833333333333247</v>
      </c>
      <c r="AE53" s="49">
        <f t="shared" si="8"/>
        <v>22.222222222221703</v>
      </c>
      <c r="AF53" s="50">
        <f t="shared" si="8"/>
        <v>17.222222222221763</v>
      </c>
      <c r="AG53" s="50">
        <f t="shared" si="8"/>
        <v>19.444444444445306</v>
      </c>
      <c r="AH53" s="50">
        <f t="shared" si="7"/>
        <v>20.833333333333247</v>
      </c>
      <c r="AI53" s="51">
        <f t="shared" si="7"/>
        <v>15.833333333333606</v>
      </c>
      <c r="AJ53" s="51">
        <f t="shared" si="7"/>
        <v>18.055555555554715</v>
      </c>
      <c r="AK53" s="51">
        <f t="shared" si="7"/>
        <v>19.444444444445306</v>
      </c>
    </row>
    <row r="54" spans="1:37" ht="12.95" customHeight="1">
      <c r="A54" s="27"/>
      <c r="B54" s="27"/>
      <c r="C54" s="27"/>
      <c r="D54" s="52">
        <f t="shared" si="3"/>
        <v>0.14166666666666666</v>
      </c>
      <c r="E54" s="41">
        <f t="shared" si="11"/>
        <v>40.516666666665785</v>
      </c>
      <c r="F54" s="41">
        <f t="shared" si="11"/>
        <v>42.783333333330489</v>
      </c>
      <c r="G54" s="41">
        <f t="shared" si="11"/>
        <v>44.199999999998873</v>
      </c>
      <c r="H54" s="42">
        <f t="shared" si="11"/>
        <v>37.683333333334573</v>
      </c>
      <c r="I54" s="42">
        <f t="shared" si="11"/>
        <v>39.949999999999648</v>
      </c>
      <c r="J54" s="42">
        <f t="shared" si="10"/>
        <v>41.366666666666632</v>
      </c>
      <c r="K54" s="43">
        <f t="shared" si="10"/>
        <v>34.849999999999135</v>
      </c>
      <c r="L54" s="43">
        <f t="shared" si="10"/>
        <v>37.116666666665353</v>
      </c>
      <c r="M54" s="43">
        <f t="shared" si="10"/>
        <v>38.533333333332806</v>
      </c>
      <c r="N54" s="44">
        <f t="shared" si="10"/>
        <v>26.066666666666244</v>
      </c>
      <c r="O54" s="44">
        <f t="shared" si="10"/>
        <v>28.333333333334679</v>
      </c>
      <c r="P54" s="44">
        <f t="shared" si="10"/>
        <v>29.749999999999069</v>
      </c>
      <c r="Q54" s="45">
        <f t="shared" si="10"/>
        <v>24.650000000001057</v>
      </c>
      <c r="R54" s="45">
        <f t="shared" si="10"/>
        <v>26.916666666668114</v>
      </c>
      <c r="S54" s="45">
        <f t="shared" si="10"/>
        <v>28.333333333334679</v>
      </c>
      <c r="T54" s="46">
        <f t="shared" si="10"/>
        <v>23.233333333334841</v>
      </c>
      <c r="U54" s="46">
        <f t="shared" si="8"/>
        <v>25.5</v>
      </c>
      <c r="V54" s="46">
        <f t="shared" si="8"/>
        <v>26.916666666668114</v>
      </c>
      <c r="W54" s="47">
        <f t="shared" si="8"/>
        <v>21.816666666666862</v>
      </c>
      <c r="X54" s="47">
        <f t="shared" si="8"/>
        <v>24.083333333331986</v>
      </c>
      <c r="Y54" s="47">
        <f t="shared" si="8"/>
        <v>25.5</v>
      </c>
      <c r="Z54" s="48">
        <f t="shared" si="8"/>
        <v>20.399999999999025</v>
      </c>
      <c r="AA54" s="48">
        <f t="shared" si="8"/>
        <v>22.666666666666146</v>
      </c>
      <c r="AB54" s="48">
        <f t="shared" si="8"/>
        <v>24.083333333331986</v>
      </c>
      <c r="AC54" s="49">
        <f t="shared" si="8"/>
        <v>18.983333333333665</v>
      </c>
      <c r="AD54" s="49">
        <f t="shared" si="8"/>
        <v>21.249999999999915</v>
      </c>
      <c r="AE54" s="49">
        <f t="shared" si="8"/>
        <v>22.666666666666146</v>
      </c>
      <c r="AF54" s="50">
        <f t="shared" si="8"/>
        <v>17.566666666666208</v>
      </c>
      <c r="AG54" s="50">
        <f t="shared" si="8"/>
        <v>19.833333333334195</v>
      </c>
      <c r="AH54" s="50">
        <f t="shared" si="7"/>
        <v>21.249999999999915</v>
      </c>
      <c r="AI54" s="51">
        <f t="shared" si="7"/>
        <v>16.150000000000272</v>
      </c>
      <c r="AJ54" s="51">
        <f t="shared" si="7"/>
        <v>18.416666666665826</v>
      </c>
      <c r="AK54" s="51">
        <f t="shared" si="7"/>
        <v>19.833333333334195</v>
      </c>
    </row>
    <row r="55" spans="1:37" ht="12.95" customHeight="1">
      <c r="A55" s="27"/>
      <c r="B55" s="27"/>
      <c r="C55" s="27"/>
      <c r="D55" s="52">
        <f t="shared" si="3"/>
        <v>0.14444444444444443</v>
      </c>
      <c r="E55" s="41">
        <f t="shared" si="11"/>
        <v>41.311111111110229</v>
      </c>
      <c r="F55" s="41">
        <f t="shared" si="11"/>
        <v>43.622222222219378</v>
      </c>
      <c r="G55" s="41">
        <f t="shared" si="11"/>
        <v>45.06666666666554</v>
      </c>
      <c r="H55" s="42">
        <f t="shared" si="11"/>
        <v>38.422222222223461</v>
      </c>
      <c r="I55" s="42">
        <f t="shared" si="11"/>
        <v>40.733333333332979</v>
      </c>
      <c r="J55" s="42">
        <f t="shared" si="10"/>
        <v>42.177777777777742</v>
      </c>
      <c r="K55" s="43">
        <f t="shared" si="10"/>
        <v>35.533333333332465</v>
      </c>
      <c r="L55" s="43">
        <f t="shared" si="10"/>
        <v>37.844444444443127</v>
      </c>
      <c r="M55" s="43">
        <f t="shared" si="10"/>
        <v>39.288888888888359</v>
      </c>
      <c r="N55" s="44">
        <f t="shared" si="10"/>
        <v>26.577777777777357</v>
      </c>
      <c r="O55" s="44">
        <f t="shared" si="10"/>
        <v>28.888888888890236</v>
      </c>
      <c r="P55" s="44">
        <f t="shared" si="10"/>
        <v>30.333333333332401</v>
      </c>
      <c r="Q55" s="45">
        <f t="shared" si="10"/>
        <v>25.133333333334392</v>
      </c>
      <c r="R55" s="45">
        <f t="shared" si="10"/>
        <v>27.444444444445892</v>
      </c>
      <c r="S55" s="45">
        <f t="shared" si="10"/>
        <v>28.888888888890236</v>
      </c>
      <c r="T55" s="46">
        <f t="shared" si="10"/>
        <v>23.688888888890396</v>
      </c>
      <c r="U55" s="46">
        <f t="shared" si="8"/>
        <v>26</v>
      </c>
      <c r="V55" s="46">
        <f t="shared" si="8"/>
        <v>27.444444444445892</v>
      </c>
      <c r="W55" s="47">
        <f t="shared" si="8"/>
        <v>22.244444444444639</v>
      </c>
      <c r="X55" s="47">
        <f t="shared" si="8"/>
        <v>24.555555555554207</v>
      </c>
      <c r="Y55" s="47">
        <f t="shared" si="8"/>
        <v>26</v>
      </c>
      <c r="Z55" s="48">
        <f t="shared" si="8"/>
        <v>20.799999999999024</v>
      </c>
      <c r="AA55" s="48">
        <f t="shared" ref="AA55:AK85" si="12">AA56-(AA$363/360)</f>
        <v>23.111111111110588</v>
      </c>
      <c r="AB55" s="48">
        <f t="shared" si="12"/>
        <v>24.555555555554207</v>
      </c>
      <c r="AC55" s="49">
        <f t="shared" si="12"/>
        <v>19.355555555555888</v>
      </c>
      <c r="AD55" s="49">
        <f t="shared" si="12"/>
        <v>21.666666666666583</v>
      </c>
      <c r="AE55" s="49">
        <f t="shared" si="12"/>
        <v>23.111111111110588</v>
      </c>
      <c r="AF55" s="50">
        <f t="shared" si="12"/>
        <v>17.911111111110653</v>
      </c>
      <c r="AG55" s="50">
        <f t="shared" si="12"/>
        <v>20.222222222223085</v>
      </c>
      <c r="AH55" s="50">
        <f t="shared" si="7"/>
        <v>21.666666666666583</v>
      </c>
      <c r="AI55" s="51">
        <f t="shared" si="7"/>
        <v>16.466666666666939</v>
      </c>
      <c r="AJ55" s="51">
        <f t="shared" si="7"/>
        <v>18.777777777776937</v>
      </c>
      <c r="AK55" s="51">
        <f t="shared" si="7"/>
        <v>20.222222222223085</v>
      </c>
    </row>
    <row r="56" spans="1:37" ht="12.95" customHeight="1">
      <c r="A56" s="27"/>
      <c r="B56" s="27"/>
      <c r="C56" s="27"/>
      <c r="D56" s="52">
        <f t="shared" si="3"/>
        <v>0.1472222222222222</v>
      </c>
      <c r="E56" s="41">
        <f t="shared" si="11"/>
        <v>42.105555555554673</v>
      </c>
      <c r="F56" s="41">
        <f t="shared" si="11"/>
        <v>44.461111111108266</v>
      </c>
      <c r="G56" s="41">
        <f t="shared" si="11"/>
        <v>45.933333333332207</v>
      </c>
      <c r="H56" s="42">
        <f t="shared" si="11"/>
        <v>39.161111111112348</v>
      </c>
      <c r="I56" s="42">
        <f t="shared" si="11"/>
        <v>41.51666666666631</v>
      </c>
      <c r="J56" s="42">
        <f t="shared" si="10"/>
        <v>42.988888888888852</v>
      </c>
      <c r="K56" s="43">
        <f t="shared" si="10"/>
        <v>36.216666666665795</v>
      </c>
      <c r="L56" s="43">
        <f t="shared" si="10"/>
        <v>38.572222222220901</v>
      </c>
      <c r="M56" s="43">
        <f t="shared" si="10"/>
        <v>40.044444444443911</v>
      </c>
      <c r="N56" s="44">
        <f t="shared" si="10"/>
        <v>27.088888888888469</v>
      </c>
      <c r="O56" s="44">
        <f t="shared" si="10"/>
        <v>29.444444444445793</v>
      </c>
      <c r="P56" s="44">
        <f t="shared" si="10"/>
        <v>30.916666666665733</v>
      </c>
      <c r="Q56" s="45">
        <f t="shared" si="10"/>
        <v>25.616666666667726</v>
      </c>
      <c r="R56" s="45">
        <f t="shared" si="10"/>
        <v>27.972222222223671</v>
      </c>
      <c r="S56" s="45">
        <f t="shared" si="10"/>
        <v>29.444444444445793</v>
      </c>
      <c r="T56" s="46">
        <f t="shared" si="10"/>
        <v>24.144444444445952</v>
      </c>
      <c r="U56" s="46">
        <f t="shared" si="10"/>
        <v>26.5</v>
      </c>
      <c r="V56" s="46">
        <f t="shared" si="10"/>
        <v>27.972222222223671</v>
      </c>
      <c r="W56" s="47">
        <f t="shared" si="10"/>
        <v>22.672222222222416</v>
      </c>
      <c r="X56" s="47">
        <f t="shared" si="10"/>
        <v>25.027777777776429</v>
      </c>
      <c r="Y56" s="47">
        <f t="shared" si="10"/>
        <v>26.5</v>
      </c>
      <c r="Z56" s="48">
        <f t="shared" ref="Z56:Z68" si="13">Z57-(Z$363/360)</f>
        <v>21.199999999999022</v>
      </c>
      <c r="AA56" s="48">
        <f t="shared" si="12"/>
        <v>23.555555555555031</v>
      </c>
      <c r="AB56" s="48">
        <f t="shared" si="12"/>
        <v>25.027777777776429</v>
      </c>
      <c r="AC56" s="49">
        <f t="shared" si="12"/>
        <v>19.727777777778112</v>
      </c>
      <c r="AD56" s="49">
        <f t="shared" si="12"/>
        <v>22.08333333333325</v>
      </c>
      <c r="AE56" s="49">
        <f t="shared" si="12"/>
        <v>23.555555555555031</v>
      </c>
      <c r="AF56" s="50">
        <f t="shared" si="12"/>
        <v>18.255555555555098</v>
      </c>
      <c r="AG56" s="50">
        <f t="shared" si="12"/>
        <v>20.611111111111974</v>
      </c>
      <c r="AH56" s="50">
        <f t="shared" si="7"/>
        <v>22.08333333333325</v>
      </c>
      <c r="AI56" s="51">
        <f t="shared" si="7"/>
        <v>16.783333333333605</v>
      </c>
      <c r="AJ56" s="51">
        <f t="shared" si="7"/>
        <v>19.138888888888047</v>
      </c>
      <c r="AK56" s="51">
        <f t="shared" si="7"/>
        <v>20.611111111111974</v>
      </c>
    </row>
    <row r="57" spans="1:37" ht="12.95" customHeight="1">
      <c r="A57" s="27"/>
      <c r="B57" s="27"/>
      <c r="C57" s="27"/>
      <c r="D57" s="52">
        <f t="shared" si="3"/>
        <v>0.14999999999999997</v>
      </c>
      <c r="E57" s="41">
        <f t="shared" si="11"/>
        <v>42.899999999999118</v>
      </c>
      <c r="F57" s="41">
        <f t="shared" si="11"/>
        <v>45.299999999997155</v>
      </c>
      <c r="G57" s="41">
        <f t="shared" si="11"/>
        <v>46.799999999998875</v>
      </c>
      <c r="H57" s="42">
        <f t="shared" si="11"/>
        <v>39.900000000001235</v>
      </c>
      <c r="I57" s="42">
        <f t="shared" si="11"/>
        <v>42.299999999999642</v>
      </c>
      <c r="J57" s="42">
        <f t="shared" si="10"/>
        <v>43.799999999999962</v>
      </c>
      <c r="K57" s="43">
        <f t="shared" si="10"/>
        <v>36.899999999999125</v>
      </c>
      <c r="L57" s="43">
        <f t="shared" si="10"/>
        <v>39.299999999998676</v>
      </c>
      <c r="M57" s="43">
        <f t="shared" si="10"/>
        <v>40.799999999999464</v>
      </c>
      <c r="N57" s="44">
        <f t="shared" si="10"/>
        <v>27.599999999999582</v>
      </c>
      <c r="O57" s="44">
        <f t="shared" si="10"/>
        <v>30.00000000000135</v>
      </c>
      <c r="P57" s="44">
        <f t="shared" si="10"/>
        <v>31.499999999999066</v>
      </c>
      <c r="Q57" s="45">
        <f t="shared" si="10"/>
        <v>26.10000000000106</v>
      </c>
      <c r="R57" s="45">
        <f t="shared" si="10"/>
        <v>28.50000000000145</v>
      </c>
      <c r="S57" s="45">
        <f t="shared" si="10"/>
        <v>30.00000000000135</v>
      </c>
      <c r="T57" s="46">
        <f t="shared" si="10"/>
        <v>24.600000000001508</v>
      </c>
      <c r="U57" s="46">
        <f t="shared" si="10"/>
        <v>27</v>
      </c>
      <c r="V57" s="46">
        <f t="shared" si="10"/>
        <v>28.50000000000145</v>
      </c>
      <c r="W57" s="47">
        <f t="shared" si="10"/>
        <v>23.100000000000193</v>
      </c>
      <c r="X57" s="47">
        <f t="shared" si="10"/>
        <v>25.49999999999865</v>
      </c>
      <c r="Y57" s="47">
        <f t="shared" si="10"/>
        <v>27</v>
      </c>
      <c r="Z57" s="48">
        <f t="shared" si="13"/>
        <v>21.599999999999021</v>
      </c>
      <c r="AA57" s="48">
        <f t="shared" si="12"/>
        <v>23.999999999999474</v>
      </c>
      <c r="AB57" s="48">
        <f t="shared" si="12"/>
        <v>25.49999999999865</v>
      </c>
      <c r="AC57" s="49">
        <f t="shared" si="12"/>
        <v>20.100000000000335</v>
      </c>
      <c r="AD57" s="49">
        <f t="shared" si="12"/>
        <v>22.499999999999918</v>
      </c>
      <c r="AE57" s="49">
        <f t="shared" si="12"/>
        <v>23.999999999999474</v>
      </c>
      <c r="AF57" s="50">
        <f t="shared" si="12"/>
        <v>18.599999999999543</v>
      </c>
      <c r="AG57" s="50">
        <f t="shared" si="12"/>
        <v>21.000000000000863</v>
      </c>
      <c r="AH57" s="50">
        <f t="shared" si="7"/>
        <v>22.499999999999918</v>
      </c>
      <c r="AI57" s="51">
        <f t="shared" si="7"/>
        <v>17.100000000000271</v>
      </c>
      <c r="AJ57" s="51">
        <f t="shared" si="7"/>
        <v>19.499999999999158</v>
      </c>
      <c r="AK57" s="51">
        <f t="shared" si="7"/>
        <v>21.000000000000863</v>
      </c>
    </row>
    <row r="58" spans="1:37" ht="12.95" customHeight="1">
      <c r="A58" s="27"/>
      <c r="B58" s="27"/>
      <c r="C58" s="27"/>
      <c r="D58" s="52">
        <f t="shared" si="3"/>
        <v>0.15277777777777773</v>
      </c>
      <c r="E58" s="41">
        <f t="shared" si="11"/>
        <v>43.694444444443562</v>
      </c>
      <c r="F58" s="41">
        <f t="shared" si="11"/>
        <v>46.138888888886044</v>
      </c>
      <c r="G58" s="41">
        <f t="shared" si="11"/>
        <v>47.666666666665542</v>
      </c>
      <c r="H58" s="42">
        <f t="shared" si="11"/>
        <v>40.638888888890122</v>
      </c>
      <c r="I58" s="42">
        <f t="shared" si="11"/>
        <v>43.083333333332973</v>
      </c>
      <c r="J58" s="42">
        <f t="shared" si="10"/>
        <v>44.611111111111072</v>
      </c>
      <c r="K58" s="43">
        <f t="shared" si="10"/>
        <v>37.583333333332455</v>
      </c>
      <c r="L58" s="43">
        <f t="shared" si="10"/>
        <v>40.02777777777645</v>
      </c>
      <c r="M58" s="43">
        <f t="shared" si="10"/>
        <v>41.555555555555017</v>
      </c>
      <c r="N58" s="44">
        <f t="shared" si="10"/>
        <v>28.111111111110695</v>
      </c>
      <c r="O58" s="44">
        <f t="shared" si="10"/>
        <v>30.555555555556907</v>
      </c>
      <c r="P58" s="44">
        <f t="shared" si="10"/>
        <v>32.083333333332398</v>
      </c>
      <c r="Q58" s="45">
        <f t="shared" si="10"/>
        <v>26.583333333334394</v>
      </c>
      <c r="R58" s="45">
        <f t="shared" si="10"/>
        <v>29.027777777779228</v>
      </c>
      <c r="S58" s="45">
        <f t="shared" si="10"/>
        <v>30.555555555556907</v>
      </c>
      <c r="T58" s="46">
        <f t="shared" si="10"/>
        <v>25.055555555557063</v>
      </c>
      <c r="U58" s="46">
        <f t="shared" si="10"/>
        <v>27.5</v>
      </c>
      <c r="V58" s="46">
        <f t="shared" si="10"/>
        <v>29.027777777779228</v>
      </c>
      <c r="W58" s="47">
        <f t="shared" si="10"/>
        <v>23.52777777777797</v>
      </c>
      <c r="X58" s="47">
        <f t="shared" si="10"/>
        <v>25.972222222220871</v>
      </c>
      <c r="Y58" s="47">
        <f t="shared" si="10"/>
        <v>27.5</v>
      </c>
      <c r="Z58" s="48">
        <f t="shared" si="13"/>
        <v>21.999999999999019</v>
      </c>
      <c r="AA58" s="48">
        <f t="shared" si="12"/>
        <v>24.444444444443917</v>
      </c>
      <c r="AB58" s="48">
        <f t="shared" si="12"/>
        <v>25.972222222220871</v>
      </c>
      <c r="AC58" s="49">
        <f t="shared" si="12"/>
        <v>20.472222222222559</v>
      </c>
      <c r="AD58" s="49">
        <f t="shared" si="12"/>
        <v>22.916666666666586</v>
      </c>
      <c r="AE58" s="49">
        <f t="shared" si="12"/>
        <v>24.444444444443917</v>
      </c>
      <c r="AF58" s="50">
        <f t="shared" si="12"/>
        <v>18.944444444443988</v>
      </c>
      <c r="AG58" s="50">
        <f t="shared" si="12"/>
        <v>21.388888888889753</v>
      </c>
      <c r="AH58" s="50">
        <f t="shared" si="7"/>
        <v>22.916666666666586</v>
      </c>
      <c r="AI58" s="51">
        <f t="shared" si="7"/>
        <v>17.416666666666938</v>
      </c>
      <c r="AJ58" s="51">
        <f t="shared" si="7"/>
        <v>19.861111111110269</v>
      </c>
      <c r="AK58" s="51">
        <f t="shared" si="7"/>
        <v>21.388888888889753</v>
      </c>
    </row>
    <row r="59" spans="1:37" ht="12.95" customHeight="1">
      <c r="A59" s="27"/>
      <c r="B59" s="27"/>
      <c r="C59" s="27"/>
      <c r="D59" s="52">
        <f t="shared" si="3"/>
        <v>0.1555555555555555</v>
      </c>
      <c r="E59" s="41">
        <f t="shared" si="11"/>
        <v>44.488888888888006</v>
      </c>
      <c r="F59" s="41">
        <f t="shared" si="11"/>
        <v>46.977777777774932</v>
      </c>
      <c r="G59" s="41">
        <f t="shared" si="11"/>
        <v>48.533333333332209</v>
      </c>
      <c r="H59" s="42">
        <f t="shared" si="11"/>
        <v>41.377777777779009</v>
      </c>
      <c r="I59" s="42">
        <f t="shared" si="11"/>
        <v>43.866666666666305</v>
      </c>
      <c r="J59" s="42">
        <f t="shared" si="10"/>
        <v>45.422222222222182</v>
      </c>
      <c r="K59" s="43">
        <f t="shared" si="10"/>
        <v>38.266666666665785</v>
      </c>
      <c r="L59" s="43">
        <f t="shared" si="10"/>
        <v>40.755555555554224</v>
      </c>
      <c r="M59" s="43">
        <f t="shared" si="10"/>
        <v>42.31111111111057</v>
      </c>
      <c r="N59" s="44">
        <f t="shared" si="10"/>
        <v>28.622222222221808</v>
      </c>
      <c r="O59" s="44">
        <f t="shared" si="10"/>
        <v>31.111111111112464</v>
      </c>
      <c r="P59" s="44">
        <f t="shared" si="10"/>
        <v>32.666666666665733</v>
      </c>
      <c r="Q59" s="45">
        <f t="shared" si="10"/>
        <v>27.066666666667729</v>
      </c>
      <c r="R59" s="45">
        <f t="shared" si="10"/>
        <v>29.555555555557007</v>
      </c>
      <c r="S59" s="45">
        <f t="shared" si="10"/>
        <v>31.111111111112464</v>
      </c>
      <c r="T59" s="46">
        <f t="shared" si="10"/>
        <v>25.511111111112619</v>
      </c>
      <c r="U59" s="46">
        <f t="shared" si="10"/>
        <v>28</v>
      </c>
      <c r="V59" s="46">
        <f t="shared" si="10"/>
        <v>29.555555555557007</v>
      </c>
      <c r="W59" s="47">
        <f t="shared" si="10"/>
        <v>23.955555555555748</v>
      </c>
      <c r="X59" s="47">
        <f t="shared" si="10"/>
        <v>26.444444444443093</v>
      </c>
      <c r="Y59" s="47">
        <f t="shared" si="10"/>
        <v>28</v>
      </c>
      <c r="Z59" s="48">
        <f t="shared" si="13"/>
        <v>22.399999999999018</v>
      </c>
      <c r="AA59" s="48">
        <f t="shared" si="12"/>
        <v>24.88888888888836</v>
      </c>
      <c r="AB59" s="48">
        <f t="shared" si="12"/>
        <v>26.444444444443093</v>
      </c>
      <c r="AC59" s="49">
        <f t="shared" si="12"/>
        <v>20.844444444444783</v>
      </c>
      <c r="AD59" s="49">
        <f t="shared" si="12"/>
        <v>23.333333333333254</v>
      </c>
      <c r="AE59" s="49">
        <f t="shared" si="12"/>
        <v>24.88888888888836</v>
      </c>
      <c r="AF59" s="50">
        <f t="shared" si="12"/>
        <v>19.288888888888433</v>
      </c>
      <c r="AG59" s="50">
        <f t="shared" si="12"/>
        <v>21.777777777778642</v>
      </c>
      <c r="AH59" s="50">
        <f t="shared" si="7"/>
        <v>23.333333333333254</v>
      </c>
      <c r="AI59" s="51">
        <f t="shared" si="7"/>
        <v>17.733333333333604</v>
      </c>
      <c r="AJ59" s="51">
        <f t="shared" si="7"/>
        <v>20.222222222221379</v>
      </c>
      <c r="AK59" s="51">
        <f t="shared" si="7"/>
        <v>21.777777777778642</v>
      </c>
    </row>
    <row r="60" spans="1:37" ht="12.95" customHeight="1">
      <c r="A60" s="27"/>
      <c r="B60" s="27"/>
      <c r="C60" s="27"/>
      <c r="D60" s="52">
        <f t="shared" si="3"/>
        <v>0.15833333333333327</v>
      </c>
      <c r="E60" s="41">
        <f t="shared" si="11"/>
        <v>45.28333333333245</v>
      </c>
      <c r="F60" s="41">
        <f t="shared" si="11"/>
        <v>47.816666666663821</v>
      </c>
      <c r="G60" s="41">
        <f t="shared" si="11"/>
        <v>49.399999999998876</v>
      </c>
      <c r="H60" s="42">
        <f t="shared" si="11"/>
        <v>42.116666666667896</v>
      </c>
      <c r="I60" s="42">
        <f t="shared" si="11"/>
        <v>44.649999999999636</v>
      </c>
      <c r="J60" s="42">
        <f t="shared" si="10"/>
        <v>46.233333333333292</v>
      </c>
      <c r="K60" s="43">
        <f t="shared" si="10"/>
        <v>38.949999999999115</v>
      </c>
      <c r="L60" s="43">
        <f t="shared" si="10"/>
        <v>41.483333333331998</v>
      </c>
      <c r="M60" s="43">
        <f t="shared" si="10"/>
        <v>43.066666666666123</v>
      </c>
      <c r="N60" s="44">
        <f t="shared" si="10"/>
        <v>29.133333333332921</v>
      </c>
      <c r="O60" s="44">
        <f t="shared" si="10"/>
        <v>31.666666666668021</v>
      </c>
      <c r="P60" s="44">
        <f t="shared" si="10"/>
        <v>33.249999999999069</v>
      </c>
      <c r="Q60" s="45">
        <f t="shared" si="10"/>
        <v>27.550000000001063</v>
      </c>
      <c r="R60" s="45">
        <f t="shared" si="10"/>
        <v>30.083333333334785</v>
      </c>
      <c r="S60" s="45">
        <f t="shared" si="10"/>
        <v>31.666666666668021</v>
      </c>
      <c r="T60" s="46">
        <f t="shared" si="10"/>
        <v>25.966666666668175</v>
      </c>
      <c r="U60" s="46">
        <f t="shared" si="10"/>
        <v>28.5</v>
      </c>
      <c r="V60" s="46">
        <f t="shared" si="10"/>
        <v>30.083333333334785</v>
      </c>
      <c r="W60" s="47">
        <f t="shared" si="10"/>
        <v>24.383333333333525</v>
      </c>
      <c r="X60" s="47">
        <f t="shared" si="10"/>
        <v>26.916666666665314</v>
      </c>
      <c r="Y60" s="47">
        <f t="shared" si="10"/>
        <v>28.5</v>
      </c>
      <c r="Z60" s="48">
        <f t="shared" si="13"/>
        <v>22.799999999999017</v>
      </c>
      <c r="AA60" s="48">
        <f t="shared" si="12"/>
        <v>25.333333333332803</v>
      </c>
      <c r="AB60" s="48">
        <f t="shared" si="12"/>
        <v>26.916666666665314</v>
      </c>
      <c r="AC60" s="49">
        <f t="shared" si="12"/>
        <v>21.216666666667006</v>
      </c>
      <c r="AD60" s="49">
        <f t="shared" si="12"/>
        <v>23.749999999999922</v>
      </c>
      <c r="AE60" s="49">
        <f t="shared" si="12"/>
        <v>25.333333333332803</v>
      </c>
      <c r="AF60" s="50">
        <f t="shared" si="12"/>
        <v>19.633333333332878</v>
      </c>
      <c r="AG60" s="50">
        <f t="shared" si="12"/>
        <v>22.166666666667531</v>
      </c>
      <c r="AH60" s="50">
        <f t="shared" si="7"/>
        <v>23.749999999999922</v>
      </c>
      <c r="AI60" s="51">
        <f t="shared" si="7"/>
        <v>18.050000000000271</v>
      </c>
      <c r="AJ60" s="51">
        <f t="shared" si="7"/>
        <v>20.58333333333249</v>
      </c>
      <c r="AK60" s="51">
        <f t="shared" si="7"/>
        <v>22.166666666667531</v>
      </c>
    </row>
    <row r="61" spans="1:37" ht="12.95" customHeight="1">
      <c r="A61" s="27"/>
      <c r="B61" s="27"/>
      <c r="C61" s="27"/>
      <c r="D61" s="52">
        <f t="shared" si="3"/>
        <v>0.16111111111111104</v>
      </c>
      <c r="E61" s="41">
        <f t="shared" si="11"/>
        <v>46.077777777776895</v>
      </c>
      <c r="F61" s="41">
        <f t="shared" si="11"/>
        <v>48.655555555552709</v>
      </c>
      <c r="G61" s="41">
        <f t="shared" si="11"/>
        <v>50.266666666665543</v>
      </c>
      <c r="H61" s="42">
        <f t="shared" si="11"/>
        <v>42.855555555556784</v>
      </c>
      <c r="I61" s="42">
        <f t="shared" si="11"/>
        <v>45.433333333332968</v>
      </c>
      <c r="J61" s="42">
        <f t="shared" si="10"/>
        <v>47.044444444444402</v>
      </c>
      <c r="K61" s="43">
        <f t="shared" si="10"/>
        <v>39.633333333332445</v>
      </c>
      <c r="L61" s="43">
        <f t="shared" si="10"/>
        <v>42.211111111109773</v>
      </c>
      <c r="M61" s="43">
        <f t="shared" si="10"/>
        <v>43.822222222221676</v>
      </c>
      <c r="N61" s="44">
        <f t="shared" si="10"/>
        <v>29.644444444444034</v>
      </c>
      <c r="O61" s="44">
        <f t="shared" si="10"/>
        <v>32.222222222223579</v>
      </c>
      <c r="P61" s="44">
        <f t="shared" si="10"/>
        <v>33.833333333332405</v>
      </c>
      <c r="Q61" s="45">
        <f t="shared" si="10"/>
        <v>28.033333333334397</v>
      </c>
      <c r="R61" s="45">
        <f t="shared" si="10"/>
        <v>30.611111111112564</v>
      </c>
      <c r="S61" s="45">
        <f t="shared" si="10"/>
        <v>32.222222222223579</v>
      </c>
      <c r="T61" s="46">
        <f t="shared" si="10"/>
        <v>26.422222222223731</v>
      </c>
      <c r="U61" s="46">
        <f t="shared" si="10"/>
        <v>29</v>
      </c>
      <c r="V61" s="46">
        <f t="shared" si="10"/>
        <v>30.611111111112564</v>
      </c>
      <c r="W61" s="47">
        <f t="shared" si="10"/>
        <v>24.811111111111302</v>
      </c>
      <c r="X61" s="47">
        <f t="shared" si="10"/>
        <v>27.388888888887536</v>
      </c>
      <c r="Y61" s="47">
        <f t="shared" si="10"/>
        <v>29</v>
      </c>
      <c r="Z61" s="48">
        <f t="shared" si="13"/>
        <v>23.199999999999015</v>
      </c>
      <c r="AA61" s="48">
        <f t="shared" si="12"/>
        <v>25.777777777777246</v>
      </c>
      <c r="AB61" s="48">
        <f t="shared" si="12"/>
        <v>27.388888888887536</v>
      </c>
      <c r="AC61" s="49">
        <f t="shared" si="12"/>
        <v>21.58888888888923</v>
      </c>
      <c r="AD61" s="49">
        <f t="shared" si="12"/>
        <v>24.16666666666659</v>
      </c>
      <c r="AE61" s="49">
        <f t="shared" si="12"/>
        <v>25.777777777777246</v>
      </c>
      <c r="AF61" s="50">
        <f t="shared" si="12"/>
        <v>19.977777777777323</v>
      </c>
      <c r="AG61" s="50">
        <f t="shared" si="12"/>
        <v>22.55555555555642</v>
      </c>
      <c r="AH61" s="50">
        <f t="shared" si="7"/>
        <v>24.16666666666659</v>
      </c>
      <c r="AI61" s="51">
        <f t="shared" si="7"/>
        <v>18.366666666666937</v>
      </c>
      <c r="AJ61" s="51">
        <f t="shared" si="7"/>
        <v>20.944444444443601</v>
      </c>
      <c r="AK61" s="51">
        <f t="shared" si="7"/>
        <v>22.55555555555642</v>
      </c>
    </row>
    <row r="62" spans="1:37" ht="12.95" customHeight="1">
      <c r="A62" s="27"/>
      <c r="B62" s="27"/>
      <c r="C62" s="27"/>
      <c r="D62" s="52">
        <f t="shared" si="3"/>
        <v>0.16388888888888881</v>
      </c>
      <c r="E62" s="41">
        <f t="shared" si="11"/>
        <v>46.872222222221339</v>
      </c>
      <c r="F62" s="41">
        <f t="shared" si="11"/>
        <v>49.494444444441598</v>
      </c>
      <c r="G62" s="41">
        <f t="shared" si="11"/>
        <v>51.13333333333221</v>
      </c>
      <c r="H62" s="42">
        <f t="shared" si="11"/>
        <v>43.594444444445671</v>
      </c>
      <c r="I62" s="42">
        <f t="shared" si="11"/>
        <v>46.216666666666299</v>
      </c>
      <c r="J62" s="42">
        <f t="shared" si="10"/>
        <v>47.855555555555512</v>
      </c>
      <c r="K62" s="43">
        <f t="shared" si="10"/>
        <v>40.316666666665775</v>
      </c>
      <c r="L62" s="43">
        <f t="shared" si="10"/>
        <v>42.938888888887547</v>
      </c>
      <c r="M62" s="43">
        <f t="shared" si="10"/>
        <v>44.577777777777229</v>
      </c>
      <c r="N62" s="44">
        <f t="shared" si="10"/>
        <v>30.155555555555146</v>
      </c>
      <c r="O62" s="44">
        <f t="shared" si="10"/>
        <v>32.777777777779136</v>
      </c>
      <c r="P62" s="44">
        <f t="shared" si="10"/>
        <v>34.416666666665741</v>
      </c>
      <c r="Q62" s="45">
        <f t="shared" si="10"/>
        <v>28.516666666667732</v>
      </c>
      <c r="R62" s="45">
        <f t="shared" si="10"/>
        <v>31.138888888890342</v>
      </c>
      <c r="S62" s="45">
        <f t="shared" si="10"/>
        <v>32.777777777779136</v>
      </c>
      <c r="T62" s="46">
        <f t="shared" si="10"/>
        <v>26.877777777779286</v>
      </c>
      <c r="U62" s="46">
        <f t="shared" si="10"/>
        <v>29.5</v>
      </c>
      <c r="V62" s="46">
        <f t="shared" si="10"/>
        <v>31.138888888890342</v>
      </c>
      <c r="W62" s="47">
        <f t="shared" si="10"/>
        <v>25.238888888889079</v>
      </c>
      <c r="X62" s="47">
        <f t="shared" si="10"/>
        <v>27.861111111109757</v>
      </c>
      <c r="Y62" s="47">
        <f t="shared" si="10"/>
        <v>29.5</v>
      </c>
      <c r="Z62" s="48">
        <f t="shared" si="13"/>
        <v>23.599999999999014</v>
      </c>
      <c r="AA62" s="48">
        <f t="shared" si="12"/>
        <v>26.222222222221689</v>
      </c>
      <c r="AB62" s="48">
        <f t="shared" si="12"/>
        <v>27.861111111109757</v>
      </c>
      <c r="AC62" s="49">
        <f t="shared" si="12"/>
        <v>21.961111111111453</v>
      </c>
      <c r="AD62" s="49">
        <f t="shared" si="12"/>
        <v>24.583333333333258</v>
      </c>
      <c r="AE62" s="49">
        <f t="shared" si="12"/>
        <v>26.222222222221689</v>
      </c>
      <c r="AF62" s="50">
        <f t="shared" si="12"/>
        <v>20.322222222221768</v>
      </c>
      <c r="AG62" s="50">
        <f t="shared" si="12"/>
        <v>22.94444444444531</v>
      </c>
      <c r="AH62" s="50">
        <f t="shared" si="7"/>
        <v>24.583333333333258</v>
      </c>
      <c r="AI62" s="51">
        <f t="shared" si="7"/>
        <v>18.683333333333604</v>
      </c>
      <c r="AJ62" s="51">
        <f t="shared" si="7"/>
        <v>21.305555555554712</v>
      </c>
      <c r="AK62" s="51">
        <f t="shared" si="7"/>
        <v>22.94444444444531</v>
      </c>
    </row>
    <row r="63" spans="1:37" ht="12.95" customHeight="1">
      <c r="A63" s="27"/>
      <c r="B63" s="27"/>
      <c r="C63" s="27"/>
      <c r="D63" s="52">
        <f t="shared" si="3"/>
        <v>0.16666666666666657</v>
      </c>
      <c r="E63" s="41">
        <f t="shared" si="11"/>
        <v>47.666666666665783</v>
      </c>
      <c r="F63" s="41">
        <f t="shared" si="11"/>
        <v>50.333333333330486</v>
      </c>
      <c r="G63" s="41">
        <f t="shared" si="11"/>
        <v>51.999999999998877</v>
      </c>
      <c r="H63" s="42">
        <f t="shared" si="11"/>
        <v>44.333333333334558</v>
      </c>
      <c r="I63" s="42">
        <f t="shared" si="11"/>
        <v>46.999999999999631</v>
      </c>
      <c r="J63" s="42">
        <f t="shared" si="10"/>
        <v>48.666666666666622</v>
      </c>
      <c r="K63" s="43">
        <f t="shared" si="10"/>
        <v>40.999999999999105</v>
      </c>
      <c r="L63" s="43">
        <f t="shared" si="10"/>
        <v>43.666666666665321</v>
      </c>
      <c r="M63" s="43">
        <f t="shared" si="10"/>
        <v>45.333333333332781</v>
      </c>
      <c r="N63" s="44">
        <f t="shared" si="10"/>
        <v>30.666666666666259</v>
      </c>
      <c r="O63" s="44">
        <f t="shared" si="10"/>
        <v>33.333333333334693</v>
      </c>
      <c r="P63" s="44">
        <f t="shared" si="10"/>
        <v>34.999999999999076</v>
      </c>
      <c r="Q63" s="45">
        <f t="shared" si="10"/>
        <v>29.000000000001066</v>
      </c>
      <c r="R63" s="45">
        <f t="shared" si="10"/>
        <v>31.666666666668121</v>
      </c>
      <c r="S63" s="45">
        <f t="shared" si="10"/>
        <v>33.333333333334693</v>
      </c>
      <c r="T63" s="46">
        <f t="shared" si="10"/>
        <v>27.333333333334842</v>
      </c>
      <c r="U63" s="46">
        <f t="shared" si="10"/>
        <v>30</v>
      </c>
      <c r="V63" s="46">
        <f t="shared" si="10"/>
        <v>31.666666666668121</v>
      </c>
      <c r="W63" s="47">
        <f t="shared" si="10"/>
        <v>25.666666666666856</v>
      </c>
      <c r="X63" s="47">
        <f t="shared" si="10"/>
        <v>28.333333333331979</v>
      </c>
      <c r="Y63" s="47">
        <f t="shared" si="10"/>
        <v>30</v>
      </c>
      <c r="Z63" s="48">
        <f t="shared" si="13"/>
        <v>23.999999999999012</v>
      </c>
      <c r="AA63" s="48">
        <f t="shared" si="12"/>
        <v>26.666666666666131</v>
      </c>
      <c r="AB63" s="48">
        <f t="shared" si="12"/>
        <v>28.333333333331979</v>
      </c>
      <c r="AC63" s="49">
        <f t="shared" si="12"/>
        <v>22.333333333333677</v>
      </c>
      <c r="AD63" s="49">
        <f t="shared" si="12"/>
        <v>24.999999999999925</v>
      </c>
      <c r="AE63" s="49">
        <f t="shared" si="12"/>
        <v>26.666666666666131</v>
      </c>
      <c r="AF63" s="50">
        <f t="shared" si="12"/>
        <v>20.666666666666213</v>
      </c>
      <c r="AG63" s="50">
        <f t="shared" si="12"/>
        <v>23.333333333334199</v>
      </c>
      <c r="AH63" s="50">
        <f t="shared" si="7"/>
        <v>24.999999999999925</v>
      </c>
      <c r="AI63" s="51">
        <f t="shared" si="7"/>
        <v>19.00000000000027</v>
      </c>
      <c r="AJ63" s="51">
        <f t="shared" si="7"/>
        <v>21.666666666665822</v>
      </c>
      <c r="AK63" s="51">
        <f t="shared" si="7"/>
        <v>23.333333333334199</v>
      </c>
    </row>
    <row r="64" spans="1:37" ht="12.95" customHeight="1">
      <c r="A64" s="27"/>
      <c r="B64" s="27"/>
      <c r="C64" s="27"/>
      <c r="D64" s="52">
        <f t="shared" si="3"/>
        <v>0.16944444444444434</v>
      </c>
      <c r="E64" s="41">
        <f t="shared" si="11"/>
        <v>48.461111111110228</v>
      </c>
      <c r="F64" s="41">
        <f t="shared" si="11"/>
        <v>51.172222222219375</v>
      </c>
      <c r="G64" s="41">
        <f t="shared" si="11"/>
        <v>52.866666666665544</v>
      </c>
      <c r="H64" s="42">
        <f t="shared" si="11"/>
        <v>45.072222222223445</v>
      </c>
      <c r="I64" s="42">
        <f t="shared" si="11"/>
        <v>47.783333333332962</v>
      </c>
      <c r="J64" s="42">
        <f t="shared" si="10"/>
        <v>49.477777777777732</v>
      </c>
      <c r="K64" s="43">
        <f t="shared" si="10"/>
        <v>41.683333333332435</v>
      </c>
      <c r="L64" s="43">
        <f t="shared" si="10"/>
        <v>44.394444444443096</v>
      </c>
      <c r="M64" s="43">
        <f t="shared" si="10"/>
        <v>46.088888888888334</v>
      </c>
      <c r="N64" s="44">
        <f t="shared" si="10"/>
        <v>31.177777777777372</v>
      </c>
      <c r="O64" s="44">
        <f t="shared" si="10"/>
        <v>33.88888888889025</v>
      </c>
      <c r="P64" s="44">
        <f t="shared" si="10"/>
        <v>35.583333333332412</v>
      </c>
      <c r="Q64" s="45">
        <f t="shared" si="10"/>
        <v>29.4833333333344</v>
      </c>
      <c r="R64" s="45">
        <f t="shared" si="10"/>
        <v>32.194444444445899</v>
      </c>
      <c r="S64" s="45">
        <f t="shared" si="10"/>
        <v>33.88888888889025</v>
      </c>
      <c r="T64" s="46">
        <f t="shared" si="10"/>
        <v>27.788888888890398</v>
      </c>
      <c r="U64" s="46">
        <f t="shared" si="10"/>
        <v>30.5</v>
      </c>
      <c r="V64" s="46">
        <f t="shared" si="10"/>
        <v>32.194444444445899</v>
      </c>
      <c r="W64" s="47">
        <f t="shared" si="10"/>
        <v>26.094444444444633</v>
      </c>
      <c r="X64" s="47">
        <f t="shared" si="10"/>
        <v>28.8055555555542</v>
      </c>
      <c r="Y64" s="47">
        <f t="shared" si="10"/>
        <v>30.5</v>
      </c>
      <c r="Z64" s="48">
        <f t="shared" si="13"/>
        <v>24.399999999999011</v>
      </c>
      <c r="AA64" s="48">
        <f t="shared" si="12"/>
        <v>27.111111111110574</v>
      </c>
      <c r="AB64" s="48">
        <f t="shared" si="12"/>
        <v>28.8055555555542</v>
      </c>
      <c r="AC64" s="49">
        <f t="shared" si="12"/>
        <v>22.7055555555559</v>
      </c>
      <c r="AD64" s="49">
        <f t="shared" si="12"/>
        <v>25.416666666666593</v>
      </c>
      <c r="AE64" s="49">
        <f t="shared" si="12"/>
        <v>27.111111111110574</v>
      </c>
      <c r="AF64" s="50">
        <f t="shared" si="12"/>
        <v>21.011111111110658</v>
      </c>
      <c r="AG64" s="50">
        <f t="shared" si="12"/>
        <v>23.722222222223088</v>
      </c>
      <c r="AH64" s="50">
        <f t="shared" si="7"/>
        <v>25.416666666666593</v>
      </c>
      <c r="AI64" s="51">
        <f t="shared" si="7"/>
        <v>19.316666666666936</v>
      </c>
      <c r="AJ64" s="51">
        <f t="shared" si="7"/>
        <v>22.027777777776933</v>
      </c>
      <c r="AK64" s="51">
        <f t="shared" si="7"/>
        <v>23.722222222223088</v>
      </c>
    </row>
    <row r="65" spans="1:37" ht="12.95" customHeight="1">
      <c r="A65" s="27"/>
      <c r="B65" s="27"/>
      <c r="C65" s="27"/>
      <c r="D65" s="52">
        <f t="shared" si="3"/>
        <v>0.17222222222222211</v>
      </c>
      <c r="E65" s="41">
        <f t="shared" si="11"/>
        <v>49.255555555554672</v>
      </c>
      <c r="F65" s="41">
        <f t="shared" si="11"/>
        <v>52.011111111108264</v>
      </c>
      <c r="G65" s="41">
        <f t="shared" si="11"/>
        <v>53.733333333332212</v>
      </c>
      <c r="H65" s="42">
        <f t="shared" si="11"/>
        <v>45.811111111112332</v>
      </c>
      <c r="I65" s="42">
        <f t="shared" si="11"/>
        <v>48.566666666666293</v>
      </c>
      <c r="J65" s="42">
        <f t="shared" si="10"/>
        <v>50.288888888888842</v>
      </c>
      <c r="K65" s="43">
        <f t="shared" si="10"/>
        <v>42.366666666665765</v>
      </c>
      <c r="L65" s="43">
        <f t="shared" si="10"/>
        <v>45.12222222222087</v>
      </c>
      <c r="M65" s="43">
        <f t="shared" si="10"/>
        <v>46.844444444443887</v>
      </c>
      <c r="N65" s="44">
        <f t="shared" si="10"/>
        <v>31.688888888888485</v>
      </c>
      <c r="O65" s="44">
        <f t="shared" si="10"/>
        <v>34.444444444445807</v>
      </c>
      <c r="P65" s="44">
        <f t="shared" si="10"/>
        <v>36.166666666665748</v>
      </c>
      <c r="Q65" s="45">
        <f t="shared" si="10"/>
        <v>29.966666666667734</v>
      </c>
      <c r="R65" s="45">
        <f t="shared" si="10"/>
        <v>32.722222222223678</v>
      </c>
      <c r="S65" s="45">
        <f t="shared" si="10"/>
        <v>34.444444444445807</v>
      </c>
      <c r="T65" s="46">
        <f t="shared" si="10"/>
        <v>28.244444444445953</v>
      </c>
      <c r="U65" s="46">
        <f t="shared" si="10"/>
        <v>31</v>
      </c>
      <c r="V65" s="46">
        <f t="shared" si="10"/>
        <v>32.722222222223678</v>
      </c>
      <c r="W65" s="47">
        <f t="shared" si="10"/>
        <v>26.52222222222241</v>
      </c>
      <c r="X65" s="47">
        <f t="shared" si="10"/>
        <v>29.277777777776421</v>
      </c>
      <c r="Y65" s="47">
        <f t="shared" si="10"/>
        <v>31</v>
      </c>
      <c r="Z65" s="48">
        <f t="shared" si="13"/>
        <v>24.79999999999901</v>
      </c>
      <c r="AA65" s="48">
        <f t="shared" si="12"/>
        <v>27.555555555555017</v>
      </c>
      <c r="AB65" s="48">
        <f t="shared" si="12"/>
        <v>29.277777777776421</v>
      </c>
      <c r="AC65" s="49">
        <f t="shared" si="12"/>
        <v>23.077777777778124</v>
      </c>
      <c r="AD65" s="49">
        <f t="shared" si="12"/>
        <v>25.833333333333261</v>
      </c>
      <c r="AE65" s="49">
        <f t="shared" si="12"/>
        <v>27.555555555555017</v>
      </c>
      <c r="AF65" s="50">
        <f t="shared" si="12"/>
        <v>21.355555555555103</v>
      </c>
      <c r="AG65" s="50">
        <f t="shared" si="12"/>
        <v>24.111111111111978</v>
      </c>
      <c r="AH65" s="50">
        <f t="shared" si="7"/>
        <v>25.833333333333261</v>
      </c>
      <c r="AI65" s="51">
        <f t="shared" si="7"/>
        <v>19.633333333333603</v>
      </c>
      <c r="AJ65" s="51">
        <f t="shared" si="7"/>
        <v>22.388888888888044</v>
      </c>
      <c r="AK65" s="51">
        <f t="shared" si="7"/>
        <v>24.111111111111978</v>
      </c>
    </row>
    <row r="66" spans="1:37" ht="12.95" customHeight="1">
      <c r="A66" s="27"/>
      <c r="B66" s="27"/>
      <c r="C66" s="27"/>
      <c r="D66" s="52">
        <f t="shared" si="3"/>
        <v>0.17499999999999988</v>
      </c>
      <c r="E66" s="41">
        <f t="shared" si="11"/>
        <v>50.049999999999116</v>
      </c>
      <c r="F66" s="41">
        <f t="shared" si="11"/>
        <v>52.849999999997152</v>
      </c>
      <c r="G66" s="41">
        <f t="shared" si="11"/>
        <v>54.599999999998879</v>
      </c>
      <c r="H66" s="42">
        <f t="shared" si="11"/>
        <v>46.550000000001219</v>
      </c>
      <c r="I66" s="42">
        <f t="shared" si="11"/>
        <v>49.349999999999625</v>
      </c>
      <c r="J66" s="42">
        <f t="shared" si="10"/>
        <v>51.099999999999952</v>
      </c>
      <c r="K66" s="43">
        <f t="shared" si="10"/>
        <v>43.049999999999095</v>
      </c>
      <c r="L66" s="43">
        <f t="shared" si="10"/>
        <v>45.849999999998644</v>
      </c>
      <c r="M66" s="43">
        <f t="shared" si="10"/>
        <v>47.59999999999944</v>
      </c>
      <c r="N66" s="44">
        <f t="shared" si="10"/>
        <v>32.199999999999598</v>
      </c>
      <c r="O66" s="44">
        <f t="shared" si="10"/>
        <v>35.000000000001364</v>
      </c>
      <c r="P66" s="44">
        <f t="shared" si="10"/>
        <v>36.749999999999083</v>
      </c>
      <c r="Q66" s="45">
        <f t="shared" si="10"/>
        <v>30.450000000001069</v>
      </c>
      <c r="R66" s="45">
        <f t="shared" si="10"/>
        <v>33.250000000001457</v>
      </c>
      <c r="S66" s="45">
        <f t="shared" si="10"/>
        <v>35.000000000001364</v>
      </c>
      <c r="T66" s="46">
        <f t="shared" si="10"/>
        <v>28.700000000001509</v>
      </c>
      <c r="U66" s="46">
        <f t="shared" si="10"/>
        <v>31.5</v>
      </c>
      <c r="V66" s="46">
        <f t="shared" si="10"/>
        <v>33.250000000001457</v>
      </c>
      <c r="W66" s="47">
        <f t="shared" si="10"/>
        <v>26.950000000000188</v>
      </c>
      <c r="X66" s="47">
        <f t="shared" si="10"/>
        <v>29.749999999998643</v>
      </c>
      <c r="Y66" s="47">
        <f t="shared" si="10"/>
        <v>31.5</v>
      </c>
      <c r="Z66" s="48">
        <f t="shared" si="13"/>
        <v>25.199999999999008</v>
      </c>
      <c r="AA66" s="48">
        <f t="shared" si="12"/>
        <v>27.99999999999946</v>
      </c>
      <c r="AB66" s="48">
        <f t="shared" si="12"/>
        <v>29.749999999998643</v>
      </c>
      <c r="AC66" s="49">
        <f t="shared" si="12"/>
        <v>23.450000000000347</v>
      </c>
      <c r="AD66" s="49">
        <f t="shared" si="12"/>
        <v>26.249999999999929</v>
      </c>
      <c r="AE66" s="49">
        <f t="shared" si="12"/>
        <v>27.99999999999946</v>
      </c>
      <c r="AF66" s="50">
        <f t="shared" si="12"/>
        <v>21.699999999999548</v>
      </c>
      <c r="AG66" s="50">
        <f t="shared" si="12"/>
        <v>24.500000000000867</v>
      </c>
      <c r="AH66" s="50">
        <f t="shared" si="7"/>
        <v>26.249999999999929</v>
      </c>
      <c r="AI66" s="51">
        <f t="shared" si="7"/>
        <v>19.950000000000269</v>
      </c>
      <c r="AJ66" s="51">
        <f t="shared" si="7"/>
        <v>22.749999999999154</v>
      </c>
      <c r="AK66" s="51">
        <f t="shared" si="7"/>
        <v>24.500000000000867</v>
      </c>
    </row>
    <row r="67" spans="1:37" ht="12.95" customHeight="1">
      <c r="A67" s="27"/>
      <c r="B67" s="27"/>
      <c r="C67" s="27"/>
      <c r="D67" s="52">
        <f t="shared" si="3"/>
        <v>0.17777777777777765</v>
      </c>
      <c r="E67" s="41">
        <f t="shared" si="11"/>
        <v>50.84444444444356</v>
      </c>
      <c r="F67" s="41">
        <f t="shared" si="11"/>
        <v>53.688888888886041</v>
      </c>
      <c r="G67" s="41">
        <f t="shared" si="11"/>
        <v>55.466666666665546</v>
      </c>
      <c r="H67" s="42">
        <f t="shared" si="11"/>
        <v>47.288888888890106</v>
      </c>
      <c r="I67" s="42">
        <f t="shared" si="11"/>
        <v>50.133333333332956</v>
      </c>
      <c r="J67" s="42">
        <f t="shared" si="10"/>
        <v>51.911111111111062</v>
      </c>
      <c r="K67" s="43">
        <f t="shared" si="10"/>
        <v>43.733333333332425</v>
      </c>
      <c r="L67" s="43">
        <f t="shared" si="10"/>
        <v>46.577777777776419</v>
      </c>
      <c r="M67" s="43">
        <f t="shared" si="10"/>
        <v>48.355555555554993</v>
      </c>
      <c r="N67" s="44">
        <f t="shared" si="10"/>
        <v>32.711111111110711</v>
      </c>
      <c r="O67" s="44">
        <f t="shared" si="10"/>
        <v>35.555555555556921</v>
      </c>
      <c r="P67" s="44">
        <f t="shared" si="10"/>
        <v>37.333333333332419</v>
      </c>
      <c r="Q67" s="45">
        <f t="shared" si="10"/>
        <v>30.933333333334403</v>
      </c>
      <c r="R67" s="45">
        <f t="shared" si="10"/>
        <v>33.777777777779235</v>
      </c>
      <c r="S67" s="45">
        <f t="shared" si="10"/>
        <v>35.555555555556921</v>
      </c>
      <c r="T67" s="46">
        <f t="shared" si="10"/>
        <v>29.155555555557065</v>
      </c>
      <c r="U67" s="46">
        <f t="shared" si="10"/>
        <v>32</v>
      </c>
      <c r="V67" s="46">
        <f t="shared" si="10"/>
        <v>33.777777777779235</v>
      </c>
      <c r="W67" s="47">
        <f t="shared" si="10"/>
        <v>27.377777777777965</v>
      </c>
      <c r="X67" s="47">
        <f t="shared" si="10"/>
        <v>30.222222222220864</v>
      </c>
      <c r="Y67" s="47">
        <f t="shared" si="10"/>
        <v>32</v>
      </c>
      <c r="Z67" s="48">
        <f t="shared" si="13"/>
        <v>25.599999999999007</v>
      </c>
      <c r="AA67" s="48">
        <f t="shared" si="12"/>
        <v>28.444444444443903</v>
      </c>
      <c r="AB67" s="48">
        <f t="shared" si="12"/>
        <v>30.222222222220864</v>
      </c>
      <c r="AC67" s="49">
        <f t="shared" si="12"/>
        <v>23.822222222222571</v>
      </c>
      <c r="AD67" s="49">
        <f t="shared" si="12"/>
        <v>26.666666666666597</v>
      </c>
      <c r="AE67" s="49">
        <f t="shared" si="12"/>
        <v>28.444444444443903</v>
      </c>
      <c r="AF67" s="50">
        <f t="shared" si="12"/>
        <v>22.044444444443993</v>
      </c>
      <c r="AG67" s="50">
        <f t="shared" si="12"/>
        <v>24.888888888889756</v>
      </c>
      <c r="AH67" s="50">
        <f t="shared" si="7"/>
        <v>26.666666666666597</v>
      </c>
      <c r="AI67" s="51">
        <f t="shared" si="7"/>
        <v>20.266666666666936</v>
      </c>
      <c r="AJ67" s="51">
        <f t="shared" si="7"/>
        <v>23.111111111110265</v>
      </c>
      <c r="AK67" s="51">
        <f t="shared" si="7"/>
        <v>24.888888888889756</v>
      </c>
    </row>
    <row r="68" spans="1:37" ht="12.95" customHeight="1">
      <c r="A68" s="27"/>
      <c r="B68" s="27"/>
      <c r="C68" s="27"/>
      <c r="D68" s="52">
        <f t="shared" si="3"/>
        <v>0.18055555555555541</v>
      </c>
      <c r="E68" s="41">
        <f t="shared" si="11"/>
        <v>51.638888888888005</v>
      </c>
      <c r="F68" s="41">
        <f t="shared" si="11"/>
        <v>54.527777777774929</v>
      </c>
      <c r="G68" s="41">
        <f t="shared" si="11"/>
        <v>56.333333333332213</v>
      </c>
      <c r="H68" s="42">
        <f t="shared" si="11"/>
        <v>48.027777777778994</v>
      </c>
      <c r="I68" s="42">
        <f t="shared" si="11"/>
        <v>50.916666666666288</v>
      </c>
      <c r="J68" s="42">
        <f t="shared" si="10"/>
        <v>52.722222222222172</v>
      </c>
      <c r="K68" s="43">
        <f t="shared" si="10"/>
        <v>44.416666666665755</v>
      </c>
      <c r="L68" s="43">
        <f t="shared" si="10"/>
        <v>47.305555555554193</v>
      </c>
      <c r="M68" s="43">
        <f t="shared" si="10"/>
        <v>49.111111111110546</v>
      </c>
      <c r="N68" s="44">
        <f t="shared" si="10"/>
        <v>33.222222222221824</v>
      </c>
      <c r="O68" s="44">
        <f t="shared" si="10"/>
        <v>36.111111111112479</v>
      </c>
      <c r="P68" s="44">
        <f t="shared" si="10"/>
        <v>37.916666666665755</v>
      </c>
      <c r="Q68" s="45">
        <f t="shared" si="10"/>
        <v>31.416666666667737</v>
      </c>
      <c r="R68" s="45">
        <f t="shared" si="10"/>
        <v>34.305555555557014</v>
      </c>
      <c r="S68" s="45">
        <f t="shared" si="10"/>
        <v>36.111111111112479</v>
      </c>
      <c r="T68" s="46">
        <f t="shared" si="10"/>
        <v>29.611111111112621</v>
      </c>
      <c r="U68" s="46">
        <f t="shared" si="10"/>
        <v>32.5</v>
      </c>
      <c r="V68" s="46">
        <f t="shared" si="10"/>
        <v>34.305555555557014</v>
      </c>
      <c r="W68" s="47">
        <f t="shared" si="10"/>
        <v>27.805555555555742</v>
      </c>
      <c r="X68" s="47">
        <f t="shared" si="10"/>
        <v>30.694444444443086</v>
      </c>
      <c r="Y68" s="47">
        <f t="shared" si="10"/>
        <v>32.5</v>
      </c>
      <c r="Z68" s="48">
        <f t="shared" si="13"/>
        <v>25.999999999999005</v>
      </c>
      <c r="AA68" s="48">
        <f t="shared" si="12"/>
        <v>28.888888888888346</v>
      </c>
      <c r="AB68" s="48">
        <f t="shared" si="12"/>
        <v>30.694444444443086</v>
      </c>
      <c r="AC68" s="49">
        <f t="shared" si="12"/>
        <v>24.194444444444795</v>
      </c>
      <c r="AD68" s="49">
        <f t="shared" si="12"/>
        <v>27.083333333333265</v>
      </c>
      <c r="AE68" s="49">
        <f t="shared" si="12"/>
        <v>28.888888888888346</v>
      </c>
      <c r="AF68" s="50">
        <f t="shared" si="12"/>
        <v>22.388888888888438</v>
      </c>
      <c r="AG68" s="50">
        <f t="shared" si="12"/>
        <v>25.277777777778645</v>
      </c>
      <c r="AH68" s="50">
        <f t="shared" si="7"/>
        <v>27.083333333333265</v>
      </c>
      <c r="AI68" s="51">
        <f t="shared" si="7"/>
        <v>20.583333333333602</v>
      </c>
      <c r="AJ68" s="51">
        <f t="shared" si="7"/>
        <v>23.472222222221376</v>
      </c>
      <c r="AK68" s="51">
        <f t="shared" si="7"/>
        <v>25.277777777778645</v>
      </c>
    </row>
    <row r="69" spans="1:37" ht="12.95" customHeight="1">
      <c r="A69" s="27"/>
      <c r="B69" s="27"/>
      <c r="C69" s="27"/>
      <c r="D69" s="52">
        <f t="shared" ref="D69:D132" si="14">D68+0.2/72</f>
        <v>0.18333333333333318</v>
      </c>
      <c r="E69" s="41">
        <f t="shared" si="11"/>
        <v>52.433333333332449</v>
      </c>
      <c r="F69" s="41">
        <f t="shared" si="11"/>
        <v>55.366666666663818</v>
      </c>
      <c r="G69" s="41">
        <f t="shared" si="11"/>
        <v>57.19999999999888</v>
      </c>
      <c r="H69" s="42">
        <f t="shared" si="11"/>
        <v>48.766666666667881</v>
      </c>
      <c r="I69" s="42">
        <f t="shared" si="11"/>
        <v>51.699999999999619</v>
      </c>
      <c r="J69" s="42">
        <f t="shared" si="10"/>
        <v>53.533333333333282</v>
      </c>
      <c r="K69" s="43">
        <f t="shared" si="10"/>
        <v>45.099999999999085</v>
      </c>
      <c r="L69" s="43">
        <f t="shared" si="10"/>
        <v>48.033333333331967</v>
      </c>
      <c r="M69" s="43">
        <f t="shared" ref="M69:AB91" si="15">M70-(M$363/360)</f>
        <v>49.866666666666099</v>
      </c>
      <c r="N69" s="44">
        <f t="shared" si="15"/>
        <v>33.733333333332936</v>
      </c>
      <c r="O69" s="44">
        <f t="shared" si="15"/>
        <v>36.666666666668036</v>
      </c>
      <c r="P69" s="44">
        <f t="shared" si="15"/>
        <v>38.499999999999091</v>
      </c>
      <c r="Q69" s="45">
        <f t="shared" si="15"/>
        <v>31.900000000001071</v>
      </c>
      <c r="R69" s="45">
        <f t="shared" si="15"/>
        <v>34.833333333334792</v>
      </c>
      <c r="S69" s="45">
        <f t="shared" si="15"/>
        <v>36.666666666668036</v>
      </c>
      <c r="T69" s="46">
        <f t="shared" si="15"/>
        <v>30.066666666668176</v>
      </c>
      <c r="U69" s="46">
        <f t="shared" si="15"/>
        <v>33</v>
      </c>
      <c r="V69" s="46">
        <f t="shared" si="15"/>
        <v>34.833333333334792</v>
      </c>
      <c r="W69" s="47">
        <f t="shared" si="15"/>
        <v>28.233333333333519</v>
      </c>
      <c r="X69" s="47">
        <f t="shared" si="15"/>
        <v>31.166666666665307</v>
      </c>
      <c r="Y69" s="47">
        <f t="shared" si="15"/>
        <v>33</v>
      </c>
      <c r="Z69" s="48">
        <f t="shared" si="15"/>
        <v>26.399999999999004</v>
      </c>
      <c r="AA69" s="48">
        <f t="shared" si="12"/>
        <v>29.333333333332789</v>
      </c>
      <c r="AB69" s="48">
        <f t="shared" si="12"/>
        <v>31.166666666665307</v>
      </c>
      <c r="AC69" s="49">
        <f t="shared" si="12"/>
        <v>24.566666666667018</v>
      </c>
      <c r="AD69" s="49">
        <f t="shared" si="12"/>
        <v>27.499999999999932</v>
      </c>
      <c r="AE69" s="49">
        <f t="shared" si="12"/>
        <v>29.333333333332789</v>
      </c>
      <c r="AF69" s="50">
        <f t="shared" si="12"/>
        <v>22.733333333332883</v>
      </c>
      <c r="AG69" s="50">
        <f t="shared" si="12"/>
        <v>25.666666666667535</v>
      </c>
      <c r="AH69" s="50">
        <f t="shared" si="7"/>
        <v>27.499999999999932</v>
      </c>
      <c r="AI69" s="51">
        <f t="shared" si="7"/>
        <v>20.900000000000269</v>
      </c>
      <c r="AJ69" s="51">
        <f t="shared" si="7"/>
        <v>23.833333333332487</v>
      </c>
      <c r="AK69" s="51">
        <f t="shared" si="7"/>
        <v>25.666666666667535</v>
      </c>
    </row>
    <row r="70" spans="1:37" ht="12.95" customHeight="1">
      <c r="A70" s="27"/>
      <c r="B70" s="27"/>
      <c r="C70" s="27"/>
      <c r="D70" s="52">
        <f t="shared" si="14"/>
        <v>0.18611111111111095</v>
      </c>
      <c r="E70" s="41">
        <f t="shared" si="11"/>
        <v>53.227777777776893</v>
      </c>
      <c r="F70" s="41">
        <f t="shared" si="11"/>
        <v>56.205555555552706</v>
      </c>
      <c r="G70" s="41">
        <f t="shared" si="11"/>
        <v>58.066666666665547</v>
      </c>
      <c r="H70" s="42">
        <f t="shared" si="11"/>
        <v>49.505555555556768</v>
      </c>
      <c r="I70" s="42">
        <f t="shared" si="11"/>
        <v>52.483333333332951</v>
      </c>
      <c r="J70" s="42">
        <f t="shared" si="11"/>
        <v>54.344444444444392</v>
      </c>
      <c r="K70" s="43">
        <f t="shared" si="11"/>
        <v>45.783333333332415</v>
      </c>
      <c r="L70" s="43">
        <f t="shared" si="11"/>
        <v>48.761111111109742</v>
      </c>
      <c r="M70" s="43">
        <f t="shared" si="11"/>
        <v>50.622222222221652</v>
      </c>
      <c r="N70" s="44">
        <f t="shared" si="11"/>
        <v>34.244444444444049</v>
      </c>
      <c r="O70" s="44">
        <f t="shared" si="11"/>
        <v>37.222222222223593</v>
      </c>
      <c r="P70" s="44">
        <f t="shared" si="11"/>
        <v>39.083333333332426</v>
      </c>
      <c r="Q70" s="45">
        <f t="shared" si="11"/>
        <v>32.383333333334406</v>
      </c>
      <c r="R70" s="45">
        <f t="shared" si="11"/>
        <v>35.361111111112571</v>
      </c>
      <c r="S70" s="45">
        <f t="shared" si="11"/>
        <v>37.222222222223593</v>
      </c>
      <c r="T70" s="46">
        <f t="shared" si="11"/>
        <v>30.522222222223732</v>
      </c>
      <c r="U70" s="46">
        <f t="shared" si="15"/>
        <v>33.5</v>
      </c>
      <c r="V70" s="46">
        <f t="shared" si="15"/>
        <v>35.361111111112571</v>
      </c>
      <c r="W70" s="47">
        <f t="shared" si="15"/>
        <v>28.661111111111296</v>
      </c>
      <c r="X70" s="47">
        <f t="shared" si="15"/>
        <v>31.638888888887529</v>
      </c>
      <c r="Y70" s="47">
        <f t="shared" si="15"/>
        <v>33.5</v>
      </c>
      <c r="Z70" s="48">
        <f t="shared" si="15"/>
        <v>26.799999999999002</v>
      </c>
      <c r="AA70" s="48">
        <f t="shared" si="12"/>
        <v>29.777777777777231</v>
      </c>
      <c r="AB70" s="48">
        <f t="shared" si="12"/>
        <v>31.638888888887529</v>
      </c>
      <c r="AC70" s="49">
        <f t="shared" si="12"/>
        <v>24.938888888889242</v>
      </c>
      <c r="AD70" s="49">
        <f t="shared" si="12"/>
        <v>27.9166666666666</v>
      </c>
      <c r="AE70" s="49">
        <f t="shared" si="12"/>
        <v>29.777777777777231</v>
      </c>
      <c r="AF70" s="50">
        <f t="shared" si="12"/>
        <v>23.077777777777328</v>
      </c>
      <c r="AG70" s="50">
        <f t="shared" si="12"/>
        <v>26.055555555556424</v>
      </c>
      <c r="AH70" s="50">
        <f t="shared" si="7"/>
        <v>27.9166666666666</v>
      </c>
      <c r="AI70" s="51">
        <f t="shared" si="7"/>
        <v>21.216666666666935</v>
      </c>
      <c r="AJ70" s="51">
        <f t="shared" si="7"/>
        <v>24.194444444443597</v>
      </c>
      <c r="AK70" s="51">
        <f t="shared" si="7"/>
        <v>26.055555555556424</v>
      </c>
    </row>
    <row r="71" spans="1:37" ht="12.95" customHeight="1">
      <c r="A71" s="27"/>
      <c r="B71" s="27"/>
      <c r="C71" s="27"/>
      <c r="D71" s="52">
        <f t="shared" si="14"/>
        <v>0.18888888888888872</v>
      </c>
      <c r="E71" s="41">
        <f t="shared" si="11"/>
        <v>54.022222222221338</v>
      </c>
      <c r="F71" s="41">
        <f t="shared" si="11"/>
        <v>57.044444444441595</v>
      </c>
      <c r="G71" s="41">
        <f t="shared" si="11"/>
        <v>58.933333333332214</v>
      </c>
      <c r="H71" s="42">
        <f t="shared" si="11"/>
        <v>50.244444444445655</v>
      </c>
      <c r="I71" s="42">
        <f t="shared" si="11"/>
        <v>53.266666666666282</v>
      </c>
      <c r="J71" s="42">
        <f t="shared" si="11"/>
        <v>55.155555555555502</v>
      </c>
      <c r="K71" s="43">
        <f t="shared" si="11"/>
        <v>46.466666666665745</v>
      </c>
      <c r="L71" s="43">
        <f t="shared" si="11"/>
        <v>49.488888888887516</v>
      </c>
      <c r="M71" s="43">
        <f t="shared" si="11"/>
        <v>51.377777777777204</v>
      </c>
      <c r="N71" s="44">
        <f t="shared" si="11"/>
        <v>34.755555555555162</v>
      </c>
      <c r="O71" s="44">
        <f t="shared" si="11"/>
        <v>37.77777777777915</v>
      </c>
      <c r="P71" s="44">
        <f t="shared" si="11"/>
        <v>39.666666666665762</v>
      </c>
      <c r="Q71" s="45">
        <f t="shared" si="11"/>
        <v>32.86666666666774</v>
      </c>
      <c r="R71" s="45">
        <f t="shared" si="11"/>
        <v>35.888888888890349</v>
      </c>
      <c r="S71" s="45">
        <f t="shared" si="11"/>
        <v>37.77777777777915</v>
      </c>
      <c r="T71" s="46">
        <f t="shared" si="11"/>
        <v>30.977777777779288</v>
      </c>
      <c r="U71" s="46">
        <f t="shared" si="15"/>
        <v>34</v>
      </c>
      <c r="V71" s="46">
        <f t="shared" si="15"/>
        <v>35.888888888890349</v>
      </c>
      <c r="W71" s="47">
        <f t="shared" si="15"/>
        <v>29.088888888889073</v>
      </c>
      <c r="X71" s="47">
        <f t="shared" si="15"/>
        <v>32.11111111110975</v>
      </c>
      <c r="Y71" s="47">
        <f t="shared" si="15"/>
        <v>34</v>
      </c>
      <c r="Z71" s="48">
        <f t="shared" si="15"/>
        <v>27.199999999999001</v>
      </c>
      <c r="AA71" s="48">
        <f t="shared" si="12"/>
        <v>30.222222222221674</v>
      </c>
      <c r="AB71" s="48">
        <f t="shared" si="12"/>
        <v>32.11111111110975</v>
      </c>
      <c r="AC71" s="49">
        <f t="shared" si="12"/>
        <v>25.311111111111465</v>
      </c>
      <c r="AD71" s="49">
        <f t="shared" si="12"/>
        <v>28.333333333333268</v>
      </c>
      <c r="AE71" s="49">
        <f t="shared" si="12"/>
        <v>30.222222222221674</v>
      </c>
      <c r="AF71" s="50">
        <f t="shared" si="12"/>
        <v>23.422222222221773</v>
      </c>
      <c r="AG71" s="50">
        <f t="shared" si="12"/>
        <v>26.444444444445313</v>
      </c>
      <c r="AH71" s="50">
        <f t="shared" si="12"/>
        <v>28.333333333333268</v>
      </c>
      <c r="AI71" s="51">
        <f t="shared" si="12"/>
        <v>21.533333333333601</v>
      </c>
      <c r="AJ71" s="51">
        <f t="shared" si="12"/>
        <v>24.555555555554708</v>
      </c>
      <c r="AK71" s="51">
        <f t="shared" si="12"/>
        <v>26.444444444445313</v>
      </c>
    </row>
    <row r="72" spans="1:37" ht="12.95" customHeight="1">
      <c r="A72" s="27"/>
      <c r="B72" s="27"/>
      <c r="C72" s="27"/>
      <c r="D72" s="52">
        <f t="shared" si="14"/>
        <v>0.19166666666666649</v>
      </c>
      <c r="E72" s="41">
        <f t="shared" si="11"/>
        <v>54.816666666665782</v>
      </c>
      <c r="F72" s="41">
        <f t="shared" si="11"/>
        <v>57.883333333330484</v>
      </c>
      <c r="G72" s="41">
        <f t="shared" si="11"/>
        <v>59.799999999998882</v>
      </c>
      <c r="H72" s="42">
        <f t="shared" si="11"/>
        <v>50.983333333334542</v>
      </c>
      <c r="I72" s="42">
        <f t="shared" si="11"/>
        <v>54.049999999999613</v>
      </c>
      <c r="J72" s="42">
        <f t="shared" si="11"/>
        <v>55.966666666666612</v>
      </c>
      <c r="K72" s="43">
        <f t="shared" si="11"/>
        <v>47.149999999999075</v>
      </c>
      <c r="L72" s="43">
        <f t="shared" si="11"/>
        <v>50.21666666666529</v>
      </c>
      <c r="M72" s="43">
        <f t="shared" si="11"/>
        <v>52.133333333332757</v>
      </c>
      <c r="N72" s="44">
        <f t="shared" si="11"/>
        <v>35.266666666666275</v>
      </c>
      <c r="O72" s="44">
        <f t="shared" si="11"/>
        <v>38.333333333334707</v>
      </c>
      <c r="P72" s="44">
        <f t="shared" si="11"/>
        <v>40.249999999999098</v>
      </c>
      <c r="Q72" s="45">
        <f t="shared" si="11"/>
        <v>33.350000000001074</v>
      </c>
      <c r="R72" s="45">
        <f t="shared" si="11"/>
        <v>36.416666666668128</v>
      </c>
      <c r="S72" s="45">
        <f t="shared" si="11"/>
        <v>38.333333333334707</v>
      </c>
      <c r="T72" s="46">
        <f t="shared" si="11"/>
        <v>31.433333333334843</v>
      </c>
      <c r="U72" s="46">
        <f t="shared" si="15"/>
        <v>34.5</v>
      </c>
      <c r="V72" s="46">
        <f t="shared" si="15"/>
        <v>36.416666666668128</v>
      </c>
      <c r="W72" s="47">
        <f t="shared" si="15"/>
        <v>29.51666666666685</v>
      </c>
      <c r="X72" s="47">
        <f t="shared" si="15"/>
        <v>32.583333333331971</v>
      </c>
      <c r="Y72" s="47">
        <f t="shared" si="15"/>
        <v>34.5</v>
      </c>
      <c r="Z72" s="48">
        <f t="shared" si="15"/>
        <v>27.599999999999</v>
      </c>
      <c r="AA72" s="48">
        <f t="shared" si="12"/>
        <v>30.666666666666117</v>
      </c>
      <c r="AB72" s="48">
        <f t="shared" si="12"/>
        <v>32.583333333331971</v>
      </c>
      <c r="AC72" s="49">
        <f t="shared" si="12"/>
        <v>25.683333333333689</v>
      </c>
      <c r="AD72" s="49">
        <f t="shared" si="12"/>
        <v>28.749999999999936</v>
      </c>
      <c r="AE72" s="49">
        <f t="shared" si="12"/>
        <v>30.666666666666117</v>
      </c>
      <c r="AF72" s="50">
        <f t="shared" si="12"/>
        <v>23.766666666666218</v>
      </c>
      <c r="AG72" s="50">
        <f t="shared" si="12"/>
        <v>26.833333333334203</v>
      </c>
      <c r="AH72" s="50">
        <f t="shared" si="12"/>
        <v>28.749999999999936</v>
      </c>
      <c r="AI72" s="51">
        <f t="shared" si="12"/>
        <v>21.850000000000268</v>
      </c>
      <c r="AJ72" s="51">
        <f t="shared" si="12"/>
        <v>24.916666666665819</v>
      </c>
      <c r="AK72" s="51">
        <f t="shared" si="12"/>
        <v>26.833333333334203</v>
      </c>
    </row>
    <row r="73" spans="1:37" ht="12.95" customHeight="1">
      <c r="A73" s="27"/>
      <c r="B73" s="27"/>
      <c r="C73" s="27"/>
      <c r="D73" s="52">
        <f t="shared" si="14"/>
        <v>0.19444444444444425</v>
      </c>
      <c r="E73" s="41">
        <f t="shared" si="11"/>
        <v>55.611111111110226</v>
      </c>
      <c r="F73" s="41">
        <f t="shared" si="11"/>
        <v>58.722222222219372</v>
      </c>
      <c r="G73" s="41">
        <f t="shared" si="11"/>
        <v>60.666666666665549</v>
      </c>
      <c r="H73" s="42">
        <f t="shared" si="11"/>
        <v>51.722222222223429</v>
      </c>
      <c r="I73" s="42">
        <f t="shared" si="11"/>
        <v>54.833333333332945</v>
      </c>
      <c r="J73" s="42">
        <f t="shared" si="11"/>
        <v>56.777777777777722</v>
      </c>
      <c r="K73" s="43">
        <f t="shared" si="11"/>
        <v>47.833333333332405</v>
      </c>
      <c r="L73" s="43">
        <f t="shared" si="11"/>
        <v>50.944444444443064</v>
      </c>
      <c r="M73" s="43">
        <f t="shared" si="11"/>
        <v>52.88888888888831</v>
      </c>
      <c r="N73" s="44">
        <f t="shared" si="11"/>
        <v>35.777777777777388</v>
      </c>
      <c r="O73" s="44">
        <f t="shared" si="11"/>
        <v>38.888888888890264</v>
      </c>
      <c r="P73" s="44">
        <f t="shared" si="11"/>
        <v>40.833333333332433</v>
      </c>
      <c r="Q73" s="45">
        <f t="shared" si="11"/>
        <v>33.833333333334409</v>
      </c>
      <c r="R73" s="45">
        <f t="shared" si="11"/>
        <v>36.944444444445907</v>
      </c>
      <c r="S73" s="45">
        <f t="shared" si="11"/>
        <v>38.888888888890264</v>
      </c>
      <c r="T73" s="46">
        <f t="shared" si="11"/>
        <v>31.888888888890399</v>
      </c>
      <c r="U73" s="46">
        <f t="shared" si="15"/>
        <v>35</v>
      </c>
      <c r="V73" s="46">
        <f t="shared" si="15"/>
        <v>36.944444444445907</v>
      </c>
      <c r="W73" s="47">
        <f t="shared" si="15"/>
        <v>29.944444444444628</v>
      </c>
      <c r="X73" s="47">
        <f t="shared" si="15"/>
        <v>33.055555555554193</v>
      </c>
      <c r="Y73" s="47">
        <f t="shared" si="15"/>
        <v>35</v>
      </c>
      <c r="Z73" s="48">
        <f t="shared" si="15"/>
        <v>27.999999999998998</v>
      </c>
      <c r="AA73" s="48">
        <f t="shared" si="12"/>
        <v>31.11111111111056</v>
      </c>
      <c r="AB73" s="48">
        <f t="shared" si="12"/>
        <v>33.055555555554193</v>
      </c>
      <c r="AC73" s="49">
        <f t="shared" si="12"/>
        <v>26.055555555555912</v>
      </c>
      <c r="AD73" s="49">
        <f t="shared" si="12"/>
        <v>29.166666666666604</v>
      </c>
      <c r="AE73" s="49">
        <f t="shared" si="12"/>
        <v>31.11111111111056</v>
      </c>
      <c r="AF73" s="50">
        <f t="shared" si="12"/>
        <v>24.111111111110663</v>
      </c>
      <c r="AG73" s="50">
        <f t="shared" si="12"/>
        <v>27.222222222223092</v>
      </c>
      <c r="AH73" s="50">
        <f t="shared" si="12"/>
        <v>29.166666666666604</v>
      </c>
      <c r="AI73" s="51">
        <f t="shared" si="12"/>
        <v>22.166666666666934</v>
      </c>
      <c r="AJ73" s="51">
        <f t="shared" si="12"/>
        <v>25.277777777776929</v>
      </c>
      <c r="AK73" s="51">
        <f t="shared" si="12"/>
        <v>27.222222222223092</v>
      </c>
    </row>
    <row r="74" spans="1:37" ht="12.95" customHeight="1">
      <c r="A74" s="27"/>
      <c r="B74" s="27"/>
      <c r="C74" s="27"/>
      <c r="D74" s="52">
        <f t="shared" si="14"/>
        <v>0.19722222222222202</v>
      </c>
      <c r="E74" s="41">
        <f t="shared" si="11"/>
        <v>56.40555555555467</v>
      </c>
      <c r="F74" s="41">
        <f t="shared" si="11"/>
        <v>59.561111111108261</v>
      </c>
      <c r="G74" s="41">
        <f t="shared" si="11"/>
        <v>61.533333333332216</v>
      </c>
      <c r="H74" s="42">
        <f t="shared" si="11"/>
        <v>52.461111111112317</v>
      </c>
      <c r="I74" s="42">
        <f t="shared" si="11"/>
        <v>55.616666666666276</v>
      </c>
      <c r="J74" s="42">
        <f t="shared" si="11"/>
        <v>57.588888888888832</v>
      </c>
      <c r="K74" s="43">
        <f t="shared" si="11"/>
        <v>48.516666666665735</v>
      </c>
      <c r="L74" s="43">
        <f t="shared" si="11"/>
        <v>51.672222222220839</v>
      </c>
      <c r="M74" s="43">
        <f t="shared" si="11"/>
        <v>53.644444444443863</v>
      </c>
      <c r="N74" s="44">
        <f t="shared" si="11"/>
        <v>36.288888888888501</v>
      </c>
      <c r="O74" s="44">
        <f t="shared" si="11"/>
        <v>39.444444444445821</v>
      </c>
      <c r="P74" s="44">
        <f t="shared" si="11"/>
        <v>41.416666666665769</v>
      </c>
      <c r="Q74" s="45">
        <f t="shared" si="11"/>
        <v>34.316666666667743</v>
      </c>
      <c r="R74" s="45">
        <f t="shared" si="11"/>
        <v>37.472222222223685</v>
      </c>
      <c r="S74" s="45">
        <f t="shared" si="11"/>
        <v>39.444444444445821</v>
      </c>
      <c r="T74" s="46">
        <f t="shared" si="11"/>
        <v>32.344444444445955</v>
      </c>
      <c r="U74" s="46">
        <f t="shared" si="15"/>
        <v>35.5</v>
      </c>
      <c r="V74" s="46">
        <f t="shared" si="15"/>
        <v>37.472222222223685</v>
      </c>
      <c r="W74" s="47">
        <f t="shared" si="15"/>
        <v>30.372222222222405</v>
      </c>
      <c r="X74" s="47">
        <f t="shared" si="15"/>
        <v>33.527777777776414</v>
      </c>
      <c r="Y74" s="47">
        <f t="shared" si="15"/>
        <v>35.5</v>
      </c>
      <c r="Z74" s="48">
        <f t="shared" si="15"/>
        <v>28.399999999998997</v>
      </c>
      <c r="AA74" s="48">
        <f t="shared" si="12"/>
        <v>31.555555555555003</v>
      </c>
      <c r="AB74" s="48">
        <f t="shared" si="12"/>
        <v>33.527777777776414</v>
      </c>
      <c r="AC74" s="49">
        <f t="shared" si="12"/>
        <v>26.427777777778136</v>
      </c>
      <c r="AD74" s="49">
        <f t="shared" si="12"/>
        <v>29.583333333333272</v>
      </c>
      <c r="AE74" s="49">
        <f t="shared" si="12"/>
        <v>31.555555555555003</v>
      </c>
      <c r="AF74" s="50">
        <f t="shared" si="12"/>
        <v>24.455555555555108</v>
      </c>
      <c r="AG74" s="50">
        <f t="shared" si="12"/>
        <v>27.611111111111981</v>
      </c>
      <c r="AH74" s="50">
        <f t="shared" si="12"/>
        <v>29.583333333333272</v>
      </c>
      <c r="AI74" s="51">
        <f t="shared" si="12"/>
        <v>22.483333333333601</v>
      </c>
      <c r="AJ74" s="51">
        <f t="shared" si="12"/>
        <v>25.63888888888804</v>
      </c>
      <c r="AK74" s="51">
        <f t="shared" si="12"/>
        <v>27.611111111111981</v>
      </c>
    </row>
    <row r="75" spans="1:37" ht="12.95" customHeight="1">
      <c r="A75" s="27"/>
      <c r="B75" s="27"/>
      <c r="C75" s="27"/>
      <c r="D75" s="52">
        <f t="shared" si="14"/>
        <v>0.19999999999999979</v>
      </c>
      <c r="E75" s="41">
        <f t="shared" si="11"/>
        <v>57.199999999999115</v>
      </c>
      <c r="F75" s="41">
        <f t="shared" si="11"/>
        <v>60.399999999997149</v>
      </c>
      <c r="G75" s="41">
        <f t="shared" si="11"/>
        <v>62.399999999998883</v>
      </c>
      <c r="H75" s="42">
        <f t="shared" si="11"/>
        <v>53.200000000001204</v>
      </c>
      <c r="I75" s="42">
        <f t="shared" si="11"/>
        <v>56.399999999999608</v>
      </c>
      <c r="J75" s="42">
        <f t="shared" si="11"/>
        <v>58.399999999999942</v>
      </c>
      <c r="K75" s="43">
        <f t="shared" si="11"/>
        <v>49.199999999999065</v>
      </c>
      <c r="L75" s="43">
        <f t="shared" si="11"/>
        <v>52.399999999998613</v>
      </c>
      <c r="M75" s="43">
        <f t="shared" si="11"/>
        <v>54.399999999999416</v>
      </c>
      <c r="N75" s="44">
        <f t="shared" si="11"/>
        <v>36.799999999999613</v>
      </c>
      <c r="O75" s="44">
        <f t="shared" si="11"/>
        <v>40.000000000001378</v>
      </c>
      <c r="P75" s="44">
        <f t="shared" si="11"/>
        <v>41.999999999999105</v>
      </c>
      <c r="Q75" s="45">
        <f t="shared" si="11"/>
        <v>34.800000000001077</v>
      </c>
      <c r="R75" s="45">
        <f t="shared" si="11"/>
        <v>38.000000000001464</v>
      </c>
      <c r="S75" s="45">
        <f t="shared" si="11"/>
        <v>40.000000000001378</v>
      </c>
      <c r="T75" s="46">
        <f t="shared" si="11"/>
        <v>32.800000000001511</v>
      </c>
      <c r="U75" s="46">
        <f t="shared" si="15"/>
        <v>36</v>
      </c>
      <c r="V75" s="46">
        <f t="shared" si="15"/>
        <v>38.000000000001464</v>
      </c>
      <c r="W75" s="47">
        <f t="shared" si="15"/>
        <v>30.800000000000182</v>
      </c>
      <c r="X75" s="47">
        <f t="shared" si="15"/>
        <v>33.999999999998636</v>
      </c>
      <c r="Y75" s="47">
        <f t="shared" si="15"/>
        <v>36</v>
      </c>
      <c r="Z75" s="48">
        <f t="shared" si="15"/>
        <v>28.799999999998995</v>
      </c>
      <c r="AA75" s="48">
        <f t="shared" si="12"/>
        <v>31.999999999999446</v>
      </c>
      <c r="AB75" s="48">
        <f t="shared" si="12"/>
        <v>33.999999999998636</v>
      </c>
      <c r="AC75" s="49">
        <f t="shared" si="12"/>
        <v>26.80000000000036</v>
      </c>
      <c r="AD75" s="49">
        <f t="shared" si="12"/>
        <v>29.99999999999994</v>
      </c>
      <c r="AE75" s="49">
        <f t="shared" si="12"/>
        <v>31.999999999999446</v>
      </c>
      <c r="AF75" s="50">
        <f t="shared" si="12"/>
        <v>24.799999999999553</v>
      </c>
      <c r="AG75" s="50">
        <f t="shared" si="12"/>
        <v>28.00000000000087</v>
      </c>
      <c r="AH75" s="50">
        <f t="shared" si="12"/>
        <v>29.99999999999994</v>
      </c>
      <c r="AI75" s="51">
        <f t="shared" si="12"/>
        <v>22.800000000000267</v>
      </c>
      <c r="AJ75" s="51">
        <f t="shared" si="12"/>
        <v>25.999999999999151</v>
      </c>
      <c r="AK75" s="51">
        <f t="shared" si="12"/>
        <v>28.00000000000087</v>
      </c>
    </row>
    <row r="76" spans="1:37" ht="12.95" customHeight="1">
      <c r="A76" s="27"/>
      <c r="B76" s="27"/>
      <c r="C76" s="27"/>
      <c r="D76" s="52">
        <f t="shared" si="14"/>
        <v>0.20277777777777756</v>
      </c>
      <c r="E76" s="41">
        <f t="shared" si="11"/>
        <v>57.994444444443559</v>
      </c>
      <c r="F76" s="41">
        <f t="shared" si="11"/>
        <v>61.238888888886038</v>
      </c>
      <c r="G76" s="41">
        <f t="shared" si="11"/>
        <v>63.26666666666555</v>
      </c>
      <c r="H76" s="42">
        <f t="shared" si="11"/>
        <v>53.938888888890091</v>
      </c>
      <c r="I76" s="42">
        <f t="shared" si="11"/>
        <v>57.183333333332939</v>
      </c>
      <c r="J76" s="42">
        <f t="shared" si="11"/>
        <v>59.211111111111052</v>
      </c>
      <c r="K76" s="43">
        <f t="shared" si="11"/>
        <v>49.883333333332395</v>
      </c>
      <c r="L76" s="43">
        <f t="shared" si="11"/>
        <v>53.127777777776387</v>
      </c>
      <c r="M76" s="43">
        <f t="shared" si="11"/>
        <v>55.155555555554969</v>
      </c>
      <c r="N76" s="44">
        <f t="shared" si="11"/>
        <v>37.311111111110726</v>
      </c>
      <c r="O76" s="44">
        <f t="shared" si="11"/>
        <v>40.555555555556936</v>
      </c>
      <c r="P76" s="44">
        <f t="shared" si="11"/>
        <v>42.58333333333244</v>
      </c>
      <c r="Q76" s="45">
        <f t="shared" si="11"/>
        <v>35.283333333334411</v>
      </c>
      <c r="R76" s="45">
        <f t="shared" si="11"/>
        <v>38.527777777779242</v>
      </c>
      <c r="S76" s="45">
        <f t="shared" si="11"/>
        <v>40.555555555556936</v>
      </c>
      <c r="T76" s="46">
        <f t="shared" si="11"/>
        <v>33.255555555557066</v>
      </c>
      <c r="U76" s="46">
        <f t="shared" si="15"/>
        <v>36.5</v>
      </c>
      <c r="V76" s="46">
        <f t="shared" si="15"/>
        <v>38.527777777779242</v>
      </c>
      <c r="W76" s="47">
        <f t="shared" si="15"/>
        <v>31.227777777777959</v>
      </c>
      <c r="X76" s="47">
        <f t="shared" si="15"/>
        <v>34.472222222220857</v>
      </c>
      <c r="Y76" s="47">
        <f t="shared" si="15"/>
        <v>36.5</v>
      </c>
      <c r="Z76" s="48">
        <f t="shared" si="15"/>
        <v>29.199999999998994</v>
      </c>
      <c r="AA76" s="48">
        <f t="shared" si="12"/>
        <v>32.444444444443889</v>
      </c>
      <c r="AB76" s="48">
        <f t="shared" si="12"/>
        <v>34.472222222220857</v>
      </c>
      <c r="AC76" s="49">
        <f t="shared" si="12"/>
        <v>27.172222222222583</v>
      </c>
      <c r="AD76" s="49">
        <f t="shared" si="12"/>
        <v>30.416666666666607</v>
      </c>
      <c r="AE76" s="49">
        <f t="shared" si="12"/>
        <v>32.444444444443889</v>
      </c>
      <c r="AF76" s="50">
        <f t="shared" si="12"/>
        <v>25.144444444443998</v>
      </c>
      <c r="AG76" s="50">
        <f t="shared" si="12"/>
        <v>28.38888888888976</v>
      </c>
      <c r="AH76" s="50">
        <f t="shared" si="12"/>
        <v>30.416666666666607</v>
      </c>
      <c r="AI76" s="51">
        <f t="shared" si="12"/>
        <v>23.116666666666934</v>
      </c>
      <c r="AJ76" s="51">
        <f t="shared" si="12"/>
        <v>26.361111111110262</v>
      </c>
      <c r="AK76" s="51">
        <f t="shared" si="12"/>
        <v>28.38888888888976</v>
      </c>
    </row>
    <row r="77" spans="1:37" ht="12.95" customHeight="1">
      <c r="A77" s="27"/>
      <c r="B77" s="27"/>
      <c r="C77" s="27"/>
      <c r="D77" s="52">
        <f t="shared" si="14"/>
        <v>0.20555555555555532</v>
      </c>
      <c r="E77" s="41">
        <f t="shared" si="11"/>
        <v>58.788888888888003</v>
      </c>
      <c r="F77" s="41">
        <f t="shared" si="11"/>
        <v>62.077777777774926</v>
      </c>
      <c r="G77" s="41">
        <f t="shared" si="11"/>
        <v>64.133333333332217</v>
      </c>
      <c r="H77" s="42">
        <f t="shared" si="11"/>
        <v>54.677777777778978</v>
      </c>
      <c r="I77" s="42">
        <f t="shared" si="11"/>
        <v>57.966666666666271</v>
      </c>
      <c r="J77" s="42">
        <f t="shared" si="11"/>
        <v>60.022222222222162</v>
      </c>
      <c r="K77" s="43">
        <f t="shared" si="11"/>
        <v>50.566666666665725</v>
      </c>
      <c r="L77" s="43">
        <f t="shared" si="11"/>
        <v>53.855555555554162</v>
      </c>
      <c r="M77" s="43">
        <f t="shared" si="11"/>
        <v>55.911111111110522</v>
      </c>
      <c r="N77" s="44">
        <f t="shared" si="11"/>
        <v>37.822222222221839</v>
      </c>
      <c r="O77" s="44">
        <f t="shared" si="11"/>
        <v>41.111111111112493</v>
      </c>
      <c r="P77" s="44">
        <f t="shared" si="11"/>
        <v>43.166666666665776</v>
      </c>
      <c r="Q77" s="45">
        <f t="shared" si="11"/>
        <v>35.766666666667746</v>
      </c>
      <c r="R77" s="45">
        <f t="shared" si="11"/>
        <v>39.055555555557021</v>
      </c>
      <c r="S77" s="45">
        <f t="shared" si="11"/>
        <v>41.111111111112493</v>
      </c>
      <c r="T77" s="46">
        <f t="shared" si="11"/>
        <v>33.711111111112622</v>
      </c>
      <c r="U77" s="46">
        <f t="shared" si="15"/>
        <v>37</v>
      </c>
      <c r="V77" s="46">
        <f t="shared" si="15"/>
        <v>39.055555555557021</v>
      </c>
      <c r="W77" s="47">
        <f t="shared" si="15"/>
        <v>31.655555555555736</v>
      </c>
      <c r="X77" s="47">
        <f t="shared" si="15"/>
        <v>34.944444444443079</v>
      </c>
      <c r="Y77" s="47">
        <f t="shared" si="15"/>
        <v>37</v>
      </c>
      <c r="Z77" s="48">
        <f t="shared" si="15"/>
        <v>29.599999999998992</v>
      </c>
      <c r="AA77" s="48">
        <f t="shared" si="12"/>
        <v>32.888888888888332</v>
      </c>
      <c r="AB77" s="48">
        <f t="shared" si="12"/>
        <v>34.944444444443079</v>
      </c>
      <c r="AC77" s="49">
        <f t="shared" si="12"/>
        <v>27.544444444444807</v>
      </c>
      <c r="AD77" s="49">
        <f t="shared" si="12"/>
        <v>30.833333333333275</v>
      </c>
      <c r="AE77" s="49">
        <f t="shared" si="12"/>
        <v>32.888888888888332</v>
      </c>
      <c r="AF77" s="50">
        <f t="shared" si="12"/>
        <v>25.488888888888443</v>
      </c>
      <c r="AG77" s="50">
        <f t="shared" si="12"/>
        <v>28.777777777778649</v>
      </c>
      <c r="AH77" s="50">
        <f t="shared" si="12"/>
        <v>30.833333333333275</v>
      </c>
      <c r="AI77" s="51">
        <f t="shared" si="12"/>
        <v>23.4333333333336</v>
      </c>
      <c r="AJ77" s="51">
        <f t="shared" si="12"/>
        <v>26.722222222221372</v>
      </c>
      <c r="AK77" s="51">
        <f t="shared" si="12"/>
        <v>28.777777777778649</v>
      </c>
    </row>
    <row r="78" spans="1:37" ht="12.95" customHeight="1">
      <c r="A78" s="27"/>
      <c r="B78" s="27"/>
      <c r="C78" s="27"/>
      <c r="D78" s="52">
        <f t="shared" si="14"/>
        <v>0.20833333333333309</v>
      </c>
      <c r="E78" s="41">
        <f t="shared" si="11"/>
        <v>59.583333333332448</v>
      </c>
      <c r="F78" s="41">
        <f t="shared" si="11"/>
        <v>62.916666666663815</v>
      </c>
      <c r="G78" s="41">
        <f t="shared" si="11"/>
        <v>64.999999999998877</v>
      </c>
      <c r="H78" s="42">
        <f t="shared" si="11"/>
        <v>55.416666666667865</v>
      </c>
      <c r="I78" s="42">
        <f t="shared" si="11"/>
        <v>58.749999999999602</v>
      </c>
      <c r="J78" s="42">
        <f t="shared" si="11"/>
        <v>60.833333333333272</v>
      </c>
      <c r="K78" s="43">
        <f t="shared" si="11"/>
        <v>51.249999999999055</v>
      </c>
      <c r="L78" s="43">
        <f t="shared" si="11"/>
        <v>54.583333333331936</v>
      </c>
      <c r="M78" s="43">
        <f t="shared" si="11"/>
        <v>56.666666666666075</v>
      </c>
      <c r="N78" s="44">
        <f t="shared" si="11"/>
        <v>38.333333333332952</v>
      </c>
      <c r="O78" s="44">
        <f t="shared" si="11"/>
        <v>41.66666666666805</v>
      </c>
      <c r="P78" s="44">
        <f t="shared" si="11"/>
        <v>43.749999999999112</v>
      </c>
      <c r="Q78" s="45">
        <f t="shared" si="11"/>
        <v>36.25000000000108</v>
      </c>
      <c r="R78" s="45">
        <f t="shared" si="11"/>
        <v>39.583333333334799</v>
      </c>
      <c r="S78" s="45">
        <f t="shared" si="11"/>
        <v>41.66666666666805</v>
      </c>
      <c r="T78" s="46">
        <f t="shared" si="11"/>
        <v>34.166666666668178</v>
      </c>
      <c r="U78" s="46">
        <f t="shared" si="15"/>
        <v>37.5</v>
      </c>
      <c r="V78" s="46">
        <f t="shared" si="15"/>
        <v>39.583333333334799</v>
      </c>
      <c r="W78" s="47">
        <f t="shared" si="15"/>
        <v>32.083333333333513</v>
      </c>
      <c r="X78" s="47">
        <f t="shared" si="15"/>
        <v>35.4166666666653</v>
      </c>
      <c r="Y78" s="47">
        <f t="shared" si="15"/>
        <v>37.5</v>
      </c>
      <c r="Z78" s="48">
        <f t="shared" si="15"/>
        <v>29.999999999998991</v>
      </c>
      <c r="AA78" s="48">
        <f t="shared" si="15"/>
        <v>33.333333333332774</v>
      </c>
      <c r="AB78" s="48">
        <f t="shared" si="15"/>
        <v>35.4166666666653</v>
      </c>
      <c r="AC78" s="49">
        <f t="shared" si="12"/>
        <v>27.91666666666703</v>
      </c>
      <c r="AD78" s="49">
        <f t="shared" si="12"/>
        <v>31.249999999999943</v>
      </c>
      <c r="AE78" s="49">
        <f t="shared" si="12"/>
        <v>33.333333333332774</v>
      </c>
      <c r="AF78" s="50">
        <f t="shared" si="12"/>
        <v>25.833333333332888</v>
      </c>
      <c r="AG78" s="50">
        <f t="shared" si="12"/>
        <v>29.166666666667538</v>
      </c>
      <c r="AH78" s="50">
        <f t="shared" si="12"/>
        <v>31.249999999999943</v>
      </c>
      <c r="AI78" s="51">
        <f t="shared" si="12"/>
        <v>23.750000000000266</v>
      </c>
      <c r="AJ78" s="51">
        <f t="shared" si="12"/>
        <v>27.083333333332483</v>
      </c>
      <c r="AK78" s="51">
        <f t="shared" si="12"/>
        <v>29.166666666667538</v>
      </c>
    </row>
    <row r="79" spans="1:37" ht="12.95" customHeight="1">
      <c r="A79" s="27"/>
      <c r="B79" s="27"/>
      <c r="C79" s="27"/>
      <c r="D79" s="52">
        <f t="shared" si="14"/>
        <v>0.21111111111111086</v>
      </c>
      <c r="E79" s="41">
        <f t="shared" si="11"/>
        <v>60.377777777776892</v>
      </c>
      <c r="F79" s="41">
        <f t="shared" si="11"/>
        <v>63.755555555552704</v>
      </c>
      <c r="G79" s="41">
        <f t="shared" si="11"/>
        <v>65.866666666665537</v>
      </c>
      <c r="H79" s="42">
        <f t="shared" si="11"/>
        <v>56.155555555556752</v>
      </c>
      <c r="I79" s="42">
        <f t="shared" si="11"/>
        <v>59.533333333332934</v>
      </c>
      <c r="J79" s="42">
        <f t="shared" si="11"/>
        <v>61.644444444444382</v>
      </c>
      <c r="K79" s="43">
        <f t="shared" si="11"/>
        <v>51.933333333332385</v>
      </c>
      <c r="L79" s="43">
        <f t="shared" si="11"/>
        <v>55.31111111110971</v>
      </c>
      <c r="M79" s="43">
        <f t="shared" si="11"/>
        <v>57.422222222221627</v>
      </c>
      <c r="N79" s="44">
        <f t="shared" si="11"/>
        <v>38.844444444444065</v>
      </c>
      <c r="O79" s="44">
        <f t="shared" si="11"/>
        <v>42.222222222223607</v>
      </c>
      <c r="P79" s="44">
        <f t="shared" si="11"/>
        <v>44.333333333332448</v>
      </c>
      <c r="Q79" s="45">
        <f t="shared" si="11"/>
        <v>36.733333333334414</v>
      </c>
      <c r="R79" s="45">
        <f t="shared" si="11"/>
        <v>40.111111111112578</v>
      </c>
      <c r="S79" s="45">
        <f t="shared" si="11"/>
        <v>42.222222222223607</v>
      </c>
      <c r="T79" s="46">
        <f t="shared" si="11"/>
        <v>34.622222222223733</v>
      </c>
      <c r="U79" s="46">
        <f t="shared" si="15"/>
        <v>38</v>
      </c>
      <c r="V79" s="46">
        <f t="shared" si="15"/>
        <v>40.111111111112578</v>
      </c>
      <c r="W79" s="47">
        <f t="shared" si="15"/>
        <v>32.51111111111129</v>
      </c>
      <c r="X79" s="47">
        <f t="shared" si="15"/>
        <v>35.888888888887521</v>
      </c>
      <c r="Y79" s="47">
        <f t="shared" si="15"/>
        <v>38</v>
      </c>
      <c r="Z79" s="48">
        <f t="shared" si="15"/>
        <v>30.39999999999899</v>
      </c>
      <c r="AA79" s="48">
        <f t="shared" si="15"/>
        <v>33.777777777777217</v>
      </c>
      <c r="AB79" s="48">
        <f t="shared" si="15"/>
        <v>35.888888888887521</v>
      </c>
      <c r="AC79" s="49">
        <f t="shared" si="12"/>
        <v>28.288888888889254</v>
      </c>
      <c r="AD79" s="49">
        <f t="shared" si="12"/>
        <v>31.666666666666611</v>
      </c>
      <c r="AE79" s="49">
        <f t="shared" si="12"/>
        <v>33.777777777777217</v>
      </c>
      <c r="AF79" s="50">
        <f t="shared" si="12"/>
        <v>26.177777777777333</v>
      </c>
      <c r="AG79" s="50">
        <f t="shared" si="12"/>
        <v>29.555555555556428</v>
      </c>
      <c r="AH79" s="50">
        <f t="shared" si="12"/>
        <v>31.666666666666611</v>
      </c>
      <c r="AI79" s="51">
        <f t="shared" si="12"/>
        <v>24.066666666666933</v>
      </c>
      <c r="AJ79" s="51">
        <f t="shared" si="12"/>
        <v>27.444444444443594</v>
      </c>
      <c r="AK79" s="51">
        <f t="shared" si="12"/>
        <v>29.555555555556428</v>
      </c>
    </row>
    <row r="80" spans="1:37" ht="12.95" customHeight="1">
      <c r="A80" s="27"/>
      <c r="B80" s="27"/>
      <c r="C80" s="27"/>
      <c r="D80" s="52">
        <f t="shared" si="14"/>
        <v>0.21388888888888863</v>
      </c>
      <c r="E80" s="41">
        <f t="shared" si="11"/>
        <v>61.172222222221336</v>
      </c>
      <c r="F80" s="41">
        <f t="shared" si="11"/>
        <v>64.594444444441592</v>
      </c>
      <c r="G80" s="41">
        <f t="shared" si="11"/>
        <v>66.733333333332197</v>
      </c>
      <c r="H80" s="42">
        <f t="shared" si="11"/>
        <v>56.894444444445639</v>
      </c>
      <c r="I80" s="42">
        <f t="shared" si="11"/>
        <v>60.316666666666265</v>
      </c>
      <c r="J80" s="42">
        <f t="shared" si="11"/>
        <v>62.455555555555492</v>
      </c>
      <c r="K80" s="43">
        <f t="shared" si="11"/>
        <v>52.616666666665715</v>
      </c>
      <c r="L80" s="43">
        <f t="shared" si="11"/>
        <v>56.038888888887485</v>
      </c>
      <c r="M80" s="43">
        <f t="shared" si="11"/>
        <v>58.17777777777718</v>
      </c>
      <c r="N80" s="44">
        <f t="shared" si="11"/>
        <v>39.355555555555178</v>
      </c>
      <c r="O80" s="44">
        <f t="shared" ref="O80:T80" si="16">O81-(O$363/360)</f>
        <v>42.777777777779164</v>
      </c>
      <c r="P80" s="44">
        <f t="shared" si="16"/>
        <v>44.916666666665783</v>
      </c>
      <c r="Q80" s="45">
        <f t="shared" si="16"/>
        <v>37.216666666667749</v>
      </c>
      <c r="R80" s="45">
        <f t="shared" si="16"/>
        <v>40.638888888890357</v>
      </c>
      <c r="S80" s="45">
        <f t="shared" si="16"/>
        <v>42.777777777779164</v>
      </c>
      <c r="T80" s="46">
        <f t="shared" si="16"/>
        <v>35.077777777779289</v>
      </c>
      <c r="U80" s="46">
        <f t="shared" si="15"/>
        <v>38.5</v>
      </c>
      <c r="V80" s="46">
        <f t="shared" si="15"/>
        <v>40.638888888890357</v>
      </c>
      <c r="W80" s="47">
        <f t="shared" si="15"/>
        <v>32.938888888889068</v>
      </c>
      <c r="X80" s="47">
        <f t="shared" si="15"/>
        <v>36.361111111109743</v>
      </c>
      <c r="Y80" s="47">
        <f t="shared" si="15"/>
        <v>38.5</v>
      </c>
      <c r="Z80" s="48">
        <f t="shared" si="15"/>
        <v>30.799999999998988</v>
      </c>
      <c r="AA80" s="48">
        <f t="shared" si="15"/>
        <v>34.22222222222166</v>
      </c>
      <c r="AB80" s="48">
        <f t="shared" si="15"/>
        <v>36.361111111109743</v>
      </c>
      <c r="AC80" s="49">
        <f t="shared" si="12"/>
        <v>28.661111111111477</v>
      </c>
      <c r="AD80" s="49">
        <f t="shared" si="12"/>
        <v>32.083333333333279</v>
      </c>
      <c r="AE80" s="49">
        <f t="shared" si="12"/>
        <v>34.22222222222166</v>
      </c>
      <c r="AF80" s="50">
        <f t="shared" si="12"/>
        <v>26.522222222221778</v>
      </c>
      <c r="AG80" s="50">
        <f t="shared" si="12"/>
        <v>29.944444444445317</v>
      </c>
      <c r="AH80" s="50">
        <f t="shared" si="12"/>
        <v>32.083333333333279</v>
      </c>
      <c r="AI80" s="51">
        <f t="shared" si="12"/>
        <v>24.383333333333599</v>
      </c>
      <c r="AJ80" s="51">
        <f t="shared" si="12"/>
        <v>27.805555555554704</v>
      </c>
      <c r="AK80" s="51">
        <f t="shared" si="12"/>
        <v>29.944444444445317</v>
      </c>
    </row>
    <row r="81" spans="1:37" ht="12.95" customHeight="1">
      <c r="A81" s="27"/>
      <c r="B81" s="27"/>
      <c r="C81" s="27"/>
      <c r="D81" s="52">
        <f t="shared" si="14"/>
        <v>0.2166666666666664</v>
      </c>
      <c r="E81" s="41">
        <f t="shared" ref="E81:T96" si="17">E82-(E$363/360)</f>
        <v>61.96666666666578</v>
      </c>
      <c r="F81" s="41">
        <f t="shared" si="17"/>
        <v>65.433333333330481</v>
      </c>
      <c r="G81" s="41">
        <f t="shared" si="17"/>
        <v>67.599999999998857</v>
      </c>
      <c r="H81" s="42">
        <f t="shared" si="17"/>
        <v>57.633333333334527</v>
      </c>
      <c r="I81" s="42">
        <f t="shared" si="17"/>
        <v>61.099999999999596</v>
      </c>
      <c r="J81" s="42">
        <f t="shared" si="17"/>
        <v>63.266666666666602</v>
      </c>
      <c r="K81" s="43">
        <f t="shared" si="17"/>
        <v>53.299999999999045</v>
      </c>
      <c r="L81" s="43">
        <f t="shared" si="17"/>
        <v>56.766666666665259</v>
      </c>
      <c r="M81" s="43">
        <f t="shared" si="17"/>
        <v>58.933333333332733</v>
      </c>
      <c r="N81" s="44">
        <f t="shared" si="17"/>
        <v>39.866666666666291</v>
      </c>
      <c r="O81" s="44">
        <f t="shared" si="17"/>
        <v>43.333333333334721</v>
      </c>
      <c r="P81" s="44">
        <f t="shared" si="17"/>
        <v>45.499999999999119</v>
      </c>
      <c r="Q81" s="45">
        <f t="shared" si="17"/>
        <v>37.700000000001083</v>
      </c>
      <c r="R81" s="45">
        <f t="shared" si="17"/>
        <v>41.166666666668135</v>
      </c>
      <c r="S81" s="45">
        <f t="shared" si="17"/>
        <v>43.333333333334721</v>
      </c>
      <c r="T81" s="46">
        <f t="shared" si="17"/>
        <v>35.533333333334845</v>
      </c>
      <c r="U81" s="46">
        <f t="shared" si="15"/>
        <v>39</v>
      </c>
      <c r="V81" s="46">
        <f t="shared" si="15"/>
        <v>41.166666666668135</v>
      </c>
      <c r="W81" s="47">
        <f t="shared" si="15"/>
        <v>33.366666666666845</v>
      </c>
      <c r="X81" s="47">
        <f t="shared" si="15"/>
        <v>36.833333333331964</v>
      </c>
      <c r="Y81" s="47">
        <f t="shared" si="15"/>
        <v>39</v>
      </c>
      <c r="Z81" s="48">
        <f t="shared" si="15"/>
        <v>31.199999999998987</v>
      </c>
      <c r="AA81" s="48">
        <f t="shared" si="15"/>
        <v>34.666666666666103</v>
      </c>
      <c r="AB81" s="48">
        <f t="shared" si="15"/>
        <v>36.833333333331964</v>
      </c>
      <c r="AC81" s="49">
        <f t="shared" si="12"/>
        <v>29.033333333333701</v>
      </c>
      <c r="AD81" s="49">
        <f t="shared" si="12"/>
        <v>32.499999999999943</v>
      </c>
      <c r="AE81" s="49">
        <f t="shared" si="12"/>
        <v>34.666666666666103</v>
      </c>
      <c r="AF81" s="50">
        <f t="shared" si="12"/>
        <v>26.866666666666223</v>
      </c>
      <c r="AG81" s="50">
        <f t="shared" si="12"/>
        <v>30.333333333334206</v>
      </c>
      <c r="AH81" s="50">
        <f t="shared" si="12"/>
        <v>32.499999999999943</v>
      </c>
      <c r="AI81" s="51">
        <f t="shared" si="12"/>
        <v>24.700000000000266</v>
      </c>
      <c r="AJ81" s="51">
        <f t="shared" si="12"/>
        <v>28.166666666665815</v>
      </c>
      <c r="AK81" s="51">
        <f t="shared" si="12"/>
        <v>30.333333333334206</v>
      </c>
    </row>
    <row r="82" spans="1:37" ht="12.95" customHeight="1">
      <c r="A82" s="27"/>
      <c r="B82" s="27"/>
      <c r="C82" s="27"/>
      <c r="D82" s="52">
        <f t="shared" si="14"/>
        <v>0.21944444444444416</v>
      </c>
      <c r="E82" s="41">
        <f t="shared" si="17"/>
        <v>62.761111111110225</v>
      </c>
      <c r="F82" s="41">
        <f t="shared" si="17"/>
        <v>66.272222222219369</v>
      </c>
      <c r="G82" s="41">
        <f t="shared" si="17"/>
        <v>68.466666666665517</v>
      </c>
      <c r="H82" s="42">
        <f t="shared" si="17"/>
        <v>58.372222222223414</v>
      </c>
      <c r="I82" s="42">
        <f t="shared" si="17"/>
        <v>61.883333333332928</v>
      </c>
      <c r="J82" s="42">
        <f t="shared" si="17"/>
        <v>64.077777777777712</v>
      </c>
      <c r="K82" s="43">
        <f t="shared" si="17"/>
        <v>53.983333333332375</v>
      </c>
      <c r="L82" s="43">
        <f t="shared" si="17"/>
        <v>57.494444444443033</v>
      </c>
      <c r="M82" s="43">
        <f t="shared" si="17"/>
        <v>59.688888888888286</v>
      </c>
      <c r="N82" s="44">
        <f t="shared" si="17"/>
        <v>40.377777777777403</v>
      </c>
      <c r="O82" s="44">
        <f t="shared" si="17"/>
        <v>43.888888888890278</v>
      </c>
      <c r="P82" s="44">
        <f t="shared" si="17"/>
        <v>46.083333333332455</v>
      </c>
      <c r="Q82" s="45">
        <f t="shared" si="17"/>
        <v>38.183333333334417</v>
      </c>
      <c r="R82" s="45">
        <f t="shared" si="17"/>
        <v>41.694444444445914</v>
      </c>
      <c r="S82" s="45">
        <f t="shared" si="17"/>
        <v>43.888888888890278</v>
      </c>
      <c r="T82" s="46">
        <f t="shared" si="17"/>
        <v>35.988888888890401</v>
      </c>
      <c r="U82" s="46">
        <f t="shared" si="15"/>
        <v>39.5</v>
      </c>
      <c r="V82" s="46">
        <f t="shared" si="15"/>
        <v>41.694444444445914</v>
      </c>
      <c r="W82" s="47">
        <f t="shared" si="15"/>
        <v>33.794444444444622</v>
      </c>
      <c r="X82" s="47">
        <f t="shared" si="15"/>
        <v>37.305555555554186</v>
      </c>
      <c r="Y82" s="47">
        <f t="shared" si="15"/>
        <v>39.5</v>
      </c>
      <c r="Z82" s="48">
        <f t="shared" si="15"/>
        <v>31.599999999998985</v>
      </c>
      <c r="AA82" s="48">
        <f t="shared" si="15"/>
        <v>35.111111111110546</v>
      </c>
      <c r="AB82" s="48">
        <f t="shared" si="15"/>
        <v>37.305555555554186</v>
      </c>
      <c r="AC82" s="49">
        <f t="shared" si="12"/>
        <v>29.405555555555924</v>
      </c>
      <c r="AD82" s="49">
        <f t="shared" si="12"/>
        <v>32.916666666666607</v>
      </c>
      <c r="AE82" s="49">
        <f t="shared" si="12"/>
        <v>35.111111111110546</v>
      </c>
      <c r="AF82" s="50">
        <f t="shared" si="12"/>
        <v>27.211111111110668</v>
      </c>
      <c r="AG82" s="50">
        <f t="shared" si="12"/>
        <v>30.722222222223095</v>
      </c>
      <c r="AH82" s="50">
        <f t="shared" si="12"/>
        <v>32.916666666666607</v>
      </c>
      <c r="AI82" s="51">
        <f t="shared" si="12"/>
        <v>25.016666666666932</v>
      </c>
      <c r="AJ82" s="51">
        <f t="shared" si="12"/>
        <v>28.527777777776926</v>
      </c>
      <c r="AK82" s="51">
        <f t="shared" si="12"/>
        <v>30.722222222223095</v>
      </c>
    </row>
    <row r="83" spans="1:37" ht="12.95" customHeight="1">
      <c r="A83" s="27"/>
      <c r="B83" s="27"/>
      <c r="C83" s="27"/>
      <c r="D83" s="52">
        <f t="shared" si="14"/>
        <v>0.22222222222222193</v>
      </c>
      <c r="E83" s="41">
        <f t="shared" si="17"/>
        <v>63.555555555554669</v>
      </c>
      <c r="F83" s="41">
        <f t="shared" si="17"/>
        <v>67.111111111108258</v>
      </c>
      <c r="G83" s="41">
        <f t="shared" si="17"/>
        <v>69.333333333332178</v>
      </c>
      <c r="H83" s="42">
        <f t="shared" si="17"/>
        <v>59.111111111112301</v>
      </c>
      <c r="I83" s="42">
        <f t="shared" si="17"/>
        <v>62.666666666666259</v>
      </c>
      <c r="J83" s="42">
        <f t="shared" si="17"/>
        <v>64.888888888888829</v>
      </c>
      <c r="K83" s="43">
        <f t="shared" si="17"/>
        <v>54.666666666665705</v>
      </c>
      <c r="L83" s="43">
        <f t="shared" si="17"/>
        <v>58.222222222220807</v>
      </c>
      <c r="M83" s="43">
        <f t="shared" si="17"/>
        <v>60.444444444443839</v>
      </c>
      <c r="N83" s="44">
        <f t="shared" si="17"/>
        <v>40.888888888888516</v>
      </c>
      <c r="O83" s="44">
        <f t="shared" si="17"/>
        <v>44.444444444445836</v>
      </c>
      <c r="P83" s="44">
        <f t="shared" si="17"/>
        <v>46.66666666666579</v>
      </c>
      <c r="Q83" s="45">
        <f t="shared" si="17"/>
        <v>38.666666666667751</v>
      </c>
      <c r="R83" s="45">
        <f t="shared" si="17"/>
        <v>42.222222222223692</v>
      </c>
      <c r="S83" s="45">
        <f t="shared" si="17"/>
        <v>44.444444444445836</v>
      </c>
      <c r="T83" s="46">
        <f t="shared" si="17"/>
        <v>36.444444444445956</v>
      </c>
      <c r="U83" s="46">
        <f t="shared" si="15"/>
        <v>40</v>
      </c>
      <c r="V83" s="46">
        <f t="shared" si="15"/>
        <v>42.222222222223692</v>
      </c>
      <c r="W83" s="47">
        <f t="shared" si="15"/>
        <v>34.222222222222399</v>
      </c>
      <c r="X83" s="47">
        <f t="shared" si="15"/>
        <v>37.777777777776407</v>
      </c>
      <c r="Y83" s="47">
        <f t="shared" si="15"/>
        <v>40</v>
      </c>
      <c r="Z83" s="48">
        <f t="shared" si="15"/>
        <v>31.999999999998984</v>
      </c>
      <c r="AA83" s="48">
        <f t="shared" si="15"/>
        <v>35.555555555554989</v>
      </c>
      <c r="AB83" s="48">
        <f t="shared" si="15"/>
        <v>37.777777777776407</v>
      </c>
      <c r="AC83" s="49">
        <f t="shared" si="12"/>
        <v>29.777777777778148</v>
      </c>
      <c r="AD83" s="49">
        <f t="shared" si="12"/>
        <v>33.333333333333272</v>
      </c>
      <c r="AE83" s="49">
        <f t="shared" si="12"/>
        <v>35.555555555554989</v>
      </c>
      <c r="AF83" s="50">
        <f t="shared" si="12"/>
        <v>27.555555555555113</v>
      </c>
      <c r="AG83" s="50">
        <f t="shared" si="12"/>
        <v>31.111111111111985</v>
      </c>
      <c r="AH83" s="50">
        <f t="shared" si="12"/>
        <v>33.333333333333272</v>
      </c>
      <c r="AI83" s="51">
        <f t="shared" si="12"/>
        <v>25.333333333333599</v>
      </c>
      <c r="AJ83" s="51">
        <f t="shared" si="12"/>
        <v>28.888888888888037</v>
      </c>
      <c r="AK83" s="51">
        <f t="shared" si="12"/>
        <v>31.111111111111985</v>
      </c>
    </row>
    <row r="84" spans="1:37" ht="12.95" customHeight="1">
      <c r="A84" s="27"/>
      <c r="B84" s="27"/>
      <c r="C84" s="27"/>
      <c r="D84" s="52">
        <f t="shared" si="14"/>
        <v>0.2249999999999997</v>
      </c>
      <c r="E84" s="41">
        <f t="shared" si="17"/>
        <v>64.349999999999113</v>
      </c>
      <c r="F84" s="41">
        <f t="shared" si="17"/>
        <v>67.949999999997146</v>
      </c>
      <c r="G84" s="41">
        <f t="shared" si="17"/>
        <v>70.199999999998838</v>
      </c>
      <c r="H84" s="42">
        <f t="shared" si="17"/>
        <v>59.850000000001188</v>
      </c>
      <c r="I84" s="42">
        <f t="shared" si="17"/>
        <v>63.449999999999591</v>
      </c>
      <c r="J84" s="42">
        <f t="shared" si="17"/>
        <v>65.699999999999946</v>
      </c>
      <c r="K84" s="43">
        <f t="shared" si="17"/>
        <v>55.349999999999035</v>
      </c>
      <c r="L84" s="43">
        <f t="shared" si="17"/>
        <v>58.949999999998582</v>
      </c>
      <c r="M84" s="43">
        <f t="shared" si="17"/>
        <v>61.199999999999392</v>
      </c>
      <c r="N84" s="44">
        <f t="shared" si="17"/>
        <v>41.399999999999629</v>
      </c>
      <c r="O84" s="44">
        <f t="shared" si="17"/>
        <v>45.000000000001393</v>
      </c>
      <c r="P84" s="44">
        <f t="shared" si="17"/>
        <v>47.249999999999126</v>
      </c>
      <c r="Q84" s="45">
        <f t="shared" si="17"/>
        <v>39.150000000001086</v>
      </c>
      <c r="R84" s="45">
        <f t="shared" si="17"/>
        <v>42.750000000001471</v>
      </c>
      <c r="S84" s="45">
        <f t="shared" si="17"/>
        <v>45.000000000001393</v>
      </c>
      <c r="T84" s="46">
        <f t="shared" si="17"/>
        <v>36.900000000001512</v>
      </c>
      <c r="U84" s="46">
        <f t="shared" si="15"/>
        <v>40.5</v>
      </c>
      <c r="V84" s="46">
        <f t="shared" si="15"/>
        <v>42.750000000001471</v>
      </c>
      <c r="W84" s="47">
        <f t="shared" si="15"/>
        <v>34.650000000000176</v>
      </c>
      <c r="X84" s="47">
        <f t="shared" si="15"/>
        <v>38.249999999998629</v>
      </c>
      <c r="Y84" s="47">
        <f t="shared" si="15"/>
        <v>40.5</v>
      </c>
      <c r="Z84" s="48">
        <f t="shared" si="15"/>
        <v>32.399999999998983</v>
      </c>
      <c r="AA84" s="48">
        <f t="shared" si="15"/>
        <v>35.999999999999432</v>
      </c>
      <c r="AB84" s="48">
        <f t="shared" si="15"/>
        <v>38.249999999998629</v>
      </c>
      <c r="AC84" s="49">
        <f t="shared" si="12"/>
        <v>30.150000000000372</v>
      </c>
      <c r="AD84" s="49">
        <f t="shared" si="12"/>
        <v>33.749999999999936</v>
      </c>
      <c r="AE84" s="49">
        <f t="shared" si="12"/>
        <v>35.999999999999432</v>
      </c>
      <c r="AF84" s="50">
        <f t="shared" si="12"/>
        <v>27.899999999999558</v>
      </c>
      <c r="AG84" s="50">
        <f t="shared" si="12"/>
        <v>31.500000000000874</v>
      </c>
      <c r="AH84" s="50">
        <f t="shared" si="12"/>
        <v>33.749999999999936</v>
      </c>
      <c r="AI84" s="51">
        <f t="shared" si="12"/>
        <v>25.650000000000265</v>
      </c>
      <c r="AJ84" s="51">
        <f t="shared" si="12"/>
        <v>29.249999999999147</v>
      </c>
      <c r="AK84" s="51">
        <f t="shared" si="12"/>
        <v>31.500000000000874</v>
      </c>
    </row>
    <row r="85" spans="1:37" ht="12.95" customHeight="1">
      <c r="A85" s="27"/>
      <c r="B85" s="27"/>
      <c r="C85" s="27"/>
      <c r="D85" s="52">
        <f t="shared" si="14"/>
        <v>0.22777777777777747</v>
      </c>
      <c r="E85" s="41">
        <f t="shared" si="17"/>
        <v>65.144444444443565</v>
      </c>
      <c r="F85" s="41">
        <f t="shared" si="17"/>
        <v>68.788888888886035</v>
      </c>
      <c r="G85" s="41">
        <f t="shared" si="17"/>
        <v>71.066666666665498</v>
      </c>
      <c r="H85" s="42">
        <f t="shared" si="17"/>
        <v>60.588888888890075</v>
      </c>
      <c r="I85" s="42">
        <f t="shared" si="17"/>
        <v>64.233333333332922</v>
      </c>
      <c r="J85" s="42">
        <f t="shared" si="17"/>
        <v>66.511111111111063</v>
      </c>
      <c r="K85" s="43">
        <f t="shared" si="17"/>
        <v>56.033333333332365</v>
      </c>
      <c r="L85" s="43">
        <f t="shared" si="17"/>
        <v>59.677777777776356</v>
      </c>
      <c r="M85" s="43">
        <f t="shared" si="17"/>
        <v>61.955555555554945</v>
      </c>
      <c r="N85" s="44">
        <f t="shared" si="17"/>
        <v>41.911111111110742</v>
      </c>
      <c r="O85" s="44">
        <f t="shared" si="17"/>
        <v>45.55555555555695</v>
      </c>
      <c r="P85" s="44">
        <f t="shared" si="17"/>
        <v>47.833333333332462</v>
      </c>
      <c r="Q85" s="45">
        <f t="shared" si="17"/>
        <v>39.63333333333442</v>
      </c>
      <c r="R85" s="45">
        <f t="shared" si="17"/>
        <v>43.277777777779249</v>
      </c>
      <c r="S85" s="45">
        <f t="shared" si="17"/>
        <v>45.55555555555695</v>
      </c>
      <c r="T85" s="46">
        <f t="shared" si="17"/>
        <v>37.355555555557068</v>
      </c>
      <c r="U85" s="46">
        <f t="shared" si="15"/>
        <v>41</v>
      </c>
      <c r="V85" s="46">
        <f t="shared" si="15"/>
        <v>43.277777777779249</v>
      </c>
      <c r="W85" s="47">
        <f t="shared" si="15"/>
        <v>35.077777777777953</v>
      </c>
      <c r="X85" s="47">
        <f t="shared" si="15"/>
        <v>38.72222222222085</v>
      </c>
      <c r="Y85" s="47">
        <f t="shared" si="15"/>
        <v>41</v>
      </c>
      <c r="Z85" s="48">
        <f t="shared" si="15"/>
        <v>32.799999999998981</v>
      </c>
      <c r="AA85" s="48">
        <f t="shared" si="15"/>
        <v>36.444444444443874</v>
      </c>
      <c r="AB85" s="48">
        <f t="shared" si="15"/>
        <v>38.72222222222085</v>
      </c>
      <c r="AC85" s="49">
        <f t="shared" si="12"/>
        <v>30.522222222222595</v>
      </c>
      <c r="AD85" s="49">
        <f t="shared" si="12"/>
        <v>34.1666666666666</v>
      </c>
      <c r="AE85" s="49">
        <f t="shared" si="12"/>
        <v>36.444444444443874</v>
      </c>
      <c r="AF85" s="50">
        <f t="shared" ref="AF85:AK85" si="18">AF86-(AF$363/360)</f>
        <v>28.244444444444003</v>
      </c>
      <c r="AG85" s="50">
        <f t="shared" si="18"/>
        <v>31.888888888889763</v>
      </c>
      <c r="AH85" s="50">
        <f t="shared" si="18"/>
        <v>34.1666666666666</v>
      </c>
      <c r="AI85" s="51">
        <f t="shared" si="18"/>
        <v>25.966666666666931</v>
      </c>
      <c r="AJ85" s="51">
        <f t="shared" si="18"/>
        <v>29.611111111110258</v>
      </c>
      <c r="AK85" s="51">
        <f t="shared" si="18"/>
        <v>31.888888888889763</v>
      </c>
    </row>
    <row r="86" spans="1:37" ht="12.95" customHeight="1">
      <c r="A86" s="27"/>
      <c r="B86" s="27"/>
      <c r="C86" s="27"/>
      <c r="D86" s="52">
        <f t="shared" si="14"/>
        <v>0.23055555555555524</v>
      </c>
      <c r="E86" s="41">
        <f t="shared" si="17"/>
        <v>65.938888888888016</v>
      </c>
      <c r="F86" s="41">
        <f t="shared" si="17"/>
        <v>69.627777777774924</v>
      </c>
      <c r="G86" s="41">
        <f t="shared" si="17"/>
        <v>71.933333333332158</v>
      </c>
      <c r="H86" s="42">
        <f t="shared" si="17"/>
        <v>61.327777777778962</v>
      </c>
      <c r="I86" s="42">
        <f t="shared" si="17"/>
        <v>65.016666666666254</v>
      </c>
      <c r="J86" s="42">
        <f t="shared" si="17"/>
        <v>67.32222222222218</v>
      </c>
      <c r="K86" s="43">
        <f t="shared" si="17"/>
        <v>56.716666666665695</v>
      </c>
      <c r="L86" s="43">
        <f t="shared" si="17"/>
        <v>60.40555555555413</v>
      </c>
      <c r="M86" s="43">
        <f t="shared" si="17"/>
        <v>62.711111111110498</v>
      </c>
      <c r="N86" s="44">
        <f t="shared" si="17"/>
        <v>42.422222222221855</v>
      </c>
      <c r="O86" s="44">
        <f t="shared" si="17"/>
        <v>46.111111111112507</v>
      </c>
      <c r="P86" s="44">
        <f t="shared" si="17"/>
        <v>48.416666666665797</v>
      </c>
      <c r="Q86" s="45">
        <f t="shared" si="17"/>
        <v>40.116666666667754</v>
      </c>
      <c r="R86" s="45">
        <f t="shared" si="17"/>
        <v>43.805555555557028</v>
      </c>
      <c r="S86" s="45">
        <f t="shared" si="17"/>
        <v>46.111111111112507</v>
      </c>
      <c r="T86" s="46">
        <f t="shared" si="17"/>
        <v>37.811111111112623</v>
      </c>
      <c r="U86" s="46">
        <f t="shared" si="15"/>
        <v>41.5</v>
      </c>
      <c r="V86" s="46">
        <f t="shared" si="15"/>
        <v>43.805555555557028</v>
      </c>
      <c r="W86" s="47">
        <f t="shared" si="15"/>
        <v>35.505555555555731</v>
      </c>
      <c r="X86" s="47">
        <f t="shared" si="15"/>
        <v>39.194444444443072</v>
      </c>
      <c r="Y86" s="47">
        <f t="shared" si="15"/>
        <v>41.5</v>
      </c>
      <c r="Z86" s="48">
        <f t="shared" si="15"/>
        <v>33.19999999999898</v>
      </c>
      <c r="AA86" s="48">
        <f t="shared" si="15"/>
        <v>36.888888888888317</v>
      </c>
      <c r="AB86" s="48">
        <f t="shared" si="15"/>
        <v>39.194444444443072</v>
      </c>
      <c r="AC86" s="49">
        <f t="shared" ref="AC86:AK117" si="19">AC87-(AC$363/360)</f>
        <v>30.894444444444819</v>
      </c>
      <c r="AD86" s="49">
        <f t="shared" si="19"/>
        <v>34.583333333333265</v>
      </c>
      <c r="AE86" s="49">
        <f t="shared" si="19"/>
        <v>36.888888888888317</v>
      </c>
      <c r="AF86" s="50">
        <f t="shared" si="19"/>
        <v>28.588888888888448</v>
      </c>
      <c r="AG86" s="50">
        <f t="shared" si="19"/>
        <v>32.277777777778653</v>
      </c>
      <c r="AH86" s="50">
        <f t="shared" si="19"/>
        <v>34.583333333333265</v>
      </c>
      <c r="AI86" s="51">
        <f t="shared" si="19"/>
        <v>26.283333333333598</v>
      </c>
      <c r="AJ86" s="51">
        <f t="shared" si="19"/>
        <v>29.972222222221369</v>
      </c>
      <c r="AK86" s="51">
        <f t="shared" si="19"/>
        <v>32.277777777778653</v>
      </c>
    </row>
    <row r="87" spans="1:37" ht="12.95" customHeight="1">
      <c r="A87" s="27"/>
      <c r="B87" s="27"/>
      <c r="C87" s="27"/>
      <c r="D87" s="52">
        <f t="shared" si="14"/>
        <v>0.233333333333333</v>
      </c>
      <c r="E87" s="41">
        <f t="shared" si="17"/>
        <v>66.733333333332467</v>
      </c>
      <c r="F87" s="41">
        <f t="shared" si="17"/>
        <v>70.466666666663812</v>
      </c>
      <c r="G87" s="41">
        <f t="shared" si="17"/>
        <v>72.799999999998818</v>
      </c>
      <c r="H87" s="42">
        <f t="shared" si="17"/>
        <v>62.066666666667849</v>
      </c>
      <c r="I87" s="42">
        <f t="shared" si="17"/>
        <v>65.799999999999585</v>
      </c>
      <c r="J87" s="42">
        <f t="shared" si="17"/>
        <v>68.133333333333297</v>
      </c>
      <c r="K87" s="43">
        <f t="shared" si="17"/>
        <v>57.399999999999025</v>
      </c>
      <c r="L87" s="43">
        <f t="shared" si="17"/>
        <v>61.133333333331905</v>
      </c>
      <c r="M87" s="43">
        <f t="shared" si="17"/>
        <v>63.46666666666605</v>
      </c>
      <c r="N87" s="44">
        <f t="shared" si="17"/>
        <v>42.933333333332968</v>
      </c>
      <c r="O87" s="44">
        <f t="shared" si="17"/>
        <v>46.666666666668064</v>
      </c>
      <c r="P87" s="44">
        <f t="shared" si="17"/>
        <v>48.999999999999133</v>
      </c>
      <c r="Q87" s="45">
        <f t="shared" si="17"/>
        <v>40.600000000001089</v>
      </c>
      <c r="R87" s="45">
        <f t="shared" si="17"/>
        <v>44.333333333334807</v>
      </c>
      <c r="S87" s="45">
        <f t="shared" si="17"/>
        <v>46.666666666668064</v>
      </c>
      <c r="T87" s="46">
        <f t="shared" si="17"/>
        <v>38.266666666668179</v>
      </c>
      <c r="U87" s="46">
        <f t="shared" si="15"/>
        <v>42</v>
      </c>
      <c r="V87" s="46">
        <f t="shared" si="15"/>
        <v>44.333333333334807</v>
      </c>
      <c r="W87" s="47">
        <f t="shared" si="15"/>
        <v>35.933333333333508</v>
      </c>
      <c r="X87" s="47">
        <f t="shared" si="15"/>
        <v>39.666666666665293</v>
      </c>
      <c r="Y87" s="47">
        <f t="shared" si="15"/>
        <v>42</v>
      </c>
      <c r="Z87" s="48">
        <f t="shared" si="15"/>
        <v>33.599999999998978</v>
      </c>
      <c r="AA87" s="48">
        <f t="shared" si="15"/>
        <v>37.33333333333276</v>
      </c>
      <c r="AB87" s="48">
        <f t="shared" si="15"/>
        <v>39.666666666665293</v>
      </c>
      <c r="AC87" s="49">
        <f t="shared" si="19"/>
        <v>31.266666666667042</v>
      </c>
      <c r="AD87" s="49">
        <f t="shared" si="19"/>
        <v>34.999999999999929</v>
      </c>
      <c r="AE87" s="49">
        <f t="shared" si="19"/>
        <v>37.33333333333276</v>
      </c>
      <c r="AF87" s="50">
        <f t="shared" si="19"/>
        <v>28.933333333332893</v>
      </c>
      <c r="AG87" s="50">
        <f t="shared" si="19"/>
        <v>32.666666666667538</v>
      </c>
      <c r="AH87" s="50">
        <f t="shared" si="19"/>
        <v>34.999999999999929</v>
      </c>
      <c r="AI87" s="51">
        <f t="shared" si="19"/>
        <v>26.600000000000264</v>
      </c>
      <c r="AJ87" s="51">
        <f t="shared" si="19"/>
        <v>30.333333333332479</v>
      </c>
      <c r="AK87" s="51">
        <f t="shared" si="19"/>
        <v>32.666666666667538</v>
      </c>
    </row>
    <row r="88" spans="1:37" ht="12.95" customHeight="1">
      <c r="A88" s="27"/>
      <c r="B88" s="27"/>
      <c r="C88" s="27"/>
      <c r="D88" s="52">
        <f t="shared" si="14"/>
        <v>0.23611111111111077</v>
      </c>
      <c r="E88" s="41">
        <f t="shared" si="17"/>
        <v>67.527777777776919</v>
      </c>
      <c r="F88" s="41">
        <f t="shared" si="17"/>
        <v>71.305555555552701</v>
      </c>
      <c r="G88" s="41">
        <f t="shared" si="17"/>
        <v>73.666666666665478</v>
      </c>
      <c r="H88" s="42">
        <f t="shared" si="17"/>
        <v>62.805555555556737</v>
      </c>
      <c r="I88" s="42">
        <f t="shared" si="17"/>
        <v>66.583333333332916</v>
      </c>
      <c r="J88" s="42">
        <f t="shared" si="17"/>
        <v>68.944444444444414</v>
      </c>
      <c r="K88" s="43">
        <f t="shared" si="17"/>
        <v>58.083333333332355</v>
      </c>
      <c r="L88" s="43">
        <f t="shared" si="17"/>
        <v>61.861111111109679</v>
      </c>
      <c r="M88" s="43">
        <f t="shared" si="17"/>
        <v>64.222222222221603</v>
      </c>
      <c r="N88" s="44">
        <f t="shared" si="17"/>
        <v>43.44444444444408</v>
      </c>
      <c r="O88" s="44">
        <f t="shared" si="17"/>
        <v>47.222222222223621</v>
      </c>
      <c r="P88" s="44">
        <f t="shared" si="17"/>
        <v>49.583333333332469</v>
      </c>
      <c r="Q88" s="45">
        <f t="shared" si="17"/>
        <v>41.083333333334423</v>
      </c>
      <c r="R88" s="45">
        <f t="shared" si="17"/>
        <v>44.861111111112585</v>
      </c>
      <c r="S88" s="45">
        <f t="shared" si="17"/>
        <v>47.222222222223621</v>
      </c>
      <c r="T88" s="46">
        <f t="shared" si="17"/>
        <v>38.722222222223735</v>
      </c>
      <c r="U88" s="46">
        <f t="shared" si="15"/>
        <v>42.5</v>
      </c>
      <c r="V88" s="46">
        <f t="shared" si="15"/>
        <v>44.861111111112585</v>
      </c>
      <c r="W88" s="47">
        <f t="shared" si="15"/>
        <v>36.361111111111285</v>
      </c>
      <c r="X88" s="47">
        <f t="shared" si="15"/>
        <v>40.138888888887514</v>
      </c>
      <c r="Y88" s="47">
        <f t="shared" si="15"/>
        <v>42.5</v>
      </c>
      <c r="Z88" s="48">
        <f t="shared" si="15"/>
        <v>33.999999999998977</v>
      </c>
      <c r="AA88" s="48">
        <f t="shared" si="15"/>
        <v>37.777777777777203</v>
      </c>
      <c r="AB88" s="48">
        <f t="shared" si="15"/>
        <v>40.138888888887514</v>
      </c>
      <c r="AC88" s="49">
        <f t="shared" si="19"/>
        <v>31.638888888889266</v>
      </c>
      <c r="AD88" s="49">
        <f t="shared" si="19"/>
        <v>35.416666666666593</v>
      </c>
      <c r="AE88" s="49">
        <f t="shared" si="19"/>
        <v>37.777777777777203</v>
      </c>
      <c r="AF88" s="50">
        <f t="shared" si="19"/>
        <v>29.277777777777338</v>
      </c>
      <c r="AG88" s="50">
        <f t="shared" si="19"/>
        <v>33.055555555556424</v>
      </c>
      <c r="AH88" s="50">
        <f t="shared" si="19"/>
        <v>35.416666666666593</v>
      </c>
      <c r="AI88" s="51">
        <f t="shared" si="19"/>
        <v>26.916666666666931</v>
      </c>
      <c r="AJ88" s="51">
        <f t="shared" si="19"/>
        <v>30.69444444444359</v>
      </c>
      <c r="AK88" s="51">
        <f t="shared" si="19"/>
        <v>33.055555555556424</v>
      </c>
    </row>
    <row r="89" spans="1:37" ht="12.95" customHeight="1">
      <c r="A89" s="27"/>
      <c r="B89" s="27"/>
      <c r="C89" s="27"/>
      <c r="D89" s="52">
        <f t="shared" si="14"/>
        <v>0.23888888888888854</v>
      </c>
      <c r="E89" s="41">
        <f t="shared" si="17"/>
        <v>68.32222222222137</v>
      </c>
      <c r="F89" s="41">
        <f t="shared" si="17"/>
        <v>72.144444444441589</v>
      </c>
      <c r="G89" s="41">
        <f t="shared" si="17"/>
        <v>74.533333333332138</v>
      </c>
      <c r="H89" s="42">
        <f t="shared" si="17"/>
        <v>63.544444444445624</v>
      </c>
      <c r="I89" s="42">
        <f t="shared" si="17"/>
        <v>67.366666666666248</v>
      </c>
      <c r="J89" s="42">
        <f t="shared" si="17"/>
        <v>69.755555555555532</v>
      </c>
      <c r="K89" s="43">
        <f t="shared" si="17"/>
        <v>58.766666666665685</v>
      </c>
      <c r="L89" s="43">
        <f t="shared" si="17"/>
        <v>62.588888888887453</v>
      </c>
      <c r="M89" s="43">
        <f t="shared" si="17"/>
        <v>64.977777777777163</v>
      </c>
      <c r="N89" s="44">
        <f t="shared" si="17"/>
        <v>43.955555555555193</v>
      </c>
      <c r="O89" s="44">
        <f t="shared" si="17"/>
        <v>47.777777777779178</v>
      </c>
      <c r="P89" s="44">
        <f t="shared" si="17"/>
        <v>50.166666666665805</v>
      </c>
      <c r="Q89" s="45">
        <f t="shared" si="17"/>
        <v>41.566666666667757</v>
      </c>
      <c r="R89" s="45">
        <f t="shared" si="17"/>
        <v>45.388888888890364</v>
      </c>
      <c r="S89" s="45">
        <f t="shared" si="17"/>
        <v>47.777777777779178</v>
      </c>
      <c r="T89" s="46">
        <f t="shared" si="17"/>
        <v>39.177777777779291</v>
      </c>
      <c r="U89" s="46">
        <f t="shared" si="15"/>
        <v>43</v>
      </c>
      <c r="V89" s="46">
        <f t="shared" si="15"/>
        <v>45.388888888890364</v>
      </c>
      <c r="W89" s="47">
        <f t="shared" si="15"/>
        <v>36.788888888889062</v>
      </c>
      <c r="X89" s="47">
        <f t="shared" si="15"/>
        <v>40.611111111109736</v>
      </c>
      <c r="Y89" s="47">
        <f t="shared" si="15"/>
        <v>43</v>
      </c>
      <c r="Z89" s="48">
        <f t="shared" si="15"/>
        <v>34.399999999998975</v>
      </c>
      <c r="AA89" s="48">
        <f t="shared" si="15"/>
        <v>38.222222222221646</v>
      </c>
      <c r="AB89" s="48">
        <f t="shared" si="15"/>
        <v>40.611111111109736</v>
      </c>
      <c r="AC89" s="49">
        <f t="shared" si="19"/>
        <v>32.011111111111489</v>
      </c>
      <c r="AD89" s="49">
        <f t="shared" si="19"/>
        <v>35.833333333333258</v>
      </c>
      <c r="AE89" s="49">
        <f t="shared" si="19"/>
        <v>38.222222222221646</v>
      </c>
      <c r="AF89" s="50">
        <f t="shared" si="19"/>
        <v>29.622222222221783</v>
      </c>
      <c r="AG89" s="50">
        <f t="shared" si="19"/>
        <v>33.44444444444531</v>
      </c>
      <c r="AH89" s="50">
        <f t="shared" si="19"/>
        <v>35.833333333333258</v>
      </c>
      <c r="AI89" s="51">
        <f t="shared" si="19"/>
        <v>27.233333333333597</v>
      </c>
      <c r="AJ89" s="51">
        <f t="shared" si="19"/>
        <v>31.055555555554701</v>
      </c>
      <c r="AK89" s="51">
        <f t="shared" si="19"/>
        <v>33.44444444444531</v>
      </c>
    </row>
    <row r="90" spans="1:37" ht="12.95" customHeight="1">
      <c r="A90" s="27"/>
      <c r="B90" s="27"/>
      <c r="C90" s="27"/>
      <c r="D90" s="52">
        <f t="shared" si="14"/>
        <v>0.24166666666666631</v>
      </c>
      <c r="E90" s="41">
        <f t="shared" si="17"/>
        <v>69.116666666665822</v>
      </c>
      <c r="F90" s="41">
        <f t="shared" si="17"/>
        <v>72.983333333330478</v>
      </c>
      <c r="G90" s="41">
        <f t="shared" si="17"/>
        <v>75.399999999998798</v>
      </c>
      <c r="H90" s="42">
        <f t="shared" si="17"/>
        <v>64.283333333334511</v>
      </c>
      <c r="I90" s="42">
        <f t="shared" si="17"/>
        <v>68.149999999999579</v>
      </c>
      <c r="J90" s="42">
        <f t="shared" si="17"/>
        <v>70.566666666666649</v>
      </c>
      <c r="K90" s="43">
        <f t="shared" si="17"/>
        <v>59.449999999999015</v>
      </c>
      <c r="L90" s="43">
        <f t="shared" si="17"/>
        <v>63.316666666665228</v>
      </c>
      <c r="M90" s="43">
        <f t="shared" si="17"/>
        <v>65.733333333332723</v>
      </c>
      <c r="N90" s="44">
        <f t="shared" si="17"/>
        <v>44.466666666666306</v>
      </c>
      <c r="O90" s="44">
        <f t="shared" si="17"/>
        <v>48.333333333334735</v>
      </c>
      <c r="P90" s="44">
        <f t="shared" si="17"/>
        <v>50.74999999999914</v>
      </c>
      <c r="Q90" s="45">
        <f t="shared" si="17"/>
        <v>42.050000000001091</v>
      </c>
      <c r="R90" s="45">
        <f t="shared" si="17"/>
        <v>45.916666666668142</v>
      </c>
      <c r="S90" s="45">
        <f t="shared" si="17"/>
        <v>48.333333333334735</v>
      </c>
      <c r="T90" s="46">
        <f t="shared" si="17"/>
        <v>39.633333333334846</v>
      </c>
      <c r="U90" s="46">
        <f t="shared" si="15"/>
        <v>43.5</v>
      </c>
      <c r="V90" s="46">
        <f t="shared" si="15"/>
        <v>45.916666666668142</v>
      </c>
      <c r="W90" s="47">
        <f t="shared" si="15"/>
        <v>37.216666666666839</v>
      </c>
      <c r="X90" s="47">
        <f t="shared" si="15"/>
        <v>41.083333333331957</v>
      </c>
      <c r="Y90" s="47">
        <f t="shared" si="15"/>
        <v>43.5</v>
      </c>
      <c r="Z90" s="48">
        <f t="shared" si="15"/>
        <v>34.799999999998974</v>
      </c>
      <c r="AA90" s="48">
        <f t="shared" si="15"/>
        <v>38.666666666666089</v>
      </c>
      <c r="AB90" s="48">
        <f t="shared" si="15"/>
        <v>41.083333333331957</v>
      </c>
      <c r="AC90" s="49">
        <f t="shared" si="19"/>
        <v>32.383333333333709</v>
      </c>
      <c r="AD90" s="49">
        <f t="shared" si="19"/>
        <v>36.249999999999922</v>
      </c>
      <c r="AE90" s="49">
        <f t="shared" si="19"/>
        <v>38.666666666666089</v>
      </c>
      <c r="AF90" s="50">
        <f t="shared" si="19"/>
        <v>29.966666666666228</v>
      </c>
      <c r="AG90" s="50">
        <f t="shared" si="19"/>
        <v>33.833333333334195</v>
      </c>
      <c r="AH90" s="50">
        <f t="shared" si="19"/>
        <v>36.249999999999922</v>
      </c>
      <c r="AI90" s="51">
        <f t="shared" si="19"/>
        <v>27.550000000000264</v>
      </c>
      <c r="AJ90" s="51">
        <f t="shared" si="19"/>
        <v>31.416666666665812</v>
      </c>
      <c r="AK90" s="51">
        <f t="shared" si="19"/>
        <v>33.833333333334195</v>
      </c>
    </row>
    <row r="91" spans="1:37" ht="12.95" customHeight="1">
      <c r="A91" s="27"/>
      <c r="B91" s="27"/>
      <c r="C91" s="27"/>
      <c r="D91" s="52">
        <f t="shared" si="14"/>
        <v>0.24444444444444408</v>
      </c>
      <c r="E91" s="41">
        <f t="shared" si="17"/>
        <v>69.911111111110273</v>
      </c>
      <c r="F91" s="41">
        <f t="shared" si="17"/>
        <v>73.822222222219366</v>
      </c>
      <c r="G91" s="41">
        <f t="shared" si="17"/>
        <v>76.266666666665458</v>
      </c>
      <c r="H91" s="42">
        <f t="shared" si="17"/>
        <v>65.022222222223405</v>
      </c>
      <c r="I91" s="42">
        <f t="shared" si="17"/>
        <v>68.933333333332911</v>
      </c>
      <c r="J91" s="42">
        <f t="shared" si="17"/>
        <v>71.377777777777766</v>
      </c>
      <c r="K91" s="43">
        <f t="shared" si="17"/>
        <v>60.133333333332345</v>
      </c>
      <c r="L91" s="43">
        <f t="shared" si="17"/>
        <v>64.044444444443002</v>
      </c>
      <c r="M91" s="43">
        <f t="shared" si="17"/>
        <v>66.488888888888283</v>
      </c>
      <c r="N91" s="44">
        <f t="shared" si="17"/>
        <v>44.977777777777419</v>
      </c>
      <c r="O91" s="44">
        <f t="shared" si="17"/>
        <v>48.888888888890293</v>
      </c>
      <c r="P91" s="44">
        <f t="shared" si="17"/>
        <v>51.333333333332476</v>
      </c>
      <c r="Q91" s="45">
        <f t="shared" si="17"/>
        <v>42.533333333334426</v>
      </c>
      <c r="R91" s="45">
        <f t="shared" si="17"/>
        <v>46.444444444445921</v>
      </c>
      <c r="S91" s="45">
        <f t="shared" si="17"/>
        <v>48.888888888890293</v>
      </c>
      <c r="T91" s="46">
        <f t="shared" si="17"/>
        <v>40.088888888890402</v>
      </c>
      <c r="U91" s="46">
        <f t="shared" si="15"/>
        <v>44</v>
      </c>
      <c r="V91" s="46">
        <f t="shared" si="15"/>
        <v>46.444444444445921</v>
      </c>
      <c r="W91" s="47">
        <f t="shared" si="15"/>
        <v>37.644444444444616</v>
      </c>
      <c r="X91" s="47">
        <f t="shared" si="15"/>
        <v>41.555555555554179</v>
      </c>
      <c r="Y91" s="47">
        <f t="shared" si="15"/>
        <v>44</v>
      </c>
      <c r="Z91" s="48">
        <f t="shared" si="15"/>
        <v>35.199999999998973</v>
      </c>
      <c r="AA91" s="48">
        <f t="shared" si="15"/>
        <v>39.111111111110532</v>
      </c>
      <c r="AB91" s="48">
        <f t="shared" si="15"/>
        <v>41.555555555554179</v>
      </c>
      <c r="AC91" s="49">
        <f t="shared" si="19"/>
        <v>32.755555555555929</v>
      </c>
      <c r="AD91" s="49">
        <f t="shared" si="19"/>
        <v>36.666666666666586</v>
      </c>
      <c r="AE91" s="49">
        <f t="shared" si="19"/>
        <v>39.111111111110532</v>
      </c>
      <c r="AF91" s="50">
        <f t="shared" si="19"/>
        <v>30.311111111110673</v>
      </c>
      <c r="AG91" s="50">
        <f t="shared" si="19"/>
        <v>34.222222222223081</v>
      </c>
      <c r="AH91" s="50">
        <f t="shared" si="19"/>
        <v>36.666666666666586</v>
      </c>
      <c r="AI91" s="51">
        <f t="shared" si="19"/>
        <v>27.86666666666693</v>
      </c>
      <c r="AJ91" s="51">
        <f t="shared" si="19"/>
        <v>31.777777777776922</v>
      </c>
      <c r="AK91" s="51">
        <f t="shared" si="19"/>
        <v>34.222222222223081</v>
      </c>
    </row>
    <row r="92" spans="1:37" ht="12.95" customHeight="1">
      <c r="A92" s="27"/>
      <c r="B92" s="27"/>
      <c r="C92" s="27"/>
      <c r="D92" s="52">
        <f t="shared" si="14"/>
        <v>0.24722222222222184</v>
      </c>
      <c r="E92" s="41">
        <f t="shared" si="17"/>
        <v>70.705555555554724</v>
      </c>
      <c r="F92" s="41">
        <f t="shared" si="17"/>
        <v>74.661111111108255</v>
      </c>
      <c r="G92" s="41">
        <f t="shared" si="17"/>
        <v>77.133333333332118</v>
      </c>
      <c r="H92" s="42">
        <f t="shared" si="17"/>
        <v>65.761111111112299</v>
      </c>
      <c r="I92" s="42">
        <f t="shared" si="17"/>
        <v>69.716666666666242</v>
      </c>
      <c r="J92" s="42">
        <f t="shared" si="17"/>
        <v>72.188888888888883</v>
      </c>
      <c r="K92" s="43">
        <f t="shared" si="17"/>
        <v>60.816666666665675</v>
      </c>
      <c r="L92" s="43">
        <f t="shared" si="17"/>
        <v>64.772222222220776</v>
      </c>
      <c r="M92" s="43">
        <f t="shared" si="17"/>
        <v>67.244444444443843</v>
      </c>
      <c r="N92" s="44">
        <f t="shared" si="17"/>
        <v>45.488888888888532</v>
      </c>
      <c r="O92" s="44">
        <f t="shared" si="17"/>
        <v>49.44444444444585</v>
      </c>
      <c r="P92" s="44">
        <f t="shared" si="17"/>
        <v>51.916666666665812</v>
      </c>
      <c r="Q92" s="45">
        <f t="shared" si="17"/>
        <v>43.01666666666776</v>
      </c>
      <c r="R92" s="45">
        <f t="shared" si="17"/>
        <v>46.972222222223699</v>
      </c>
      <c r="S92" s="45">
        <f t="shared" si="17"/>
        <v>49.44444444444585</v>
      </c>
      <c r="T92" s="46">
        <f t="shared" si="17"/>
        <v>40.544444444445958</v>
      </c>
      <c r="U92" s="46">
        <f t="shared" ref="U92:AJ106" si="20">U93-(U$363/360)</f>
        <v>44.5</v>
      </c>
      <c r="V92" s="46">
        <f t="shared" si="20"/>
        <v>46.972222222223699</v>
      </c>
      <c r="W92" s="47">
        <f t="shared" si="20"/>
        <v>38.072222222222393</v>
      </c>
      <c r="X92" s="47">
        <f t="shared" si="20"/>
        <v>42.0277777777764</v>
      </c>
      <c r="Y92" s="47">
        <f t="shared" si="20"/>
        <v>44.5</v>
      </c>
      <c r="Z92" s="48">
        <f t="shared" si="20"/>
        <v>35.599999999998971</v>
      </c>
      <c r="AA92" s="48">
        <f t="shared" si="20"/>
        <v>39.555555555554974</v>
      </c>
      <c r="AB92" s="48">
        <f t="shared" si="20"/>
        <v>42.0277777777764</v>
      </c>
      <c r="AC92" s="49">
        <f t="shared" si="20"/>
        <v>33.127777777778149</v>
      </c>
      <c r="AD92" s="49">
        <f t="shared" si="20"/>
        <v>37.08333333333325</v>
      </c>
      <c r="AE92" s="49">
        <f t="shared" si="20"/>
        <v>39.555555555554974</v>
      </c>
      <c r="AF92" s="50">
        <f t="shared" si="20"/>
        <v>30.655555555555118</v>
      </c>
      <c r="AG92" s="50">
        <f t="shared" si="20"/>
        <v>34.611111111111967</v>
      </c>
      <c r="AH92" s="50">
        <f t="shared" si="19"/>
        <v>37.08333333333325</v>
      </c>
      <c r="AI92" s="51">
        <f t="shared" si="19"/>
        <v>28.183333333333596</v>
      </c>
      <c r="AJ92" s="51">
        <f t="shared" si="19"/>
        <v>32.138888888888033</v>
      </c>
      <c r="AK92" s="51">
        <f t="shared" si="19"/>
        <v>34.611111111111967</v>
      </c>
    </row>
    <row r="93" spans="1:37" ht="12.95" customHeight="1">
      <c r="A93" s="27"/>
      <c r="B93" s="27"/>
      <c r="C93" s="27"/>
      <c r="D93" s="52">
        <f t="shared" si="14"/>
        <v>0.24999999999999961</v>
      </c>
      <c r="E93" s="41">
        <f t="shared" si="17"/>
        <v>71.499999999999176</v>
      </c>
      <c r="F93" s="41">
        <f t="shared" si="17"/>
        <v>75.499999999997144</v>
      </c>
      <c r="G93" s="41">
        <f t="shared" si="17"/>
        <v>77.999999999998778</v>
      </c>
      <c r="H93" s="42">
        <f t="shared" si="17"/>
        <v>66.500000000001194</v>
      </c>
      <c r="I93" s="42">
        <f t="shared" si="17"/>
        <v>70.499999999999574</v>
      </c>
      <c r="J93" s="42">
        <f t="shared" si="17"/>
        <v>73</v>
      </c>
      <c r="K93" s="43">
        <f t="shared" si="17"/>
        <v>61.499999999999005</v>
      </c>
      <c r="L93" s="43">
        <f t="shared" si="17"/>
        <v>65.49999999999855</v>
      </c>
      <c r="M93" s="43">
        <f t="shared" si="17"/>
        <v>67.999999999999403</v>
      </c>
      <c r="N93" s="44">
        <f t="shared" si="17"/>
        <v>45.999999999999645</v>
      </c>
      <c r="O93" s="44">
        <f t="shared" si="17"/>
        <v>50.000000000001407</v>
      </c>
      <c r="P93" s="44">
        <f t="shared" si="17"/>
        <v>52.499999999999147</v>
      </c>
      <c r="Q93" s="45">
        <f t="shared" si="17"/>
        <v>43.500000000001094</v>
      </c>
      <c r="R93" s="45">
        <f t="shared" si="17"/>
        <v>47.500000000001478</v>
      </c>
      <c r="S93" s="45">
        <f t="shared" si="17"/>
        <v>50.000000000001407</v>
      </c>
      <c r="T93" s="46">
        <f t="shared" si="17"/>
        <v>41.000000000001513</v>
      </c>
      <c r="U93" s="46">
        <f t="shared" si="20"/>
        <v>45</v>
      </c>
      <c r="V93" s="46">
        <f t="shared" si="20"/>
        <v>47.500000000001478</v>
      </c>
      <c r="W93" s="47">
        <f t="shared" si="20"/>
        <v>38.500000000000171</v>
      </c>
      <c r="X93" s="47">
        <f t="shared" si="20"/>
        <v>42.499999999998622</v>
      </c>
      <c r="Y93" s="47">
        <f t="shared" si="20"/>
        <v>45</v>
      </c>
      <c r="Z93" s="48">
        <f t="shared" si="20"/>
        <v>35.99999999999897</v>
      </c>
      <c r="AA93" s="48">
        <f t="shared" si="20"/>
        <v>39.999999999999417</v>
      </c>
      <c r="AB93" s="48">
        <f t="shared" si="20"/>
        <v>42.499999999998622</v>
      </c>
      <c r="AC93" s="49">
        <f t="shared" si="20"/>
        <v>33.500000000000369</v>
      </c>
      <c r="AD93" s="49">
        <f t="shared" si="20"/>
        <v>37.499999999999915</v>
      </c>
      <c r="AE93" s="49">
        <f t="shared" si="20"/>
        <v>39.999999999999417</v>
      </c>
      <c r="AF93" s="50">
        <f t="shared" si="20"/>
        <v>30.999999999999563</v>
      </c>
      <c r="AG93" s="50">
        <f t="shared" si="20"/>
        <v>35.000000000000853</v>
      </c>
      <c r="AH93" s="50">
        <f t="shared" si="19"/>
        <v>37.499999999999915</v>
      </c>
      <c r="AI93" s="51">
        <f t="shared" si="19"/>
        <v>28.500000000000263</v>
      </c>
      <c r="AJ93" s="51">
        <f t="shared" si="19"/>
        <v>32.499999999999147</v>
      </c>
      <c r="AK93" s="51">
        <f t="shared" si="19"/>
        <v>35.000000000000853</v>
      </c>
    </row>
    <row r="94" spans="1:37" ht="12.95" customHeight="1">
      <c r="A94" s="27"/>
      <c r="B94" s="27"/>
      <c r="C94" s="27"/>
      <c r="D94" s="52">
        <f t="shared" si="14"/>
        <v>0.25277777777777738</v>
      </c>
      <c r="E94" s="41">
        <f t="shared" si="17"/>
        <v>72.294444444443627</v>
      </c>
      <c r="F94" s="41">
        <f t="shared" si="17"/>
        <v>76.338888888886032</v>
      </c>
      <c r="G94" s="41">
        <f t="shared" si="17"/>
        <v>78.866666666665438</v>
      </c>
      <c r="H94" s="42">
        <f t="shared" si="17"/>
        <v>67.238888888890088</v>
      </c>
      <c r="I94" s="42">
        <f t="shared" si="17"/>
        <v>71.283333333332905</v>
      </c>
      <c r="J94" s="42">
        <f t="shared" si="17"/>
        <v>73.811111111111117</v>
      </c>
      <c r="K94" s="43">
        <f t="shared" si="17"/>
        <v>62.183333333332335</v>
      </c>
      <c r="L94" s="43">
        <f t="shared" si="17"/>
        <v>66.227777777776325</v>
      </c>
      <c r="M94" s="43">
        <f t="shared" si="17"/>
        <v>68.755555555554963</v>
      </c>
      <c r="N94" s="44">
        <f t="shared" si="17"/>
        <v>46.511111111110758</v>
      </c>
      <c r="O94" s="44">
        <f t="shared" si="17"/>
        <v>50.555555555556964</v>
      </c>
      <c r="P94" s="44">
        <f t="shared" si="17"/>
        <v>53.083333333332483</v>
      </c>
      <c r="Q94" s="45">
        <f t="shared" si="17"/>
        <v>43.983333333334429</v>
      </c>
      <c r="R94" s="45">
        <f t="shared" si="17"/>
        <v>48.027777777779256</v>
      </c>
      <c r="S94" s="45">
        <f t="shared" si="17"/>
        <v>50.555555555556964</v>
      </c>
      <c r="T94" s="46">
        <f t="shared" si="17"/>
        <v>41.455555555557069</v>
      </c>
      <c r="U94" s="46">
        <f t="shared" si="20"/>
        <v>45.5</v>
      </c>
      <c r="V94" s="46">
        <f t="shared" si="20"/>
        <v>48.027777777779256</v>
      </c>
      <c r="W94" s="47">
        <f t="shared" si="20"/>
        <v>38.927777777777948</v>
      </c>
      <c r="X94" s="47">
        <f t="shared" si="20"/>
        <v>42.972222222220843</v>
      </c>
      <c r="Y94" s="47">
        <f t="shared" si="20"/>
        <v>45.5</v>
      </c>
      <c r="Z94" s="48">
        <f t="shared" si="20"/>
        <v>36.399999999998968</v>
      </c>
      <c r="AA94" s="48">
        <f t="shared" si="20"/>
        <v>40.44444444444386</v>
      </c>
      <c r="AB94" s="48">
        <f t="shared" si="20"/>
        <v>42.972222222220843</v>
      </c>
      <c r="AC94" s="49">
        <f t="shared" si="20"/>
        <v>33.872222222222589</v>
      </c>
      <c r="AD94" s="49">
        <f t="shared" si="20"/>
        <v>37.916666666666579</v>
      </c>
      <c r="AE94" s="49">
        <f t="shared" si="20"/>
        <v>40.44444444444386</v>
      </c>
      <c r="AF94" s="50">
        <f t="shared" si="20"/>
        <v>31.344444444444008</v>
      </c>
      <c r="AG94" s="50">
        <f t="shared" si="20"/>
        <v>35.388888888889738</v>
      </c>
      <c r="AH94" s="50">
        <f t="shared" si="19"/>
        <v>37.916666666666579</v>
      </c>
      <c r="AI94" s="51">
        <f t="shared" si="19"/>
        <v>28.816666666666929</v>
      </c>
      <c r="AJ94" s="51">
        <f t="shared" si="19"/>
        <v>32.861111111110262</v>
      </c>
      <c r="AK94" s="51">
        <f t="shared" si="19"/>
        <v>35.388888888889738</v>
      </c>
    </row>
    <row r="95" spans="1:37" ht="12.95" customHeight="1">
      <c r="A95" s="27"/>
      <c r="B95" s="27"/>
      <c r="C95" s="27"/>
      <c r="D95" s="52">
        <f t="shared" si="14"/>
        <v>0.25555555555555515</v>
      </c>
      <c r="E95" s="41">
        <f t="shared" si="17"/>
        <v>73.088888888888079</v>
      </c>
      <c r="F95" s="41">
        <f t="shared" si="17"/>
        <v>77.177777777774921</v>
      </c>
      <c r="G95" s="41">
        <f t="shared" si="17"/>
        <v>79.733333333332098</v>
      </c>
      <c r="H95" s="42">
        <f t="shared" si="17"/>
        <v>67.977777777778982</v>
      </c>
      <c r="I95" s="42">
        <f t="shared" si="17"/>
        <v>72.066666666666237</v>
      </c>
      <c r="J95" s="42">
        <f t="shared" si="17"/>
        <v>74.622222222222234</v>
      </c>
      <c r="K95" s="43">
        <f t="shared" si="17"/>
        <v>62.866666666665665</v>
      </c>
      <c r="L95" s="43">
        <f t="shared" si="17"/>
        <v>66.955555555554099</v>
      </c>
      <c r="M95" s="43">
        <f t="shared" si="17"/>
        <v>69.511111111110523</v>
      </c>
      <c r="N95" s="44">
        <f t="shared" si="17"/>
        <v>47.02222222222187</v>
      </c>
      <c r="O95" s="44">
        <f t="shared" si="17"/>
        <v>51.111111111112521</v>
      </c>
      <c r="P95" s="44">
        <f t="shared" si="17"/>
        <v>53.666666666665819</v>
      </c>
      <c r="Q95" s="45">
        <f t="shared" si="17"/>
        <v>44.466666666667763</v>
      </c>
      <c r="R95" s="45">
        <f t="shared" si="17"/>
        <v>48.555555555557035</v>
      </c>
      <c r="S95" s="45">
        <f t="shared" si="17"/>
        <v>51.111111111112521</v>
      </c>
      <c r="T95" s="46">
        <f t="shared" si="17"/>
        <v>41.911111111112625</v>
      </c>
      <c r="U95" s="46">
        <f t="shared" si="20"/>
        <v>46</v>
      </c>
      <c r="V95" s="46">
        <f t="shared" si="20"/>
        <v>48.555555555557035</v>
      </c>
      <c r="W95" s="47">
        <f t="shared" si="20"/>
        <v>39.355555555555725</v>
      </c>
      <c r="X95" s="47">
        <f t="shared" si="20"/>
        <v>43.444444444443064</v>
      </c>
      <c r="Y95" s="47">
        <f t="shared" si="20"/>
        <v>46</v>
      </c>
      <c r="Z95" s="48">
        <f t="shared" si="20"/>
        <v>36.799999999998967</v>
      </c>
      <c r="AA95" s="48">
        <f t="shared" si="20"/>
        <v>40.888888888888303</v>
      </c>
      <c r="AB95" s="48">
        <f t="shared" si="20"/>
        <v>43.444444444443064</v>
      </c>
      <c r="AC95" s="49">
        <f t="shared" si="20"/>
        <v>34.24444444444481</v>
      </c>
      <c r="AD95" s="49">
        <f t="shared" si="20"/>
        <v>38.333333333333243</v>
      </c>
      <c r="AE95" s="49">
        <f t="shared" si="20"/>
        <v>40.888888888888303</v>
      </c>
      <c r="AF95" s="50">
        <f t="shared" si="20"/>
        <v>31.688888888888453</v>
      </c>
      <c r="AG95" s="50">
        <f t="shared" si="20"/>
        <v>35.777777777778624</v>
      </c>
      <c r="AH95" s="50">
        <f t="shared" si="19"/>
        <v>38.333333333333243</v>
      </c>
      <c r="AI95" s="51">
        <f t="shared" si="19"/>
        <v>29.133333333333596</v>
      </c>
      <c r="AJ95" s="51">
        <f t="shared" si="19"/>
        <v>33.222222222221376</v>
      </c>
      <c r="AK95" s="51">
        <f t="shared" si="19"/>
        <v>35.777777777778624</v>
      </c>
    </row>
    <row r="96" spans="1:37" ht="12.95" customHeight="1">
      <c r="A96" s="27"/>
      <c r="B96" s="27"/>
      <c r="C96" s="27"/>
      <c r="D96" s="52">
        <f t="shared" si="14"/>
        <v>0.25833333333333292</v>
      </c>
      <c r="E96" s="41">
        <f t="shared" si="17"/>
        <v>73.88333333333253</v>
      </c>
      <c r="F96" s="41">
        <f t="shared" si="17"/>
        <v>78.016666666663809</v>
      </c>
      <c r="G96" s="41">
        <f t="shared" si="17"/>
        <v>80.599999999998758</v>
      </c>
      <c r="H96" s="42">
        <f t="shared" si="17"/>
        <v>68.716666666667876</v>
      </c>
      <c r="I96" s="42">
        <f t="shared" si="17"/>
        <v>72.849999999999568</v>
      </c>
      <c r="J96" s="42">
        <f t="shared" si="17"/>
        <v>75.433333333333351</v>
      </c>
      <c r="K96" s="43">
        <f t="shared" si="17"/>
        <v>63.549999999998995</v>
      </c>
      <c r="L96" s="43">
        <f t="shared" si="17"/>
        <v>67.683333333331873</v>
      </c>
      <c r="M96" s="43">
        <f t="shared" si="17"/>
        <v>70.266666666666083</v>
      </c>
      <c r="N96" s="44">
        <f t="shared" si="17"/>
        <v>47.533333333332983</v>
      </c>
      <c r="O96" s="44">
        <f t="shared" si="17"/>
        <v>51.666666666668078</v>
      </c>
      <c r="P96" s="44">
        <f t="shared" si="17"/>
        <v>54.249999999999154</v>
      </c>
      <c r="Q96" s="45">
        <f t="shared" si="17"/>
        <v>44.950000000001097</v>
      </c>
      <c r="R96" s="45">
        <f t="shared" si="17"/>
        <v>49.083333333334814</v>
      </c>
      <c r="S96" s="45">
        <f t="shared" si="17"/>
        <v>51.666666666668078</v>
      </c>
      <c r="T96" s="46">
        <f t="shared" ref="T96:AD111" si="21">T97-(T$363/360)</f>
        <v>42.366666666668181</v>
      </c>
      <c r="U96" s="46">
        <f t="shared" si="21"/>
        <v>46.5</v>
      </c>
      <c r="V96" s="46">
        <f t="shared" si="20"/>
        <v>49.083333333334814</v>
      </c>
      <c r="W96" s="47">
        <f t="shared" si="20"/>
        <v>39.783333333333502</v>
      </c>
      <c r="X96" s="47">
        <f t="shared" si="20"/>
        <v>43.916666666665286</v>
      </c>
      <c r="Y96" s="47">
        <f t="shared" si="20"/>
        <v>46.5</v>
      </c>
      <c r="Z96" s="48">
        <f t="shared" si="20"/>
        <v>37.199999999998965</v>
      </c>
      <c r="AA96" s="48">
        <f t="shared" si="20"/>
        <v>41.333333333332746</v>
      </c>
      <c r="AB96" s="48">
        <f t="shared" si="20"/>
        <v>43.916666666665286</v>
      </c>
      <c r="AC96" s="49">
        <f t="shared" si="20"/>
        <v>34.61666666666703</v>
      </c>
      <c r="AD96" s="49">
        <f t="shared" si="20"/>
        <v>38.749999999999908</v>
      </c>
      <c r="AE96" s="49">
        <f t="shared" si="20"/>
        <v>41.333333333332746</v>
      </c>
      <c r="AF96" s="50">
        <f t="shared" si="20"/>
        <v>32.033333333332898</v>
      </c>
      <c r="AG96" s="50">
        <f t="shared" si="20"/>
        <v>36.16666666666751</v>
      </c>
      <c r="AH96" s="50">
        <f t="shared" si="19"/>
        <v>38.749999999999908</v>
      </c>
      <c r="AI96" s="51">
        <f t="shared" si="19"/>
        <v>29.450000000000262</v>
      </c>
      <c r="AJ96" s="51">
        <f t="shared" si="19"/>
        <v>33.58333333333249</v>
      </c>
      <c r="AK96" s="51">
        <f t="shared" si="19"/>
        <v>36.16666666666751</v>
      </c>
    </row>
    <row r="97" spans="1:37" ht="12.95" customHeight="1">
      <c r="A97" s="27"/>
      <c r="B97" s="27"/>
      <c r="C97" s="27"/>
      <c r="D97" s="52">
        <f t="shared" si="14"/>
        <v>0.26111111111111068</v>
      </c>
      <c r="E97" s="41">
        <f t="shared" ref="E97:T112" si="22">E98-(E$363/360)</f>
        <v>74.677777777776981</v>
      </c>
      <c r="F97" s="41">
        <f t="shared" si="22"/>
        <v>78.855555555552698</v>
      </c>
      <c r="G97" s="41">
        <f t="shared" si="22"/>
        <v>81.466666666665418</v>
      </c>
      <c r="H97" s="42">
        <f t="shared" si="22"/>
        <v>69.455555555556771</v>
      </c>
      <c r="I97" s="42">
        <f t="shared" si="22"/>
        <v>73.633333333332899</v>
      </c>
      <c r="J97" s="42">
        <f t="shared" si="22"/>
        <v>76.244444444444468</v>
      </c>
      <c r="K97" s="43">
        <f t="shared" si="22"/>
        <v>64.233333333332325</v>
      </c>
      <c r="L97" s="43">
        <f t="shared" si="22"/>
        <v>68.411111111109648</v>
      </c>
      <c r="M97" s="43">
        <f t="shared" si="22"/>
        <v>71.022222222221643</v>
      </c>
      <c r="N97" s="44">
        <f t="shared" si="22"/>
        <v>48.044444444444096</v>
      </c>
      <c r="O97" s="44">
        <f t="shared" si="22"/>
        <v>52.222222222223635</v>
      </c>
      <c r="P97" s="44">
        <f t="shared" si="22"/>
        <v>54.83333333333249</v>
      </c>
      <c r="Q97" s="45">
        <f t="shared" si="22"/>
        <v>45.433333333334431</v>
      </c>
      <c r="R97" s="45">
        <f t="shared" si="22"/>
        <v>49.611111111112592</v>
      </c>
      <c r="S97" s="45">
        <f t="shared" si="22"/>
        <v>52.222222222223635</v>
      </c>
      <c r="T97" s="46">
        <f t="shared" si="22"/>
        <v>42.822222222223736</v>
      </c>
      <c r="U97" s="46">
        <f t="shared" si="21"/>
        <v>47</v>
      </c>
      <c r="V97" s="46">
        <f t="shared" si="20"/>
        <v>49.611111111112592</v>
      </c>
      <c r="W97" s="47">
        <f t="shared" si="20"/>
        <v>40.211111111111279</v>
      </c>
      <c r="X97" s="47">
        <f t="shared" si="20"/>
        <v>44.388888888887507</v>
      </c>
      <c r="Y97" s="47">
        <f t="shared" si="20"/>
        <v>47</v>
      </c>
      <c r="Z97" s="48">
        <f t="shared" si="20"/>
        <v>37.599999999998964</v>
      </c>
      <c r="AA97" s="48">
        <f t="shared" si="20"/>
        <v>41.777777777777189</v>
      </c>
      <c r="AB97" s="48">
        <f t="shared" si="20"/>
        <v>44.388888888887507</v>
      </c>
      <c r="AC97" s="49">
        <f t="shared" si="20"/>
        <v>34.98888888888925</v>
      </c>
      <c r="AD97" s="49">
        <f t="shared" si="20"/>
        <v>39.166666666666572</v>
      </c>
      <c r="AE97" s="49">
        <f t="shared" si="20"/>
        <v>41.777777777777189</v>
      </c>
      <c r="AF97" s="50">
        <f t="shared" si="20"/>
        <v>32.377777777777339</v>
      </c>
      <c r="AG97" s="50">
        <f t="shared" si="20"/>
        <v>36.555555555556396</v>
      </c>
      <c r="AH97" s="50">
        <f t="shared" si="19"/>
        <v>39.166666666666572</v>
      </c>
      <c r="AI97" s="51">
        <f t="shared" si="19"/>
        <v>29.766666666666929</v>
      </c>
      <c r="AJ97" s="51">
        <f t="shared" si="19"/>
        <v>33.944444444443604</v>
      </c>
      <c r="AK97" s="51">
        <f t="shared" si="19"/>
        <v>36.555555555556396</v>
      </c>
    </row>
    <row r="98" spans="1:37" ht="12.95" customHeight="1">
      <c r="A98" s="27"/>
      <c r="B98" s="27"/>
      <c r="C98" s="27"/>
      <c r="D98" s="52">
        <f t="shared" si="14"/>
        <v>0.26388888888888845</v>
      </c>
      <c r="E98" s="41">
        <f t="shared" si="22"/>
        <v>75.472222222221433</v>
      </c>
      <c r="F98" s="41">
        <f t="shared" si="22"/>
        <v>79.694444444441586</v>
      </c>
      <c r="G98" s="41">
        <f t="shared" si="22"/>
        <v>82.333333333332078</v>
      </c>
      <c r="H98" s="42">
        <f t="shared" si="22"/>
        <v>70.194444444445665</v>
      </c>
      <c r="I98" s="42">
        <f t="shared" si="22"/>
        <v>74.416666666666231</v>
      </c>
      <c r="J98" s="42">
        <f t="shared" si="22"/>
        <v>77.055555555555586</v>
      </c>
      <c r="K98" s="43">
        <f t="shared" si="22"/>
        <v>64.916666666665662</v>
      </c>
      <c r="L98" s="43">
        <f t="shared" si="22"/>
        <v>69.138888888887422</v>
      </c>
      <c r="M98" s="43">
        <f t="shared" si="22"/>
        <v>71.777777777777203</v>
      </c>
      <c r="N98" s="44">
        <f t="shared" si="22"/>
        <v>48.555555555555209</v>
      </c>
      <c r="O98" s="44">
        <f t="shared" si="22"/>
        <v>52.777777777779193</v>
      </c>
      <c r="P98" s="44">
        <f t="shared" si="22"/>
        <v>55.416666666665826</v>
      </c>
      <c r="Q98" s="45">
        <f t="shared" si="22"/>
        <v>45.916666666667766</v>
      </c>
      <c r="R98" s="45">
        <f t="shared" si="22"/>
        <v>50.138888888890371</v>
      </c>
      <c r="S98" s="45">
        <f t="shared" si="22"/>
        <v>52.777777777779193</v>
      </c>
      <c r="T98" s="46">
        <f t="shared" si="22"/>
        <v>43.277777777779292</v>
      </c>
      <c r="U98" s="46">
        <f t="shared" si="21"/>
        <v>47.5</v>
      </c>
      <c r="V98" s="46">
        <f t="shared" si="20"/>
        <v>50.138888888890371</v>
      </c>
      <c r="W98" s="47">
        <f t="shared" si="20"/>
        <v>40.638888888889056</v>
      </c>
      <c r="X98" s="47">
        <f t="shared" si="20"/>
        <v>44.861111111109729</v>
      </c>
      <c r="Y98" s="47">
        <f t="shared" si="20"/>
        <v>47.5</v>
      </c>
      <c r="Z98" s="48">
        <f t="shared" si="20"/>
        <v>37.999999999998963</v>
      </c>
      <c r="AA98" s="48">
        <f t="shared" si="20"/>
        <v>42.222222222221632</v>
      </c>
      <c r="AB98" s="48">
        <f t="shared" si="20"/>
        <v>44.861111111109729</v>
      </c>
      <c r="AC98" s="49">
        <f t="shared" si="20"/>
        <v>35.36111111111147</v>
      </c>
      <c r="AD98" s="49">
        <f t="shared" si="20"/>
        <v>39.583333333333236</v>
      </c>
      <c r="AE98" s="49">
        <f t="shared" si="20"/>
        <v>42.222222222221632</v>
      </c>
      <c r="AF98" s="50">
        <f t="shared" si="20"/>
        <v>32.722222222221781</v>
      </c>
      <c r="AG98" s="50">
        <f t="shared" si="20"/>
        <v>36.944444444445281</v>
      </c>
      <c r="AH98" s="50">
        <f t="shared" si="19"/>
        <v>39.583333333333236</v>
      </c>
      <c r="AI98" s="51">
        <f t="shared" si="19"/>
        <v>30.083333333333595</v>
      </c>
      <c r="AJ98" s="51">
        <f t="shared" si="19"/>
        <v>34.305555555554719</v>
      </c>
      <c r="AK98" s="51">
        <f t="shared" si="19"/>
        <v>36.944444444445281</v>
      </c>
    </row>
    <row r="99" spans="1:37" ht="12.95" customHeight="1">
      <c r="A99" s="27"/>
      <c r="B99" s="27"/>
      <c r="C99" s="27"/>
      <c r="D99" s="52">
        <f t="shared" si="14"/>
        <v>0.26666666666666622</v>
      </c>
      <c r="E99" s="41">
        <f t="shared" si="22"/>
        <v>76.266666666665884</v>
      </c>
      <c r="F99" s="41">
        <f t="shared" si="22"/>
        <v>80.533333333330475</v>
      </c>
      <c r="G99" s="41">
        <f t="shared" si="22"/>
        <v>83.199999999998738</v>
      </c>
      <c r="H99" s="42">
        <f t="shared" si="22"/>
        <v>70.933333333334559</v>
      </c>
      <c r="I99" s="42">
        <f t="shared" si="22"/>
        <v>75.199999999999562</v>
      </c>
      <c r="J99" s="42">
        <f t="shared" si="22"/>
        <v>77.866666666666703</v>
      </c>
      <c r="K99" s="43">
        <f t="shared" si="22"/>
        <v>65.599999999999</v>
      </c>
      <c r="L99" s="43">
        <f t="shared" si="22"/>
        <v>69.866666666665196</v>
      </c>
      <c r="M99" s="43">
        <f t="shared" si="22"/>
        <v>72.533333333332763</v>
      </c>
      <c r="N99" s="44">
        <f t="shared" si="22"/>
        <v>49.066666666666322</v>
      </c>
      <c r="O99" s="44">
        <f t="shared" si="22"/>
        <v>53.33333333333475</v>
      </c>
      <c r="P99" s="44">
        <f t="shared" si="22"/>
        <v>55.999999999999162</v>
      </c>
      <c r="Q99" s="45">
        <f t="shared" si="22"/>
        <v>46.4000000000011</v>
      </c>
      <c r="R99" s="45">
        <f t="shared" si="22"/>
        <v>50.666666666668149</v>
      </c>
      <c r="S99" s="45">
        <f t="shared" si="22"/>
        <v>53.33333333333475</v>
      </c>
      <c r="T99" s="46">
        <f t="shared" si="22"/>
        <v>43.733333333334848</v>
      </c>
      <c r="U99" s="46">
        <f t="shared" si="21"/>
        <v>48</v>
      </c>
      <c r="V99" s="46">
        <f t="shared" si="20"/>
        <v>50.666666666668149</v>
      </c>
      <c r="W99" s="47">
        <f t="shared" si="20"/>
        <v>41.066666666666833</v>
      </c>
      <c r="X99" s="47">
        <f t="shared" si="20"/>
        <v>45.33333333333195</v>
      </c>
      <c r="Y99" s="47">
        <f t="shared" si="20"/>
        <v>48</v>
      </c>
      <c r="Z99" s="48">
        <f t="shared" si="20"/>
        <v>38.399999999998961</v>
      </c>
      <c r="AA99" s="48">
        <f t="shared" si="20"/>
        <v>42.666666666666075</v>
      </c>
      <c r="AB99" s="48">
        <f t="shared" si="20"/>
        <v>45.33333333333195</v>
      </c>
      <c r="AC99" s="49">
        <f t="shared" si="20"/>
        <v>35.73333333333369</v>
      </c>
      <c r="AD99" s="49">
        <f t="shared" si="20"/>
        <v>39.999999999999901</v>
      </c>
      <c r="AE99" s="49">
        <f t="shared" si="20"/>
        <v>42.666666666666075</v>
      </c>
      <c r="AF99" s="50">
        <f t="shared" si="20"/>
        <v>33.066666666666222</v>
      </c>
      <c r="AG99" s="50">
        <f t="shared" si="20"/>
        <v>37.333333333334167</v>
      </c>
      <c r="AH99" s="50">
        <f t="shared" si="19"/>
        <v>39.999999999999901</v>
      </c>
      <c r="AI99" s="51">
        <f t="shared" si="19"/>
        <v>30.400000000000261</v>
      </c>
      <c r="AJ99" s="51">
        <f t="shared" si="19"/>
        <v>34.666666666665833</v>
      </c>
      <c r="AK99" s="51">
        <f t="shared" si="19"/>
        <v>37.333333333334167</v>
      </c>
    </row>
    <row r="100" spans="1:37" ht="12.95" customHeight="1">
      <c r="A100" s="27"/>
      <c r="B100" s="27"/>
      <c r="C100" s="27"/>
      <c r="D100" s="52">
        <f t="shared" si="14"/>
        <v>0.26944444444444399</v>
      </c>
      <c r="E100" s="41">
        <f t="shared" si="22"/>
        <v>77.061111111110336</v>
      </c>
      <c r="F100" s="41">
        <f t="shared" si="22"/>
        <v>81.372222222219364</v>
      </c>
      <c r="G100" s="41">
        <f t="shared" si="22"/>
        <v>84.066666666665398</v>
      </c>
      <c r="H100" s="42">
        <f t="shared" si="22"/>
        <v>71.672222222223454</v>
      </c>
      <c r="I100" s="42">
        <f t="shared" si="22"/>
        <v>75.983333333332894</v>
      </c>
      <c r="J100" s="42">
        <f t="shared" si="22"/>
        <v>78.67777777777782</v>
      </c>
      <c r="K100" s="43">
        <f t="shared" si="22"/>
        <v>66.283333333332337</v>
      </c>
      <c r="L100" s="43">
        <f t="shared" si="22"/>
        <v>70.594444444442971</v>
      </c>
      <c r="M100" s="43">
        <f t="shared" si="22"/>
        <v>73.288888888888323</v>
      </c>
      <c r="N100" s="44">
        <f t="shared" si="22"/>
        <v>49.577777777777435</v>
      </c>
      <c r="O100" s="44">
        <f t="shared" si="22"/>
        <v>53.888888888890307</v>
      </c>
      <c r="P100" s="44">
        <f t="shared" si="22"/>
        <v>56.583333333332497</v>
      </c>
      <c r="Q100" s="45">
        <f t="shared" si="22"/>
        <v>46.883333333334434</v>
      </c>
      <c r="R100" s="45">
        <f t="shared" si="22"/>
        <v>51.194444444445928</v>
      </c>
      <c r="S100" s="45">
        <f t="shared" si="22"/>
        <v>53.888888888890307</v>
      </c>
      <c r="T100" s="46">
        <f t="shared" si="22"/>
        <v>44.188888888890403</v>
      </c>
      <c r="U100" s="46">
        <f t="shared" si="21"/>
        <v>48.5</v>
      </c>
      <c r="V100" s="46">
        <f t="shared" si="20"/>
        <v>51.194444444445928</v>
      </c>
      <c r="W100" s="47">
        <f t="shared" si="20"/>
        <v>41.494444444444611</v>
      </c>
      <c r="X100" s="47">
        <f t="shared" si="20"/>
        <v>45.805555555554172</v>
      </c>
      <c r="Y100" s="47">
        <f t="shared" si="20"/>
        <v>48.5</v>
      </c>
      <c r="Z100" s="48">
        <f t="shared" si="20"/>
        <v>38.79999999999896</v>
      </c>
      <c r="AA100" s="48">
        <f t="shared" si="20"/>
        <v>43.111111111110517</v>
      </c>
      <c r="AB100" s="48">
        <f t="shared" si="20"/>
        <v>45.805555555554172</v>
      </c>
      <c r="AC100" s="49">
        <f t="shared" si="20"/>
        <v>36.10555555555591</v>
      </c>
      <c r="AD100" s="49">
        <f t="shared" si="20"/>
        <v>40.416666666666565</v>
      </c>
      <c r="AE100" s="49">
        <f t="shared" si="20"/>
        <v>43.111111111110517</v>
      </c>
      <c r="AF100" s="50">
        <f t="shared" si="20"/>
        <v>33.411111111110664</v>
      </c>
      <c r="AG100" s="50">
        <f t="shared" si="20"/>
        <v>37.722222222223053</v>
      </c>
      <c r="AH100" s="50">
        <f t="shared" si="19"/>
        <v>40.416666666666565</v>
      </c>
      <c r="AI100" s="51">
        <f t="shared" si="19"/>
        <v>30.716666666666928</v>
      </c>
      <c r="AJ100" s="51">
        <f t="shared" si="19"/>
        <v>35.027777777776947</v>
      </c>
      <c r="AK100" s="51">
        <f t="shared" si="19"/>
        <v>37.722222222223053</v>
      </c>
    </row>
    <row r="101" spans="1:37" ht="12.95" customHeight="1">
      <c r="A101" s="27"/>
      <c r="B101" s="27"/>
      <c r="C101" s="27"/>
      <c r="D101" s="52">
        <f t="shared" si="14"/>
        <v>0.27222222222222175</v>
      </c>
      <c r="E101" s="41">
        <f t="shared" si="22"/>
        <v>77.855555555554787</v>
      </c>
      <c r="F101" s="41">
        <f t="shared" si="22"/>
        <v>82.211111111108252</v>
      </c>
      <c r="G101" s="41">
        <f t="shared" si="22"/>
        <v>84.933333333332058</v>
      </c>
      <c r="H101" s="42">
        <f t="shared" si="22"/>
        <v>72.411111111112348</v>
      </c>
      <c r="I101" s="42">
        <f t="shared" si="22"/>
        <v>76.766666666666225</v>
      </c>
      <c r="J101" s="42">
        <f t="shared" si="22"/>
        <v>79.488888888888937</v>
      </c>
      <c r="K101" s="43">
        <f t="shared" si="22"/>
        <v>66.966666666665674</v>
      </c>
      <c r="L101" s="43">
        <f t="shared" si="22"/>
        <v>71.322222222220745</v>
      </c>
      <c r="M101" s="43">
        <f t="shared" si="22"/>
        <v>74.044444444443883</v>
      </c>
      <c r="N101" s="44">
        <f t="shared" si="22"/>
        <v>50.088888888888548</v>
      </c>
      <c r="O101" s="44">
        <f t="shared" si="22"/>
        <v>54.444444444445864</v>
      </c>
      <c r="P101" s="44">
        <f t="shared" si="22"/>
        <v>57.166666666665833</v>
      </c>
      <c r="Q101" s="45">
        <f t="shared" si="22"/>
        <v>47.366666666667768</v>
      </c>
      <c r="R101" s="45">
        <f t="shared" si="22"/>
        <v>51.722222222223706</v>
      </c>
      <c r="S101" s="45">
        <f t="shared" si="22"/>
        <v>54.444444444445864</v>
      </c>
      <c r="T101" s="46">
        <f t="shared" si="22"/>
        <v>44.644444444445959</v>
      </c>
      <c r="U101" s="46">
        <f t="shared" si="21"/>
        <v>49</v>
      </c>
      <c r="V101" s="46">
        <f t="shared" si="20"/>
        <v>51.722222222223706</v>
      </c>
      <c r="W101" s="47">
        <f t="shared" si="20"/>
        <v>41.922222222222388</v>
      </c>
      <c r="X101" s="47">
        <f t="shared" si="20"/>
        <v>46.277777777776393</v>
      </c>
      <c r="Y101" s="47">
        <f t="shared" si="20"/>
        <v>49</v>
      </c>
      <c r="Z101" s="48">
        <f t="shared" si="20"/>
        <v>39.199999999998958</v>
      </c>
      <c r="AA101" s="48">
        <f t="shared" si="20"/>
        <v>43.55555555555496</v>
      </c>
      <c r="AB101" s="48">
        <f t="shared" si="20"/>
        <v>46.277777777776393</v>
      </c>
      <c r="AC101" s="49">
        <f t="shared" si="20"/>
        <v>36.47777777777813</v>
      </c>
      <c r="AD101" s="49">
        <f t="shared" si="20"/>
        <v>40.833333333333229</v>
      </c>
      <c r="AE101" s="49">
        <f t="shared" si="20"/>
        <v>43.55555555555496</v>
      </c>
      <c r="AF101" s="50">
        <f t="shared" si="20"/>
        <v>33.755555555555105</v>
      </c>
      <c r="AG101" s="50">
        <f t="shared" si="20"/>
        <v>38.111111111111938</v>
      </c>
      <c r="AH101" s="50">
        <f t="shared" si="19"/>
        <v>40.833333333333229</v>
      </c>
      <c r="AI101" s="51">
        <f t="shared" si="19"/>
        <v>31.033333333333594</v>
      </c>
      <c r="AJ101" s="51">
        <f t="shared" si="19"/>
        <v>35.388888888888062</v>
      </c>
      <c r="AK101" s="51">
        <f t="shared" si="19"/>
        <v>38.111111111111938</v>
      </c>
    </row>
    <row r="102" spans="1:37" ht="12.95" customHeight="1">
      <c r="A102" s="27"/>
      <c r="B102" s="27"/>
      <c r="C102" s="27"/>
      <c r="D102" s="52">
        <f t="shared" si="14"/>
        <v>0.27499999999999952</v>
      </c>
      <c r="E102" s="41">
        <f t="shared" si="22"/>
        <v>78.649999999999238</v>
      </c>
      <c r="F102" s="41">
        <f t="shared" si="22"/>
        <v>83.049999999997141</v>
      </c>
      <c r="G102" s="41">
        <f t="shared" si="22"/>
        <v>85.799999999998718</v>
      </c>
      <c r="H102" s="42">
        <f t="shared" si="22"/>
        <v>73.150000000001242</v>
      </c>
      <c r="I102" s="42">
        <f t="shared" si="22"/>
        <v>77.549999999999557</v>
      </c>
      <c r="J102" s="42">
        <f t="shared" si="22"/>
        <v>80.300000000000054</v>
      </c>
      <c r="K102" s="43">
        <f t="shared" si="22"/>
        <v>67.649999999999011</v>
      </c>
      <c r="L102" s="43">
        <f t="shared" si="22"/>
        <v>72.049999999998519</v>
      </c>
      <c r="M102" s="43">
        <f t="shared" si="22"/>
        <v>74.799999999999443</v>
      </c>
      <c r="N102" s="44">
        <f t="shared" si="22"/>
        <v>50.59999999999966</v>
      </c>
      <c r="O102" s="44">
        <f t="shared" si="22"/>
        <v>55.000000000001421</v>
      </c>
      <c r="P102" s="44">
        <f t="shared" si="22"/>
        <v>57.749999999999169</v>
      </c>
      <c r="Q102" s="45">
        <f t="shared" si="22"/>
        <v>47.850000000001103</v>
      </c>
      <c r="R102" s="45">
        <f t="shared" si="22"/>
        <v>52.250000000001485</v>
      </c>
      <c r="S102" s="45">
        <f t="shared" si="22"/>
        <v>55.000000000001421</v>
      </c>
      <c r="T102" s="46">
        <f t="shared" si="22"/>
        <v>45.100000000001515</v>
      </c>
      <c r="U102" s="46">
        <f t="shared" si="21"/>
        <v>49.5</v>
      </c>
      <c r="V102" s="46">
        <f t="shared" si="20"/>
        <v>52.250000000001485</v>
      </c>
      <c r="W102" s="47">
        <f t="shared" si="20"/>
        <v>42.350000000000165</v>
      </c>
      <c r="X102" s="47">
        <f t="shared" si="20"/>
        <v>46.749999999998614</v>
      </c>
      <c r="Y102" s="47">
        <f t="shared" si="20"/>
        <v>49.5</v>
      </c>
      <c r="Z102" s="48">
        <f t="shared" si="20"/>
        <v>39.599999999998957</v>
      </c>
      <c r="AA102" s="48">
        <f t="shared" si="20"/>
        <v>43.999999999999403</v>
      </c>
      <c r="AB102" s="48">
        <f t="shared" si="20"/>
        <v>46.749999999998614</v>
      </c>
      <c r="AC102" s="49">
        <f t="shared" si="20"/>
        <v>36.85000000000035</v>
      </c>
      <c r="AD102" s="49">
        <f t="shared" si="20"/>
        <v>41.249999999999893</v>
      </c>
      <c r="AE102" s="49">
        <f t="shared" si="20"/>
        <v>43.999999999999403</v>
      </c>
      <c r="AF102" s="50">
        <f t="shared" si="20"/>
        <v>34.099999999999547</v>
      </c>
      <c r="AG102" s="50">
        <f t="shared" si="20"/>
        <v>38.500000000000824</v>
      </c>
      <c r="AH102" s="50">
        <f t="shared" si="19"/>
        <v>41.249999999999893</v>
      </c>
      <c r="AI102" s="51">
        <f t="shared" si="19"/>
        <v>31.350000000000261</v>
      </c>
      <c r="AJ102" s="51">
        <f t="shared" si="19"/>
        <v>35.749999999999176</v>
      </c>
      <c r="AK102" s="51">
        <f t="shared" si="19"/>
        <v>38.500000000000824</v>
      </c>
    </row>
    <row r="103" spans="1:37" ht="12.95" customHeight="1">
      <c r="A103" s="27"/>
      <c r="B103" s="27"/>
      <c r="C103" s="27"/>
      <c r="D103" s="52">
        <f t="shared" si="14"/>
        <v>0.27777777777777729</v>
      </c>
      <c r="E103" s="41">
        <f t="shared" si="22"/>
        <v>79.44444444444369</v>
      </c>
      <c r="F103" s="41">
        <f t="shared" si="22"/>
        <v>83.888888888886029</v>
      </c>
      <c r="G103" s="41">
        <f t="shared" si="22"/>
        <v>86.666666666665378</v>
      </c>
      <c r="H103" s="42">
        <f t="shared" si="22"/>
        <v>73.888888888890136</v>
      </c>
      <c r="I103" s="42">
        <f t="shared" si="22"/>
        <v>78.333333333332888</v>
      </c>
      <c r="J103" s="42">
        <f t="shared" si="22"/>
        <v>81.111111111111171</v>
      </c>
      <c r="K103" s="43">
        <f t="shared" si="22"/>
        <v>68.333333333332348</v>
      </c>
      <c r="L103" s="43">
        <f t="shared" si="22"/>
        <v>72.777777777776294</v>
      </c>
      <c r="M103" s="43">
        <f t="shared" si="22"/>
        <v>75.555555555555003</v>
      </c>
      <c r="N103" s="44">
        <f t="shared" si="22"/>
        <v>51.111111111110773</v>
      </c>
      <c r="O103" s="44">
        <f t="shared" si="22"/>
        <v>55.555555555556978</v>
      </c>
      <c r="P103" s="44">
        <f t="shared" si="22"/>
        <v>58.333333333332504</v>
      </c>
      <c r="Q103" s="45">
        <f t="shared" si="22"/>
        <v>48.333333333334437</v>
      </c>
      <c r="R103" s="45">
        <f t="shared" si="22"/>
        <v>52.777777777779264</v>
      </c>
      <c r="S103" s="45">
        <f t="shared" si="22"/>
        <v>55.555555555556978</v>
      </c>
      <c r="T103" s="46">
        <f t="shared" si="22"/>
        <v>45.555555555557071</v>
      </c>
      <c r="U103" s="46">
        <f t="shared" si="21"/>
        <v>50</v>
      </c>
      <c r="V103" s="46">
        <f t="shared" si="20"/>
        <v>52.777777777779264</v>
      </c>
      <c r="W103" s="47">
        <f t="shared" si="20"/>
        <v>42.777777777777942</v>
      </c>
      <c r="X103" s="47">
        <f t="shared" si="20"/>
        <v>47.222222222220836</v>
      </c>
      <c r="Y103" s="47">
        <f t="shared" si="20"/>
        <v>50</v>
      </c>
      <c r="Z103" s="48">
        <f t="shared" si="20"/>
        <v>39.999999999998956</v>
      </c>
      <c r="AA103" s="48">
        <f t="shared" si="20"/>
        <v>44.444444444443846</v>
      </c>
      <c r="AB103" s="48">
        <f t="shared" si="20"/>
        <v>47.222222222220836</v>
      </c>
      <c r="AC103" s="49">
        <f t="shared" si="20"/>
        <v>37.22222222222257</v>
      </c>
      <c r="AD103" s="49">
        <f t="shared" si="20"/>
        <v>41.666666666666558</v>
      </c>
      <c r="AE103" s="49">
        <f t="shared" si="20"/>
        <v>44.444444444443846</v>
      </c>
      <c r="AF103" s="50">
        <f t="shared" si="20"/>
        <v>34.444444444443988</v>
      </c>
      <c r="AG103" s="50">
        <f t="shared" si="20"/>
        <v>38.88888888888971</v>
      </c>
      <c r="AH103" s="50">
        <f t="shared" si="19"/>
        <v>41.666666666666558</v>
      </c>
      <c r="AI103" s="51">
        <f t="shared" si="19"/>
        <v>31.666666666666927</v>
      </c>
      <c r="AJ103" s="51">
        <f t="shared" si="19"/>
        <v>36.11111111111029</v>
      </c>
      <c r="AK103" s="51">
        <f t="shared" si="19"/>
        <v>38.88888888888971</v>
      </c>
    </row>
    <row r="104" spans="1:37" ht="12.95" customHeight="1">
      <c r="A104" s="27"/>
      <c r="B104" s="27"/>
      <c r="C104" s="27"/>
      <c r="D104" s="52">
        <f t="shared" si="14"/>
        <v>0.28055555555555506</v>
      </c>
      <c r="E104" s="41">
        <f t="shared" si="22"/>
        <v>80.238888888888141</v>
      </c>
      <c r="F104" s="41">
        <f t="shared" si="22"/>
        <v>84.727777777774918</v>
      </c>
      <c r="G104" s="41">
        <f t="shared" si="22"/>
        <v>87.533333333332038</v>
      </c>
      <c r="H104" s="42">
        <f t="shared" si="22"/>
        <v>74.627777777779031</v>
      </c>
      <c r="I104" s="42">
        <f t="shared" si="22"/>
        <v>79.116666666666219</v>
      </c>
      <c r="J104" s="42">
        <f t="shared" si="22"/>
        <v>81.922222222222288</v>
      </c>
      <c r="K104" s="43">
        <f t="shared" si="22"/>
        <v>69.016666666665685</v>
      </c>
      <c r="L104" s="43">
        <f t="shared" si="22"/>
        <v>73.505555555554068</v>
      </c>
      <c r="M104" s="43">
        <f t="shared" si="22"/>
        <v>76.311111111110563</v>
      </c>
      <c r="N104" s="44">
        <f t="shared" si="22"/>
        <v>51.622222222221886</v>
      </c>
      <c r="O104" s="44">
        <f t="shared" si="22"/>
        <v>56.111111111112535</v>
      </c>
      <c r="P104" s="44">
        <f t="shared" si="22"/>
        <v>58.91666666666584</v>
      </c>
      <c r="Q104" s="45">
        <f t="shared" si="22"/>
        <v>48.816666666667771</v>
      </c>
      <c r="R104" s="45">
        <f t="shared" si="22"/>
        <v>53.305555555557042</v>
      </c>
      <c r="S104" s="45">
        <f t="shared" si="22"/>
        <v>56.111111111112535</v>
      </c>
      <c r="T104" s="46">
        <f t="shared" si="22"/>
        <v>46.011111111112626</v>
      </c>
      <c r="U104" s="46">
        <f t="shared" si="21"/>
        <v>50.5</v>
      </c>
      <c r="V104" s="46">
        <f t="shared" si="20"/>
        <v>53.305555555557042</v>
      </c>
      <c r="W104" s="47">
        <f t="shared" si="20"/>
        <v>43.205555555555719</v>
      </c>
      <c r="X104" s="47">
        <f t="shared" si="20"/>
        <v>47.694444444443057</v>
      </c>
      <c r="Y104" s="47">
        <f t="shared" si="20"/>
        <v>50.5</v>
      </c>
      <c r="Z104" s="48">
        <f t="shared" si="20"/>
        <v>40.399999999998954</v>
      </c>
      <c r="AA104" s="48">
        <f t="shared" si="20"/>
        <v>44.888888888888289</v>
      </c>
      <c r="AB104" s="48">
        <f t="shared" si="20"/>
        <v>47.694444444443057</v>
      </c>
      <c r="AC104" s="49">
        <f t="shared" si="20"/>
        <v>37.59444444444479</v>
      </c>
      <c r="AD104" s="49">
        <f t="shared" si="20"/>
        <v>42.083333333333222</v>
      </c>
      <c r="AE104" s="49">
        <f t="shared" si="20"/>
        <v>44.888888888888289</v>
      </c>
      <c r="AF104" s="50">
        <f t="shared" si="20"/>
        <v>34.78888888888843</v>
      </c>
      <c r="AG104" s="50">
        <f t="shared" si="20"/>
        <v>39.277777777778596</v>
      </c>
      <c r="AH104" s="50">
        <f t="shared" si="20"/>
        <v>42.083333333333222</v>
      </c>
      <c r="AI104" s="51">
        <f t="shared" si="20"/>
        <v>31.983333333333594</v>
      </c>
      <c r="AJ104" s="51">
        <f t="shared" si="20"/>
        <v>36.472222222221404</v>
      </c>
      <c r="AK104" s="51">
        <f t="shared" si="19"/>
        <v>39.277777777778596</v>
      </c>
    </row>
    <row r="105" spans="1:37" ht="12.95" customHeight="1">
      <c r="A105" s="27"/>
      <c r="B105" s="27"/>
      <c r="C105" s="27"/>
      <c r="D105" s="52">
        <f t="shared" si="14"/>
        <v>0.28333333333333283</v>
      </c>
      <c r="E105" s="41">
        <f t="shared" si="22"/>
        <v>81.033333333332592</v>
      </c>
      <c r="F105" s="41">
        <f t="shared" si="22"/>
        <v>85.566666666663806</v>
      </c>
      <c r="G105" s="41">
        <f t="shared" si="22"/>
        <v>88.399999999998698</v>
      </c>
      <c r="H105" s="42">
        <f t="shared" si="22"/>
        <v>75.366666666667925</v>
      </c>
      <c r="I105" s="42">
        <f t="shared" si="22"/>
        <v>79.899999999999551</v>
      </c>
      <c r="J105" s="42">
        <f t="shared" si="22"/>
        <v>82.733333333333405</v>
      </c>
      <c r="K105" s="43">
        <f t="shared" si="22"/>
        <v>69.699999999999022</v>
      </c>
      <c r="L105" s="43">
        <f t="shared" si="22"/>
        <v>74.233333333331842</v>
      </c>
      <c r="M105" s="43">
        <f t="shared" si="22"/>
        <v>77.066666666666123</v>
      </c>
      <c r="N105" s="44">
        <f t="shared" si="22"/>
        <v>52.133333333332999</v>
      </c>
      <c r="O105" s="44">
        <f t="shared" si="22"/>
        <v>56.666666666668092</v>
      </c>
      <c r="P105" s="44">
        <f t="shared" si="22"/>
        <v>59.499999999999176</v>
      </c>
      <c r="Q105" s="45">
        <f t="shared" si="22"/>
        <v>49.300000000001106</v>
      </c>
      <c r="R105" s="45">
        <f t="shared" si="22"/>
        <v>53.833333333334821</v>
      </c>
      <c r="S105" s="45">
        <f t="shared" si="22"/>
        <v>56.666666666668092</v>
      </c>
      <c r="T105" s="46">
        <f t="shared" si="22"/>
        <v>46.466666666668182</v>
      </c>
      <c r="U105" s="46">
        <f t="shared" si="21"/>
        <v>51</v>
      </c>
      <c r="V105" s="46">
        <f t="shared" si="20"/>
        <v>53.833333333334821</v>
      </c>
      <c r="W105" s="47">
        <f t="shared" si="20"/>
        <v>43.633333333333496</v>
      </c>
      <c r="X105" s="47">
        <f t="shared" si="20"/>
        <v>48.166666666665279</v>
      </c>
      <c r="Y105" s="47">
        <f t="shared" si="20"/>
        <v>51</v>
      </c>
      <c r="Z105" s="48">
        <f t="shared" si="20"/>
        <v>40.799999999998953</v>
      </c>
      <c r="AA105" s="48">
        <f t="shared" si="20"/>
        <v>45.333333333332732</v>
      </c>
      <c r="AB105" s="48">
        <f t="shared" si="20"/>
        <v>48.166666666665279</v>
      </c>
      <c r="AC105" s="49">
        <f t="shared" si="20"/>
        <v>37.96666666666701</v>
      </c>
      <c r="AD105" s="49">
        <f t="shared" si="20"/>
        <v>42.499999999999886</v>
      </c>
      <c r="AE105" s="49">
        <f t="shared" si="20"/>
        <v>45.333333333332732</v>
      </c>
      <c r="AF105" s="50">
        <f t="shared" si="20"/>
        <v>35.133333333332871</v>
      </c>
      <c r="AG105" s="50">
        <f t="shared" si="20"/>
        <v>39.666666666667481</v>
      </c>
      <c r="AH105" s="50">
        <f t="shared" si="20"/>
        <v>42.499999999999886</v>
      </c>
      <c r="AI105" s="51">
        <f t="shared" si="20"/>
        <v>32.30000000000026</v>
      </c>
      <c r="AJ105" s="51">
        <f t="shared" si="20"/>
        <v>36.833333333332519</v>
      </c>
      <c r="AK105" s="51">
        <f t="shared" si="19"/>
        <v>39.666666666667481</v>
      </c>
    </row>
    <row r="106" spans="1:37" ht="12.95" customHeight="1">
      <c r="A106" s="27"/>
      <c r="B106" s="27"/>
      <c r="C106" s="27"/>
      <c r="D106" s="52">
        <f t="shared" si="14"/>
        <v>0.28611111111111059</v>
      </c>
      <c r="E106" s="41">
        <f t="shared" si="22"/>
        <v>81.827777777777044</v>
      </c>
      <c r="F106" s="41">
        <f t="shared" si="22"/>
        <v>86.405555555552695</v>
      </c>
      <c r="G106" s="41">
        <f t="shared" si="22"/>
        <v>89.266666666665358</v>
      </c>
      <c r="H106" s="42">
        <f t="shared" si="22"/>
        <v>76.105555555556819</v>
      </c>
      <c r="I106" s="42">
        <f t="shared" si="22"/>
        <v>80.683333333332882</v>
      </c>
      <c r="J106" s="42">
        <f t="shared" si="22"/>
        <v>83.544444444444522</v>
      </c>
      <c r="K106" s="43">
        <f t="shared" si="22"/>
        <v>70.383333333332359</v>
      </c>
      <c r="L106" s="43">
        <f t="shared" si="22"/>
        <v>74.961111111109616</v>
      </c>
      <c r="M106" s="43">
        <f t="shared" si="22"/>
        <v>77.822222222221683</v>
      </c>
      <c r="N106" s="44">
        <f t="shared" si="22"/>
        <v>52.644444444444112</v>
      </c>
      <c r="O106" s="44">
        <f t="shared" si="22"/>
        <v>57.22222222222365</v>
      </c>
      <c r="P106" s="44">
        <f t="shared" si="22"/>
        <v>60.083333333332511</v>
      </c>
      <c r="Q106" s="45">
        <f t="shared" si="22"/>
        <v>49.78333333333444</v>
      </c>
      <c r="R106" s="45">
        <f t="shared" si="22"/>
        <v>54.361111111112599</v>
      </c>
      <c r="S106" s="45">
        <f t="shared" si="22"/>
        <v>57.22222222222365</v>
      </c>
      <c r="T106" s="46">
        <f t="shared" si="22"/>
        <v>46.922222222223738</v>
      </c>
      <c r="U106" s="46">
        <f t="shared" si="21"/>
        <v>51.5</v>
      </c>
      <c r="V106" s="46">
        <f t="shared" si="20"/>
        <v>54.361111111112599</v>
      </c>
      <c r="W106" s="47">
        <f t="shared" si="20"/>
        <v>44.061111111111273</v>
      </c>
      <c r="X106" s="47">
        <f t="shared" si="20"/>
        <v>48.6388888888875</v>
      </c>
      <c r="Y106" s="47">
        <f t="shared" si="20"/>
        <v>51.5</v>
      </c>
      <c r="Z106" s="48">
        <f t="shared" si="20"/>
        <v>41.199999999998951</v>
      </c>
      <c r="AA106" s="48">
        <f t="shared" si="20"/>
        <v>45.777777777777175</v>
      </c>
      <c r="AB106" s="48">
        <f t="shared" si="20"/>
        <v>48.6388888888875</v>
      </c>
      <c r="AC106" s="49">
        <f t="shared" si="20"/>
        <v>38.33888888888923</v>
      </c>
      <c r="AD106" s="49">
        <f t="shared" si="20"/>
        <v>42.916666666666551</v>
      </c>
      <c r="AE106" s="49">
        <f t="shared" si="20"/>
        <v>45.777777777777175</v>
      </c>
      <c r="AF106" s="50">
        <f t="shared" si="20"/>
        <v>35.477777777777312</v>
      </c>
      <c r="AG106" s="50">
        <f t="shared" si="20"/>
        <v>40.055555555556367</v>
      </c>
      <c r="AH106" s="50">
        <f t="shared" si="20"/>
        <v>42.916666666666551</v>
      </c>
      <c r="AI106" s="51">
        <f t="shared" si="20"/>
        <v>32.61666666666693</v>
      </c>
      <c r="AJ106" s="51">
        <f t="shared" si="20"/>
        <v>37.194444444443633</v>
      </c>
      <c r="AK106" s="51">
        <f t="shared" si="19"/>
        <v>40.055555555556367</v>
      </c>
    </row>
    <row r="107" spans="1:37" ht="12.95" customHeight="1">
      <c r="A107" s="27"/>
      <c r="B107" s="27"/>
      <c r="C107" s="27"/>
      <c r="D107" s="52">
        <f t="shared" si="14"/>
        <v>0.28888888888888836</v>
      </c>
      <c r="E107" s="41">
        <f t="shared" si="22"/>
        <v>82.622222222221495</v>
      </c>
      <c r="F107" s="41">
        <f t="shared" si="22"/>
        <v>87.244444444441584</v>
      </c>
      <c r="G107" s="41">
        <f t="shared" si="22"/>
        <v>90.133333333332018</v>
      </c>
      <c r="H107" s="42">
        <f t="shared" si="22"/>
        <v>76.844444444445713</v>
      </c>
      <c r="I107" s="42">
        <f t="shared" si="22"/>
        <v>81.466666666666214</v>
      </c>
      <c r="J107" s="42">
        <f t="shared" si="22"/>
        <v>84.35555555555564</v>
      </c>
      <c r="K107" s="43">
        <f t="shared" si="22"/>
        <v>71.066666666665697</v>
      </c>
      <c r="L107" s="43">
        <f t="shared" si="22"/>
        <v>75.688888888887391</v>
      </c>
      <c r="M107" s="43">
        <f t="shared" si="22"/>
        <v>78.577777777777243</v>
      </c>
      <c r="N107" s="44">
        <f t="shared" si="22"/>
        <v>53.155555555555225</v>
      </c>
      <c r="O107" s="44">
        <f t="shared" si="22"/>
        <v>57.777777777779207</v>
      </c>
      <c r="P107" s="44">
        <f t="shared" si="22"/>
        <v>60.666666666665847</v>
      </c>
      <c r="Q107" s="45">
        <f t="shared" si="22"/>
        <v>50.266666666667774</v>
      </c>
      <c r="R107" s="45">
        <f t="shared" si="22"/>
        <v>54.888888888890378</v>
      </c>
      <c r="S107" s="45">
        <f t="shared" si="22"/>
        <v>57.777777777779207</v>
      </c>
      <c r="T107" s="46">
        <f t="shared" si="22"/>
        <v>47.377777777779293</v>
      </c>
      <c r="U107" s="46">
        <f t="shared" si="21"/>
        <v>52</v>
      </c>
      <c r="V107" s="46">
        <f t="shared" si="21"/>
        <v>54.888888888890378</v>
      </c>
      <c r="W107" s="47">
        <f t="shared" si="21"/>
        <v>44.488888888889051</v>
      </c>
      <c r="X107" s="47">
        <f t="shared" si="21"/>
        <v>49.111111111109722</v>
      </c>
      <c r="Y107" s="47">
        <f t="shared" si="21"/>
        <v>52</v>
      </c>
      <c r="Z107" s="48">
        <f t="shared" si="21"/>
        <v>41.59999999999895</v>
      </c>
      <c r="AA107" s="48">
        <f t="shared" si="21"/>
        <v>46.222222222221617</v>
      </c>
      <c r="AB107" s="48">
        <f t="shared" si="21"/>
        <v>49.111111111109722</v>
      </c>
      <c r="AC107" s="49">
        <f t="shared" si="21"/>
        <v>38.71111111111145</v>
      </c>
      <c r="AD107" s="49">
        <f t="shared" si="21"/>
        <v>43.333333333333215</v>
      </c>
      <c r="AE107" s="49">
        <f t="shared" si="19"/>
        <v>46.222222222221617</v>
      </c>
      <c r="AF107" s="50">
        <f t="shared" si="19"/>
        <v>35.822222222221754</v>
      </c>
      <c r="AG107" s="50">
        <f t="shared" si="19"/>
        <v>40.444444444445253</v>
      </c>
      <c r="AH107" s="50">
        <f t="shared" si="19"/>
        <v>43.333333333333215</v>
      </c>
      <c r="AI107" s="51">
        <f t="shared" si="19"/>
        <v>32.9333333333336</v>
      </c>
      <c r="AJ107" s="51">
        <f t="shared" si="19"/>
        <v>37.555555555554747</v>
      </c>
      <c r="AK107" s="51">
        <f t="shared" si="19"/>
        <v>40.444444444445253</v>
      </c>
    </row>
    <row r="108" spans="1:37" ht="12.95" customHeight="1">
      <c r="A108" s="27"/>
      <c r="B108" s="27"/>
      <c r="C108" s="27"/>
      <c r="D108" s="52">
        <f t="shared" si="14"/>
        <v>0.29166666666666613</v>
      </c>
      <c r="E108" s="41">
        <f t="shared" si="22"/>
        <v>83.416666666665947</v>
      </c>
      <c r="F108" s="41">
        <f t="shared" si="22"/>
        <v>88.083333333330472</v>
      </c>
      <c r="G108" s="41">
        <f t="shared" si="22"/>
        <v>90.999999999998678</v>
      </c>
      <c r="H108" s="42">
        <f t="shared" si="22"/>
        <v>77.583333333334608</v>
      </c>
      <c r="I108" s="42">
        <f t="shared" si="22"/>
        <v>82.249999999999545</v>
      </c>
      <c r="J108" s="42">
        <f t="shared" si="22"/>
        <v>85.166666666666757</v>
      </c>
      <c r="K108" s="43">
        <f t="shared" si="22"/>
        <v>71.749999999999034</v>
      </c>
      <c r="L108" s="43">
        <f t="shared" si="22"/>
        <v>76.416666666665165</v>
      </c>
      <c r="M108" s="43">
        <f t="shared" si="22"/>
        <v>79.333333333332803</v>
      </c>
      <c r="N108" s="44">
        <f t="shared" si="22"/>
        <v>53.666666666666337</v>
      </c>
      <c r="O108" s="44">
        <f t="shared" si="22"/>
        <v>58.333333333334764</v>
      </c>
      <c r="P108" s="44">
        <f t="shared" si="22"/>
        <v>61.249999999999183</v>
      </c>
      <c r="Q108" s="45">
        <f t="shared" si="22"/>
        <v>50.750000000001108</v>
      </c>
      <c r="R108" s="45">
        <f t="shared" si="22"/>
        <v>55.416666666668156</v>
      </c>
      <c r="S108" s="45">
        <f t="shared" si="22"/>
        <v>58.333333333334764</v>
      </c>
      <c r="T108" s="46">
        <f t="shared" si="22"/>
        <v>47.833333333334849</v>
      </c>
      <c r="U108" s="46">
        <f t="shared" si="21"/>
        <v>52.5</v>
      </c>
      <c r="V108" s="46">
        <f t="shared" si="21"/>
        <v>55.416666666668156</v>
      </c>
      <c r="W108" s="47">
        <f t="shared" si="21"/>
        <v>44.916666666666828</v>
      </c>
      <c r="X108" s="47">
        <f t="shared" si="21"/>
        <v>49.583333333331943</v>
      </c>
      <c r="Y108" s="47">
        <f t="shared" si="21"/>
        <v>52.5</v>
      </c>
      <c r="Z108" s="48">
        <f t="shared" si="21"/>
        <v>41.999999999998948</v>
      </c>
      <c r="AA108" s="48">
        <f t="shared" si="21"/>
        <v>46.66666666666606</v>
      </c>
      <c r="AB108" s="48">
        <f t="shared" si="21"/>
        <v>49.583333333331943</v>
      </c>
      <c r="AC108" s="49">
        <f t="shared" si="21"/>
        <v>39.08333333333367</v>
      </c>
      <c r="AD108" s="49">
        <f t="shared" si="21"/>
        <v>43.749999999999879</v>
      </c>
      <c r="AE108" s="49">
        <f t="shared" si="19"/>
        <v>46.66666666666606</v>
      </c>
      <c r="AF108" s="50">
        <f t="shared" si="19"/>
        <v>36.166666666666195</v>
      </c>
      <c r="AG108" s="50">
        <f t="shared" si="19"/>
        <v>40.833333333334139</v>
      </c>
      <c r="AH108" s="50">
        <f t="shared" si="19"/>
        <v>43.749999999999879</v>
      </c>
      <c r="AI108" s="51">
        <f t="shared" si="19"/>
        <v>33.25000000000027</v>
      </c>
      <c r="AJ108" s="51">
        <f t="shared" si="19"/>
        <v>37.916666666665861</v>
      </c>
      <c r="AK108" s="51">
        <f t="shared" si="19"/>
        <v>40.833333333334139</v>
      </c>
    </row>
    <row r="109" spans="1:37" ht="12.95" customHeight="1">
      <c r="A109" s="27"/>
      <c r="B109" s="27"/>
      <c r="C109" s="27"/>
      <c r="D109" s="52">
        <f t="shared" si="14"/>
        <v>0.2944444444444439</v>
      </c>
      <c r="E109" s="41">
        <f t="shared" si="22"/>
        <v>84.211111111110398</v>
      </c>
      <c r="F109" s="41">
        <f t="shared" si="22"/>
        <v>88.922222222219361</v>
      </c>
      <c r="G109" s="41">
        <f t="shared" si="22"/>
        <v>91.866666666665338</v>
      </c>
      <c r="H109" s="42">
        <f t="shared" si="22"/>
        <v>78.322222222223502</v>
      </c>
      <c r="I109" s="42">
        <f t="shared" si="22"/>
        <v>83.033333333332877</v>
      </c>
      <c r="J109" s="42">
        <f t="shared" si="22"/>
        <v>85.977777777777874</v>
      </c>
      <c r="K109" s="43">
        <f t="shared" si="22"/>
        <v>72.433333333332371</v>
      </c>
      <c r="L109" s="43">
        <f t="shared" si="22"/>
        <v>77.144444444442939</v>
      </c>
      <c r="M109" s="43">
        <f t="shared" si="22"/>
        <v>80.088888888888363</v>
      </c>
      <c r="N109" s="44">
        <f t="shared" si="22"/>
        <v>54.17777777777745</v>
      </c>
      <c r="O109" s="44">
        <f t="shared" si="22"/>
        <v>58.888888888890321</v>
      </c>
      <c r="P109" s="44">
        <f t="shared" si="22"/>
        <v>61.833333333332519</v>
      </c>
      <c r="Q109" s="45">
        <f t="shared" si="22"/>
        <v>51.233333333334443</v>
      </c>
      <c r="R109" s="45">
        <f t="shared" si="22"/>
        <v>55.944444444445935</v>
      </c>
      <c r="S109" s="45">
        <f t="shared" si="22"/>
        <v>58.888888888890321</v>
      </c>
      <c r="T109" s="46">
        <f t="shared" si="22"/>
        <v>48.288888888890405</v>
      </c>
      <c r="U109" s="46">
        <f t="shared" si="21"/>
        <v>53</v>
      </c>
      <c r="V109" s="46">
        <f t="shared" si="21"/>
        <v>55.944444444445935</v>
      </c>
      <c r="W109" s="47">
        <f t="shared" si="21"/>
        <v>45.344444444444605</v>
      </c>
      <c r="X109" s="47">
        <f t="shared" si="21"/>
        <v>50.055555555554164</v>
      </c>
      <c r="Y109" s="47">
        <f t="shared" si="21"/>
        <v>53</v>
      </c>
      <c r="Z109" s="48">
        <f t="shared" si="21"/>
        <v>42.399999999998947</v>
      </c>
      <c r="AA109" s="48">
        <f t="shared" si="21"/>
        <v>47.111111111110503</v>
      </c>
      <c r="AB109" s="48">
        <f t="shared" si="21"/>
        <v>50.055555555554164</v>
      </c>
      <c r="AC109" s="49">
        <f t="shared" si="21"/>
        <v>39.45555555555589</v>
      </c>
      <c r="AD109" s="49">
        <f t="shared" si="21"/>
        <v>44.166666666666544</v>
      </c>
      <c r="AE109" s="49">
        <f t="shared" si="19"/>
        <v>47.111111111110503</v>
      </c>
      <c r="AF109" s="50">
        <f t="shared" si="19"/>
        <v>36.511111111110637</v>
      </c>
      <c r="AG109" s="50">
        <f t="shared" si="19"/>
        <v>41.222222222223024</v>
      </c>
      <c r="AH109" s="50">
        <f t="shared" si="19"/>
        <v>44.166666666666544</v>
      </c>
      <c r="AI109" s="51">
        <f t="shared" si="19"/>
        <v>33.56666666666694</v>
      </c>
      <c r="AJ109" s="51">
        <f t="shared" si="19"/>
        <v>38.277777777776976</v>
      </c>
      <c r="AK109" s="51">
        <f t="shared" si="19"/>
        <v>41.222222222223024</v>
      </c>
    </row>
    <row r="110" spans="1:37" ht="12.95" customHeight="1">
      <c r="A110" s="27"/>
      <c r="B110" s="27"/>
      <c r="C110" s="27"/>
      <c r="D110" s="52">
        <f t="shared" si="14"/>
        <v>0.29722222222222167</v>
      </c>
      <c r="E110" s="41">
        <f t="shared" si="22"/>
        <v>85.005555555554849</v>
      </c>
      <c r="F110" s="41">
        <f t="shared" si="22"/>
        <v>89.761111111108249</v>
      </c>
      <c r="G110" s="41">
        <f t="shared" si="22"/>
        <v>92.733333333331998</v>
      </c>
      <c r="H110" s="42">
        <f t="shared" si="22"/>
        <v>79.061111111112396</v>
      </c>
      <c r="I110" s="42">
        <f t="shared" si="22"/>
        <v>83.816666666666208</v>
      </c>
      <c r="J110" s="42">
        <f t="shared" si="22"/>
        <v>86.788888888888991</v>
      </c>
      <c r="K110" s="43">
        <f t="shared" si="22"/>
        <v>73.116666666665708</v>
      </c>
      <c r="L110" s="43">
        <f t="shared" si="22"/>
        <v>77.872222222220714</v>
      </c>
      <c r="M110" s="43">
        <f t="shared" si="22"/>
        <v>80.844444444443923</v>
      </c>
      <c r="N110" s="44">
        <f t="shared" si="22"/>
        <v>54.688888888888563</v>
      </c>
      <c r="O110" s="44">
        <f t="shared" si="22"/>
        <v>59.444444444445878</v>
      </c>
      <c r="P110" s="44">
        <f t="shared" si="22"/>
        <v>62.416666666665854</v>
      </c>
      <c r="Q110" s="45">
        <f t="shared" si="22"/>
        <v>51.716666666667777</v>
      </c>
      <c r="R110" s="45">
        <f t="shared" si="22"/>
        <v>56.472222222223714</v>
      </c>
      <c r="S110" s="45">
        <f t="shared" si="22"/>
        <v>59.444444444445878</v>
      </c>
      <c r="T110" s="46">
        <f t="shared" si="22"/>
        <v>48.744444444445961</v>
      </c>
      <c r="U110" s="46">
        <f t="shared" si="21"/>
        <v>53.5</v>
      </c>
      <c r="V110" s="46">
        <f t="shared" si="21"/>
        <v>56.472222222223714</v>
      </c>
      <c r="W110" s="47">
        <f t="shared" si="21"/>
        <v>45.772222222222382</v>
      </c>
      <c r="X110" s="47">
        <f t="shared" si="21"/>
        <v>50.527777777776386</v>
      </c>
      <c r="Y110" s="47">
        <f t="shared" si="21"/>
        <v>53.5</v>
      </c>
      <c r="Z110" s="48">
        <f t="shared" si="21"/>
        <v>42.799999999998946</v>
      </c>
      <c r="AA110" s="48">
        <f t="shared" si="21"/>
        <v>47.555555555554946</v>
      </c>
      <c r="AB110" s="48">
        <f t="shared" si="21"/>
        <v>50.527777777776386</v>
      </c>
      <c r="AC110" s="49">
        <f t="shared" si="21"/>
        <v>39.82777777777811</v>
      </c>
      <c r="AD110" s="49">
        <f t="shared" si="21"/>
        <v>44.583333333333208</v>
      </c>
      <c r="AE110" s="49">
        <f t="shared" si="19"/>
        <v>47.555555555554946</v>
      </c>
      <c r="AF110" s="50">
        <f t="shared" si="19"/>
        <v>36.855555555555078</v>
      </c>
      <c r="AG110" s="50">
        <f t="shared" si="19"/>
        <v>41.61111111111191</v>
      </c>
      <c r="AH110" s="50">
        <f t="shared" si="19"/>
        <v>44.583333333333208</v>
      </c>
      <c r="AI110" s="51">
        <f t="shared" si="19"/>
        <v>33.88333333333361</v>
      </c>
      <c r="AJ110" s="51">
        <f t="shared" si="19"/>
        <v>38.63888888888809</v>
      </c>
      <c r="AK110" s="51">
        <f t="shared" si="19"/>
        <v>41.61111111111191</v>
      </c>
    </row>
    <row r="111" spans="1:37" ht="12.95" customHeight="1">
      <c r="A111" s="27"/>
      <c r="B111" s="27"/>
      <c r="C111" s="27"/>
      <c r="D111" s="52">
        <f t="shared" si="14"/>
        <v>0.29999999999999943</v>
      </c>
      <c r="E111" s="41">
        <f t="shared" si="22"/>
        <v>85.799999999999301</v>
      </c>
      <c r="F111" s="41">
        <f t="shared" si="22"/>
        <v>90.599999999997138</v>
      </c>
      <c r="G111" s="41">
        <f t="shared" si="22"/>
        <v>93.599999999998658</v>
      </c>
      <c r="H111" s="42">
        <f t="shared" si="22"/>
        <v>79.80000000000129</v>
      </c>
      <c r="I111" s="42">
        <f t="shared" si="22"/>
        <v>84.59999999999954</v>
      </c>
      <c r="J111" s="42">
        <f t="shared" si="22"/>
        <v>87.600000000000108</v>
      </c>
      <c r="K111" s="43">
        <f t="shared" si="22"/>
        <v>73.799999999999045</v>
      </c>
      <c r="L111" s="43">
        <f t="shared" si="22"/>
        <v>78.599999999998488</v>
      </c>
      <c r="M111" s="43">
        <f t="shared" si="22"/>
        <v>81.599999999999483</v>
      </c>
      <c r="N111" s="44">
        <f t="shared" si="22"/>
        <v>55.199999999999676</v>
      </c>
      <c r="O111" s="44">
        <f t="shared" si="22"/>
        <v>60.000000000001435</v>
      </c>
      <c r="P111" s="44">
        <f t="shared" si="22"/>
        <v>62.99999999999919</v>
      </c>
      <c r="Q111" s="45">
        <f t="shared" si="22"/>
        <v>52.200000000001111</v>
      </c>
      <c r="R111" s="45">
        <f t="shared" si="22"/>
        <v>57.000000000001492</v>
      </c>
      <c r="S111" s="45">
        <f t="shared" si="22"/>
        <v>60.000000000001435</v>
      </c>
      <c r="T111" s="46">
        <f t="shared" si="22"/>
        <v>49.200000000001516</v>
      </c>
      <c r="U111" s="46">
        <f t="shared" si="21"/>
        <v>54</v>
      </c>
      <c r="V111" s="46">
        <f t="shared" si="21"/>
        <v>57.000000000001492</v>
      </c>
      <c r="W111" s="47">
        <f t="shared" si="21"/>
        <v>46.200000000000159</v>
      </c>
      <c r="X111" s="47">
        <f t="shared" si="21"/>
        <v>50.999999999998607</v>
      </c>
      <c r="Y111" s="47">
        <f t="shared" si="21"/>
        <v>54</v>
      </c>
      <c r="Z111" s="48">
        <f t="shared" si="21"/>
        <v>43.199999999998944</v>
      </c>
      <c r="AA111" s="48">
        <f t="shared" si="21"/>
        <v>47.999999999999389</v>
      </c>
      <c r="AB111" s="48">
        <f t="shared" si="21"/>
        <v>50.999999999998607</v>
      </c>
      <c r="AC111" s="49">
        <f t="shared" si="21"/>
        <v>40.20000000000033</v>
      </c>
      <c r="AD111" s="49">
        <f t="shared" si="21"/>
        <v>44.999999999999872</v>
      </c>
      <c r="AE111" s="49">
        <f t="shared" si="19"/>
        <v>47.999999999999389</v>
      </c>
      <c r="AF111" s="50">
        <f t="shared" si="19"/>
        <v>37.19999999999952</v>
      </c>
      <c r="AG111" s="50">
        <f t="shared" si="19"/>
        <v>42.000000000000796</v>
      </c>
      <c r="AH111" s="50">
        <f t="shared" si="19"/>
        <v>44.999999999999872</v>
      </c>
      <c r="AI111" s="51">
        <f t="shared" si="19"/>
        <v>34.20000000000028</v>
      </c>
      <c r="AJ111" s="51">
        <f t="shared" si="19"/>
        <v>38.999999999999204</v>
      </c>
      <c r="AK111" s="51">
        <f t="shared" si="19"/>
        <v>42.000000000000796</v>
      </c>
    </row>
    <row r="112" spans="1:37" ht="12.95" customHeight="1">
      <c r="A112" s="27"/>
      <c r="B112" s="27"/>
      <c r="C112" s="27"/>
      <c r="D112" s="52">
        <f t="shared" si="14"/>
        <v>0.3027777777777772</v>
      </c>
      <c r="E112" s="41">
        <f t="shared" si="22"/>
        <v>86.594444444443752</v>
      </c>
      <c r="F112" s="41">
        <f t="shared" si="22"/>
        <v>91.438888888886027</v>
      </c>
      <c r="G112" s="41">
        <f t="shared" si="22"/>
        <v>94.466666666665319</v>
      </c>
      <c r="H112" s="42">
        <f t="shared" si="22"/>
        <v>80.538888888890185</v>
      </c>
      <c r="I112" s="42">
        <f t="shared" si="22"/>
        <v>85.383333333332871</v>
      </c>
      <c r="J112" s="42">
        <f t="shared" si="22"/>
        <v>88.411111111111225</v>
      </c>
      <c r="K112" s="43">
        <f t="shared" si="22"/>
        <v>74.483333333332382</v>
      </c>
      <c r="L112" s="43">
        <f t="shared" si="22"/>
        <v>79.327777777776262</v>
      </c>
      <c r="M112" s="43">
        <f t="shared" si="22"/>
        <v>82.355555555555043</v>
      </c>
      <c r="N112" s="44">
        <f t="shared" si="22"/>
        <v>55.711111111110789</v>
      </c>
      <c r="O112" s="44">
        <f t="shared" si="22"/>
        <v>60.555555555556992</v>
      </c>
      <c r="P112" s="44">
        <f t="shared" si="22"/>
        <v>63.583333333332526</v>
      </c>
      <c r="Q112" s="45">
        <f t="shared" si="22"/>
        <v>52.683333333334446</v>
      </c>
      <c r="R112" s="45">
        <f t="shared" si="22"/>
        <v>57.527777777779271</v>
      </c>
      <c r="S112" s="45">
        <f t="shared" si="22"/>
        <v>60.555555555556992</v>
      </c>
      <c r="T112" s="46">
        <f t="shared" ref="T112:AI130" si="23">T113-(T$363/360)</f>
        <v>49.655555555557072</v>
      </c>
      <c r="U112" s="46">
        <f t="shared" si="23"/>
        <v>54.5</v>
      </c>
      <c r="V112" s="46">
        <f t="shared" si="23"/>
        <v>57.527777777779271</v>
      </c>
      <c r="W112" s="47">
        <f t="shared" si="23"/>
        <v>46.627777777777936</v>
      </c>
      <c r="X112" s="47">
        <f t="shared" si="23"/>
        <v>51.472222222220829</v>
      </c>
      <c r="Y112" s="47">
        <f t="shared" si="23"/>
        <v>54.5</v>
      </c>
      <c r="Z112" s="48">
        <f t="shared" si="23"/>
        <v>43.599999999998943</v>
      </c>
      <c r="AA112" s="48">
        <f t="shared" si="23"/>
        <v>48.444444444443832</v>
      </c>
      <c r="AB112" s="48">
        <f t="shared" si="23"/>
        <v>51.472222222220829</v>
      </c>
      <c r="AC112" s="49">
        <f t="shared" si="23"/>
        <v>40.57222222222255</v>
      </c>
      <c r="AD112" s="49">
        <f t="shared" si="23"/>
        <v>45.416666666666536</v>
      </c>
      <c r="AE112" s="49">
        <f t="shared" si="19"/>
        <v>48.444444444443832</v>
      </c>
      <c r="AF112" s="50">
        <f t="shared" si="19"/>
        <v>37.544444444443961</v>
      </c>
      <c r="AG112" s="50">
        <f t="shared" si="19"/>
        <v>42.388888888889682</v>
      </c>
      <c r="AH112" s="50">
        <f t="shared" si="19"/>
        <v>45.416666666666536</v>
      </c>
      <c r="AI112" s="51">
        <f t="shared" si="19"/>
        <v>34.51666666666695</v>
      </c>
      <c r="AJ112" s="51">
        <f t="shared" si="19"/>
        <v>39.361111111110318</v>
      </c>
      <c r="AK112" s="51">
        <f t="shared" si="19"/>
        <v>42.388888888889682</v>
      </c>
    </row>
    <row r="113" spans="1:37" ht="12.95" customHeight="1">
      <c r="A113" s="27"/>
      <c r="B113" s="27"/>
      <c r="C113" s="27"/>
      <c r="D113" s="52">
        <f t="shared" si="14"/>
        <v>0.30555555555555497</v>
      </c>
      <c r="E113" s="41">
        <f t="shared" ref="E113:T128" si="24">E114-(E$363/360)</f>
        <v>87.388888888888204</v>
      </c>
      <c r="F113" s="41">
        <f t="shared" si="24"/>
        <v>92.277777777774915</v>
      </c>
      <c r="G113" s="41">
        <f t="shared" si="24"/>
        <v>95.333333333331979</v>
      </c>
      <c r="H113" s="42">
        <f t="shared" si="24"/>
        <v>81.277777777779079</v>
      </c>
      <c r="I113" s="42">
        <f t="shared" si="24"/>
        <v>86.166666666666202</v>
      </c>
      <c r="J113" s="42">
        <f t="shared" si="24"/>
        <v>89.222222222222342</v>
      </c>
      <c r="K113" s="43">
        <f t="shared" si="24"/>
        <v>75.166666666665719</v>
      </c>
      <c r="L113" s="43">
        <f t="shared" si="24"/>
        <v>80.055555555554037</v>
      </c>
      <c r="M113" s="43">
        <f t="shared" si="24"/>
        <v>83.111111111110603</v>
      </c>
      <c r="N113" s="44">
        <f t="shared" si="24"/>
        <v>56.222222222221902</v>
      </c>
      <c r="O113" s="44">
        <f t="shared" si="24"/>
        <v>61.11111111111255</v>
      </c>
      <c r="P113" s="44">
        <f t="shared" si="24"/>
        <v>64.166666666665861</v>
      </c>
      <c r="Q113" s="45">
        <f t="shared" si="24"/>
        <v>53.16666666666778</v>
      </c>
      <c r="R113" s="45">
        <f t="shared" si="24"/>
        <v>58.055555555557049</v>
      </c>
      <c r="S113" s="45">
        <f t="shared" si="24"/>
        <v>61.11111111111255</v>
      </c>
      <c r="T113" s="46">
        <f t="shared" si="24"/>
        <v>50.111111111112628</v>
      </c>
      <c r="U113" s="46">
        <f t="shared" si="23"/>
        <v>55</v>
      </c>
      <c r="V113" s="46">
        <f t="shared" si="23"/>
        <v>58.055555555557049</v>
      </c>
      <c r="W113" s="47">
        <f t="shared" si="23"/>
        <v>47.055555555555713</v>
      </c>
      <c r="X113" s="47">
        <f t="shared" si="23"/>
        <v>51.94444444444305</v>
      </c>
      <c r="Y113" s="47">
        <f t="shared" si="23"/>
        <v>55</v>
      </c>
      <c r="Z113" s="48">
        <f t="shared" si="23"/>
        <v>43.999999999998941</v>
      </c>
      <c r="AA113" s="48">
        <f t="shared" si="23"/>
        <v>48.888888888888275</v>
      </c>
      <c r="AB113" s="48">
        <f t="shared" si="23"/>
        <v>51.94444444444305</v>
      </c>
      <c r="AC113" s="49">
        <f t="shared" si="23"/>
        <v>40.94444444444477</v>
      </c>
      <c r="AD113" s="49">
        <f t="shared" si="23"/>
        <v>45.833333333333201</v>
      </c>
      <c r="AE113" s="49">
        <f t="shared" si="19"/>
        <v>48.888888888888275</v>
      </c>
      <c r="AF113" s="50">
        <f t="shared" si="19"/>
        <v>37.888888888888403</v>
      </c>
      <c r="AG113" s="50">
        <f t="shared" si="19"/>
        <v>42.777777777778567</v>
      </c>
      <c r="AH113" s="50">
        <f t="shared" si="19"/>
        <v>45.833333333333201</v>
      </c>
      <c r="AI113" s="51">
        <f t="shared" si="19"/>
        <v>34.83333333333362</v>
      </c>
      <c r="AJ113" s="51">
        <f t="shared" si="19"/>
        <v>39.722222222221433</v>
      </c>
      <c r="AK113" s="51">
        <f t="shared" si="19"/>
        <v>42.777777777778567</v>
      </c>
    </row>
    <row r="114" spans="1:37" ht="12.95" customHeight="1">
      <c r="A114" s="27"/>
      <c r="B114" s="27"/>
      <c r="C114" s="27"/>
      <c r="D114" s="52">
        <f t="shared" si="14"/>
        <v>0.30833333333333274</v>
      </c>
      <c r="E114" s="41">
        <f t="shared" si="24"/>
        <v>88.183333333332655</v>
      </c>
      <c r="F114" s="41">
        <f t="shared" si="24"/>
        <v>93.116666666663804</v>
      </c>
      <c r="G114" s="41">
        <f t="shared" si="24"/>
        <v>96.199999999998639</v>
      </c>
      <c r="H114" s="42">
        <f t="shared" si="24"/>
        <v>82.016666666667973</v>
      </c>
      <c r="I114" s="42">
        <f t="shared" si="24"/>
        <v>86.949999999999534</v>
      </c>
      <c r="J114" s="42">
        <f t="shared" si="24"/>
        <v>90.033333333333459</v>
      </c>
      <c r="K114" s="43">
        <f t="shared" si="24"/>
        <v>75.849999999999056</v>
      </c>
      <c r="L114" s="43">
        <f t="shared" si="24"/>
        <v>80.783333333331811</v>
      </c>
      <c r="M114" s="43">
        <f t="shared" si="24"/>
        <v>83.866666666666163</v>
      </c>
      <c r="N114" s="44">
        <f t="shared" si="24"/>
        <v>56.733333333333015</v>
      </c>
      <c r="O114" s="44">
        <f t="shared" si="24"/>
        <v>61.666666666668107</v>
      </c>
      <c r="P114" s="44">
        <f t="shared" si="24"/>
        <v>64.74999999999919</v>
      </c>
      <c r="Q114" s="45">
        <f t="shared" si="24"/>
        <v>53.650000000001114</v>
      </c>
      <c r="R114" s="45">
        <f t="shared" si="24"/>
        <v>58.583333333334828</v>
      </c>
      <c r="S114" s="45">
        <f t="shared" si="24"/>
        <v>61.666666666668107</v>
      </c>
      <c r="T114" s="46">
        <f t="shared" si="24"/>
        <v>50.566666666668183</v>
      </c>
      <c r="U114" s="46">
        <f t="shared" si="23"/>
        <v>55.5</v>
      </c>
      <c r="V114" s="46">
        <f t="shared" si="23"/>
        <v>58.583333333334828</v>
      </c>
      <c r="W114" s="47">
        <f t="shared" si="23"/>
        <v>47.483333333333491</v>
      </c>
      <c r="X114" s="47">
        <f t="shared" si="23"/>
        <v>52.416666666665272</v>
      </c>
      <c r="Y114" s="47">
        <f t="shared" si="23"/>
        <v>55.5</v>
      </c>
      <c r="Z114" s="48">
        <f t="shared" si="23"/>
        <v>44.39999999999894</v>
      </c>
      <c r="AA114" s="48">
        <f t="shared" si="23"/>
        <v>49.333333333332718</v>
      </c>
      <c r="AB114" s="48">
        <f t="shared" si="23"/>
        <v>52.416666666665272</v>
      </c>
      <c r="AC114" s="49">
        <f t="shared" si="23"/>
        <v>41.31666666666699</v>
      </c>
      <c r="AD114" s="49">
        <f t="shared" si="23"/>
        <v>46.249999999999865</v>
      </c>
      <c r="AE114" s="49">
        <f t="shared" si="19"/>
        <v>49.333333333332718</v>
      </c>
      <c r="AF114" s="50">
        <f t="shared" si="19"/>
        <v>38.233333333332844</v>
      </c>
      <c r="AG114" s="50">
        <f t="shared" si="19"/>
        <v>43.166666666667453</v>
      </c>
      <c r="AH114" s="50">
        <f t="shared" si="19"/>
        <v>46.249999999999865</v>
      </c>
      <c r="AI114" s="51">
        <f t="shared" si="19"/>
        <v>35.15000000000029</v>
      </c>
      <c r="AJ114" s="51">
        <f t="shared" si="19"/>
        <v>40.083333333332547</v>
      </c>
      <c r="AK114" s="51">
        <f t="shared" si="19"/>
        <v>43.166666666667453</v>
      </c>
    </row>
    <row r="115" spans="1:37" ht="12.95" customHeight="1">
      <c r="A115" s="27"/>
      <c r="B115" s="27"/>
      <c r="C115" s="27"/>
      <c r="D115" s="52">
        <f t="shared" si="14"/>
        <v>0.31111111111111051</v>
      </c>
      <c r="E115" s="41">
        <f t="shared" si="24"/>
        <v>88.977777777777106</v>
      </c>
      <c r="F115" s="41">
        <f t="shared" si="24"/>
        <v>93.955555555552692</v>
      </c>
      <c r="G115" s="41">
        <f t="shared" si="24"/>
        <v>97.066666666665299</v>
      </c>
      <c r="H115" s="42">
        <f t="shared" si="24"/>
        <v>82.755555555556867</v>
      </c>
      <c r="I115" s="42">
        <f t="shared" si="24"/>
        <v>87.733333333332865</v>
      </c>
      <c r="J115" s="42">
        <f t="shared" si="24"/>
        <v>90.844444444444576</v>
      </c>
      <c r="K115" s="43">
        <f t="shared" si="24"/>
        <v>76.533333333332394</v>
      </c>
      <c r="L115" s="43">
        <f t="shared" si="24"/>
        <v>81.511111111109585</v>
      </c>
      <c r="M115" s="43">
        <f t="shared" si="24"/>
        <v>84.622222222221723</v>
      </c>
      <c r="N115" s="44">
        <f t="shared" si="24"/>
        <v>57.244444444444127</v>
      </c>
      <c r="O115" s="44">
        <f t="shared" si="24"/>
        <v>62.222222222223664</v>
      </c>
      <c r="P115" s="44">
        <f t="shared" si="24"/>
        <v>65.333333333332519</v>
      </c>
      <c r="Q115" s="45">
        <f t="shared" si="24"/>
        <v>54.133333333334448</v>
      </c>
      <c r="R115" s="45">
        <f t="shared" si="24"/>
        <v>59.111111111112606</v>
      </c>
      <c r="S115" s="45">
        <f t="shared" si="24"/>
        <v>62.222222222223664</v>
      </c>
      <c r="T115" s="46">
        <f t="shared" si="24"/>
        <v>51.022222222223739</v>
      </c>
      <c r="U115" s="46">
        <f t="shared" si="23"/>
        <v>56</v>
      </c>
      <c r="V115" s="46">
        <f t="shared" si="23"/>
        <v>59.111111111112606</v>
      </c>
      <c r="W115" s="47">
        <f t="shared" si="23"/>
        <v>47.911111111111268</v>
      </c>
      <c r="X115" s="47">
        <f t="shared" si="23"/>
        <v>52.888888888887493</v>
      </c>
      <c r="Y115" s="47">
        <f t="shared" si="23"/>
        <v>56</v>
      </c>
      <c r="Z115" s="48">
        <f t="shared" si="23"/>
        <v>44.799999999998938</v>
      </c>
      <c r="AA115" s="48">
        <f t="shared" si="23"/>
        <v>49.77777777777716</v>
      </c>
      <c r="AB115" s="48">
        <f t="shared" si="23"/>
        <v>52.888888888887493</v>
      </c>
      <c r="AC115" s="49">
        <f t="shared" si="23"/>
        <v>41.68888888888921</v>
      </c>
      <c r="AD115" s="49">
        <f t="shared" si="23"/>
        <v>46.666666666666529</v>
      </c>
      <c r="AE115" s="49">
        <f t="shared" si="19"/>
        <v>49.77777777777716</v>
      </c>
      <c r="AF115" s="50">
        <f t="shared" si="19"/>
        <v>38.577777777777285</v>
      </c>
      <c r="AG115" s="50">
        <f t="shared" si="19"/>
        <v>43.555555555556339</v>
      </c>
      <c r="AH115" s="50">
        <f t="shared" si="19"/>
        <v>46.666666666666529</v>
      </c>
      <c r="AI115" s="51">
        <f t="shared" si="19"/>
        <v>35.46666666666696</v>
      </c>
      <c r="AJ115" s="51">
        <f t="shared" si="19"/>
        <v>40.444444444443661</v>
      </c>
      <c r="AK115" s="51">
        <f t="shared" si="19"/>
        <v>43.555555555556339</v>
      </c>
    </row>
    <row r="116" spans="1:37" ht="12.95" customHeight="1">
      <c r="A116" s="27"/>
      <c r="B116" s="27"/>
      <c r="C116" s="27"/>
      <c r="D116" s="52">
        <f t="shared" si="14"/>
        <v>0.31388888888888827</v>
      </c>
      <c r="E116" s="41">
        <f t="shared" si="24"/>
        <v>89.772222222221558</v>
      </c>
      <c r="F116" s="41">
        <f t="shared" si="24"/>
        <v>94.794444444441581</v>
      </c>
      <c r="G116" s="41">
        <f t="shared" si="24"/>
        <v>97.933333333331959</v>
      </c>
      <c r="H116" s="42">
        <f t="shared" si="24"/>
        <v>83.494444444445762</v>
      </c>
      <c r="I116" s="42">
        <f t="shared" si="24"/>
        <v>88.516666666666197</v>
      </c>
      <c r="J116" s="42">
        <f t="shared" si="24"/>
        <v>91.655555555555694</v>
      </c>
      <c r="K116" s="43">
        <f t="shared" si="24"/>
        <v>77.216666666665731</v>
      </c>
      <c r="L116" s="43">
        <f t="shared" si="24"/>
        <v>82.238888888887359</v>
      </c>
      <c r="M116" s="43">
        <f t="shared" si="24"/>
        <v>85.377777777777283</v>
      </c>
      <c r="N116" s="44">
        <f t="shared" si="24"/>
        <v>57.75555555555524</v>
      </c>
      <c r="O116" s="44">
        <f t="shared" si="24"/>
        <v>62.777777777779221</v>
      </c>
      <c r="P116" s="44">
        <f t="shared" si="24"/>
        <v>65.916666666665847</v>
      </c>
      <c r="Q116" s="45">
        <f t="shared" si="24"/>
        <v>54.616666666667783</v>
      </c>
      <c r="R116" s="45">
        <f t="shared" si="24"/>
        <v>59.638888888890385</v>
      </c>
      <c r="S116" s="45">
        <f t="shared" si="24"/>
        <v>62.777777777779221</v>
      </c>
      <c r="T116" s="46">
        <f t="shared" si="24"/>
        <v>51.477777777779295</v>
      </c>
      <c r="U116" s="46">
        <f t="shared" si="23"/>
        <v>56.5</v>
      </c>
      <c r="V116" s="46">
        <f t="shared" si="23"/>
        <v>59.638888888890385</v>
      </c>
      <c r="W116" s="47">
        <f t="shared" si="23"/>
        <v>48.338888888889045</v>
      </c>
      <c r="X116" s="47">
        <f t="shared" si="23"/>
        <v>53.361111111109714</v>
      </c>
      <c r="Y116" s="47">
        <f t="shared" si="23"/>
        <v>56.5</v>
      </c>
      <c r="Z116" s="48">
        <f t="shared" si="23"/>
        <v>45.199999999998937</v>
      </c>
      <c r="AA116" s="48">
        <f t="shared" si="23"/>
        <v>50.222222222221603</v>
      </c>
      <c r="AB116" s="48">
        <f t="shared" si="23"/>
        <v>53.361111111109714</v>
      </c>
      <c r="AC116" s="49">
        <f t="shared" si="23"/>
        <v>42.06111111111143</v>
      </c>
      <c r="AD116" s="49">
        <f t="shared" si="23"/>
        <v>47.083333333333194</v>
      </c>
      <c r="AE116" s="49">
        <f t="shared" si="19"/>
        <v>50.222222222221603</v>
      </c>
      <c r="AF116" s="50">
        <f t="shared" si="19"/>
        <v>38.922222222221727</v>
      </c>
      <c r="AG116" s="50">
        <f t="shared" si="19"/>
        <v>43.944444444445224</v>
      </c>
      <c r="AH116" s="50">
        <f t="shared" si="19"/>
        <v>47.083333333333194</v>
      </c>
      <c r="AI116" s="51">
        <f t="shared" si="19"/>
        <v>35.78333333333363</v>
      </c>
      <c r="AJ116" s="51">
        <f t="shared" si="19"/>
        <v>40.805555555554776</v>
      </c>
      <c r="AK116" s="51">
        <f t="shared" si="19"/>
        <v>43.944444444445224</v>
      </c>
    </row>
    <row r="117" spans="1:37" ht="12.95" customHeight="1">
      <c r="A117" s="27"/>
      <c r="B117" s="27"/>
      <c r="C117" s="27"/>
      <c r="D117" s="52">
        <f t="shared" si="14"/>
        <v>0.31666666666666604</v>
      </c>
      <c r="E117" s="41">
        <f t="shared" si="24"/>
        <v>90.566666666666009</v>
      </c>
      <c r="F117" s="41">
        <f t="shared" si="24"/>
        <v>95.633333333330469</v>
      </c>
      <c r="G117" s="41">
        <f t="shared" si="24"/>
        <v>98.799999999998619</v>
      </c>
      <c r="H117" s="42">
        <f t="shared" si="24"/>
        <v>84.233333333334656</v>
      </c>
      <c r="I117" s="42">
        <f t="shared" si="24"/>
        <v>89.299999999999528</v>
      </c>
      <c r="J117" s="42">
        <f t="shared" si="24"/>
        <v>92.466666666666811</v>
      </c>
      <c r="K117" s="43">
        <f t="shared" si="24"/>
        <v>77.899999999999068</v>
      </c>
      <c r="L117" s="43">
        <f t="shared" si="24"/>
        <v>82.966666666665134</v>
      </c>
      <c r="M117" s="43">
        <f t="shared" si="24"/>
        <v>86.133333333332843</v>
      </c>
      <c r="N117" s="44">
        <f t="shared" si="24"/>
        <v>58.266666666666353</v>
      </c>
      <c r="O117" s="44">
        <f t="shared" si="24"/>
        <v>63.333333333334778</v>
      </c>
      <c r="P117" s="44">
        <f t="shared" si="24"/>
        <v>66.499999999999176</v>
      </c>
      <c r="Q117" s="45">
        <f t="shared" si="24"/>
        <v>55.100000000001117</v>
      </c>
      <c r="R117" s="45">
        <f t="shared" si="24"/>
        <v>60.166666666668164</v>
      </c>
      <c r="S117" s="45">
        <f t="shared" si="24"/>
        <v>63.333333333334778</v>
      </c>
      <c r="T117" s="46">
        <f t="shared" si="24"/>
        <v>51.933333333334851</v>
      </c>
      <c r="U117" s="46">
        <f t="shared" si="23"/>
        <v>57</v>
      </c>
      <c r="V117" s="46">
        <f t="shared" si="23"/>
        <v>60.166666666668164</v>
      </c>
      <c r="W117" s="47">
        <f t="shared" si="23"/>
        <v>48.766666666666822</v>
      </c>
      <c r="X117" s="47">
        <f t="shared" si="23"/>
        <v>53.833333333331936</v>
      </c>
      <c r="Y117" s="47">
        <f t="shared" si="23"/>
        <v>57</v>
      </c>
      <c r="Z117" s="48">
        <f t="shared" si="23"/>
        <v>45.599999999998936</v>
      </c>
      <c r="AA117" s="48">
        <f t="shared" si="23"/>
        <v>50.666666666666046</v>
      </c>
      <c r="AB117" s="48">
        <f t="shared" si="23"/>
        <v>53.833333333331936</v>
      </c>
      <c r="AC117" s="49">
        <f t="shared" si="23"/>
        <v>42.43333333333365</v>
      </c>
      <c r="AD117" s="49">
        <f t="shared" si="23"/>
        <v>47.499999999999858</v>
      </c>
      <c r="AE117" s="49">
        <f t="shared" si="23"/>
        <v>50.666666666666046</v>
      </c>
      <c r="AF117" s="50">
        <f t="shared" si="23"/>
        <v>39.266666666666168</v>
      </c>
      <c r="AG117" s="50">
        <f t="shared" si="23"/>
        <v>44.33333333333411</v>
      </c>
      <c r="AH117" s="50">
        <f t="shared" si="23"/>
        <v>47.499999999999858</v>
      </c>
      <c r="AI117" s="51">
        <f t="shared" si="23"/>
        <v>36.1000000000003</v>
      </c>
      <c r="AJ117" s="51">
        <f t="shared" si="19"/>
        <v>41.16666666666589</v>
      </c>
      <c r="AK117" s="51">
        <f t="shared" si="19"/>
        <v>44.33333333333411</v>
      </c>
    </row>
    <row r="118" spans="1:37" ht="12.95" customHeight="1">
      <c r="A118" s="27"/>
      <c r="B118" s="27"/>
      <c r="C118" s="27"/>
      <c r="D118" s="52">
        <f t="shared" si="14"/>
        <v>0.31944444444444381</v>
      </c>
      <c r="E118" s="41">
        <f t="shared" si="24"/>
        <v>91.361111111110461</v>
      </c>
      <c r="F118" s="41">
        <f t="shared" si="24"/>
        <v>96.472222222219358</v>
      </c>
      <c r="G118" s="41">
        <f t="shared" si="24"/>
        <v>99.666666666665279</v>
      </c>
      <c r="H118" s="42">
        <f t="shared" si="24"/>
        <v>84.97222222222355</v>
      </c>
      <c r="I118" s="42">
        <f t="shared" si="24"/>
        <v>90.08333333333286</v>
      </c>
      <c r="J118" s="42">
        <f t="shared" si="24"/>
        <v>93.277777777777928</v>
      </c>
      <c r="K118" s="43">
        <f t="shared" si="24"/>
        <v>78.583333333332405</v>
      </c>
      <c r="L118" s="43">
        <f t="shared" si="24"/>
        <v>83.694444444442908</v>
      </c>
      <c r="M118" s="43">
        <f t="shared" si="24"/>
        <v>86.888888888888403</v>
      </c>
      <c r="N118" s="44">
        <f t="shared" si="24"/>
        <v>58.777777777777466</v>
      </c>
      <c r="O118" s="44">
        <f t="shared" si="24"/>
        <v>63.888888888890335</v>
      </c>
      <c r="P118" s="44">
        <f t="shared" si="24"/>
        <v>67.083333333332504</v>
      </c>
      <c r="Q118" s="45">
        <f t="shared" si="24"/>
        <v>55.583333333334451</v>
      </c>
      <c r="R118" s="45">
        <f t="shared" si="24"/>
        <v>60.694444444445942</v>
      </c>
      <c r="S118" s="45">
        <f t="shared" si="24"/>
        <v>63.888888888890335</v>
      </c>
      <c r="T118" s="46">
        <f t="shared" si="24"/>
        <v>52.388888888890406</v>
      </c>
      <c r="U118" s="46">
        <f t="shared" si="23"/>
        <v>57.5</v>
      </c>
      <c r="V118" s="46">
        <f t="shared" si="23"/>
        <v>60.694444444445942</v>
      </c>
      <c r="W118" s="47">
        <f t="shared" si="23"/>
        <v>49.194444444444599</v>
      </c>
      <c r="X118" s="47">
        <f t="shared" si="23"/>
        <v>54.305555555554157</v>
      </c>
      <c r="Y118" s="47">
        <f t="shared" si="23"/>
        <v>57.5</v>
      </c>
      <c r="Z118" s="48">
        <f t="shared" si="23"/>
        <v>45.999999999998934</v>
      </c>
      <c r="AA118" s="48">
        <f t="shared" si="23"/>
        <v>51.111111111110489</v>
      </c>
      <c r="AB118" s="48">
        <f t="shared" si="23"/>
        <v>54.305555555554157</v>
      </c>
      <c r="AC118" s="49">
        <f t="shared" si="23"/>
        <v>42.80555555555587</v>
      </c>
      <c r="AD118" s="49">
        <f t="shared" si="23"/>
        <v>47.916666666666522</v>
      </c>
      <c r="AE118" s="49">
        <f t="shared" si="23"/>
        <v>51.111111111110489</v>
      </c>
      <c r="AF118" s="50">
        <f t="shared" si="23"/>
        <v>39.61111111111061</v>
      </c>
      <c r="AG118" s="50">
        <f t="shared" si="23"/>
        <v>44.722222222222996</v>
      </c>
      <c r="AH118" s="50">
        <f t="shared" si="23"/>
        <v>47.916666666666522</v>
      </c>
      <c r="AI118" s="51">
        <f t="shared" si="23"/>
        <v>36.41666666666697</v>
      </c>
      <c r="AJ118" s="51">
        <f t="shared" ref="AJ118:AK145" si="25">AJ119-(AJ$363/360)</f>
        <v>41.527777777777004</v>
      </c>
      <c r="AK118" s="51">
        <f t="shared" si="25"/>
        <v>44.722222222222996</v>
      </c>
    </row>
    <row r="119" spans="1:37" ht="12.95" customHeight="1">
      <c r="A119" s="27"/>
      <c r="B119" s="27"/>
      <c r="C119" s="27"/>
      <c r="D119" s="52">
        <f t="shared" si="14"/>
        <v>0.32222222222222158</v>
      </c>
      <c r="E119" s="41">
        <f t="shared" si="24"/>
        <v>92.155555555554912</v>
      </c>
      <c r="F119" s="41">
        <f t="shared" si="24"/>
        <v>97.311111111108247</v>
      </c>
      <c r="G119" s="41">
        <f t="shared" si="24"/>
        <v>100.53333333333194</v>
      </c>
      <c r="H119" s="42">
        <f t="shared" si="24"/>
        <v>85.711111111112444</v>
      </c>
      <c r="I119" s="42">
        <f t="shared" si="24"/>
        <v>90.866666666666191</v>
      </c>
      <c r="J119" s="42">
        <f t="shared" si="24"/>
        <v>94.088888888889045</v>
      </c>
      <c r="K119" s="43">
        <f t="shared" si="24"/>
        <v>79.266666666665742</v>
      </c>
      <c r="L119" s="43">
        <f t="shared" si="24"/>
        <v>84.422222222220682</v>
      </c>
      <c r="M119" s="43">
        <f t="shared" si="24"/>
        <v>87.644444444443963</v>
      </c>
      <c r="N119" s="44">
        <f t="shared" si="24"/>
        <v>59.288888888888579</v>
      </c>
      <c r="O119" s="44">
        <f t="shared" si="24"/>
        <v>64.444444444445892</v>
      </c>
      <c r="P119" s="44">
        <f t="shared" si="24"/>
        <v>67.666666666665833</v>
      </c>
      <c r="Q119" s="45">
        <f t="shared" si="24"/>
        <v>56.066666666667786</v>
      </c>
      <c r="R119" s="45">
        <f t="shared" si="24"/>
        <v>61.222222222223721</v>
      </c>
      <c r="S119" s="45">
        <f t="shared" si="24"/>
        <v>64.444444444445892</v>
      </c>
      <c r="T119" s="46">
        <f t="shared" si="24"/>
        <v>52.844444444445962</v>
      </c>
      <c r="U119" s="46">
        <f t="shared" si="23"/>
        <v>58</v>
      </c>
      <c r="V119" s="46">
        <f t="shared" si="23"/>
        <v>61.222222222223721</v>
      </c>
      <c r="W119" s="47">
        <f t="shared" si="23"/>
        <v>49.622222222222376</v>
      </c>
      <c r="X119" s="47">
        <f t="shared" si="23"/>
        <v>54.777777777776379</v>
      </c>
      <c r="Y119" s="47">
        <f t="shared" si="23"/>
        <v>58</v>
      </c>
      <c r="Z119" s="48">
        <f t="shared" si="23"/>
        <v>46.399999999998933</v>
      </c>
      <c r="AA119" s="48">
        <f t="shared" si="23"/>
        <v>51.555555555554932</v>
      </c>
      <c r="AB119" s="48">
        <f t="shared" si="23"/>
        <v>54.777777777776379</v>
      </c>
      <c r="AC119" s="49">
        <f t="shared" si="23"/>
        <v>43.17777777777809</v>
      </c>
      <c r="AD119" s="49">
        <f t="shared" si="23"/>
        <v>48.333333333333186</v>
      </c>
      <c r="AE119" s="49">
        <f t="shared" si="23"/>
        <v>51.555555555554932</v>
      </c>
      <c r="AF119" s="50">
        <f t="shared" si="23"/>
        <v>39.955555555555051</v>
      </c>
      <c r="AG119" s="50">
        <f t="shared" si="23"/>
        <v>45.111111111111882</v>
      </c>
      <c r="AH119" s="50">
        <f t="shared" si="23"/>
        <v>48.333333333333186</v>
      </c>
      <c r="AI119" s="51">
        <f t="shared" si="23"/>
        <v>36.73333333333364</v>
      </c>
      <c r="AJ119" s="51">
        <f t="shared" si="25"/>
        <v>41.888888888888118</v>
      </c>
      <c r="AK119" s="51">
        <f t="shared" si="25"/>
        <v>45.111111111111882</v>
      </c>
    </row>
    <row r="120" spans="1:37" ht="12.95" customHeight="1">
      <c r="A120" s="27"/>
      <c r="B120" s="27"/>
      <c r="C120" s="27"/>
      <c r="D120" s="52">
        <f t="shared" si="14"/>
        <v>0.32499999999999934</v>
      </c>
      <c r="E120" s="41">
        <f t="shared" si="24"/>
        <v>92.949999999999363</v>
      </c>
      <c r="F120" s="41">
        <f t="shared" si="24"/>
        <v>98.149999999997135</v>
      </c>
      <c r="G120" s="41">
        <f t="shared" si="24"/>
        <v>101.3999999999986</v>
      </c>
      <c r="H120" s="42">
        <f t="shared" si="24"/>
        <v>86.450000000001339</v>
      </c>
      <c r="I120" s="42">
        <f t="shared" si="24"/>
        <v>91.649999999999523</v>
      </c>
      <c r="J120" s="42">
        <f t="shared" si="24"/>
        <v>94.900000000000162</v>
      </c>
      <c r="K120" s="43">
        <f t="shared" si="24"/>
        <v>79.949999999999079</v>
      </c>
      <c r="L120" s="43">
        <f t="shared" si="24"/>
        <v>85.149999999998457</v>
      </c>
      <c r="M120" s="43">
        <f t="shared" si="24"/>
        <v>88.399999999999523</v>
      </c>
      <c r="N120" s="44">
        <f t="shared" si="24"/>
        <v>59.799999999999692</v>
      </c>
      <c r="O120" s="44">
        <f t="shared" si="24"/>
        <v>65.00000000000145</v>
      </c>
      <c r="P120" s="44">
        <f t="shared" si="24"/>
        <v>68.249999999999162</v>
      </c>
      <c r="Q120" s="45">
        <f t="shared" si="24"/>
        <v>56.55000000000112</v>
      </c>
      <c r="R120" s="45">
        <f t="shared" si="24"/>
        <v>61.750000000001499</v>
      </c>
      <c r="S120" s="45">
        <f t="shared" si="24"/>
        <v>65.00000000000145</v>
      </c>
      <c r="T120" s="46">
        <f t="shared" si="24"/>
        <v>53.300000000001518</v>
      </c>
      <c r="U120" s="46">
        <f t="shared" si="23"/>
        <v>58.5</v>
      </c>
      <c r="V120" s="46">
        <f t="shared" si="23"/>
        <v>61.750000000001499</v>
      </c>
      <c r="W120" s="47">
        <f t="shared" si="23"/>
        <v>50.050000000000153</v>
      </c>
      <c r="X120" s="47">
        <f t="shared" si="23"/>
        <v>55.2499999999986</v>
      </c>
      <c r="Y120" s="47">
        <f t="shared" si="23"/>
        <v>58.5</v>
      </c>
      <c r="Z120" s="48">
        <f t="shared" si="23"/>
        <v>46.799999999998931</v>
      </c>
      <c r="AA120" s="48">
        <f t="shared" si="23"/>
        <v>51.999999999999375</v>
      </c>
      <c r="AB120" s="48">
        <f t="shared" si="23"/>
        <v>55.2499999999986</v>
      </c>
      <c r="AC120" s="49">
        <f t="shared" si="23"/>
        <v>43.55000000000031</v>
      </c>
      <c r="AD120" s="49">
        <f t="shared" si="23"/>
        <v>48.749999999999851</v>
      </c>
      <c r="AE120" s="49">
        <f t="shared" si="23"/>
        <v>51.999999999999375</v>
      </c>
      <c r="AF120" s="50">
        <f t="shared" si="23"/>
        <v>40.299999999999493</v>
      </c>
      <c r="AG120" s="50">
        <f t="shared" si="23"/>
        <v>45.500000000000767</v>
      </c>
      <c r="AH120" s="50">
        <f t="shared" si="23"/>
        <v>48.749999999999851</v>
      </c>
      <c r="AI120" s="51">
        <f t="shared" si="23"/>
        <v>37.05000000000031</v>
      </c>
      <c r="AJ120" s="51">
        <f t="shared" si="25"/>
        <v>42.249999999999233</v>
      </c>
      <c r="AK120" s="51">
        <f t="shared" si="25"/>
        <v>45.500000000000767</v>
      </c>
    </row>
    <row r="121" spans="1:37" ht="12.95" customHeight="1">
      <c r="A121" s="27"/>
      <c r="B121" s="27"/>
      <c r="C121" s="27"/>
      <c r="D121" s="52">
        <f t="shared" si="14"/>
        <v>0.32777777777777711</v>
      </c>
      <c r="E121" s="41">
        <f t="shared" si="24"/>
        <v>93.744444444443815</v>
      </c>
      <c r="F121" s="41">
        <f t="shared" si="24"/>
        <v>98.988888888886024</v>
      </c>
      <c r="G121" s="41">
        <f t="shared" si="24"/>
        <v>102.26666666666526</v>
      </c>
      <c r="H121" s="42">
        <f t="shared" si="24"/>
        <v>87.188888888890233</v>
      </c>
      <c r="I121" s="42">
        <f t="shared" si="24"/>
        <v>92.433333333332854</v>
      </c>
      <c r="J121" s="42">
        <f t="shared" si="24"/>
        <v>95.711111111111279</v>
      </c>
      <c r="K121" s="43">
        <f t="shared" si="24"/>
        <v>80.633333333332416</v>
      </c>
      <c r="L121" s="43">
        <f t="shared" si="24"/>
        <v>85.877777777776231</v>
      </c>
      <c r="M121" s="43">
        <f t="shared" si="24"/>
        <v>89.155555555555082</v>
      </c>
      <c r="N121" s="44">
        <f t="shared" si="24"/>
        <v>60.311111111110804</v>
      </c>
      <c r="O121" s="44">
        <f t="shared" si="24"/>
        <v>65.555555555557007</v>
      </c>
      <c r="P121" s="44">
        <f t="shared" si="24"/>
        <v>68.83333333333249</v>
      </c>
      <c r="Q121" s="45">
        <f t="shared" si="24"/>
        <v>57.033333333334454</v>
      </c>
      <c r="R121" s="45">
        <f t="shared" si="24"/>
        <v>62.277777777779278</v>
      </c>
      <c r="S121" s="45">
        <f t="shared" si="24"/>
        <v>65.555555555557007</v>
      </c>
      <c r="T121" s="46">
        <f t="shared" si="24"/>
        <v>53.755555555557073</v>
      </c>
      <c r="U121" s="46">
        <f t="shared" si="23"/>
        <v>59</v>
      </c>
      <c r="V121" s="46">
        <f t="shared" si="23"/>
        <v>62.277777777779278</v>
      </c>
      <c r="W121" s="47">
        <f t="shared" si="23"/>
        <v>50.477777777777931</v>
      </c>
      <c r="X121" s="47">
        <f t="shared" si="23"/>
        <v>55.722222222220822</v>
      </c>
      <c r="Y121" s="47">
        <f t="shared" si="23"/>
        <v>59</v>
      </c>
      <c r="Z121" s="48">
        <f t="shared" si="23"/>
        <v>47.19999999999893</v>
      </c>
      <c r="AA121" s="48">
        <f t="shared" si="23"/>
        <v>52.444444444443818</v>
      </c>
      <c r="AB121" s="48">
        <f t="shared" si="23"/>
        <v>55.722222222220822</v>
      </c>
      <c r="AC121" s="49">
        <f t="shared" si="23"/>
        <v>43.92222222222253</v>
      </c>
      <c r="AD121" s="49">
        <f t="shared" si="23"/>
        <v>49.166666666666515</v>
      </c>
      <c r="AE121" s="49">
        <f t="shared" si="23"/>
        <v>52.444444444443818</v>
      </c>
      <c r="AF121" s="50">
        <f t="shared" si="23"/>
        <v>40.644444444443934</v>
      </c>
      <c r="AG121" s="50">
        <f t="shared" si="23"/>
        <v>45.888888888889653</v>
      </c>
      <c r="AH121" s="50">
        <f t="shared" si="23"/>
        <v>49.166666666666515</v>
      </c>
      <c r="AI121" s="51">
        <f t="shared" si="23"/>
        <v>37.36666666666698</v>
      </c>
      <c r="AJ121" s="51">
        <f t="shared" si="25"/>
        <v>42.611111111110347</v>
      </c>
      <c r="AK121" s="51">
        <f t="shared" si="25"/>
        <v>45.888888888889653</v>
      </c>
    </row>
    <row r="122" spans="1:37" ht="12.95" customHeight="1">
      <c r="A122" s="27"/>
      <c r="B122" s="27"/>
      <c r="C122" s="27"/>
      <c r="D122" s="52">
        <f t="shared" si="14"/>
        <v>0.33055555555555488</v>
      </c>
      <c r="E122" s="41">
        <f t="shared" si="24"/>
        <v>94.538888888888266</v>
      </c>
      <c r="F122" s="41">
        <f t="shared" si="24"/>
        <v>99.827777777774912</v>
      </c>
      <c r="G122" s="41">
        <f t="shared" si="24"/>
        <v>103.13333333333192</v>
      </c>
      <c r="H122" s="42">
        <f t="shared" si="24"/>
        <v>87.927777777779127</v>
      </c>
      <c r="I122" s="42">
        <f t="shared" si="24"/>
        <v>93.216666666666185</v>
      </c>
      <c r="J122" s="42">
        <f t="shared" si="24"/>
        <v>96.522222222222396</v>
      </c>
      <c r="K122" s="43">
        <f t="shared" si="24"/>
        <v>81.316666666665753</v>
      </c>
      <c r="L122" s="43">
        <f t="shared" si="24"/>
        <v>86.605555555554005</v>
      </c>
      <c r="M122" s="43">
        <f t="shared" si="24"/>
        <v>89.911111111110642</v>
      </c>
      <c r="N122" s="44">
        <f t="shared" si="24"/>
        <v>60.822222222221917</v>
      </c>
      <c r="O122" s="44">
        <f t="shared" si="24"/>
        <v>66.111111111112564</v>
      </c>
      <c r="P122" s="44">
        <f t="shared" si="24"/>
        <v>69.416666666665819</v>
      </c>
      <c r="Q122" s="45">
        <f t="shared" si="24"/>
        <v>57.516666666667788</v>
      </c>
      <c r="R122" s="45">
        <f t="shared" si="24"/>
        <v>62.805555555557056</v>
      </c>
      <c r="S122" s="45">
        <f t="shared" si="24"/>
        <v>66.111111111112564</v>
      </c>
      <c r="T122" s="46">
        <f t="shared" si="24"/>
        <v>54.211111111112629</v>
      </c>
      <c r="U122" s="46">
        <f t="shared" si="23"/>
        <v>59.5</v>
      </c>
      <c r="V122" s="46">
        <f t="shared" si="23"/>
        <v>62.805555555557056</v>
      </c>
      <c r="W122" s="47">
        <f t="shared" si="23"/>
        <v>50.905555555555708</v>
      </c>
      <c r="X122" s="47">
        <f t="shared" si="23"/>
        <v>56.194444444443043</v>
      </c>
      <c r="Y122" s="47">
        <f t="shared" si="23"/>
        <v>59.5</v>
      </c>
      <c r="Z122" s="48">
        <f t="shared" si="23"/>
        <v>47.599999999998929</v>
      </c>
      <c r="AA122" s="48">
        <f t="shared" si="23"/>
        <v>52.88888888888826</v>
      </c>
      <c r="AB122" s="48">
        <f t="shared" si="23"/>
        <v>56.194444444443043</v>
      </c>
      <c r="AC122" s="49">
        <f t="shared" si="23"/>
        <v>44.29444444444475</v>
      </c>
      <c r="AD122" s="49">
        <f t="shared" si="23"/>
        <v>49.583333333333179</v>
      </c>
      <c r="AE122" s="49">
        <f t="shared" si="23"/>
        <v>52.88888888888826</v>
      </c>
      <c r="AF122" s="50">
        <f t="shared" si="23"/>
        <v>40.988888888888376</v>
      </c>
      <c r="AG122" s="50">
        <f t="shared" si="23"/>
        <v>46.277777777778539</v>
      </c>
      <c r="AH122" s="50">
        <f t="shared" si="23"/>
        <v>49.583333333333179</v>
      </c>
      <c r="AI122" s="51">
        <f t="shared" si="23"/>
        <v>37.68333333333365</v>
      </c>
      <c r="AJ122" s="51">
        <f t="shared" si="25"/>
        <v>42.972222222221461</v>
      </c>
      <c r="AK122" s="51">
        <f t="shared" si="25"/>
        <v>46.277777777778539</v>
      </c>
    </row>
    <row r="123" spans="1:37" ht="12.95" customHeight="1">
      <c r="A123" s="27"/>
      <c r="B123" s="27"/>
      <c r="C123" s="27"/>
      <c r="D123" s="52">
        <f t="shared" si="14"/>
        <v>0.33333333333333265</v>
      </c>
      <c r="E123" s="41">
        <f t="shared" si="24"/>
        <v>95.333333333332718</v>
      </c>
      <c r="F123" s="41">
        <f t="shared" si="24"/>
        <v>100.6666666666638</v>
      </c>
      <c r="G123" s="41">
        <f t="shared" si="24"/>
        <v>103.99999999999858</v>
      </c>
      <c r="H123" s="42">
        <f t="shared" si="24"/>
        <v>88.666666666668021</v>
      </c>
      <c r="I123" s="42">
        <f t="shared" si="24"/>
        <v>93.999999999999517</v>
      </c>
      <c r="J123" s="42">
        <f t="shared" si="24"/>
        <v>97.333333333333513</v>
      </c>
      <c r="K123" s="43">
        <f t="shared" si="24"/>
        <v>81.999999999999091</v>
      </c>
      <c r="L123" s="43">
        <f t="shared" si="24"/>
        <v>87.33333333333178</v>
      </c>
      <c r="M123" s="43">
        <f t="shared" si="24"/>
        <v>90.666666666666202</v>
      </c>
      <c r="N123" s="44">
        <f t="shared" si="24"/>
        <v>61.33333333333303</v>
      </c>
      <c r="O123" s="44">
        <f t="shared" si="24"/>
        <v>66.666666666668121</v>
      </c>
      <c r="P123" s="44">
        <f t="shared" si="24"/>
        <v>69.999999999999147</v>
      </c>
      <c r="Q123" s="45">
        <f t="shared" si="24"/>
        <v>58.000000000001123</v>
      </c>
      <c r="R123" s="45">
        <f t="shared" si="24"/>
        <v>63.333333333334835</v>
      </c>
      <c r="S123" s="45">
        <f t="shared" si="24"/>
        <v>66.666666666668121</v>
      </c>
      <c r="T123" s="46">
        <f t="shared" si="24"/>
        <v>54.666666666668185</v>
      </c>
      <c r="U123" s="46">
        <f t="shared" si="23"/>
        <v>60</v>
      </c>
      <c r="V123" s="46">
        <f t="shared" si="23"/>
        <v>63.333333333334835</v>
      </c>
      <c r="W123" s="47">
        <f t="shared" si="23"/>
        <v>51.333333333333485</v>
      </c>
      <c r="X123" s="47">
        <f t="shared" si="23"/>
        <v>56.666666666665265</v>
      </c>
      <c r="Y123" s="47">
        <f t="shared" si="23"/>
        <v>60</v>
      </c>
      <c r="Z123" s="48">
        <f t="shared" si="23"/>
        <v>47.999999999998927</v>
      </c>
      <c r="AA123" s="48">
        <f t="shared" si="23"/>
        <v>53.333333333332703</v>
      </c>
      <c r="AB123" s="48">
        <f t="shared" si="23"/>
        <v>56.666666666665265</v>
      </c>
      <c r="AC123" s="49">
        <f t="shared" si="23"/>
        <v>44.66666666666697</v>
      </c>
      <c r="AD123" s="49">
        <f t="shared" si="23"/>
        <v>49.999999999999844</v>
      </c>
      <c r="AE123" s="49">
        <f t="shared" si="23"/>
        <v>53.333333333332703</v>
      </c>
      <c r="AF123" s="50">
        <f t="shared" si="23"/>
        <v>41.333333333332817</v>
      </c>
      <c r="AG123" s="50">
        <f t="shared" si="23"/>
        <v>46.666666666667425</v>
      </c>
      <c r="AH123" s="50">
        <f t="shared" si="23"/>
        <v>49.999999999999844</v>
      </c>
      <c r="AI123" s="51">
        <f t="shared" si="23"/>
        <v>38.00000000000032</v>
      </c>
      <c r="AJ123" s="51">
        <f t="shared" si="25"/>
        <v>43.333333333332575</v>
      </c>
      <c r="AK123" s="51">
        <f t="shared" si="25"/>
        <v>46.666666666667425</v>
      </c>
    </row>
    <row r="124" spans="1:37" ht="12.95" customHeight="1">
      <c r="A124" s="27"/>
      <c r="B124" s="27"/>
      <c r="C124" s="27"/>
      <c r="D124" s="52">
        <f t="shared" si="14"/>
        <v>0.33611111111111042</v>
      </c>
      <c r="E124" s="41">
        <f t="shared" si="24"/>
        <v>96.127777777777169</v>
      </c>
      <c r="F124" s="41">
        <f t="shared" si="24"/>
        <v>101.50555555555269</v>
      </c>
      <c r="G124" s="41">
        <f t="shared" si="24"/>
        <v>104.86666666666524</v>
      </c>
      <c r="H124" s="42">
        <f t="shared" si="24"/>
        <v>89.405555555556916</v>
      </c>
      <c r="I124" s="42">
        <f t="shared" si="24"/>
        <v>94.783333333332848</v>
      </c>
      <c r="J124" s="42">
        <f t="shared" si="24"/>
        <v>98.14444444444463</v>
      </c>
      <c r="K124" s="43">
        <f t="shared" si="24"/>
        <v>82.683333333332428</v>
      </c>
      <c r="L124" s="43">
        <f t="shared" si="24"/>
        <v>88.061111111109554</v>
      </c>
      <c r="M124" s="43">
        <f t="shared" si="24"/>
        <v>91.422222222221762</v>
      </c>
      <c r="N124" s="44">
        <f t="shared" si="24"/>
        <v>61.844444444444143</v>
      </c>
      <c r="O124" s="44">
        <f t="shared" si="24"/>
        <v>67.222222222223678</v>
      </c>
      <c r="P124" s="44">
        <f t="shared" si="24"/>
        <v>70.583333333332476</v>
      </c>
      <c r="Q124" s="45">
        <f t="shared" si="24"/>
        <v>58.483333333334457</v>
      </c>
      <c r="R124" s="45">
        <f t="shared" si="24"/>
        <v>63.861111111112614</v>
      </c>
      <c r="S124" s="45">
        <f t="shared" si="24"/>
        <v>67.222222222223678</v>
      </c>
      <c r="T124" s="46">
        <f t="shared" si="24"/>
        <v>55.122222222223741</v>
      </c>
      <c r="U124" s="46">
        <f t="shared" si="23"/>
        <v>60.5</v>
      </c>
      <c r="V124" s="46">
        <f t="shared" si="23"/>
        <v>63.861111111112614</v>
      </c>
      <c r="W124" s="47">
        <f t="shared" si="23"/>
        <v>51.761111111111262</v>
      </c>
      <c r="X124" s="47">
        <f t="shared" si="23"/>
        <v>57.138888888887486</v>
      </c>
      <c r="Y124" s="47">
        <f t="shared" si="23"/>
        <v>60.5</v>
      </c>
      <c r="Z124" s="48">
        <f t="shared" si="23"/>
        <v>48.399999999998926</v>
      </c>
      <c r="AA124" s="48">
        <f t="shared" si="23"/>
        <v>53.777777777777146</v>
      </c>
      <c r="AB124" s="48">
        <f t="shared" si="23"/>
        <v>57.138888888887486</v>
      </c>
      <c r="AC124" s="49">
        <f t="shared" si="23"/>
        <v>45.03888888888919</v>
      </c>
      <c r="AD124" s="49">
        <f t="shared" si="23"/>
        <v>50.416666666666508</v>
      </c>
      <c r="AE124" s="49">
        <f t="shared" si="23"/>
        <v>53.777777777777146</v>
      </c>
      <c r="AF124" s="50">
        <f t="shared" si="23"/>
        <v>41.677777777777258</v>
      </c>
      <c r="AG124" s="50">
        <f t="shared" si="23"/>
        <v>47.05555555555631</v>
      </c>
      <c r="AH124" s="50">
        <f t="shared" si="23"/>
        <v>50.416666666666508</v>
      </c>
      <c r="AI124" s="51">
        <f t="shared" si="23"/>
        <v>38.31666666666699</v>
      </c>
      <c r="AJ124" s="51">
        <f t="shared" si="25"/>
        <v>43.69444444444369</v>
      </c>
      <c r="AK124" s="51">
        <f t="shared" si="25"/>
        <v>47.05555555555631</v>
      </c>
    </row>
    <row r="125" spans="1:37" ht="12.95" customHeight="1">
      <c r="A125" s="27"/>
      <c r="B125" s="27"/>
      <c r="C125" s="27"/>
      <c r="D125" s="52">
        <f t="shared" si="14"/>
        <v>0.33888888888888818</v>
      </c>
      <c r="E125" s="41">
        <f t="shared" si="24"/>
        <v>96.92222222222162</v>
      </c>
      <c r="F125" s="41">
        <f t="shared" si="24"/>
        <v>102.34444444444158</v>
      </c>
      <c r="G125" s="41">
        <f t="shared" si="24"/>
        <v>105.7333333333319</v>
      </c>
      <c r="H125" s="42">
        <f t="shared" si="24"/>
        <v>90.14444444444581</v>
      </c>
      <c r="I125" s="42">
        <f t="shared" si="24"/>
        <v>95.56666666666618</v>
      </c>
      <c r="J125" s="42">
        <f t="shared" si="24"/>
        <v>98.955555555555748</v>
      </c>
      <c r="K125" s="43">
        <f t="shared" si="24"/>
        <v>83.366666666665765</v>
      </c>
      <c r="L125" s="43">
        <f t="shared" si="24"/>
        <v>88.788888888887328</v>
      </c>
      <c r="M125" s="43">
        <f t="shared" si="24"/>
        <v>92.177777777777322</v>
      </c>
      <c r="N125" s="44">
        <f t="shared" si="24"/>
        <v>62.355555555555256</v>
      </c>
      <c r="O125" s="44">
        <f t="shared" si="24"/>
        <v>67.777777777779235</v>
      </c>
      <c r="P125" s="44">
        <f t="shared" si="24"/>
        <v>71.166666666665805</v>
      </c>
      <c r="Q125" s="45">
        <f t="shared" si="24"/>
        <v>58.966666666667791</v>
      </c>
      <c r="R125" s="45">
        <f t="shared" si="24"/>
        <v>64.388888888890392</v>
      </c>
      <c r="S125" s="45">
        <f t="shared" si="24"/>
        <v>67.777777777779235</v>
      </c>
      <c r="T125" s="46">
        <f t="shared" si="24"/>
        <v>55.577777777779296</v>
      </c>
      <c r="U125" s="46">
        <f t="shared" si="23"/>
        <v>61</v>
      </c>
      <c r="V125" s="46">
        <f t="shared" si="23"/>
        <v>64.388888888890392</v>
      </c>
      <c r="W125" s="47">
        <f t="shared" si="23"/>
        <v>52.188888888889039</v>
      </c>
      <c r="X125" s="47">
        <f t="shared" si="23"/>
        <v>57.611111111109707</v>
      </c>
      <c r="Y125" s="47">
        <f t="shared" si="23"/>
        <v>61</v>
      </c>
      <c r="Z125" s="48">
        <f t="shared" si="23"/>
        <v>48.799999999998924</v>
      </c>
      <c r="AA125" s="48">
        <f t="shared" si="23"/>
        <v>54.222222222221589</v>
      </c>
      <c r="AB125" s="48">
        <f t="shared" si="23"/>
        <v>57.611111111109707</v>
      </c>
      <c r="AC125" s="49">
        <f t="shared" si="23"/>
        <v>45.41111111111141</v>
      </c>
      <c r="AD125" s="49">
        <f t="shared" si="23"/>
        <v>50.833333333333172</v>
      </c>
      <c r="AE125" s="49">
        <f t="shared" si="23"/>
        <v>54.222222222221589</v>
      </c>
      <c r="AF125" s="50">
        <f t="shared" si="23"/>
        <v>42.0222222222217</v>
      </c>
      <c r="AG125" s="50">
        <f t="shared" si="23"/>
        <v>47.444444444445196</v>
      </c>
      <c r="AH125" s="50">
        <f t="shared" si="23"/>
        <v>50.833333333333172</v>
      </c>
      <c r="AI125" s="51">
        <f t="shared" si="23"/>
        <v>38.63333333333366</v>
      </c>
      <c r="AJ125" s="51">
        <f t="shared" si="25"/>
        <v>44.055555555554804</v>
      </c>
      <c r="AK125" s="51">
        <f t="shared" si="25"/>
        <v>47.444444444445196</v>
      </c>
    </row>
    <row r="126" spans="1:37" ht="12.95" customHeight="1">
      <c r="A126" s="27"/>
      <c r="B126" s="27"/>
      <c r="C126" s="27"/>
      <c r="D126" s="52">
        <f t="shared" si="14"/>
        <v>0.34166666666666595</v>
      </c>
      <c r="E126" s="41">
        <f t="shared" si="24"/>
        <v>97.716666666666072</v>
      </c>
      <c r="F126" s="41">
        <f t="shared" si="24"/>
        <v>103.18333333333047</v>
      </c>
      <c r="G126" s="41">
        <f t="shared" si="24"/>
        <v>106.59999999999856</v>
      </c>
      <c r="H126" s="42">
        <f t="shared" si="24"/>
        <v>90.883333333334704</v>
      </c>
      <c r="I126" s="42">
        <f t="shared" si="24"/>
        <v>96.349999999999511</v>
      </c>
      <c r="J126" s="42">
        <f t="shared" si="24"/>
        <v>99.766666666666865</v>
      </c>
      <c r="K126" s="43">
        <f t="shared" si="24"/>
        <v>84.049999999999102</v>
      </c>
      <c r="L126" s="43">
        <f t="shared" si="24"/>
        <v>89.516666666665103</v>
      </c>
      <c r="M126" s="43">
        <f t="shared" si="24"/>
        <v>92.933333333332882</v>
      </c>
      <c r="N126" s="44">
        <f t="shared" si="24"/>
        <v>62.866666666666369</v>
      </c>
      <c r="O126" s="44">
        <f t="shared" si="24"/>
        <v>68.333333333334792</v>
      </c>
      <c r="P126" s="44">
        <f t="shared" si="24"/>
        <v>71.749999999999133</v>
      </c>
      <c r="Q126" s="45">
        <f t="shared" si="24"/>
        <v>59.450000000001125</v>
      </c>
      <c r="R126" s="45">
        <f t="shared" si="24"/>
        <v>64.916666666668164</v>
      </c>
      <c r="S126" s="45">
        <f t="shared" si="24"/>
        <v>68.333333333334792</v>
      </c>
      <c r="T126" s="46">
        <f t="shared" si="24"/>
        <v>56.033333333334852</v>
      </c>
      <c r="U126" s="46">
        <f t="shared" si="23"/>
        <v>61.5</v>
      </c>
      <c r="V126" s="46">
        <f t="shared" si="23"/>
        <v>64.916666666668164</v>
      </c>
      <c r="W126" s="47">
        <f t="shared" si="23"/>
        <v>52.616666666666816</v>
      </c>
      <c r="X126" s="47">
        <f t="shared" si="23"/>
        <v>58.083333333331929</v>
      </c>
      <c r="Y126" s="47">
        <f t="shared" si="23"/>
        <v>61.5</v>
      </c>
      <c r="Z126" s="48">
        <f t="shared" si="23"/>
        <v>49.199999999998923</v>
      </c>
      <c r="AA126" s="48">
        <f t="shared" si="23"/>
        <v>54.666666666666032</v>
      </c>
      <c r="AB126" s="48">
        <f t="shared" si="23"/>
        <v>58.083333333331929</v>
      </c>
      <c r="AC126" s="49">
        <f t="shared" si="23"/>
        <v>45.78333333333363</v>
      </c>
      <c r="AD126" s="49">
        <f t="shared" si="23"/>
        <v>51.249999999999837</v>
      </c>
      <c r="AE126" s="49">
        <f t="shared" si="23"/>
        <v>54.666666666666032</v>
      </c>
      <c r="AF126" s="50">
        <f t="shared" si="23"/>
        <v>42.366666666666141</v>
      </c>
      <c r="AG126" s="50">
        <f t="shared" si="23"/>
        <v>47.833333333334082</v>
      </c>
      <c r="AH126" s="50">
        <f t="shared" si="23"/>
        <v>51.249999999999837</v>
      </c>
      <c r="AI126" s="51">
        <f t="shared" si="23"/>
        <v>38.95000000000033</v>
      </c>
      <c r="AJ126" s="51">
        <f t="shared" si="25"/>
        <v>44.416666666665918</v>
      </c>
      <c r="AK126" s="51">
        <f t="shared" si="25"/>
        <v>47.833333333334082</v>
      </c>
    </row>
    <row r="127" spans="1:37" ht="12.95" customHeight="1">
      <c r="A127" s="27"/>
      <c r="B127" s="27"/>
      <c r="C127" s="27"/>
      <c r="D127" s="52">
        <f t="shared" si="14"/>
        <v>0.34444444444444372</v>
      </c>
      <c r="E127" s="41">
        <f t="shared" si="24"/>
        <v>98.511111111110523</v>
      </c>
      <c r="F127" s="41">
        <f t="shared" si="24"/>
        <v>104.02222222221936</v>
      </c>
      <c r="G127" s="41">
        <f t="shared" si="24"/>
        <v>107.46666666666522</v>
      </c>
      <c r="H127" s="42">
        <f t="shared" si="24"/>
        <v>91.622222222223598</v>
      </c>
      <c r="I127" s="42">
        <f t="shared" si="24"/>
        <v>97.133333333332843</v>
      </c>
      <c r="J127" s="42">
        <f t="shared" si="24"/>
        <v>100.57777777777798</v>
      </c>
      <c r="K127" s="43">
        <f t="shared" si="24"/>
        <v>84.733333333332439</v>
      </c>
      <c r="L127" s="43">
        <f t="shared" si="24"/>
        <v>90.244444444442877</v>
      </c>
      <c r="M127" s="43">
        <f t="shared" si="24"/>
        <v>93.688888888888442</v>
      </c>
      <c r="N127" s="44">
        <f t="shared" si="24"/>
        <v>63.377777777777482</v>
      </c>
      <c r="O127" s="44">
        <f t="shared" si="24"/>
        <v>68.888888888890349</v>
      </c>
      <c r="P127" s="44">
        <f t="shared" si="24"/>
        <v>72.333333333332462</v>
      </c>
      <c r="Q127" s="45">
        <f t="shared" si="24"/>
        <v>59.93333333333446</v>
      </c>
      <c r="R127" s="45">
        <f t="shared" si="24"/>
        <v>65.444444444445935</v>
      </c>
      <c r="S127" s="45">
        <f t="shared" si="24"/>
        <v>68.888888888890349</v>
      </c>
      <c r="T127" s="46">
        <f t="shared" si="24"/>
        <v>56.488888888890408</v>
      </c>
      <c r="U127" s="46">
        <f t="shared" si="23"/>
        <v>62</v>
      </c>
      <c r="V127" s="46">
        <f t="shared" si="23"/>
        <v>65.444444444445935</v>
      </c>
      <c r="W127" s="47">
        <f t="shared" si="23"/>
        <v>53.044444444444594</v>
      </c>
      <c r="X127" s="47">
        <f t="shared" si="23"/>
        <v>58.55555555555415</v>
      </c>
      <c r="Y127" s="47">
        <f t="shared" si="23"/>
        <v>62</v>
      </c>
      <c r="Z127" s="48">
        <f t="shared" si="23"/>
        <v>49.599999999998921</v>
      </c>
      <c r="AA127" s="48">
        <f t="shared" si="23"/>
        <v>55.111111111110475</v>
      </c>
      <c r="AB127" s="48">
        <f t="shared" si="23"/>
        <v>58.55555555555415</v>
      </c>
      <c r="AC127" s="49">
        <f t="shared" si="23"/>
        <v>46.15555555555585</v>
      </c>
      <c r="AD127" s="49">
        <f t="shared" si="23"/>
        <v>51.666666666666501</v>
      </c>
      <c r="AE127" s="49">
        <f t="shared" si="23"/>
        <v>55.111111111110475</v>
      </c>
      <c r="AF127" s="50">
        <f t="shared" si="23"/>
        <v>42.711111111110583</v>
      </c>
      <c r="AG127" s="50">
        <f t="shared" si="23"/>
        <v>48.222222222222968</v>
      </c>
      <c r="AH127" s="50">
        <f t="shared" si="23"/>
        <v>51.666666666666501</v>
      </c>
      <c r="AI127" s="51">
        <f t="shared" si="23"/>
        <v>39.266666666667</v>
      </c>
      <c r="AJ127" s="51">
        <f t="shared" si="25"/>
        <v>44.777777777777032</v>
      </c>
      <c r="AK127" s="51">
        <f t="shared" si="25"/>
        <v>48.222222222222968</v>
      </c>
    </row>
    <row r="128" spans="1:37" ht="12.95" customHeight="1">
      <c r="A128" s="27"/>
      <c r="B128" s="27"/>
      <c r="C128" s="27"/>
      <c r="D128" s="52">
        <f t="shared" si="14"/>
        <v>0.34722222222222149</v>
      </c>
      <c r="E128" s="41">
        <f t="shared" si="24"/>
        <v>99.305555555554974</v>
      </c>
      <c r="F128" s="41">
        <f t="shared" si="24"/>
        <v>104.86111111110824</v>
      </c>
      <c r="G128" s="41">
        <f t="shared" si="24"/>
        <v>108.33333333333188</v>
      </c>
      <c r="H128" s="42">
        <f t="shared" si="24"/>
        <v>92.361111111112493</v>
      </c>
      <c r="I128" s="42">
        <f t="shared" si="24"/>
        <v>97.916666666666174</v>
      </c>
      <c r="J128" s="42">
        <f t="shared" si="24"/>
        <v>101.3888888888891</v>
      </c>
      <c r="K128" s="43">
        <f t="shared" si="24"/>
        <v>85.416666666665776</v>
      </c>
      <c r="L128" s="43">
        <f t="shared" si="24"/>
        <v>90.972222222220651</v>
      </c>
      <c r="M128" s="43">
        <f t="shared" si="24"/>
        <v>94.444444444444002</v>
      </c>
      <c r="N128" s="44">
        <f t="shared" si="24"/>
        <v>63.888888888888594</v>
      </c>
      <c r="O128" s="44">
        <f t="shared" si="24"/>
        <v>69.444444444445907</v>
      </c>
      <c r="P128" s="44">
        <f t="shared" si="24"/>
        <v>72.91666666666579</v>
      </c>
      <c r="Q128" s="45">
        <f t="shared" si="24"/>
        <v>60.416666666667794</v>
      </c>
      <c r="R128" s="45">
        <f t="shared" si="24"/>
        <v>65.972222222223706</v>
      </c>
      <c r="S128" s="45">
        <f t="shared" si="24"/>
        <v>69.444444444445907</v>
      </c>
      <c r="T128" s="46">
        <f t="shared" ref="T128" si="26">T129-(T$363/360)</f>
        <v>56.944444444445963</v>
      </c>
      <c r="U128" s="46">
        <f t="shared" si="23"/>
        <v>62.5</v>
      </c>
      <c r="V128" s="46">
        <f t="shared" si="23"/>
        <v>65.972222222223706</v>
      </c>
      <c r="W128" s="47">
        <f t="shared" si="23"/>
        <v>53.472222222222371</v>
      </c>
      <c r="X128" s="47">
        <f t="shared" si="23"/>
        <v>59.027777777776372</v>
      </c>
      <c r="Y128" s="47">
        <f t="shared" si="23"/>
        <v>62.5</v>
      </c>
      <c r="Z128" s="48">
        <f t="shared" si="23"/>
        <v>49.99999999999892</v>
      </c>
      <c r="AA128" s="48">
        <f t="shared" si="23"/>
        <v>55.555555555554918</v>
      </c>
      <c r="AB128" s="48">
        <f t="shared" si="23"/>
        <v>59.027777777776372</v>
      </c>
      <c r="AC128" s="49">
        <f t="shared" si="23"/>
        <v>46.52777777777807</v>
      </c>
      <c r="AD128" s="49">
        <f t="shared" si="23"/>
        <v>52.083333333333165</v>
      </c>
      <c r="AE128" s="49">
        <f t="shared" si="23"/>
        <v>55.555555555554918</v>
      </c>
      <c r="AF128" s="50">
        <f t="shared" si="23"/>
        <v>43.055555555555024</v>
      </c>
      <c r="AG128" s="50">
        <f t="shared" si="23"/>
        <v>48.611111111111853</v>
      </c>
      <c r="AH128" s="50">
        <f t="shared" si="23"/>
        <v>52.083333333333165</v>
      </c>
      <c r="AI128" s="51">
        <f t="shared" si="23"/>
        <v>39.58333333333367</v>
      </c>
      <c r="AJ128" s="51">
        <f t="shared" si="25"/>
        <v>45.138888888888147</v>
      </c>
      <c r="AK128" s="51">
        <f t="shared" si="25"/>
        <v>48.611111111111853</v>
      </c>
    </row>
    <row r="129" spans="1:37" ht="12.95" customHeight="1">
      <c r="A129" s="27"/>
      <c r="B129" s="27"/>
      <c r="C129" s="27"/>
      <c r="D129" s="52">
        <f t="shared" si="14"/>
        <v>0.34999999999999926</v>
      </c>
      <c r="E129" s="41">
        <f t="shared" ref="E129:T144" si="27">E130-(E$363/360)</f>
        <v>100.09999999999943</v>
      </c>
      <c r="F129" s="41">
        <f t="shared" si="27"/>
        <v>105.69999999999713</v>
      </c>
      <c r="G129" s="41">
        <f t="shared" si="27"/>
        <v>109.19999999999854</v>
      </c>
      <c r="H129" s="42">
        <f t="shared" si="27"/>
        <v>93.100000000001387</v>
      </c>
      <c r="I129" s="42">
        <f t="shared" si="27"/>
        <v>98.699999999999505</v>
      </c>
      <c r="J129" s="42">
        <f t="shared" si="27"/>
        <v>102.20000000000022</v>
      </c>
      <c r="K129" s="43">
        <f t="shared" si="27"/>
        <v>86.099999999999113</v>
      </c>
      <c r="L129" s="43">
        <f t="shared" si="27"/>
        <v>91.699999999998425</v>
      </c>
      <c r="M129" s="43">
        <f t="shared" si="27"/>
        <v>95.199999999999562</v>
      </c>
      <c r="N129" s="44">
        <f t="shared" si="27"/>
        <v>64.399999999999707</v>
      </c>
      <c r="O129" s="44">
        <f t="shared" si="27"/>
        <v>70.000000000001464</v>
      </c>
      <c r="P129" s="44">
        <f t="shared" si="27"/>
        <v>73.499999999999119</v>
      </c>
      <c r="Q129" s="45">
        <f t="shared" si="27"/>
        <v>60.900000000001128</v>
      </c>
      <c r="R129" s="45">
        <f t="shared" si="27"/>
        <v>66.500000000001478</v>
      </c>
      <c r="S129" s="45">
        <f t="shared" si="27"/>
        <v>70.000000000001464</v>
      </c>
      <c r="T129" s="46">
        <f t="shared" si="27"/>
        <v>57.400000000001519</v>
      </c>
      <c r="U129" s="46">
        <f t="shared" si="23"/>
        <v>63</v>
      </c>
      <c r="V129" s="46">
        <f t="shared" si="23"/>
        <v>66.500000000001478</v>
      </c>
      <c r="W129" s="47">
        <f t="shared" si="23"/>
        <v>53.900000000000148</v>
      </c>
      <c r="X129" s="47">
        <f t="shared" si="23"/>
        <v>59.499999999998593</v>
      </c>
      <c r="Y129" s="47">
        <f t="shared" si="23"/>
        <v>63</v>
      </c>
      <c r="Z129" s="48">
        <f t="shared" si="23"/>
        <v>50.399999999998919</v>
      </c>
      <c r="AA129" s="48">
        <f t="shared" si="23"/>
        <v>55.999999999999361</v>
      </c>
      <c r="AB129" s="48">
        <f t="shared" si="23"/>
        <v>59.499999999998593</v>
      </c>
      <c r="AC129" s="49">
        <f t="shared" si="23"/>
        <v>46.90000000000029</v>
      </c>
      <c r="AD129" s="49">
        <f t="shared" si="23"/>
        <v>52.499999999999829</v>
      </c>
      <c r="AE129" s="49">
        <f t="shared" si="23"/>
        <v>55.999999999999361</v>
      </c>
      <c r="AF129" s="50">
        <f t="shared" si="23"/>
        <v>43.399999999999466</v>
      </c>
      <c r="AG129" s="50">
        <f t="shared" si="23"/>
        <v>49.000000000000739</v>
      </c>
      <c r="AH129" s="50">
        <f t="shared" si="23"/>
        <v>52.499999999999829</v>
      </c>
      <c r="AI129" s="51">
        <f t="shared" si="23"/>
        <v>39.90000000000034</v>
      </c>
      <c r="AJ129" s="51">
        <f t="shared" si="25"/>
        <v>45.499999999999261</v>
      </c>
      <c r="AK129" s="51">
        <f t="shared" si="25"/>
        <v>49.000000000000739</v>
      </c>
    </row>
    <row r="130" spans="1:37" ht="12.95" customHeight="1">
      <c r="A130" s="27"/>
      <c r="B130" s="27"/>
      <c r="C130" s="27"/>
      <c r="D130" s="52">
        <f t="shared" si="14"/>
        <v>0.35277777777777702</v>
      </c>
      <c r="E130" s="41">
        <f t="shared" si="27"/>
        <v>100.89444444444388</v>
      </c>
      <c r="F130" s="41">
        <f t="shared" si="27"/>
        <v>106.53888888888602</v>
      </c>
      <c r="G130" s="41">
        <f t="shared" si="27"/>
        <v>110.0666666666652</v>
      </c>
      <c r="H130" s="42">
        <f t="shared" si="27"/>
        <v>93.838888888890281</v>
      </c>
      <c r="I130" s="42">
        <f t="shared" si="27"/>
        <v>99.483333333332837</v>
      </c>
      <c r="J130" s="42">
        <f t="shared" si="27"/>
        <v>103.01111111111133</v>
      </c>
      <c r="K130" s="43">
        <f t="shared" si="27"/>
        <v>86.78333333333245</v>
      </c>
      <c r="L130" s="43">
        <f t="shared" si="27"/>
        <v>92.4277777777762</v>
      </c>
      <c r="M130" s="43">
        <f t="shared" si="27"/>
        <v>95.955555555555122</v>
      </c>
      <c r="N130" s="44">
        <f t="shared" si="27"/>
        <v>64.911111111110813</v>
      </c>
      <c r="O130" s="44">
        <f t="shared" si="27"/>
        <v>70.555555555557021</v>
      </c>
      <c r="P130" s="44">
        <f t="shared" si="27"/>
        <v>74.083333333332448</v>
      </c>
      <c r="Q130" s="45">
        <f t="shared" si="27"/>
        <v>61.383333333334463</v>
      </c>
      <c r="R130" s="45">
        <f t="shared" si="27"/>
        <v>67.027777777779249</v>
      </c>
      <c r="S130" s="45">
        <f t="shared" si="27"/>
        <v>70.555555555557021</v>
      </c>
      <c r="T130" s="46">
        <f t="shared" si="27"/>
        <v>57.855555555557075</v>
      </c>
      <c r="U130" s="46">
        <f t="shared" si="23"/>
        <v>63.5</v>
      </c>
      <c r="V130" s="46">
        <f t="shared" si="23"/>
        <v>67.027777777779249</v>
      </c>
      <c r="W130" s="47">
        <f t="shared" si="23"/>
        <v>54.327777777777925</v>
      </c>
      <c r="X130" s="47">
        <f t="shared" si="23"/>
        <v>59.972222222220815</v>
      </c>
      <c r="Y130" s="47">
        <f t="shared" si="23"/>
        <v>63.5</v>
      </c>
      <c r="Z130" s="48">
        <f t="shared" si="23"/>
        <v>50.799999999998917</v>
      </c>
      <c r="AA130" s="48">
        <f t="shared" si="23"/>
        <v>56.444444444443803</v>
      </c>
      <c r="AB130" s="48">
        <f t="shared" si="23"/>
        <v>59.972222222220815</v>
      </c>
      <c r="AC130" s="49">
        <f t="shared" si="23"/>
        <v>47.27222222222251</v>
      </c>
      <c r="AD130" s="49">
        <f t="shared" ref="AD130:AI130" si="28">AD131-(AD$363/360)</f>
        <v>52.916666666666494</v>
      </c>
      <c r="AE130" s="49">
        <f t="shared" si="28"/>
        <v>56.444444444443803</v>
      </c>
      <c r="AF130" s="50">
        <f t="shared" si="28"/>
        <v>43.744444444443907</v>
      </c>
      <c r="AG130" s="50">
        <f t="shared" si="28"/>
        <v>49.388888888889625</v>
      </c>
      <c r="AH130" s="50">
        <f t="shared" si="28"/>
        <v>52.916666666666494</v>
      </c>
      <c r="AI130" s="51">
        <f t="shared" si="28"/>
        <v>40.21666666666701</v>
      </c>
      <c r="AJ130" s="51">
        <f t="shared" si="25"/>
        <v>45.861111111110375</v>
      </c>
      <c r="AK130" s="51">
        <f t="shared" si="25"/>
        <v>49.388888888889625</v>
      </c>
    </row>
    <row r="131" spans="1:37" ht="12.95" customHeight="1">
      <c r="A131" s="27"/>
      <c r="B131" s="27"/>
      <c r="C131" s="27"/>
      <c r="D131" s="52">
        <f t="shared" si="14"/>
        <v>0.35555555555555479</v>
      </c>
      <c r="E131" s="41">
        <f t="shared" si="27"/>
        <v>101.68888888888833</v>
      </c>
      <c r="F131" s="41">
        <f t="shared" si="27"/>
        <v>107.37777777777491</v>
      </c>
      <c r="G131" s="41">
        <f t="shared" si="27"/>
        <v>110.93333333333186</v>
      </c>
      <c r="H131" s="42">
        <f t="shared" si="27"/>
        <v>94.577777777779175</v>
      </c>
      <c r="I131" s="42">
        <f t="shared" si="27"/>
        <v>100.26666666666617</v>
      </c>
      <c r="J131" s="42">
        <f t="shared" si="27"/>
        <v>103.82222222222245</v>
      </c>
      <c r="K131" s="43">
        <f t="shared" si="27"/>
        <v>87.466666666665787</v>
      </c>
      <c r="L131" s="43">
        <f t="shared" si="27"/>
        <v>93.155555555553974</v>
      </c>
      <c r="M131" s="43">
        <f t="shared" si="27"/>
        <v>96.711111111110682</v>
      </c>
      <c r="N131" s="44">
        <f t="shared" si="27"/>
        <v>65.422222222221919</v>
      </c>
      <c r="O131" s="44">
        <f t="shared" si="27"/>
        <v>71.111111111112578</v>
      </c>
      <c r="P131" s="44">
        <f t="shared" si="27"/>
        <v>74.666666666665776</v>
      </c>
      <c r="Q131" s="45">
        <f t="shared" si="27"/>
        <v>61.866666666667797</v>
      </c>
      <c r="R131" s="45">
        <f t="shared" si="27"/>
        <v>67.555555555557021</v>
      </c>
      <c r="S131" s="45">
        <f t="shared" si="27"/>
        <v>71.111111111112578</v>
      </c>
      <c r="T131" s="46">
        <f t="shared" si="27"/>
        <v>58.311111111112631</v>
      </c>
      <c r="U131" s="46">
        <f t="shared" ref="U131:AJ146" si="29">U132-(U$363/360)</f>
        <v>64</v>
      </c>
      <c r="V131" s="46">
        <f t="shared" si="29"/>
        <v>67.555555555557021</v>
      </c>
      <c r="W131" s="47">
        <f t="shared" si="29"/>
        <v>54.755555555555702</v>
      </c>
      <c r="X131" s="47">
        <f t="shared" si="29"/>
        <v>60.444444444443036</v>
      </c>
      <c r="Y131" s="47">
        <f t="shared" si="29"/>
        <v>64</v>
      </c>
      <c r="Z131" s="48">
        <f t="shared" si="29"/>
        <v>51.199999999998916</v>
      </c>
      <c r="AA131" s="48">
        <f t="shared" si="29"/>
        <v>56.888888888888246</v>
      </c>
      <c r="AB131" s="48">
        <f t="shared" si="29"/>
        <v>60.444444444443036</v>
      </c>
      <c r="AC131" s="49">
        <f t="shared" si="29"/>
        <v>47.64444444444473</v>
      </c>
      <c r="AD131" s="49">
        <f t="shared" si="29"/>
        <v>53.333333333333158</v>
      </c>
      <c r="AE131" s="49">
        <f t="shared" si="29"/>
        <v>56.888888888888246</v>
      </c>
      <c r="AF131" s="50">
        <f t="shared" si="29"/>
        <v>44.088888888888349</v>
      </c>
      <c r="AG131" s="50">
        <f t="shared" si="29"/>
        <v>49.77777777777851</v>
      </c>
      <c r="AH131" s="50">
        <f t="shared" si="29"/>
        <v>53.333333333333158</v>
      </c>
      <c r="AI131" s="51">
        <f t="shared" si="29"/>
        <v>40.53333333333368</v>
      </c>
      <c r="AJ131" s="51">
        <f t="shared" si="29"/>
        <v>46.22222222222149</v>
      </c>
      <c r="AK131" s="51">
        <f t="shared" si="25"/>
        <v>49.77777777777851</v>
      </c>
    </row>
    <row r="132" spans="1:37" ht="12.95" customHeight="1">
      <c r="A132" s="27"/>
      <c r="B132" s="27"/>
      <c r="C132" s="27"/>
      <c r="D132" s="52">
        <f t="shared" si="14"/>
        <v>0.35833333333333256</v>
      </c>
      <c r="E132" s="41">
        <f t="shared" si="27"/>
        <v>102.48333333333278</v>
      </c>
      <c r="F132" s="41">
        <f t="shared" si="27"/>
        <v>108.2166666666638</v>
      </c>
      <c r="G132" s="41">
        <f t="shared" si="27"/>
        <v>111.79999999999852</v>
      </c>
      <c r="H132" s="42">
        <f t="shared" si="27"/>
        <v>95.31666666666807</v>
      </c>
      <c r="I132" s="42">
        <f t="shared" si="27"/>
        <v>101.0499999999995</v>
      </c>
      <c r="J132" s="42">
        <f t="shared" si="27"/>
        <v>104.63333333333357</v>
      </c>
      <c r="K132" s="43">
        <f t="shared" si="27"/>
        <v>88.149999999999125</v>
      </c>
      <c r="L132" s="43">
        <f t="shared" si="27"/>
        <v>93.883333333331748</v>
      </c>
      <c r="M132" s="43">
        <f t="shared" si="27"/>
        <v>97.466666666666242</v>
      </c>
      <c r="N132" s="44">
        <f t="shared" si="27"/>
        <v>65.933333333333024</v>
      </c>
      <c r="O132" s="44">
        <f t="shared" si="27"/>
        <v>71.666666666668135</v>
      </c>
      <c r="P132" s="44">
        <f t="shared" si="27"/>
        <v>75.249999999999105</v>
      </c>
      <c r="Q132" s="45">
        <f t="shared" si="27"/>
        <v>62.350000000001131</v>
      </c>
      <c r="R132" s="45">
        <f t="shared" si="27"/>
        <v>68.083333333334792</v>
      </c>
      <c r="S132" s="45">
        <f t="shared" si="27"/>
        <v>71.666666666668135</v>
      </c>
      <c r="T132" s="46">
        <f t="shared" si="27"/>
        <v>58.766666666668186</v>
      </c>
      <c r="U132" s="46">
        <f t="shared" si="29"/>
        <v>64.5</v>
      </c>
      <c r="V132" s="46">
        <f t="shared" si="29"/>
        <v>68.083333333334792</v>
      </c>
      <c r="W132" s="47">
        <f t="shared" si="29"/>
        <v>55.183333333333479</v>
      </c>
      <c r="X132" s="47">
        <f t="shared" si="29"/>
        <v>60.916666666665257</v>
      </c>
      <c r="Y132" s="47">
        <f t="shared" si="29"/>
        <v>64.5</v>
      </c>
      <c r="Z132" s="48">
        <f t="shared" si="29"/>
        <v>51.599999999998914</v>
      </c>
      <c r="AA132" s="48">
        <f t="shared" si="29"/>
        <v>57.333333333332689</v>
      </c>
      <c r="AB132" s="48">
        <f t="shared" si="29"/>
        <v>60.916666666665257</v>
      </c>
      <c r="AC132" s="49">
        <f t="shared" si="29"/>
        <v>48.01666666666695</v>
      </c>
      <c r="AD132" s="49">
        <f t="shared" si="29"/>
        <v>53.749999999999822</v>
      </c>
      <c r="AE132" s="49">
        <f t="shared" si="29"/>
        <v>57.333333333332689</v>
      </c>
      <c r="AF132" s="50">
        <f t="shared" si="29"/>
        <v>44.43333333333279</v>
      </c>
      <c r="AG132" s="50">
        <f t="shared" si="29"/>
        <v>50.166666666667396</v>
      </c>
      <c r="AH132" s="50">
        <f t="shared" si="29"/>
        <v>53.749999999999822</v>
      </c>
      <c r="AI132" s="51">
        <f t="shared" si="29"/>
        <v>40.85000000000035</v>
      </c>
      <c r="AJ132" s="51">
        <f t="shared" si="29"/>
        <v>46.583333333332604</v>
      </c>
      <c r="AK132" s="51">
        <f t="shared" si="25"/>
        <v>50.166666666667396</v>
      </c>
    </row>
    <row r="133" spans="1:37" ht="12.95" customHeight="1">
      <c r="A133" s="27"/>
      <c r="B133" s="27"/>
      <c r="C133" s="27"/>
      <c r="D133" s="52">
        <f t="shared" ref="D133:D196" si="30">D132+0.2/72</f>
        <v>0.36111111111111033</v>
      </c>
      <c r="E133" s="41">
        <f t="shared" si="27"/>
        <v>103.27777777777723</v>
      </c>
      <c r="F133" s="41">
        <f t="shared" si="27"/>
        <v>109.05555555555269</v>
      </c>
      <c r="G133" s="41">
        <f t="shared" si="27"/>
        <v>112.66666666666518</v>
      </c>
      <c r="H133" s="42">
        <f t="shared" si="27"/>
        <v>96.055555555556964</v>
      </c>
      <c r="I133" s="42">
        <f t="shared" si="27"/>
        <v>101.83333333333283</v>
      </c>
      <c r="J133" s="42">
        <f t="shared" si="27"/>
        <v>105.44444444444468</v>
      </c>
      <c r="K133" s="43">
        <f t="shared" si="27"/>
        <v>88.833333333332462</v>
      </c>
      <c r="L133" s="43">
        <f t="shared" si="27"/>
        <v>94.611111111109523</v>
      </c>
      <c r="M133" s="43">
        <f t="shared" si="27"/>
        <v>98.222222222221802</v>
      </c>
      <c r="N133" s="44">
        <f t="shared" si="27"/>
        <v>66.44444444444413</v>
      </c>
      <c r="O133" s="44">
        <f t="shared" si="27"/>
        <v>72.222222222223692</v>
      </c>
      <c r="P133" s="44">
        <f t="shared" si="27"/>
        <v>75.833333333332433</v>
      </c>
      <c r="Q133" s="45">
        <f t="shared" si="27"/>
        <v>62.833333333334465</v>
      </c>
      <c r="R133" s="45">
        <f t="shared" si="27"/>
        <v>68.611111111112564</v>
      </c>
      <c r="S133" s="45">
        <f t="shared" si="27"/>
        <v>72.222222222223692</v>
      </c>
      <c r="T133" s="46">
        <f t="shared" si="27"/>
        <v>59.222222222223742</v>
      </c>
      <c r="U133" s="46">
        <f t="shared" si="29"/>
        <v>65</v>
      </c>
      <c r="V133" s="46">
        <f t="shared" si="29"/>
        <v>68.611111111112564</v>
      </c>
      <c r="W133" s="47">
        <f t="shared" si="29"/>
        <v>55.611111111111256</v>
      </c>
      <c r="X133" s="47">
        <f t="shared" si="29"/>
        <v>61.388888888887479</v>
      </c>
      <c r="Y133" s="47">
        <f t="shared" si="29"/>
        <v>65</v>
      </c>
      <c r="Z133" s="48">
        <f t="shared" si="29"/>
        <v>51.999999999998913</v>
      </c>
      <c r="AA133" s="48">
        <f t="shared" si="29"/>
        <v>57.777777777777132</v>
      </c>
      <c r="AB133" s="48">
        <f t="shared" si="29"/>
        <v>61.388888888887479</v>
      </c>
      <c r="AC133" s="49">
        <f t="shared" si="29"/>
        <v>48.38888888888917</v>
      </c>
      <c r="AD133" s="49">
        <f t="shared" si="29"/>
        <v>54.166666666666487</v>
      </c>
      <c r="AE133" s="49">
        <f t="shared" si="29"/>
        <v>57.777777777777132</v>
      </c>
      <c r="AF133" s="50">
        <f t="shared" si="29"/>
        <v>44.777777777777231</v>
      </c>
      <c r="AG133" s="50">
        <f t="shared" si="29"/>
        <v>50.555555555556282</v>
      </c>
      <c r="AH133" s="50">
        <f t="shared" si="29"/>
        <v>54.166666666666487</v>
      </c>
      <c r="AI133" s="51">
        <f t="shared" si="29"/>
        <v>41.16666666666702</v>
      </c>
      <c r="AJ133" s="51">
        <f t="shared" si="29"/>
        <v>46.944444444443718</v>
      </c>
      <c r="AK133" s="51">
        <f t="shared" si="25"/>
        <v>50.555555555556282</v>
      </c>
    </row>
    <row r="134" spans="1:37" ht="12.95" customHeight="1">
      <c r="A134" s="27"/>
      <c r="B134" s="27"/>
      <c r="C134" s="27"/>
      <c r="D134" s="52">
        <f t="shared" si="30"/>
        <v>0.3638888888888881</v>
      </c>
      <c r="E134" s="41">
        <f t="shared" si="27"/>
        <v>104.07222222222168</v>
      </c>
      <c r="F134" s="41">
        <f t="shared" si="27"/>
        <v>109.89444444444158</v>
      </c>
      <c r="G134" s="41">
        <f t="shared" si="27"/>
        <v>113.53333333333184</v>
      </c>
      <c r="H134" s="42">
        <f t="shared" si="27"/>
        <v>96.794444444445858</v>
      </c>
      <c r="I134" s="42">
        <f t="shared" si="27"/>
        <v>102.61666666666616</v>
      </c>
      <c r="J134" s="42">
        <f t="shared" si="27"/>
        <v>106.2555555555558</v>
      </c>
      <c r="K134" s="43">
        <f t="shared" si="27"/>
        <v>89.516666666665799</v>
      </c>
      <c r="L134" s="43">
        <f t="shared" si="27"/>
        <v>95.338888888887297</v>
      </c>
      <c r="M134" s="43">
        <f t="shared" si="27"/>
        <v>98.977777777777362</v>
      </c>
      <c r="N134" s="44">
        <f t="shared" si="27"/>
        <v>66.955555555555236</v>
      </c>
      <c r="O134" s="44">
        <f t="shared" si="27"/>
        <v>72.777777777779249</v>
      </c>
      <c r="P134" s="44">
        <f t="shared" si="27"/>
        <v>76.416666666665762</v>
      </c>
      <c r="Q134" s="45">
        <f t="shared" si="27"/>
        <v>63.3166666666678</v>
      </c>
      <c r="R134" s="45">
        <f t="shared" si="27"/>
        <v>69.138888888890335</v>
      </c>
      <c r="S134" s="45">
        <f t="shared" si="27"/>
        <v>72.777777777779249</v>
      </c>
      <c r="T134" s="46">
        <f t="shared" si="27"/>
        <v>59.677777777779298</v>
      </c>
      <c r="U134" s="46">
        <f t="shared" si="29"/>
        <v>65.5</v>
      </c>
      <c r="V134" s="46">
        <f t="shared" si="29"/>
        <v>69.138888888890335</v>
      </c>
      <c r="W134" s="47">
        <f t="shared" si="29"/>
        <v>56.038888888889034</v>
      </c>
      <c r="X134" s="47">
        <f t="shared" si="29"/>
        <v>61.8611111111097</v>
      </c>
      <c r="Y134" s="47">
        <f t="shared" si="29"/>
        <v>65.5</v>
      </c>
      <c r="Z134" s="48">
        <f t="shared" si="29"/>
        <v>52.399999999998911</v>
      </c>
      <c r="AA134" s="48">
        <f t="shared" si="29"/>
        <v>58.222222222221575</v>
      </c>
      <c r="AB134" s="48">
        <f t="shared" si="29"/>
        <v>61.8611111111097</v>
      </c>
      <c r="AC134" s="49">
        <f t="shared" si="29"/>
        <v>48.76111111111139</v>
      </c>
      <c r="AD134" s="49">
        <f t="shared" si="29"/>
        <v>54.583333333333151</v>
      </c>
      <c r="AE134" s="49">
        <f t="shared" si="29"/>
        <v>58.222222222221575</v>
      </c>
      <c r="AF134" s="50">
        <f t="shared" si="29"/>
        <v>45.122222222221673</v>
      </c>
      <c r="AG134" s="50">
        <f t="shared" si="29"/>
        <v>50.944444444445168</v>
      </c>
      <c r="AH134" s="50">
        <f t="shared" si="29"/>
        <v>54.583333333333151</v>
      </c>
      <c r="AI134" s="51">
        <f t="shared" si="29"/>
        <v>41.48333333333369</v>
      </c>
      <c r="AJ134" s="51">
        <f t="shared" si="29"/>
        <v>47.305555555554832</v>
      </c>
      <c r="AK134" s="51">
        <f t="shared" si="25"/>
        <v>50.944444444445168</v>
      </c>
    </row>
    <row r="135" spans="1:37" ht="12.95" customHeight="1">
      <c r="A135" s="27"/>
      <c r="B135" s="27"/>
      <c r="C135" s="27"/>
      <c r="D135" s="52">
        <f t="shared" si="30"/>
        <v>0.36666666666666586</v>
      </c>
      <c r="E135" s="41">
        <f t="shared" si="27"/>
        <v>104.86666666666613</v>
      </c>
      <c r="F135" s="41">
        <f t="shared" si="27"/>
        <v>110.73333333333046</v>
      </c>
      <c r="G135" s="41">
        <f t="shared" si="27"/>
        <v>114.3999999999985</v>
      </c>
      <c r="H135" s="42">
        <f t="shared" si="27"/>
        <v>97.533333333334753</v>
      </c>
      <c r="I135" s="42">
        <f t="shared" si="27"/>
        <v>103.39999999999949</v>
      </c>
      <c r="J135" s="42">
        <f t="shared" si="27"/>
        <v>107.06666666666692</v>
      </c>
      <c r="K135" s="43">
        <f t="shared" si="27"/>
        <v>90.199999999999136</v>
      </c>
      <c r="L135" s="43">
        <f t="shared" si="27"/>
        <v>96.066666666665071</v>
      </c>
      <c r="M135" s="43">
        <f t="shared" si="27"/>
        <v>99.733333333332922</v>
      </c>
      <c r="N135" s="44">
        <f t="shared" si="27"/>
        <v>67.466666666666342</v>
      </c>
      <c r="O135" s="44">
        <f t="shared" si="27"/>
        <v>73.333333333334807</v>
      </c>
      <c r="P135" s="44">
        <f t="shared" si="27"/>
        <v>76.999999999999091</v>
      </c>
      <c r="Q135" s="45">
        <f t="shared" si="27"/>
        <v>63.800000000001134</v>
      </c>
      <c r="R135" s="45">
        <f t="shared" si="27"/>
        <v>69.666666666668107</v>
      </c>
      <c r="S135" s="45">
        <f t="shared" si="27"/>
        <v>73.333333333334807</v>
      </c>
      <c r="T135" s="46">
        <f t="shared" si="27"/>
        <v>60.133333333334853</v>
      </c>
      <c r="U135" s="46">
        <f t="shared" si="29"/>
        <v>66</v>
      </c>
      <c r="V135" s="46">
        <f t="shared" si="29"/>
        <v>69.666666666668107</v>
      </c>
      <c r="W135" s="47">
        <f t="shared" si="29"/>
        <v>56.466666666666811</v>
      </c>
      <c r="X135" s="47">
        <f t="shared" si="29"/>
        <v>62.333333333331922</v>
      </c>
      <c r="Y135" s="47">
        <f t="shared" si="29"/>
        <v>66</v>
      </c>
      <c r="Z135" s="48">
        <f t="shared" si="29"/>
        <v>52.79999999999891</v>
      </c>
      <c r="AA135" s="48">
        <f t="shared" si="29"/>
        <v>58.666666666666018</v>
      </c>
      <c r="AB135" s="48">
        <f t="shared" si="29"/>
        <v>62.333333333331922</v>
      </c>
      <c r="AC135" s="49">
        <f t="shared" si="29"/>
        <v>49.13333333333361</v>
      </c>
      <c r="AD135" s="49">
        <f t="shared" si="29"/>
        <v>54.999999999999815</v>
      </c>
      <c r="AE135" s="49">
        <f t="shared" si="29"/>
        <v>58.666666666666018</v>
      </c>
      <c r="AF135" s="50">
        <f t="shared" si="29"/>
        <v>45.466666666666114</v>
      </c>
      <c r="AG135" s="50">
        <f t="shared" si="29"/>
        <v>51.333333333334053</v>
      </c>
      <c r="AH135" s="50">
        <f t="shared" si="29"/>
        <v>54.999999999999815</v>
      </c>
      <c r="AI135" s="51">
        <f t="shared" si="29"/>
        <v>41.80000000000036</v>
      </c>
      <c r="AJ135" s="51">
        <f t="shared" si="29"/>
        <v>47.666666666665947</v>
      </c>
      <c r="AK135" s="51">
        <f t="shared" si="25"/>
        <v>51.333333333334053</v>
      </c>
    </row>
    <row r="136" spans="1:37" ht="12.95" customHeight="1">
      <c r="A136" s="27"/>
      <c r="B136" s="27"/>
      <c r="C136" s="27"/>
      <c r="D136" s="52">
        <f t="shared" si="30"/>
        <v>0.36944444444444363</v>
      </c>
      <c r="E136" s="41">
        <f t="shared" si="27"/>
        <v>105.66111111111059</v>
      </c>
      <c r="F136" s="41">
        <f t="shared" si="27"/>
        <v>111.57222222221935</v>
      </c>
      <c r="G136" s="41">
        <f t="shared" si="27"/>
        <v>115.26666666666516</v>
      </c>
      <c r="H136" s="42">
        <f t="shared" si="27"/>
        <v>98.272222222223647</v>
      </c>
      <c r="I136" s="42">
        <f t="shared" si="27"/>
        <v>104.18333333333283</v>
      </c>
      <c r="J136" s="42">
        <f t="shared" si="27"/>
        <v>107.87777777777804</v>
      </c>
      <c r="K136" s="43">
        <f t="shared" si="27"/>
        <v>90.883333333332473</v>
      </c>
      <c r="L136" s="43">
        <f t="shared" si="27"/>
        <v>96.794444444442846</v>
      </c>
      <c r="M136" s="43">
        <f t="shared" si="27"/>
        <v>100.48888888888848</v>
      </c>
      <c r="N136" s="44">
        <f t="shared" si="27"/>
        <v>67.977777777777447</v>
      </c>
      <c r="O136" s="44">
        <f t="shared" si="27"/>
        <v>73.888888888890364</v>
      </c>
      <c r="P136" s="44">
        <f t="shared" si="27"/>
        <v>77.583333333332419</v>
      </c>
      <c r="Q136" s="45">
        <f t="shared" si="27"/>
        <v>64.283333333334468</v>
      </c>
      <c r="R136" s="45">
        <f t="shared" si="27"/>
        <v>70.194444444445878</v>
      </c>
      <c r="S136" s="45">
        <f t="shared" si="27"/>
        <v>73.888888888890364</v>
      </c>
      <c r="T136" s="46">
        <f t="shared" si="27"/>
        <v>60.588888888890409</v>
      </c>
      <c r="U136" s="46">
        <f t="shared" si="29"/>
        <v>66.5</v>
      </c>
      <c r="V136" s="46">
        <f t="shared" si="29"/>
        <v>70.194444444445878</v>
      </c>
      <c r="W136" s="47">
        <f t="shared" si="29"/>
        <v>56.894444444444588</v>
      </c>
      <c r="X136" s="47">
        <f t="shared" si="29"/>
        <v>62.805555555554143</v>
      </c>
      <c r="Y136" s="47">
        <f t="shared" si="29"/>
        <v>66.5</v>
      </c>
      <c r="Z136" s="48">
        <f t="shared" si="29"/>
        <v>53.199999999998909</v>
      </c>
      <c r="AA136" s="48">
        <f t="shared" si="29"/>
        <v>59.111111111110461</v>
      </c>
      <c r="AB136" s="48">
        <f t="shared" si="29"/>
        <v>62.805555555554143</v>
      </c>
      <c r="AC136" s="49">
        <f t="shared" si="29"/>
        <v>49.50555555555583</v>
      </c>
      <c r="AD136" s="49">
        <f t="shared" si="29"/>
        <v>55.41666666666648</v>
      </c>
      <c r="AE136" s="49">
        <f t="shared" si="29"/>
        <v>59.111111111110461</v>
      </c>
      <c r="AF136" s="50">
        <f t="shared" si="29"/>
        <v>45.811111111110556</v>
      </c>
      <c r="AG136" s="50">
        <f t="shared" si="29"/>
        <v>51.722222222222939</v>
      </c>
      <c r="AH136" s="50">
        <f t="shared" si="29"/>
        <v>55.41666666666648</v>
      </c>
      <c r="AI136" s="51">
        <f t="shared" si="29"/>
        <v>42.11666666666703</v>
      </c>
      <c r="AJ136" s="51">
        <f t="shared" si="29"/>
        <v>48.027777777777061</v>
      </c>
      <c r="AK136" s="51">
        <f t="shared" si="25"/>
        <v>51.722222222222939</v>
      </c>
    </row>
    <row r="137" spans="1:37" ht="12.95" customHeight="1">
      <c r="A137" s="27"/>
      <c r="B137" s="27"/>
      <c r="C137" s="27"/>
      <c r="D137" s="52">
        <f t="shared" si="30"/>
        <v>0.3722222222222214</v>
      </c>
      <c r="E137" s="41">
        <f t="shared" si="27"/>
        <v>106.45555555555504</v>
      </c>
      <c r="F137" s="41">
        <f t="shared" si="27"/>
        <v>112.41111111110824</v>
      </c>
      <c r="G137" s="41">
        <f t="shared" si="27"/>
        <v>116.13333333333182</v>
      </c>
      <c r="H137" s="42">
        <f t="shared" si="27"/>
        <v>99.011111111112541</v>
      </c>
      <c r="I137" s="42">
        <f t="shared" si="27"/>
        <v>104.96666666666616</v>
      </c>
      <c r="J137" s="42">
        <f t="shared" si="27"/>
        <v>108.68888888888915</v>
      </c>
      <c r="K137" s="43">
        <f t="shared" si="27"/>
        <v>91.56666666666581</v>
      </c>
      <c r="L137" s="43">
        <f t="shared" si="27"/>
        <v>97.52222222222062</v>
      </c>
      <c r="M137" s="43">
        <f t="shared" si="27"/>
        <v>101.24444444444404</v>
      </c>
      <c r="N137" s="44">
        <f t="shared" si="27"/>
        <v>68.488888888888553</v>
      </c>
      <c r="O137" s="44">
        <f t="shared" si="27"/>
        <v>74.444444444445921</v>
      </c>
      <c r="P137" s="44">
        <f t="shared" si="27"/>
        <v>78.166666666665748</v>
      </c>
      <c r="Q137" s="45">
        <f t="shared" si="27"/>
        <v>64.766666666667803</v>
      </c>
      <c r="R137" s="45">
        <f t="shared" si="27"/>
        <v>70.72222222222365</v>
      </c>
      <c r="S137" s="45">
        <f t="shared" si="27"/>
        <v>74.444444444445921</v>
      </c>
      <c r="T137" s="46">
        <f t="shared" si="27"/>
        <v>61.044444444445965</v>
      </c>
      <c r="U137" s="46">
        <f t="shared" si="29"/>
        <v>67</v>
      </c>
      <c r="V137" s="46">
        <f t="shared" si="29"/>
        <v>70.72222222222365</v>
      </c>
      <c r="W137" s="47">
        <f t="shared" si="29"/>
        <v>57.322222222222365</v>
      </c>
      <c r="X137" s="47">
        <f t="shared" si="29"/>
        <v>63.277777777776365</v>
      </c>
      <c r="Y137" s="47">
        <f t="shared" si="29"/>
        <v>67</v>
      </c>
      <c r="Z137" s="48">
        <f t="shared" si="29"/>
        <v>53.599999999998907</v>
      </c>
      <c r="AA137" s="48">
        <f t="shared" si="29"/>
        <v>59.555555555554903</v>
      </c>
      <c r="AB137" s="48">
        <f t="shared" si="29"/>
        <v>63.277777777776365</v>
      </c>
      <c r="AC137" s="49">
        <f t="shared" si="29"/>
        <v>49.87777777777805</v>
      </c>
      <c r="AD137" s="49">
        <f t="shared" si="29"/>
        <v>55.833333333333144</v>
      </c>
      <c r="AE137" s="49">
        <f t="shared" si="29"/>
        <v>59.555555555554903</v>
      </c>
      <c r="AF137" s="50">
        <f t="shared" si="29"/>
        <v>46.155555555554997</v>
      </c>
      <c r="AG137" s="50">
        <f t="shared" si="29"/>
        <v>52.111111111111825</v>
      </c>
      <c r="AH137" s="50">
        <f t="shared" si="29"/>
        <v>55.833333333333144</v>
      </c>
      <c r="AI137" s="51">
        <f t="shared" si="29"/>
        <v>42.433333333333699</v>
      </c>
      <c r="AJ137" s="51">
        <f t="shared" si="29"/>
        <v>48.388888888888175</v>
      </c>
      <c r="AK137" s="51">
        <f t="shared" si="25"/>
        <v>52.111111111111825</v>
      </c>
    </row>
    <row r="138" spans="1:37" ht="12.95" customHeight="1">
      <c r="A138" s="27"/>
      <c r="B138" s="27"/>
      <c r="C138" s="27"/>
      <c r="D138" s="52">
        <f t="shared" si="30"/>
        <v>0.37499999999999917</v>
      </c>
      <c r="E138" s="41">
        <f t="shared" si="27"/>
        <v>107.24999999999949</v>
      </c>
      <c r="F138" s="41">
        <f t="shared" si="27"/>
        <v>113.24999999999713</v>
      </c>
      <c r="G138" s="41">
        <f t="shared" si="27"/>
        <v>116.99999999999848</v>
      </c>
      <c r="H138" s="42">
        <f t="shared" si="27"/>
        <v>99.750000000001435</v>
      </c>
      <c r="I138" s="42">
        <f t="shared" si="27"/>
        <v>105.74999999999949</v>
      </c>
      <c r="J138" s="42">
        <f t="shared" si="27"/>
        <v>109.50000000000027</v>
      </c>
      <c r="K138" s="43">
        <f t="shared" si="27"/>
        <v>92.249999999999147</v>
      </c>
      <c r="L138" s="43">
        <f t="shared" si="27"/>
        <v>98.249999999998394</v>
      </c>
      <c r="M138" s="43">
        <f t="shared" si="27"/>
        <v>101.9999999999996</v>
      </c>
      <c r="N138" s="44">
        <f t="shared" si="27"/>
        <v>68.999999999999659</v>
      </c>
      <c r="O138" s="44">
        <f t="shared" si="27"/>
        <v>75.000000000001478</v>
      </c>
      <c r="P138" s="44">
        <f t="shared" si="27"/>
        <v>78.749999999999076</v>
      </c>
      <c r="Q138" s="45">
        <f t="shared" si="27"/>
        <v>65.250000000001137</v>
      </c>
      <c r="R138" s="45">
        <f t="shared" si="27"/>
        <v>71.250000000001421</v>
      </c>
      <c r="S138" s="45">
        <f t="shared" si="27"/>
        <v>75.000000000001478</v>
      </c>
      <c r="T138" s="46">
        <f t="shared" si="27"/>
        <v>61.500000000001521</v>
      </c>
      <c r="U138" s="46">
        <f t="shared" si="29"/>
        <v>67.5</v>
      </c>
      <c r="V138" s="46">
        <f t="shared" si="29"/>
        <v>71.250000000001421</v>
      </c>
      <c r="W138" s="47">
        <f t="shared" si="29"/>
        <v>57.750000000000142</v>
      </c>
      <c r="X138" s="47">
        <f t="shared" si="29"/>
        <v>63.749999999998586</v>
      </c>
      <c r="Y138" s="47">
        <f t="shared" si="29"/>
        <v>67.5</v>
      </c>
      <c r="Z138" s="48">
        <f t="shared" si="29"/>
        <v>53.999999999998906</v>
      </c>
      <c r="AA138" s="48">
        <f t="shared" si="29"/>
        <v>59.999999999999346</v>
      </c>
      <c r="AB138" s="48">
        <f t="shared" si="29"/>
        <v>63.749999999998586</v>
      </c>
      <c r="AC138" s="49">
        <f t="shared" si="29"/>
        <v>50.25000000000027</v>
      </c>
      <c r="AD138" s="49">
        <f t="shared" si="29"/>
        <v>56.249999999999808</v>
      </c>
      <c r="AE138" s="49">
        <f t="shared" si="29"/>
        <v>59.999999999999346</v>
      </c>
      <c r="AF138" s="50">
        <f t="shared" si="29"/>
        <v>46.499999999999439</v>
      </c>
      <c r="AG138" s="50">
        <f t="shared" si="29"/>
        <v>52.500000000000711</v>
      </c>
      <c r="AH138" s="50">
        <f t="shared" si="29"/>
        <v>56.249999999999808</v>
      </c>
      <c r="AI138" s="51">
        <f t="shared" si="29"/>
        <v>42.750000000000369</v>
      </c>
      <c r="AJ138" s="51">
        <f t="shared" si="29"/>
        <v>48.749999999999289</v>
      </c>
      <c r="AK138" s="51">
        <f t="shared" si="25"/>
        <v>52.500000000000711</v>
      </c>
    </row>
    <row r="139" spans="1:37" ht="12.95" customHeight="1">
      <c r="A139" s="27"/>
      <c r="B139" s="27"/>
      <c r="C139" s="27"/>
      <c r="D139" s="52">
        <f t="shared" si="30"/>
        <v>0.37777777777777694</v>
      </c>
      <c r="E139" s="41">
        <f t="shared" si="27"/>
        <v>108.04444444444394</v>
      </c>
      <c r="F139" s="41">
        <f t="shared" si="27"/>
        <v>114.08888888888602</v>
      </c>
      <c r="G139" s="41">
        <f t="shared" si="27"/>
        <v>117.86666666666514</v>
      </c>
      <c r="H139" s="42">
        <f t="shared" si="27"/>
        <v>100.48888888889033</v>
      </c>
      <c r="I139" s="42">
        <f t="shared" si="27"/>
        <v>106.53333333333282</v>
      </c>
      <c r="J139" s="42">
        <f t="shared" si="27"/>
        <v>110.31111111111139</v>
      </c>
      <c r="K139" s="43">
        <f t="shared" si="27"/>
        <v>92.933333333332484</v>
      </c>
      <c r="L139" s="43">
        <f t="shared" si="27"/>
        <v>98.977777777776168</v>
      </c>
      <c r="M139" s="43">
        <f t="shared" si="27"/>
        <v>102.75555555555516</v>
      </c>
      <c r="N139" s="44">
        <f t="shared" si="27"/>
        <v>69.511111111110765</v>
      </c>
      <c r="O139" s="44">
        <f t="shared" si="27"/>
        <v>75.555555555557035</v>
      </c>
      <c r="P139" s="44">
        <f t="shared" si="27"/>
        <v>79.333333333332405</v>
      </c>
      <c r="Q139" s="45">
        <f t="shared" si="27"/>
        <v>65.733333333334471</v>
      </c>
      <c r="R139" s="45">
        <f t="shared" si="27"/>
        <v>71.777777777779193</v>
      </c>
      <c r="S139" s="45">
        <f t="shared" si="27"/>
        <v>75.555555555557035</v>
      </c>
      <c r="T139" s="46">
        <f t="shared" si="27"/>
        <v>61.955555555557076</v>
      </c>
      <c r="U139" s="46">
        <f t="shared" si="29"/>
        <v>68</v>
      </c>
      <c r="V139" s="46">
        <f t="shared" si="29"/>
        <v>71.777777777779193</v>
      </c>
      <c r="W139" s="47">
        <f t="shared" si="29"/>
        <v>58.177777777777919</v>
      </c>
      <c r="X139" s="47">
        <f t="shared" si="29"/>
        <v>64.222222222220807</v>
      </c>
      <c r="Y139" s="47">
        <f t="shared" si="29"/>
        <v>68</v>
      </c>
      <c r="Z139" s="48">
        <f t="shared" si="29"/>
        <v>54.399999999998904</v>
      </c>
      <c r="AA139" s="48">
        <f t="shared" si="29"/>
        <v>60.444444444443789</v>
      </c>
      <c r="AB139" s="48">
        <f t="shared" si="29"/>
        <v>64.222222222220807</v>
      </c>
      <c r="AC139" s="49">
        <f t="shared" si="29"/>
        <v>50.62222222222249</v>
      </c>
      <c r="AD139" s="49">
        <f t="shared" si="29"/>
        <v>56.666666666666472</v>
      </c>
      <c r="AE139" s="49">
        <f t="shared" si="29"/>
        <v>60.444444444443789</v>
      </c>
      <c r="AF139" s="50">
        <f t="shared" si="29"/>
        <v>46.84444444444388</v>
      </c>
      <c r="AG139" s="50">
        <f t="shared" si="29"/>
        <v>52.888888888889596</v>
      </c>
      <c r="AH139" s="50">
        <f t="shared" si="29"/>
        <v>56.666666666666472</v>
      </c>
      <c r="AI139" s="51">
        <f t="shared" si="29"/>
        <v>43.066666666667039</v>
      </c>
      <c r="AJ139" s="51">
        <f t="shared" si="29"/>
        <v>49.111111111110404</v>
      </c>
      <c r="AK139" s="51">
        <f t="shared" si="25"/>
        <v>52.888888888889596</v>
      </c>
    </row>
    <row r="140" spans="1:37" ht="12.95" customHeight="1">
      <c r="A140" s="27"/>
      <c r="B140" s="27"/>
      <c r="C140" s="27"/>
      <c r="D140" s="52">
        <f t="shared" si="30"/>
        <v>0.3805555555555547</v>
      </c>
      <c r="E140" s="41">
        <f t="shared" si="27"/>
        <v>108.83888888888839</v>
      </c>
      <c r="F140" s="41">
        <f t="shared" si="27"/>
        <v>114.92777777777491</v>
      </c>
      <c r="G140" s="41">
        <f t="shared" si="27"/>
        <v>118.7333333333318</v>
      </c>
      <c r="H140" s="42">
        <f t="shared" si="27"/>
        <v>101.22777777777922</v>
      </c>
      <c r="I140" s="42">
        <f t="shared" si="27"/>
        <v>107.31666666666615</v>
      </c>
      <c r="J140" s="42">
        <f t="shared" si="27"/>
        <v>111.1222222222225</v>
      </c>
      <c r="K140" s="43">
        <f t="shared" si="27"/>
        <v>93.616666666665822</v>
      </c>
      <c r="L140" s="43">
        <f t="shared" si="27"/>
        <v>99.705555555553943</v>
      </c>
      <c r="M140" s="43">
        <f t="shared" si="27"/>
        <v>103.51111111111072</v>
      </c>
      <c r="N140" s="44">
        <f t="shared" si="27"/>
        <v>70.02222222222187</v>
      </c>
      <c r="O140" s="44">
        <f t="shared" si="27"/>
        <v>76.111111111112592</v>
      </c>
      <c r="P140" s="44">
        <f t="shared" si="27"/>
        <v>79.916666666665733</v>
      </c>
      <c r="Q140" s="45">
        <f t="shared" si="27"/>
        <v>66.216666666667805</v>
      </c>
      <c r="R140" s="45">
        <f t="shared" si="27"/>
        <v>72.305555555556964</v>
      </c>
      <c r="S140" s="45">
        <f t="shared" si="27"/>
        <v>76.111111111112592</v>
      </c>
      <c r="T140" s="46">
        <f t="shared" si="27"/>
        <v>62.411111111112632</v>
      </c>
      <c r="U140" s="46">
        <f t="shared" si="29"/>
        <v>68.5</v>
      </c>
      <c r="V140" s="46">
        <f t="shared" si="29"/>
        <v>72.305555555556964</v>
      </c>
      <c r="W140" s="47">
        <f t="shared" si="29"/>
        <v>58.605555555555696</v>
      </c>
      <c r="X140" s="47">
        <f t="shared" si="29"/>
        <v>64.694444444443036</v>
      </c>
      <c r="Y140" s="47">
        <f t="shared" si="29"/>
        <v>68.5</v>
      </c>
      <c r="Z140" s="48">
        <f t="shared" si="29"/>
        <v>54.799999999998903</v>
      </c>
      <c r="AA140" s="48">
        <f t="shared" si="29"/>
        <v>60.888888888888232</v>
      </c>
      <c r="AB140" s="48">
        <f t="shared" si="29"/>
        <v>64.694444444443036</v>
      </c>
      <c r="AC140" s="49">
        <f t="shared" si="29"/>
        <v>50.99444444444471</v>
      </c>
      <c r="AD140" s="49">
        <f t="shared" si="29"/>
        <v>57.083333333333137</v>
      </c>
      <c r="AE140" s="49">
        <f t="shared" si="29"/>
        <v>60.888888888888232</v>
      </c>
      <c r="AF140" s="50">
        <f t="shared" si="29"/>
        <v>47.188888888888322</v>
      </c>
      <c r="AG140" s="50">
        <f t="shared" si="29"/>
        <v>53.277777777778482</v>
      </c>
      <c r="AH140" s="50">
        <f t="shared" si="29"/>
        <v>57.083333333333137</v>
      </c>
      <c r="AI140" s="51">
        <f t="shared" si="29"/>
        <v>43.383333333333709</v>
      </c>
      <c r="AJ140" s="51">
        <f t="shared" si="29"/>
        <v>49.472222222221518</v>
      </c>
      <c r="AK140" s="51">
        <f t="shared" si="25"/>
        <v>53.277777777778482</v>
      </c>
    </row>
    <row r="141" spans="1:37" ht="12.95" customHeight="1">
      <c r="A141" s="27"/>
      <c r="B141" s="27"/>
      <c r="C141" s="27"/>
      <c r="D141" s="52">
        <f t="shared" si="30"/>
        <v>0.38333333333333247</v>
      </c>
      <c r="E141" s="41">
        <f t="shared" si="27"/>
        <v>109.63333333333284</v>
      </c>
      <c r="F141" s="41">
        <f t="shared" si="27"/>
        <v>115.7666666666638</v>
      </c>
      <c r="G141" s="41">
        <f t="shared" si="27"/>
        <v>119.59999999999846</v>
      </c>
      <c r="H141" s="42">
        <f t="shared" si="27"/>
        <v>101.96666666666812</v>
      </c>
      <c r="I141" s="42">
        <f t="shared" si="27"/>
        <v>108.09999999999948</v>
      </c>
      <c r="J141" s="42">
        <f t="shared" si="27"/>
        <v>111.93333333333362</v>
      </c>
      <c r="K141" s="43">
        <f t="shared" si="27"/>
        <v>94.299999999999159</v>
      </c>
      <c r="L141" s="43">
        <f t="shared" si="27"/>
        <v>100.43333333333172</v>
      </c>
      <c r="M141" s="43">
        <f t="shared" si="27"/>
        <v>104.26666666666628</v>
      </c>
      <c r="N141" s="44">
        <f t="shared" si="27"/>
        <v>70.533333333332976</v>
      </c>
      <c r="O141" s="44">
        <f t="shared" si="27"/>
        <v>76.666666666668149</v>
      </c>
      <c r="P141" s="44">
        <f t="shared" si="27"/>
        <v>80.499999999999062</v>
      </c>
      <c r="Q141" s="45">
        <f t="shared" si="27"/>
        <v>66.70000000000114</v>
      </c>
      <c r="R141" s="45">
        <f t="shared" si="27"/>
        <v>72.833333333334735</v>
      </c>
      <c r="S141" s="45">
        <f t="shared" si="27"/>
        <v>76.666666666668149</v>
      </c>
      <c r="T141" s="46">
        <f t="shared" si="27"/>
        <v>62.866666666668188</v>
      </c>
      <c r="U141" s="46">
        <f t="shared" si="29"/>
        <v>69</v>
      </c>
      <c r="V141" s="46">
        <f t="shared" si="29"/>
        <v>72.833333333334735</v>
      </c>
      <c r="W141" s="47">
        <f t="shared" si="29"/>
        <v>59.033333333333474</v>
      </c>
      <c r="X141" s="47">
        <f t="shared" si="29"/>
        <v>65.166666666665265</v>
      </c>
      <c r="Y141" s="47">
        <f t="shared" si="29"/>
        <v>69</v>
      </c>
      <c r="Z141" s="48">
        <f t="shared" si="29"/>
        <v>55.199999999998902</v>
      </c>
      <c r="AA141" s="48">
        <f t="shared" si="29"/>
        <v>61.333333333332675</v>
      </c>
      <c r="AB141" s="48">
        <f t="shared" si="29"/>
        <v>65.166666666665265</v>
      </c>
      <c r="AC141" s="49">
        <f t="shared" si="29"/>
        <v>51.36666666666693</v>
      </c>
      <c r="AD141" s="49">
        <f t="shared" si="29"/>
        <v>57.499999999999801</v>
      </c>
      <c r="AE141" s="49">
        <f t="shared" si="29"/>
        <v>61.333333333332675</v>
      </c>
      <c r="AF141" s="50">
        <f t="shared" si="29"/>
        <v>47.533333333332763</v>
      </c>
      <c r="AG141" s="50">
        <f t="shared" si="29"/>
        <v>53.666666666667368</v>
      </c>
      <c r="AH141" s="50">
        <f t="shared" si="29"/>
        <v>57.499999999999801</v>
      </c>
      <c r="AI141" s="51">
        <f t="shared" si="29"/>
        <v>43.700000000000379</v>
      </c>
      <c r="AJ141" s="51">
        <f t="shared" si="29"/>
        <v>49.833333333332632</v>
      </c>
      <c r="AK141" s="51">
        <f t="shared" si="25"/>
        <v>53.666666666667368</v>
      </c>
    </row>
    <row r="142" spans="1:37" ht="12.95" customHeight="1">
      <c r="A142" s="27"/>
      <c r="B142" s="27"/>
      <c r="C142" s="27"/>
      <c r="D142" s="52">
        <f t="shared" si="30"/>
        <v>0.38611111111111024</v>
      </c>
      <c r="E142" s="41">
        <f t="shared" si="27"/>
        <v>110.42777777777729</v>
      </c>
      <c r="F142" s="41">
        <f t="shared" si="27"/>
        <v>116.60555555555268</v>
      </c>
      <c r="G142" s="41">
        <f t="shared" si="27"/>
        <v>120.46666666666512</v>
      </c>
      <c r="H142" s="42">
        <f t="shared" si="27"/>
        <v>102.70555555555701</v>
      </c>
      <c r="I142" s="42">
        <f t="shared" si="27"/>
        <v>108.88333333333281</v>
      </c>
      <c r="J142" s="42">
        <f t="shared" si="27"/>
        <v>112.74444444444474</v>
      </c>
      <c r="K142" s="43">
        <f t="shared" si="27"/>
        <v>94.983333333332496</v>
      </c>
      <c r="L142" s="43">
        <f t="shared" si="27"/>
        <v>101.16111111110949</v>
      </c>
      <c r="M142" s="43">
        <f t="shared" si="27"/>
        <v>105.02222222222184</v>
      </c>
      <c r="N142" s="44">
        <f t="shared" si="27"/>
        <v>71.044444444444082</v>
      </c>
      <c r="O142" s="44">
        <f t="shared" si="27"/>
        <v>77.222222222223706</v>
      </c>
      <c r="P142" s="44">
        <f t="shared" si="27"/>
        <v>81.083333333332391</v>
      </c>
      <c r="Q142" s="45">
        <f t="shared" si="27"/>
        <v>67.183333333334474</v>
      </c>
      <c r="R142" s="45">
        <f t="shared" si="27"/>
        <v>73.361111111112507</v>
      </c>
      <c r="S142" s="45">
        <f t="shared" si="27"/>
        <v>77.222222222223706</v>
      </c>
      <c r="T142" s="46">
        <f t="shared" si="27"/>
        <v>63.322222222223743</v>
      </c>
      <c r="U142" s="46">
        <f t="shared" si="29"/>
        <v>69.5</v>
      </c>
      <c r="V142" s="46">
        <f t="shared" si="29"/>
        <v>73.361111111112507</v>
      </c>
      <c r="W142" s="47">
        <f t="shared" si="29"/>
        <v>59.461111111111251</v>
      </c>
      <c r="X142" s="47">
        <f t="shared" si="29"/>
        <v>65.638888888887493</v>
      </c>
      <c r="Y142" s="47">
        <f t="shared" si="29"/>
        <v>69.5</v>
      </c>
      <c r="Z142" s="48">
        <f t="shared" si="29"/>
        <v>55.5999999999989</v>
      </c>
      <c r="AA142" s="48">
        <f t="shared" si="29"/>
        <v>61.777777777777118</v>
      </c>
      <c r="AB142" s="48">
        <f t="shared" si="29"/>
        <v>65.638888888887493</v>
      </c>
      <c r="AC142" s="49">
        <f t="shared" si="29"/>
        <v>51.73888888888915</v>
      </c>
      <c r="AD142" s="49">
        <f t="shared" si="29"/>
        <v>57.916666666666465</v>
      </c>
      <c r="AE142" s="49">
        <f t="shared" si="29"/>
        <v>61.777777777777118</v>
      </c>
      <c r="AF142" s="50">
        <f t="shared" si="29"/>
        <v>47.877777777777204</v>
      </c>
      <c r="AG142" s="50">
        <f t="shared" si="29"/>
        <v>54.055555555556253</v>
      </c>
      <c r="AH142" s="50">
        <f t="shared" si="29"/>
        <v>57.916666666666465</v>
      </c>
      <c r="AI142" s="51">
        <f t="shared" si="29"/>
        <v>44.016666666667049</v>
      </c>
      <c r="AJ142" s="51">
        <f t="shared" si="29"/>
        <v>50.194444444443747</v>
      </c>
      <c r="AK142" s="51">
        <f t="shared" si="25"/>
        <v>54.055555555556253</v>
      </c>
    </row>
    <row r="143" spans="1:37" ht="12.95" customHeight="1">
      <c r="A143" s="27"/>
      <c r="B143" s="27"/>
      <c r="C143" s="27"/>
      <c r="D143" s="52">
        <f t="shared" si="30"/>
        <v>0.38888888888888801</v>
      </c>
      <c r="E143" s="41">
        <f t="shared" si="27"/>
        <v>111.22222222222175</v>
      </c>
      <c r="F143" s="41">
        <f t="shared" si="27"/>
        <v>117.44444444444157</v>
      </c>
      <c r="G143" s="41">
        <f t="shared" si="27"/>
        <v>121.33333333333178</v>
      </c>
      <c r="H143" s="42">
        <f t="shared" si="27"/>
        <v>103.44444444444591</v>
      </c>
      <c r="I143" s="42">
        <f t="shared" si="27"/>
        <v>109.66666666666615</v>
      </c>
      <c r="J143" s="42">
        <f t="shared" si="27"/>
        <v>113.55555555555586</v>
      </c>
      <c r="K143" s="43">
        <f t="shared" si="27"/>
        <v>95.666666666665833</v>
      </c>
      <c r="L143" s="43">
        <f t="shared" si="27"/>
        <v>101.88888888888727</v>
      </c>
      <c r="M143" s="43">
        <f t="shared" si="27"/>
        <v>105.7777777777774</v>
      </c>
      <c r="N143" s="44">
        <f t="shared" si="27"/>
        <v>71.555555555555188</v>
      </c>
      <c r="O143" s="44">
        <f t="shared" si="27"/>
        <v>77.777777777779264</v>
      </c>
      <c r="P143" s="44">
        <f t="shared" si="27"/>
        <v>81.666666666665719</v>
      </c>
      <c r="Q143" s="45">
        <f t="shared" si="27"/>
        <v>67.666666666667808</v>
      </c>
      <c r="R143" s="45">
        <f t="shared" si="27"/>
        <v>73.888888888890278</v>
      </c>
      <c r="S143" s="45">
        <f t="shared" si="27"/>
        <v>77.777777777779264</v>
      </c>
      <c r="T143" s="46">
        <f t="shared" si="27"/>
        <v>63.777777777779299</v>
      </c>
      <c r="U143" s="46">
        <f t="shared" si="29"/>
        <v>70</v>
      </c>
      <c r="V143" s="46">
        <f t="shared" si="29"/>
        <v>73.888888888890278</v>
      </c>
      <c r="W143" s="47">
        <f t="shared" si="29"/>
        <v>59.888888888889028</v>
      </c>
      <c r="X143" s="47">
        <f t="shared" si="29"/>
        <v>66.111111111109722</v>
      </c>
      <c r="Y143" s="47">
        <f t="shared" si="29"/>
        <v>70</v>
      </c>
      <c r="Z143" s="48">
        <f t="shared" si="29"/>
        <v>55.999999999998899</v>
      </c>
      <c r="AA143" s="48">
        <f t="shared" si="29"/>
        <v>62.222222222221561</v>
      </c>
      <c r="AB143" s="48">
        <f t="shared" si="29"/>
        <v>66.111111111109722</v>
      </c>
      <c r="AC143" s="49">
        <f t="shared" si="29"/>
        <v>52.11111111111137</v>
      </c>
      <c r="AD143" s="49">
        <f t="shared" si="29"/>
        <v>58.33333333333313</v>
      </c>
      <c r="AE143" s="49">
        <f t="shared" si="29"/>
        <v>62.222222222221561</v>
      </c>
      <c r="AF143" s="50">
        <f t="shared" si="29"/>
        <v>48.222222222221646</v>
      </c>
      <c r="AG143" s="50">
        <f t="shared" si="29"/>
        <v>54.444444444445139</v>
      </c>
      <c r="AH143" s="50">
        <f t="shared" si="29"/>
        <v>58.33333333333313</v>
      </c>
      <c r="AI143" s="51">
        <f t="shared" si="29"/>
        <v>44.333333333333719</v>
      </c>
      <c r="AJ143" s="51">
        <f t="shared" si="29"/>
        <v>50.555555555554861</v>
      </c>
      <c r="AK143" s="51">
        <f t="shared" si="25"/>
        <v>54.444444444445139</v>
      </c>
    </row>
    <row r="144" spans="1:37" ht="12.95" customHeight="1">
      <c r="A144" s="27"/>
      <c r="B144" s="27"/>
      <c r="C144" s="27"/>
      <c r="D144" s="52">
        <f t="shared" si="30"/>
        <v>0.39166666666666577</v>
      </c>
      <c r="E144" s="41">
        <f t="shared" si="27"/>
        <v>112.0166666666662</v>
      </c>
      <c r="F144" s="41">
        <f t="shared" si="27"/>
        <v>118.28333333333046</v>
      </c>
      <c r="G144" s="41">
        <f t="shared" si="27"/>
        <v>122.19999999999844</v>
      </c>
      <c r="H144" s="42">
        <f t="shared" si="27"/>
        <v>104.1833333333348</v>
      </c>
      <c r="I144" s="42">
        <f t="shared" si="27"/>
        <v>110.44999999999948</v>
      </c>
      <c r="J144" s="42">
        <f t="shared" si="27"/>
        <v>114.36666666666697</v>
      </c>
      <c r="K144" s="43">
        <f t="shared" si="27"/>
        <v>96.34999999999917</v>
      </c>
      <c r="L144" s="43">
        <f t="shared" si="27"/>
        <v>102.61666666666504</v>
      </c>
      <c r="M144" s="43">
        <f t="shared" si="27"/>
        <v>106.53333333333296</v>
      </c>
      <c r="N144" s="44">
        <f t="shared" si="27"/>
        <v>72.066666666666293</v>
      </c>
      <c r="O144" s="44">
        <f t="shared" si="27"/>
        <v>78.333333333334821</v>
      </c>
      <c r="P144" s="44">
        <f t="shared" si="27"/>
        <v>82.249999999999048</v>
      </c>
      <c r="Q144" s="45">
        <f t="shared" si="27"/>
        <v>68.150000000001143</v>
      </c>
      <c r="R144" s="45">
        <f t="shared" si="27"/>
        <v>74.41666666666805</v>
      </c>
      <c r="S144" s="45">
        <f t="shared" si="27"/>
        <v>78.333333333334821</v>
      </c>
      <c r="T144" s="46">
        <f t="shared" ref="T144:AI162" si="31">T145-(T$363/360)</f>
        <v>64.233333333334855</v>
      </c>
      <c r="U144" s="46">
        <f t="shared" si="29"/>
        <v>70.5</v>
      </c>
      <c r="V144" s="46">
        <f t="shared" si="29"/>
        <v>74.41666666666805</v>
      </c>
      <c r="W144" s="47">
        <f t="shared" si="29"/>
        <v>60.316666666666805</v>
      </c>
      <c r="X144" s="47">
        <f t="shared" si="29"/>
        <v>66.58333333333195</v>
      </c>
      <c r="Y144" s="47">
        <f t="shared" si="29"/>
        <v>70.5</v>
      </c>
      <c r="Z144" s="48">
        <f t="shared" si="29"/>
        <v>56.399999999998897</v>
      </c>
      <c r="AA144" s="48">
        <f t="shared" si="29"/>
        <v>62.666666666666003</v>
      </c>
      <c r="AB144" s="48">
        <f t="shared" si="29"/>
        <v>66.58333333333195</v>
      </c>
      <c r="AC144" s="49">
        <f t="shared" si="29"/>
        <v>52.48333333333359</v>
      </c>
      <c r="AD144" s="49">
        <f t="shared" si="29"/>
        <v>58.749999999999794</v>
      </c>
      <c r="AE144" s="49">
        <f t="shared" si="29"/>
        <v>62.666666666666003</v>
      </c>
      <c r="AF144" s="50">
        <f t="shared" si="29"/>
        <v>48.566666666666087</v>
      </c>
      <c r="AG144" s="50">
        <f t="shared" si="29"/>
        <v>54.833333333334025</v>
      </c>
      <c r="AH144" s="50">
        <f t="shared" si="29"/>
        <v>58.749999999999794</v>
      </c>
      <c r="AI144" s="51">
        <f t="shared" si="29"/>
        <v>44.650000000000389</v>
      </c>
      <c r="AJ144" s="51">
        <f t="shared" si="29"/>
        <v>50.916666666665975</v>
      </c>
      <c r="AK144" s="51">
        <f t="shared" si="25"/>
        <v>54.833333333334025</v>
      </c>
    </row>
    <row r="145" spans="1:37" ht="12.95" customHeight="1">
      <c r="A145" s="27"/>
      <c r="B145" s="27"/>
      <c r="C145" s="27"/>
      <c r="D145" s="52">
        <f t="shared" si="30"/>
        <v>0.39444444444444354</v>
      </c>
      <c r="E145" s="41">
        <f t="shared" ref="E145:S161" si="32">E146-(E$363/360)</f>
        <v>112.81111111111065</v>
      </c>
      <c r="F145" s="41">
        <f t="shared" si="32"/>
        <v>119.12222222221935</v>
      </c>
      <c r="G145" s="41">
        <f t="shared" si="32"/>
        <v>123.0666666666651</v>
      </c>
      <c r="H145" s="42">
        <f t="shared" si="32"/>
        <v>104.9222222222237</v>
      </c>
      <c r="I145" s="42">
        <f t="shared" si="32"/>
        <v>111.23333333333281</v>
      </c>
      <c r="J145" s="42">
        <f t="shared" si="32"/>
        <v>115.17777777777809</v>
      </c>
      <c r="K145" s="43">
        <f t="shared" si="32"/>
        <v>97.033333333332507</v>
      </c>
      <c r="L145" s="43">
        <f t="shared" si="32"/>
        <v>103.34444444444281</v>
      </c>
      <c r="M145" s="43">
        <f t="shared" si="32"/>
        <v>107.28888888888852</v>
      </c>
      <c r="N145" s="44">
        <f t="shared" si="32"/>
        <v>72.577777777777399</v>
      </c>
      <c r="O145" s="44">
        <f t="shared" si="32"/>
        <v>78.888888888890378</v>
      </c>
      <c r="P145" s="44">
        <f t="shared" si="32"/>
        <v>82.833333333332376</v>
      </c>
      <c r="Q145" s="45">
        <f t="shared" si="32"/>
        <v>68.633333333334477</v>
      </c>
      <c r="R145" s="45">
        <f t="shared" si="32"/>
        <v>74.944444444445821</v>
      </c>
      <c r="S145" s="45">
        <f t="shared" si="32"/>
        <v>78.888888888890378</v>
      </c>
      <c r="T145" s="46">
        <f t="shared" si="31"/>
        <v>64.688888888890403</v>
      </c>
      <c r="U145" s="46">
        <f t="shared" si="29"/>
        <v>71</v>
      </c>
      <c r="V145" s="46">
        <f t="shared" si="29"/>
        <v>74.944444444445821</v>
      </c>
      <c r="W145" s="47">
        <f t="shared" si="29"/>
        <v>60.744444444444582</v>
      </c>
      <c r="X145" s="47">
        <f t="shared" si="29"/>
        <v>67.055555555554179</v>
      </c>
      <c r="Y145" s="47">
        <f t="shared" si="29"/>
        <v>71</v>
      </c>
      <c r="Z145" s="48">
        <f t="shared" si="29"/>
        <v>56.799999999998896</v>
      </c>
      <c r="AA145" s="48">
        <f t="shared" si="29"/>
        <v>63.111111111110446</v>
      </c>
      <c r="AB145" s="48">
        <f t="shared" si="29"/>
        <v>67.055555555554179</v>
      </c>
      <c r="AC145" s="49">
        <f t="shared" si="29"/>
        <v>52.85555555555581</v>
      </c>
      <c r="AD145" s="49">
        <f t="shared" si="29"/>
        <v>59.166666666666458</v>
      </c>
      <c r="AE145" s="49">
        <f t="shared" si="29"/>
        <v>63.111111111110446</v>
      </c>
      <c r="AF145" s="50">
        <f t="shared" si="29"/>
        <v>48.911111111110529</v>
      </c>
      <c r="AG145" s="50">
        <f t="shared" si="29"/>
        <v>55.222222222222911</v>
      </c>
      <c r="AH145" s="50">
        <f t="shared" si="29"/>
        <v>59.166666666666458</v>
      </c>
      <c r="AI145" s="51">
        <f t="shared" si="29"/>
        <v>44.966666666667059</v>
      </c>
      <c r="AJ145" s="51">
        <f t="shared" si="29"/>
        <v>51.277777777777089</v>
      </c>
      <c r="AK145" s="51">
        <f t="shared" si="25"/>
        <v>55.222222222222911</v>
      </c>
    </row>
    <row r="146" spans="1:37" ht="12.95" customHeight="1">
      <c r="A146" s="27"/>
      <c r="B146" s="27"/>
      <c r="C146" s="27"/>
      <c r="D146" s="52">
        <f t="shared" si="30"/>
        <v>0.39722222222222131</v>
      </c>
      <c r="E146" s="41">
        <f t="shared" si="32"/>
        <v>113.6055555555551</v>
      </c>
      <c r="F146" s="41">
        <f t="shared" si="32"/>
        <v>119.96111111110824</v>
      </c>
      <c r="G146" s="41">
        <f t="shared" si="32"/>
        <v>123.93333333333176</v>
      </c>
      <c r="H146" s="42">
        <f t="shared" si="32"/>
        <v>105.66111111111259</v>
      </c>
      <c r="I146" s="42">
        <f t="shared" si="32"/>
        <v>112.01666666666614</v>
      </c>
      <c r="J146" s="42">
        <f t="shared" si="32"/>
        <v>115.98888888888921</v>
      </c>
      <c r="K146" s="43">
        <f t="shared" si="32"/>
        <v>97.716666666665844</v>
      </c>
      <c r="L146" s="43">
        <f t="shared" si="32"/>
        <v>104.07222222222059</v>
      </c>
      <c r="M146" s="43">
        <f t="shared" si="32"/>
        <v>108.04444444444408</v>
      </c>
      <c r="N146" s="44">
        <f t="shared" si="32"/>
        <v>73.088888888888505</v>
      </c>
      <c r="O146" s="44">
        <f t="shared" si="32"/>
        <v>79.444444444445935</v>
      </c>
      <c r="P146" s="44">
        <f t="shared" si="32"/>
        <v>83.416666666665705</v>
      </c>
      <c r="Q146" s="45">
        <f t="shared" si="32"/>
        <v>69.116666666667811</v>
      </c>
      <c r="R146" s="45">
        <f t="shared" si="32"/>
        <v>75.472222222223593</v>
      </c>
      <c r="S146" s="45">
        <f t="shared" si="32"/>
        <v>79.444444444445935</v>
      </c>
      <c r="T146" s="46">
        <f t="shared" si="31"/>
        <v>65.144444444445952</v>
      </c>
      <c r="U146" s="46">
        <f t="shared" si="29"/>
        <v>71.5</v>
      </c>
      <c r="V146" s="46">
        <f t="shared" si="29"/>
        <v>75.472222222223593</v>
      </c>
      <c r="W146" s="47">
        <f t="shared" si="29"/>
        <v>61.172222222222359</v>
      </c>
      <c r="X146" s="47">
        <f t="shared" si="29"/>
        <v>67.527777777776407</v>
      </c>
      <c r="Y146" s="47">
        <f t="shared" si="29"/>
        <v>71.5</v>
      </c>
      <c r="Z146" s="48">
        <f t="shared" si="29"/>
        <v>57.199999999998894</v>
      </c>
      <c r="AA146" s="48">
        <f t="shared" si="29"/>
        <v>63.555555555554889</v>
      </c>
      <c r="AB146" s="48">
        <f t="shared" si="29"/>
        <v>67.527777777776407</v>
      </c>
      <c r="AC146" s="49">
        <f t="shared" si="29"/>
        <v>53.22777777777803</v>
      </c>
      <c r="AD146" s="49">
        <f t="shared" si="29"/>
        <v>59.583333333333123</v>
      </c>
      <c r="AE146" s="49">
        <f t="shared" si="29"/>
        <v>63.555555555554889</v>
      </c>
      <c r="AF146" s="50">
        <f t="shared" si="29"/>
        <v>49.25555555555497</v>
      </c>
      <c r="AG146" s="50">
        <f t="shared" si="29"/>
        <v>55.611111111111796</v>
      </c>
      <c r="AH146" s="50">
        <f t="shared" si="29"/>
        <v>59.583333333333123</v>
      </c>
      <c r="AI146" s="51">
        <f t="shared" si="29"/>
        <v>45.283333333333729</v>
      </c>
      <c r="AJ146" s="51">
        <f t="shared" ref="AJ146:AK161" si="33">AJ147-(AJ$363/360)</f>
        <v>51.638888888888204</v>
      </c>
      <c r="AK146" s="51">
        <f t="shared" si="33"/>
        <v>55.611111111111796</v>
      </c>
    </row>
    <row r="147" spans="1:37" ht="12.95" customHeight="1">
      <c r="A147" s="27"/>
      <c r="B147" s="27"/>
      <c r="C147" s="27"/>
      <c r="D147" s="52">
        <f t="shared" si="30"/>
        <v>0.39999999999999908</v>
      </c>
      <c r="E147" s="41">
        <f t="shared" si="32"/>
        <v>114.39999999999955</v>
      </c>
      <c r="F147" s="41">
        <f t="shared" si="32"/>
        <v>120.79999999999713</v>
      </c>
      <c r="G147" s="41">
        <f t="shared" si="32"/>
        <v>124.79999999999842</v>
      </c>
      <c r="H147" s="42">
        <f t="shared" si="32"/>
        <v>106.40000000000148</v>
      </c>
      <c r="I147" s="42">
        <f t="shared" si="32"/>
        <v>112.79999999999947</v>
      </c>
      <c r="J147" s="42">
        <f t="shared" si="32"/>
        <v>116.80000000000032</v>
      </c>
      <c r="K147" s="43">
        <f t="shared" si="32"/>
        <v>98.399999999999181</v>
      </c>
      <c r="L147" s="43">
        <f t="shared" si="32"/>
        <v>104.79999999999836</v>
      </c>
      <c r="M147" s="43">
        <f t="shared" si="32"/>
        <v>108.79999999999964</v>
      </c>
      <c r="N147" s="44">
        <f t="shared" si="32"/>
        <v>73.599999999999611</v>
      </c>
      <c r="O147" s="44">
        <f t="shared" si="32"/>
        <v>80.000000000001492</v>
      </c>
      <c r="P147" s="44">
        <f t="shared" si="32"/>
        <v>83.999999999999034</v>
      </c>
      <c r="Q147" s="45">
        <f t="shared" si="32"/>
        <v>69.600000000001145</v>
      </c>
      <c r="R147" s="45">
        <f t="shared" si="32"/>
        <v>76.000000000001364</v>
      </c>
      <c r="S147" s="45">
        <f t="shared" si="32"/>
        <v>80.000000000001492</v>
      </c>
      <c r="T147" s="46">
        <f t="shared" si="31"/>
        <v>65.600000000001501</v>
      </c>
      <c r="U147" s="46">
        <f t="shared" si="31"/>
        <v>72</v>
      </c>
      <c r="V147" s="46">
        <f t="shared" si="31"/>
        <v>76.000000000001364</v>
      </c>
      <c r="W147" s="47">
        <f t="shared" si="31"/>
        <v>61.600000000000136</v>
      </c>
      <c r="X147" s="47">
        <f t="shared" si="31"/>
        <v>67.999999999998636</v>
      </c>
      <c r="Y147" s="47">
        <f t="shared" si="31"/>
        <v>72</v>
      </c>
      <c r="Z147" s="48">
        <f t="shared" si="31"/>
        <v>57.599999999998893</v>
      </c>
      <c r="AA147" s="48">
        <f t="shared" si="31"/>
        <v>63.999999999999332</v>
      </c>
      <c r="AB147" s="48">
        <f t="shared" si="31"/>
        <v>67.999999999998636</v>
      </c>
      <c r="AC147" s="49">
        <f t="shared" si="31"/>
        <v>53.60000000000025</v>
      </c>
      <c r="AD147" s="49">
        <f t="shared" si="31"/>
        <v>59.999999999999787</v>
      </c>
      <c r="AE147" s="49">
        <f t="shared" si="31"/>
        <v>63.999999999999332</v>
      </c>
      <c r="AF147" s="50">
        <f t="shared" si="31"/>
        <v>49.599999999999412</v>
      </c>
      <c r="AG147" s="50">
        <f t="shared" si="31"/>
        <v>56.000000000000682</v>
      </c>
      <c r="AH147" s="50">
        <f t="shared" si="31"/>
        <v>59.999999999999787</v>
      </c>
      <c r="AI147" s="51">
        <f t="shared" si="31"/>
        <v>45.600000000000399</v>
      </c>
      <c r="AJ147" s="51">
        <f t="shared" si="33"/>
        <v>51.999999999999318</v>
      </c>
      <c r="AK147" s="51">
        <f t="shared" si="33"/>
        <v>56.000000000000682</v>
      </c>
    </row>
    <row r="148" spans="1:37" ht="12.95" customHeight="1">
      <c r="A148" s="27"/>
      <c r="B148" s="27"/>
      <c r="C148" s="27"/>
      <c r="D148" s="52">
        <f t="shared" si="30"/>
        <v>0.40277777777777685</v>
      </c>
      <c r="E148" s="41">
        <f t="shared" si="32"/>
        <v>115.194444444444</v>
      </c>
      <c r="F148" s="41">
        <f t="shared" si="32"/>
        <v>121.63888888888602</v>
      </c>
      <c r="G148" s="41">
        <f t="shared" si="32"/>
        <v>125.66666666666508</v>
      </c>
      <c r="H148" s="42">
        <f t="shared" si="32"/>
        <v>107.13888888889038</v>
      </c>
      <c r="I148" s="42">
        <f t="shared" si="32"/>
        <v>113.5833333333328</v>
      </c>
      <c r="J148" s="42">
        <f t="shared" si="32"/>
        <v>117.61111111111144</v>
      </c>
      <c r="K148" s="43">
        <f t="shared" si="32"/>
        <v>99.083333333332519</v>
      </c>
      <c r="L148" s="43">
        <f t="shared" si="32"/>
        <v>105.52777777777614</v>
      </c>
      <c r="M148" s="43">
        <f t="shared" si="32"/>
        <v>109.5555555555552</v>
      </c>
      <c r="N148" s="44">
        <f t="shared" si="32"/>
        <v>74.111111111110716</v>
      </c>
      <c r="O148" s="44">
        <f t="shared" si="32"/>
        <v>80.555555555557049</v>
      </c>
      <c r="P148" s="44">
        <f t="shared" si="32"/>
        <v>84.583333333332362</v>
      </c>
      <c r="Q148" s="45">
        <f t="shared" si="32"/>
        <v>70.08333333333448</v>
      </c>
      <c r="R148" s="45">
        <f t="shared" si="32"/>
        <v>76.527777777779136</v>
      </c>
      <c r="S148" s="45">
        <f t="shared" si="32"/>
        <v>80.555555555557049</v>
      </c>
      <c r="T148" s="46">
        <f t="shared" si="31"/>
        <v>66.055555555557049</v>
      </c>
      <c r="U148" s="46">
        <f t="shared" si="31"/>
        <v>72.5</v>
      </c>
      <c r="V148" s="46">
        <f t="shared" si="31"/>
        <v>76.527777777779136</v>
      </c>
      <c r="W148" s="47">
        <f t="shared" si="31"/>
        <v>62.027777777777914</v>
      </c>
      <c r="X148" s="47">
        <f t="shared" si="31"/>
        <v>68.472222222220864</v>
      </c>
      <c r="Y148" s="47">
        <f t="shared" si="31"/>
        <v>72.5</v>
      </c>
      <c r="Z148" s="48">
        <f t="shared" si="31"/>
        <v>57.999999999998892</v>
      </c>
      <c r="AA148" s="48">
        <f t="shared" si="31"/>
        <v>64.444444444443775</v>
      </c>
      <c r="AB148" s="48">
        <f t="shared" si="31"/>
        <v>68.472222222220864</v>
      </c>
      <c r="AC148" s="49">
        <f t="shared" si="31"/>
        <v>53.97222222222247</v>
      </c>
      <c r="AD148" s="49">
        <f t="shared" si="31"/>
        <v>60.416666666666451</v>
      </c>
      <c r="AE148" s="49">
        <f t="shared" si="31"/>
        <v>64.444444444443775</v>
      </c>
      <c r="AF148" s="50">
        <f t="shared" si="31"/>
        <v>49.944444444443853</v>
      </c>
      <c r="AG148" s="50">
        <f t="shared" si="31"/>
        <v>56.388888888889568</v>
      </c>
      <c r="AH148" s="50">
        <f t="shared" si="31"/>
        <v>60.416666666666451</v>
      </c>
      <c r="AI148" s="51">
        <f t="shared" si="31"/>
        <v>45.916666666667069</v>
      </c>
      <c r="AJ148" s="51">
        <f t="shared" si="33"/>
        <v>52.361111111110432</v>
      </c>
      <c r="AK148" s="51">
        <f t="shared" si="33"/>
        <v>56.388888888889568</v>
      </c>
    </row>
    <row r="149" spans="1:37" ht="12.95" customHeight="1">
      <c r="A149" s="27"/>
      <c r="B149" s="27"/>
      <c r="C149" s="27"/>
      <c r="D149" s="52">
        <f t="shared" si="30"/>
        <v>0.40555555555555461</v>
      </c>
      <c r="E149" s="41">
        <f t="shared" si="32"/>
        <v>115.98888888888845</v>
      </c>
      <c r="F149" s="41">
        <f t="shared" si="32"/>
        <v>122.4777777777749</v>
      </c>
      <c r="G149" s="41">
        <f t="shared" si="32"/>
        <v>126.53333333333174</v>
      </c>
      <c r="H149" s="42">
        <f t="shared" si="32"/>
        <v>107.87777777777927</v>
      </c>
      <c r="I149" s="42">
        <f t="shared" si="32"/>
        <v>114.36666666666613</v>
      </c>
      <c r="J149" s="42">
        <f t="shared" si="32"/>
        <v>118.42222222222256</v>
      </c>
      <c r="K149" s="43">
        <f t="shared" si="32"/>
        <v>99.766666666665856</v>
      </c>
      <c r="L149" s="43">
        <f t="shared" si="32"/>
        <v>106.25555555555391</v>
      </c>
      <c r="M149" s="43">
        <f t="shared" si="32"/>
        <v>110.31111111111076</v>
      </c>
      <c r="N149" s="44">
        <f t="shared" si="32"/>
        <v>74.622222222221822</v>
      </c>
      <c r="O149" s="44">
        <f t="shared" si="32"/>
        <v>81.111111111112606</v>
      </c>
      <c r="P149" s="44">
        <f t="shared" si="32"/>
        <v>85.166666666665691</v>
      </c>
      <c r="Q149" s="45">
        <f t="shared" si="32"/>
        <v>70.566666666667814</v>
      </c>
      <c r="R149" s="45">
        <f t="shared" si="32"/>
        <v>77.055555555556907</v>
      </c>
      <c r="S149" s="45">
        <f t="shared" si="32"/>
        <v>81.111111111112606</v>
      </c>
      <c r="T149" s="46">
        <f t="shared" si="31"/>
        <v>66.511111111112598</v>
      </c>
      <c r="U149" s="46">
        <f t="shared" si="31"/>
        <v>73</v>
      </c>
      <c r="V149" s="46">
        <f t="shared" si="31"/>
        <v>77.055555555556907</v>
      </c>
      <c r="W149" s="47">
        <f t="shared" si="31"/>
        <v>62.455555555555691</v>
      </c>
      <c r="X149" s="47">
        <f t="shared" si="31"/>
        <v>68.944444444443093</v>
      </c>
      <c r="Y149" s="47">
        <f t="shared" si="31"/>
        <v>73</v>
      </c>
      <c r="Z149" s="48">
        <f t="shared" si="31"/>
        <v>58.39999999999889</v>
      </c>
      <c r="AA149" s="48">
        <f t="shared" si="31"/>
        <v>64.888888888888218</v>
      </c>
      <c r="AB149" s="48">
        <f t="shared" si="31"/>
        <v>68.944444444443093</v>
      </c>
      <c r="AC149" s="49">
        <f t="shared" si="31"/>
        <v>54.34444444444469</v>
      </c>
      <c r="AD149" s="49">
        <f t="shared" si="31"/>
        <v>60.833333333333115</v>
      </c>
      <c r="AE149" s="49">
        <f t="shared" si="31"/>
        <v>64.888888888888218</v>
      </c>
      <c r="AF149" s="50">
        <f t="shared" si="31"/>
        <v>50.288888888888295</v>
      </c>
      <c r="AG149" s="50">
        <f t="shared" si="31"/>
        <v>56.777777777778454</v>
      </c>
      <c r="AH149" s="50">
        <f t="shared" si="31"/>
        <v>60.833333333333115</v>
      </c>
      <c r="AI149" s="51">
        <f t="shared" si="31"/>
        <v>46.233333333333739</v>
      </c>
      <c r="AJ149" s="51">
        <f t="shared" si="33"/>
        <v>52.722222222221546</v>
      </c>
      <c r="AK149" s="51">
        <f t="shared" si="33"/>
        <v>56.777777777778454</v>
      </c>
    </row>
    <row r="150" spans="1:37" ht="12.95" customHeight="1">
      <c r="A150" s="27"/>
      <c r="B150" s="27"/>
      <c r="C150" s="27"/>
      <c r="D150" s="52">
        <f t="shared" si="30"/>
        <v>0.40833333333333238</v>
      </c>
      <c r="E150" s="41">
        <f t="shared" si="32"/>
        <v>116.78333333333291</v>
      </c>
      <c r="F150" s="41">
        <f t="shared" si="32"/>
        <v>123.31666666666379</v>
      </c>
      <c r="G150" s="41">
        <f t="shared" si="32"/>
        <v>127.3999999999984</v>
      </c>
      <c r="H150" s="42">
        <f t="shared" si="32"/>
        <v>108.61666666666817</v>
      </c>
      <c r="I150" s="42">
        <f t="shared" si="32"/>
        <v>115.14999999999947</v>
      </c>
      <c r="J150" s="42">
        <f t="shared" si="32"/>
        <v>119.23333333333368</v>
      </c>
      <c r="K150" s="43">
        <f t="shared" si="32"/>
        <v>100.44999999999919</v>
      </c>
      <c r="L150" s="43">
        <f t="shared" si="32"/>
        <v>106.98333333333169</v>
      </c>
      <c r="M150" s="43">
        <f t="shared" si="32"/>
        <v>111.06666666666632</v>
      </c>
      <c r="N150" s="44">
        <f t="shared" si="32"/>
        <v>75.133333333332928</v>
      </c>
      <c r="O150" s="44">
        <f t="shared" si="32"/>
        <v>81.666666666668164</v>
      </c>
      <c r="P150" s="44">
        <f t="shared" si="32"/>
        <v>85.749999999999019</v>
      </c>
      <c r="Q150" s="45">
        <f t="shared" si="32"/>
        <v>71.050000000001148</v>
      </c>
      <c r="R150" s="45">
        <f t="shared" si="32"/>
        <v>77.583333333334679</v>
      </c>
      <c r="S150" s="45">
        <f t="shared" si="32"/>
        <v>81.666666666668164</v>
      </c>
      <c r="T150" s="46">
        <f t="shared" si="31"/>
        <v>66.966666666668146</v>
      </c>
      <c r="U150" s="46">
        <f t="shared" si="31"/>
        <v>73.5</v>
      </c>
      <c r="V150" s="46">
        <f t="shared" si="31"/>
        <v>77.583333333334679</v>
      </c>
      <c r="W150" s="47">
        <f t="shared" si="31"/>
        <v>62.883333333333468</v>
      </c>
      <c r="X150" s="47">
        <f t="shared" si="31"/>
        <v>69.416666666665321</v>
      </c>
      <c r="Y150" s="47">
        <f t="shared" si="31"/>
        <v>73.5</v>
      </c>
      <c r="Z150" s="48">
        <f t="shared" si="31"/>
        <v>58.799999999998889</v>
      </c>
      <c r="AA150" s="48">
        <f t="shared" si="31"/>
        <v>65.333333333332661</v>
      </c>
      <c r="AB150" s="48">
        <f t="shared" si="31"/>
        <v>69.416666666665321</v>
      </c>
      <c r="AC150" s="49">
        <f t="shared" si="31"/>
        <v>54.71666666666691</v>
      </c>
      <c r="AD150" s="49">
        <f t="shared" si="31"/>
        <v>61.24999999999978</v>
      </c>
      <c r="AE150" s="49">
        <f t="shared" si="31"/>
        <v>65.333333333332661</v>
      </c>
      <c r="AF150" s="50">
        <f t="shared" si="31"/>
        <v>50.633333333332736</v>
      </c>
      <c r="AG150" s="50">
        <f t="shared" si="31"/>
        <v>57.166666666667339</v>
      </c>
      <c r="AH150" s="50">
        <f t="shared" si="31"/>
        <v>61.24999999999978</v>
      </c>
      <c r="AI150" s="51">
        <f t="shared" si="31"/>
        <v>46.550000000000409</v>
      </c>
      <c r="AJ150" s="51">
        <f t="shared" si="33"/>
        <v>53.083333333332661</v>
      </c>
      <c r="AK150" s="51">
        <f t="shared" si="33"/>
        <v>57.166666666667339</v>
      </c>
    </row>
    <row r="151" spans="1:37" ht="12.95" customHeight="1">
      <c r="A151" s="27"/>
      <c r="B151" s="27"/>
      <c r="C151" s="27"/>
      <c r="D151" s="52">
        <f t="shared" si="30"/>
        <v>0.41111111111111015</v>
      </c>
      <c r="E151" s="41">
        <f t="shared" si="32"/>
        <v>117.57777777777736</v>
      </c>
      <c r="F151" s="41">
        <f t="shared" si="32"/>
        <v>124.15555555555268</v>
      </c>
      <c r="G151" s="41">
        <f t="shared" si="32"/>
        <v>128.26666666666506</v>
      </c>
      <c r="H151" s="42">
        <f t="shared" si="32"/>
        <v>109.35555555555706</v>
      </c>
      <c r="I151" s="42">
        <f t="shared" si="32"/>
        <v>115.9333333333328</v>
      </c>
      <c r="J151" s="42">
        <f t="shared" si="32"/>
        <v>120.04444444444479</v>
      </c>
      <c r="K151" s="43">
        <f t="shared" si="32"/>
        <v>101.13333333333253</v>
      </c>
      <c r="L151" s="43">
        <f t="shared" si="32"/>
        <v>107.71111111110946</v>
      </c>
      <c r="M151" s="43">
        <f t="shared" si="32"/>
        <v>111.82222222222188</v>
      </c>
      <c r="N151" s="44">
        <f t="shared" si="32"/>
        <v>75.644444444444034</v>
      </c>
      <c r="O151" s="44">
        <f t="shared" si="32"/>
        <v>82.222222222223721</v>
      </c>
      <c r="P151" s="44">
        <f t="shared" si="32"/>
        <v>86.333333333332348</v>
      </c>
      <c r="Q151" s="45">
        <f t="shared" si="32"/>
        <v>71.533333333334483</v>
      </c>
      <c r="R151" s="45">
        <f t="shared" si="32"/>
        <v>78.11111111111245</v>
      </c>
      <c r="S151" s="45">
        <f t="shared" si="32"/>
        <v>82.222222222223721</v>
      </c>
      <c r="T151" s="46">
        <f t="shared" si="31"/>
        <v>67.422222222223695</v>
      </c>
      <c r="U151" s="46">
        <f t="shared" si="31"/>
        <v>74</v>
      </c>
      <c r="V151" s="46">
        <f t="shared" si="31"/>
        <v>78.11111111111245</v>
      </c>
      <c r="W151" s="47">
        <f t="shared" si="31"/>
        <v>63.311111111111245</v>
      </c>
      <c r="X151" s="47">
        <f t="shared" si="31"/>
        <v>69.88888888888755</v>
      </c>
      <c r="Y151" s="47">
        <f t="shared" si="31"/>
        <v>74</v>
      </c>
      <c r="Z151" s="48">
        <f t="shared" si="31"/>
        <v>59.199999999998887</v>
      </c>
      <c r="AA151" s="48">
        <f t="shared" si="31"/>
        <v>65.777777777777104</v>
      </c>
      <c r="AB151" s="48">
        <f t="shared" si="31"/>
        <v>69.88888888888755</v>
      </c>
      <c r="AC151" s="49">
        <f t="shared" si="31"/>
        <v>55.08888888888913</v>
      </c>
      <c r="AD151" s="49">
        <f t="shared" si="31"/>
        <v>61.666666666666444</v>
      </c>
      <c r="AE151" s="49">
        <f t="shared" si="31"/>
        <v>65.777777777777104</v>
      </c>
      <c r="AF151" s="50">
        <f t="shared" si="31"/>
        <v>50.977777777777177</v>
      </c>
      <c r="AG151" s="50">
        <f t="shared" si="31"/>
        <v>57.555555555556225</v>
      </c>
      <c r="AH151" s="50">
        <f t="shared" si="31"/>
        <v>61.666666666666444</v>
      </c>
      <c r="AI151" s="51">
        <f t="shared" si="31"/>
        <v>46.866666666667079</v>
      </c>
      <c r="AJ151" s="51">
        <f t="shared" si="33"/>
        <v>53.444444444443775</v>
      </c>
      <c r="AK151" s="51">
        <f t="shared" si="33"/>
        <v>57.555555555556225</v>
      </c>
    </row>
    <row r="152" spans="1:37" ht="12.95" customHeight="1">
      <c r="A152" s="27"/>
      <c r="B152" s="27"/>
      <c r="C152" s="27"/>
      <c r="D152" s="52">
        <f t="shared" si="30"/>
        <v>0.41388888888888792</v>
      </c>
      <c r="E152" s="41">
        <f t="shared" si="32"/>
        <v>118.37222222222181</v>
      </c>
      <c r="F152" s="41">
        <f t="shared" si="32"/>
        <v>124.99444444444157</v>
      </c>
      <c r="G152" s="41">
        <f t="shared" si="32"/>
        <v>129.13333333333173</v>
      </c>
      <c r="H152" s="42">
        <f t="shared" si="32"/>
        <v>110.09444444444595</v>
      </c>
      <c r="I152" s="42">
        <f t="shared" si="32"/>
        <v>116.71666666666613</v>
      </c>
      <c r="J152" s="42">
        <f t="shared" si="32"/>
        <v>120.85555555555591</v>
      </c>
      <c r="K152" s="43">
        <f t="shared" si="32"/>
        <v>101.81666666666587</v>
      </c>
      <c r="L152" s="43">
        <f t="shared" si="32"/>
        <v>108.43888888888723</v>
      </c>
      <c r="M152" s="43">
        <f t="shared" si="32"/>
        <v>112.57777777777744</v>
      </c>
      <c r="N152" s="44">
        <f t="shared" si="32"/>
        <v>76.155555555555139</v>
      </c>
      <c r="O152" s="44">
        <f t="shared" si="32"/>
        <v>82.777777777779278</v>
      </c>
      <c r="P152" s="44">
        <f t="shared" si="32"/>
        <v>86.916666666665677</v>
      </c>
      <c r="Q152" s="45">
        <f t="shared" si="32"/>
        <v>72.016666666667817</v>
      </c>
      <c r="R152" s="45">
        <f t="shared" si="32"/>
        <v>78.638888888890222</v>
      </c>
      <c r="S152" s="45">
        <f t="shared" si="32"/>
        <v>82.777777777779278</v>
      </c>
      <c r="T152" s="46">
        <f t="shared" si="31"/>
        <v>67.877777777779244</v>
      </c>
      <c r="U152" s="46">
        <f t="shared" si="31"/>
        <v>74.5</v>
      </c>
      <c r="V152" s="46">
        <f t="shared" si="31"/>
        <v>78.638888888890222</v>
      </c>
      <c r="W152" s="47">
        <f t="shared" si="31"/>
        <v>63.738888888889022</v>
      </c>
      <c r="X152" s="47">
        <f t="shared" si="31"/>
        <v>70.361111111109778</v>
      </c>
      <c r="Y152" s="47">
        <f t="shared" si="31"/>
        <v>74.5</v>
      </c>
      <c r="Z152" s="48">
        <f t="shared" si="31"/>
        <v>59.599999999998886</v>
      </c>
      <c r="AA152" s="48">
        <f t="shared" si="31"/>
        <v>66.222222222221546</v>
      </c>
      <c r="AB152" s="48">
        <f t="shared" si="31"/>
        <v>70.361111111109778</v>
      </c>
      <c r="AC152" s="49">
        <f t="shared" si="31"/>
        <v>55.46111111111135</v>
      </c>
      <c r="AD152" s="49">
        <f t="shared" si="31"/>
        <v>62.083333333333108</v>
      </c>
      <c r="AE152" s="49">
        <f t="shared" si="31"/>
        <v>66.222222222221546</v>
      </c>
      <c r="AF152" s="50">
        <f t="shared" si="31"/>
        <v>51.322222222221619</v>
      </c>
      <c r="AG152" s="50">
        <f t="shared" si="31"/>
        <v>57.944444444445111</v>
      </c>
      <c r="AH152" s="50">
        <f t="shared" si="31"/>
        <v>62.083333333333108</v>
      </c>
      <c r="AI152" s="51">
        <f t="shared" si="31"/>
        <v>47.183333333333749</v>
      </c>
      <c r="AJ152" s="51">
        <f t="shared" si="33"/>
        <v>53.805555555554889</v>
      </c>
      <c r="AK152" s="51">
        <f t="shared" si="33"/>
        <v>57.944444444445111</v>
      </c>
    </row>
    <row r="153" spans="1:37" ht="12.95" customHeight="1">
      <c r="A153" s="27"/>
      <c r="B153" s="27"/>
      <c r="C153" s="27"/>
      <c r="D153" s="52">
        <f t="shared" si="30"/>
        <v>0.41666666666666569</v>
      </c>
      <c r="E153" s="41">
        <f t="shared" si="32"/>
        <v>119.16666666666626</v>
      </c>
      <c r="F153" s="41">
        <f t="shared" si="32"/>
        <v>125.83333333333046</v>
      </c>
      <c r="G153" s="41">
        <f t="shared" si="32"/>
        <v>129.99999999999841</v>
      </c>
      <c r="H153" s="42">
        <f t="shared" si="32"/>
        <v>110.83333333333485</v>
      </c>
      <c r="I153" s="42">
        <f t="shared" si="32"/>
        <v>117.49999999999946</v>
      </c>
      <c r="J153" s="42">
        <f t="shared" si="32"/>
        <v>121.66666666666703</v>
      </c>
      <c r="K153" s="43">
        <f t="shared" si="32"/>
        <v>102.4999999999992</v>
      </c>
      <c r="L153" s="43">
        <f t="shared" si="32"/>
        <v>109.16666666666501</v>
      </c>
      <c r="M153" s="43">
        <f t="shared" si="32"/>
        <v>113.333333333333</v>
      </c>
      <c r="N153" s="44">
        <f t="shared" si="32"/>
        <v>76.666666666666245</v>
      </c>
      <c r="O153" s="44">
        <f t="shared" si="32"/>
        <v>83.333333333334835</v>
      </c>
      <c r="P153" s="44">
        <f t="shared" si="32"/>
        <v>87.499999999999005</v>
      </c>
      <c r="Q153" s="45">
        <f t="shared" si="32"/>
        <v>72.500000000001151</v>
      </c>
      <c r="R153" s="45">
        <f t="shared" si="32"/>
        <v>79.166666666667993</v>
      </c>
      <c r="S153" s="45">
        <f t="shared" si="32"/>
        <v>83.333333333334835</v>
      </c>
      <c r="T153" s="46">
        <f t="shared" si="31"/>
        <v>68.333333333334792</v>
      </c>
      <c r="U153" s="46">
        <f t="shared" si="31"/>
        <v>75</v>
      </c>
      <c r="V153" s="46">
        <f t="shared" si="31"/>
        <v>79.166666666667993</v>
      </c>
      <c r="W153" s="47">
        <f t="shared" si="31"/>
        <v>64.166666666666799</v>
      </c>
      <c r="X153" s="47">
        <f t="shared" si="31"/>
        <v>70.833333333332007</v>
      </c>
      <c r="Y153" s="47">
        <f t="shared" si="31"/>
        <v>75</v>
      </c>
      <c r="Z153" s="48">
        <f t="shared" si="31"/>
        <v>59.999999999998884</v>
      </c>
      <c r="AA153" s="48">
        <f t="shared" si="31"/>
        <v>66.666666666665989</v>
      </c>
      <c r="AB153" s="48">
        <f t="shared" si="31"/>
        <v>70.833333333332007</v>
      </c>
      <c r="AC153" s="49">
        <f t="shared" si="31"/>
        <v>55.83333333333357</v>
      </c>
      <c r="AD153" s="49">
        <f t="shared" si="31"/>
        <v>62.499999999999773</v>
      </c>
      <c r="AE153" s="49">
        <f t="shared" si="31"/>
        <v>66.666666666665989</v>
      </c>
      <c r="AF153" s="50">
        <f t="shared" si="31"/>
        <v>51.66666666666606</v>
      </c>
      <c r="AG153" s="50">
        <f t="shared" si="31"/>
        <v>58.333333333333997</v>
      </c>
      <c r="AH153" s="50">
        <f t="shared" si="31"/>
        <v>62.499999999999773</v>
      </c>
      <c r="AI153" s="51">
        <f t="shared" si="31"/>
        <v>47.500000000000419</v>
      </c>
      <c r="AJ153" s="51">
        <f t="shared" si="33"/>
        <v>54.166666666666003</v>
      </c>
      <c r="AK153" s="51">
        <f t="shared" si="33"/>
        <v>58.333333333333997</v>
      </c>
    </row>
    <row r="154" spans="1:37" ht="12.95" customHeight="1">
      <c r="A154" s="27"/>
      <c r="B154" s="27"/>
      <c r="C154" s="27"/>
      <c r="D154" s="52">
        <f t="shared" si="30"/>
        <v>0.41944444444444345</v>
      </c>
      <c r="E154" s="41">
        <f t="shared" si="32"/>
        <v>119.96111111111071</v>
      </c>
      <c r="F154" s="41">
        <f t="shared" si="32"/>
        <v>126.67222222221935</v>
      </c>
      <c r="G154" s="41">
        <f t="shared" si="32"/>
        <v>130.86666666666508</v>
      </c>
      <c r="H154" s="42">
        <f t="shared" si="32"/>
        <v>111.57222222222374</v>
      </c>
      <c r="I154" s="42">
        <f t="shared" si="32"/>
        <v>118.28333333333279</v>
      </c>
      <c r="J154" s="42">
        <f t="shared" si="32"/>
        <v>122.47777777777814</v>
      </c>
      <c r="K154" s="43">
        <f t="shared" si="32"/>
        <v>103.18333333333254</v>
      </c>
      <c r="L154" s="43">
        <f t="shared" si="32"/>
        <v>109.89444444444278</v>
      </c>
      <c r="M154" s="43">
        <f t="shared" si="32"/>
        <v>114.08888888888856</v>
      </c>
      <c r="N154" s="44">
        <f t="shared" si="32"/>
        <v>77.177777777777351</v>
      </c>
      <c r="O154" s="44">
        <f t="shared" si="32"/>
        <v>83.888888888890392</v>
      </c>
      <c r="P154" s="44">
        <f t="shared" si="32"/>
        <v>88.083333333332334</v>
      </c>
      <c r="Q154" s="45">
        <f t="shared" si="32"/>
        <v>72.983333333334485</v>
      </c>
      <c r="R154" s="45">
        <f t="shared" si="32"/>
        <v>79.694444444445764</v>
      </c>
      <c r="S154" s="45">
        <f t="shared" si="32"/>
        <v>83.888888888890392</v>
      </c>
      <c r="T154" s="46">
        <f t="shared" si="31"/>
        <v>68.788888888890341</v>
      </c>
      <c r="U154" s="46">
        <f t="shared" si="31"/>
        <v>75.5</v>
      </c>
      <c r="V154" s="46">
        <f t="shared" si="31"/>
        <v>79.694444444445764</v>
      </c>
      <c r="W154" s="47">
        <f t="shared" si="31"/>
        <v>64.594444444444576</v>
      </c>
      <c r="X154" s="47">
        <f t="shared" si="31"/>
        <v>71.305555555554236</v>
      </c>
      <c r="Y154" s="47">
        <f t="shared" si="31"/>
        <v>75.5</v>
      </c>
      <c r="Z154" s="48">
        <f t="shared" si="31"/>
        <v>60.399999999998883</v>
      </c>
      <c r="AA154" s="48">
        <f t="shared" si="31"/>
        <v>67.111111111110432</v>
      </c>
      <c r="AB154" s="48">
        <f t="shared" si="31"/>
        <v>71.305555555554236</v>
      </c>
      <c r="AC154" s="49">
        <f t="shared" si="31"/>
        <v>56.20555555555579</v>
      </c>
      <c r="AD154" s="49">
        <f t="shared" si="31"/>
        <v>62.916666666666437</v>
      </c>
      <c r="AE154" s="49">
        <f t="shared" si="31"/>
        <v>67.111111111110432</v>
      </c>
      <c r="AF154" s="50">
        <f t="shared" si="31"/>
        <v>52.011111111110502</v>
      </c>
      <c r="AG154" s="50">
        <f t="shared" si="31"/>
        <v>58.722222222222882</v>
      </c>
      <c r="AH154" s="50">
        <f t="shared" si="31"/>
        <v>62.916666666666437</v>
      </c>
      <c r="AI154" s="51">
        <f t="shared" si="31"/>
        <v>47.816666666667089</v>
      </c>
      <c r="AJ154" s="51">
        <f t="shared" si="33"/>
        <v>54.527777777777118</v>
      </c>
      <c r="AK154" s="51">
        <f t="shared" si="33"/>
        <v>58.722222222222882</v>
      </c>
    </row>
    <row r="155" spans="1:37" ht="12.95" customHeight="1">
      <c r="A155" s="27"/>
      <c r="B155" s="27"/>
      <c r="C155" s="27"/>
      <c r="D155" s="52">
        <f t="shared" si="30"/>
        <v>0.42222222222222122</v>
      </c>
      <c r="E155" s="41">
        <f t="shared" si="32"/>
        <v>120.75555555555516</v>
      </c>
      <c r="F155" s="41">
        <f t="shared" si="32"/>
        <v>127.51111111110824</v>
      </c>
      <c r="G155" s="41">
        <f t="shared" si="32"/>
        <v>131.73333333333176</v>
      </c>
      <c r="H155" s="42">
        <f t="shared" si="32"/>
        <v>112.31111111111264</v>
      </c>
      <c r="I155" s="42">
        <f t="shared" si="32"/>
        <v>119.06666666666612</v>
      </c>
      <c r="J155" s="42">
        <f t="shared" si="32"/>
        <v>123.28888888888926</v>
      </c>
      <c r="K155" s="43">
        <f t="shared" si="32"/>
        <v>103.86666666666588</v>
      </c>
      <c r="L155" s="43">
        <f t="shared" si="32"/>
        <v>110.62222222222056</v>
      </c>
      <c r="M155" s="43">
        <f t="shared" si="32"/>
        <v>114.84444444444412</v>
      </c>
      <c r="N155" s="44">
        <f t="shared" si="32"/>
        <v>77.688888888888457</v>
      </c>
      <c r="O155" s="44">
        <f t="shared" si="32"/>
        <v>84.444444444445949</v>
      </c>
      <c r="P155" s="44">
        <f t="shared" si="32"/>
        <v>88.666666666665662</v>
      </c>
      <c r="Q155" s="45">
        <f t="shared" si="32"/>
        <v>73.46666666666782</v>
      </c>
      <c r="R155" s="45">
        <f t="shared" si="32"/>
        <v>80.222222222223536</v>
      </c>
      <c r="S155" s="45">
        <f t="shared" si="32"/>
        <v>84.444444444445949</v>
      </c>
      <c r="T155" s="46">
        <f t="shared" si="31"/>
        <v>69.24444444444589</v>
      </c>
      <c r="U155" s="46">
        <f t="shared" si="31"/>
        <v>76</v>
      </c>
      <c r="V155" s="46">
        <f t="shared" si="31"/>
        <v>80.222222222223536</v>
      </c>
      <c r="W155" s="47">
        <f t="shared" si="31"/>
        <v>65.022222222222354</v>
      </c>
      <c r="X155" s="47">
        <f t="shared" si="31"/>
        <v>71.777777777776464</v>
      </c>
      <c r="Y155" s="47">
        <f t="shared" si="31"/>
        <v>76</v>
      </c>
      <c r="Z155" s="48">
        <f t="shared" si="31"/>
        <v>60.799999999998882</v>
      </c>
      <c r="AA155" s="48">
        <f t="shared" si="31"/>
        <v>67.555555555554875</v>
      </c>
      <c r="AB155" s="48">
        <f t="shared" si="31"/>
        <v>71.777777777776464</v>
      </c>
      <c r="AC155" s="49">
        <f t="shared" si="31"/>
        <v>56.57777777777801</v>
      </c>
      <c r="AD155" s="49">
        <f t="shared" si="31"/>
        <v>63.333333333333101</v>
      </c>
      <c r="AE155" s="49">
        <f t="shared" si="31"/>
        <v>67.555555555554875</v>
      </c>
      <c r="AF155" s="50">
        <f t="shared" si="31"/>
        <v>52.355555555554943</v>
      </c>
      <c r="AG155" s="50">
        <f t="shared" si="31"/>
        <v>59.111111111111768</v>
      </c>
      <c r="AH155" s="50">
        <f t="shared" si="31"/>
        <v>63.333333333333101</v>
      </c>
      <c r="AI155" s="51">
        <f t="shared" si="31"/>
        <v>48.133333333333759</v>
      </c>
      <c r="AJ155" s="51">
        <f t="shared" si="33"/>
        <v>54.888888888888232</v>
      </c>
      <c r="AK155" s="51">
        <f t="shared" si="33"/>
        <v>59.111111111111768</v>
      </c>
    </row>
    <row r="156" spans="1:37" ht="12.95" customHeight="1">
      <c r="A156" s="27"/>
      <c r="B156" s="27"/>
      <c r="C156" s="27"/>
      <c r="D156" s="52">
        <f t="shared" si="30"/>
        <v>0.42499999999999899</v>
      </c>
      <c r="E156" s="41">
        <f t="shared" si="32"/>
        <v>121.54999999999961</v>
      </c>
      <c r="F156" s="41">
        <f t="shared" si="32"/>
        <v>128.34999999999712</v>
      </c>
      <c r="G156" s="41">
        <f t="shared" si="32"/>
        <v>132.59999999999843</v>
      </c>
      <c r="H156" s="42">
        <f t="shared" si="32"/>
        <v>113.05000000000153</v>
      </c>
      <c r="I156" s="42">
        <f t="shared" si="32"/>
        <v>119.84999999999945</v>
      </c>
      <c r="J156" s="42">
        <f t="shared" si="32"/>
        <v>124.10000000000038</v>
      </c>
      <c r="K156" s="43">
        <f t="shared" si="32"/>
        <v>104.54999999999922</v>
      </c>
      <c r="L156" s="43">
        <f t="shared" si="32"/>
        <v>111.34999999999833</v>
      </c>
      <c r="M156" s="43">
        <f t="shared" si="32"/>
        <v>115.59999999999968</v>
      </c>
      <c r="N156" s="44">
        <f t="shared" si="32"/>
        <v>78.199999999999562</v>
      </c>
      <c r="O156" s="44">
        <f t="shared" si="32"/>
        <v>85.000000000001506</v>
      </c>
      <c r="P156" s="44">
        <f t="shared" si="32"/>
        <v>89.249999999998991</v>
      </c>
      <c r="Q156" s="45">
        <f t="shared" si="32"/>
        <v>73.950000000001154</v>
      </c>
      <c r="R156" s="45">
        <f t="shared" si="32"/>
        <v>80.750000000001307</v>
      </c>
      <c r="S156" s="45">
        <f t="shared" si="32"/>
        <v>85.000000000001506</v>
      </c>
      <c r="T156" s="46">
        <f t="shared" si="31"/>
        <v>69.700000000001438</v>
      </c>
      <c r="U156" s="46">
        <f t="shared" si="31"/>
        <v>76.5</v>
      </c>
      <c r="V156" s="46">
        <f t="shared" si="31"/>
        <v>80.750000000001307</v>
      </c>
      <c r="W156" s="47">
        <f t="shared" si="31"/>
        <v>65.450000000000131</v>
      </c>
      <c r="X156" s="47">
        <f t="shared" si="31"/>
        <v>72.249999999998693</v>
      </c>
      <c r="Y156" s="47">
        <f t="shared" si="31"/>
        <v>76.5</v>
      </c>
      <c r="Z156" s="48">
        <f t="shared" si="31"/>
        <v>61.19999999999888</v>
      </c>
      <c r="AA156" s="48">
        <f t="shared" si="31"/>
        <v>67.999999999999318</v>
      </c>
      <c r="AB156" s="48">
        <f t="shared" si="31"/>
        <v>72.249999999998693</v>
      </c>
      <c r="AC156" s="49">
        <f t="shared" si="31"/>
        <v>56.95000000000023</v>
      </c>
      <c r="AD156" s="49">
        <f t="shared" si="31"/>
        <v>63.749999999999766</v>
      </c>
      <c r="AE156" s="49">
        <f t="shared" si="31"/>
        <v>67.999999999999318</v>
      </c>
      <c r="AF156" s="50">
        <f t="shared" si="31"/>
        <v>52.699999999999385</v>
      </c>
      <c r="AG156" s="50">
        <f t="shared" si="31"/>
        <v>59.500000000000654</v>
      </c>
      <c r="AH156" s="50">
        <f t="shared" si="31"/>
        <v>63.749999999999766</v>
      </c>
      <c r="AI156" s="51">
        <f t="shared" si="31"/>
        <v>48.450000000000429</v>
      </c>
      <c r="AJ156" s="51">
        <f t="shared" si="33"/>
        <v>55.249999999999346</v>
      </c>
      <c r="AK156" s="51">
        <f t="shared" si="33"/>
        <v>59.500000000000654</v>
      </c>
    </row>
    <row r="157" spans="1:37" ht="12.95" customHeight="1">
      <c r="A157" s="27"/>
      <c r="B157" s="27"/>
      <c r="C157" s="27"/>
      <c r="D157" s="52">
        <f t="shared" si="30"/>
        <v>0.42777777777777676</v>
      </c>
      <c r="E157" s="41">
        <f t="shared" si="32"/>
        <v>122.34444444444406</v>
      </c>
      <c r="F157" s="41">
        <f t="shared" si="32"/>
        <v>129.18888888888603</v>
      </c>
      <c r="G157" s="41">
        <f t="shared" si="32"/>
        <v>133.46666666666511</v>
      </c>
      <c r="H157" s="42">
        <f t="shared" si="32"/>
        <v>113.78888888889043</v>
      </c>
      <c r="I157" s="42">
        <f t="shared" si="32"/>
        <v>120.63333333333279</v>
      </c>
      <c r="J157" s="42">
        <f t="shared" si="32"/>
        <v>124.9111111111115</v>
      </c>
      <c r="K157" s="43">
        <f t="shared" si="32"/>
        <v>105.23333333333255</v>
      </c>
      <c r="L157" s="43">
        <f t="shared" si="32"/>
        <v>112.07777777777611</v>
      </c>
      <c r="M157" s="43">
        <f t="shared" si="32"/>
        <v>116.35555555555524</v>
      </c>
      <c r="N157" s="44">
        <f t="shared" si="32"/>
        <v>78.711111111110668</v>
      </c>
      <c r="O157" s="44">
        <f t="shared" si="32"/>
        <v>85.555555555557063</v>
      </c>
      <c r="P157" s="44">
        <f t="shared" si="32"/>
        <v>89.83333333333232</v>
      </c>
      <c r="Q157" s="45">
        <f t="shared" si="32"/>
        <v>74.433333333334488</v>
      </c>
      <c r="R157" s="45">
        <f t="shared" si="32"/>
        <v>81.277777777779079</v>
      </c>
      <c r="S157" s="45">
        <f t="shared" si="32"/>
        <v>85.555555555557063</v>
      </c>
      <c r="T157" s="46">
        <f t="shared" si="31"/>
        <v>70.155555555556987</v>
      </c>
      <c r="U157" s="46">
        <f t="shared" si="31"/>
        <v>77</v>
      </c>
      <c r="V157" s="46">
        <f t="shared" si="31"/>
        <v>81.277777777779079</v>
      </c>
      <c r="W157" s="47">
        <f t="shared" si="31"/>
        <v>65.877777777777908</v>
      </c>
      <c r="X157" s="47">
        <f t="shared" si="31"/>
        <v>72.722222222220921</v>
      </c>
      <c r="Y157" s="47">
        <f t="shared" si="31"/>
        <v>77</v>
      </c>
      <c r="Z157" s="48">
        <f t="shared" si="31"/>
        <v>61.599999999998879</v>
      </c>
      <c r="AA157" s="48">
        <f t="shared" si="31"/>
        <v>68.444444444443761</v>
      </c>
      <c r="AB157" s="48">
        <f t="shared" si="31"/>
        <v>72.722222222220921</v>
      </c>
      <c r="AC157" s="49">
        <f t="shared" si="31"/>
        <v>57.32222222222245</v>
      </c>
      <c r="AD157" s="49">
        <f t="shared" si="31"/>
        <v>64.16666666666643</v>
      </c>
      <c r="AE157" s="49">
        <f t="shared" si="31"/>
        <v>68.444444444443761</v>
      </c>
      <c r="AF157" s="50">
        <f t="shared" si="31"/>
        <v>53.044444444443826</v>
      </c>
      <c r="AG157" s="50">
        <f t="shared" si="31"/>
        <v>59.888888888889539</v>
      </c>
      <c r="AH157" s="50">
        <f t="shared" si="31"/>
        <v>64.16666666666643</v>
      </c>
      <c r="AI157" s="51">
        <f t="shared" si="31"/>
        <v>48.766666666667099</v>
      </c>
      <c r="AJ157" s="51">
        <f t="shared" si="33"/>
        <v>55.611111111110461</v>
      </c>
      <c r="AK157" s="51">
        <f t="shared" si="33"/>
        <v>59.888888888889539</v>
      </c>
    </row>
    <row r="158" spans="1:37" ht="12.95" customHeight="1">
      <c r="A158" s="27"/>
      <c r="B158" s="27"/>
      <c r="C158" s="27"/>
      <c r="D158" s="52">
        <f t="shared" si="30"/>
        <v>0.43055555555555453</v>
      </c>
      <c r="E158" s="41">
        <f t="shared" si="32"/>
        <v>123.13888888888852</v>
      </c>
      <c r="F158" s="41">
        <f t="shared" si="32"/>
        <v>130.02777777777493</v>
      </c>
      <c r="G158" s="41">
        <f t="shared" si="32"/>
        <v>134.33333333333178</v>
      </c>
      <c r="H158" s="42">
        <f t="shared" si="32"/>
        <v>114.52777777777932</v>
      </c>
      <c r="I158" s="42">
        <f t="shared" si="32"/>
        <v>121.41666666666612</v>
      </c>
      <c r="J158" s="42">
        <f t="shared" si="32"/>
        <v>125.72222222222261</v>
      </c>
      <c r="K158" s="43">
        <f t="shared" si="32"/>
        <v>105.91666666666589</v>
      </c>
      <c r="L158" s="43">
        <f t="shared" si="32"/>
        <v>112.80555555555388</v>
      </c>
      <c r="M158" s="43">
        <f t="shared" si="32"/>
        <v>117.1111111111108</v>
      </c>
      <c r="N158" s="44">
        <f t="shared" si="32"/>
        <v>79.222222222221774</v>
      </c>
      <c r="O158" s="44">
        <f t="shared" si="32"/>
        <v>86.111111111112621</v>
      </c>
      <c r="P158" s="44">
        <f t="shared" si="32"/>
        <v>90.416666666665648</v>
      </c>
      <c r="Q158" s="45">
        <f t="shared" si="32"/>
        <v>74.916666666667822</v>
      </c>
      <c r="R158" s="45">
        <f t="shared" si="32"/>
        <v>81.80555555555685</v>
      </c>
      <c r="S158" s="45">
        <f t="shared" si="32"/>
        <v>86.111111111112621</v>
      </c>
      <c r="T158" s="46">
        <f t="shared" si="31"/>
        <v>70.611111111112535</v>
      </c>
      <c r="U158" s="46">
        <f t="shared" si="31"/>
        <v>77.5</v>
      </c>
      <c r="V158" s="46">
        <f t="shared" si="31"/>
        <v>81.80555555555685</v>
      </c>
      <c r="W158" s="47">
        <f t="shared" si="31"/>
        <v>66.305555555555685</v>
      </c>
      <c r="X158" s="47">
        <f t="shared" si="31"/>
        <v>73.19444444444315</v>
      </c>
      <c r="Y158" s="47">
        <f t="shared" si="31"/>
        <v>77.5</v>
      </c>
      <c r="Z158" s="48">
        <f t="shared" si="31"/>
        <v>61.999999999998877</v>
      </c>
      <c r="AA158" s="48">
        <f t="shared" si="31"/>
        <v>68.888888888888204</v>
      </c>
      <c r="AB158" s="48">
        <f t="shared" si="31"/>
        <v>73.19444444444315</v>
      </c>
      <c r="AC158" s="49">
        <f t="shared" si="31"/>
        <v>57.69444444444467</v>
      </c>
      <c r="AD158" s="49">
        <f t="shared" si="31"/>
        <v>64.583333333333101</v>
      </c>
      <c r="AE158" s="49">
        <f t="shared" si="31"/>
        <v>68.888888888888204</v>
      </c>
      <c r="AF158" s="50">
        <f t="shared" si="31"/>
        <v>53.388888888888268</v>
      </c>
      <c r="AG158" s="50">
        <f t="shared" si="31"/>
        <v>60.277777777778425</v>
      </c>
      <c r="AH158" s="50">
        <f t="shared" si="31"/>
        <v>64.583333333333101</v>
      </c>
      <c r="AI158" s="51">
        <f t="shared" si="31"/>
        <v>49.083333333333769</v>
      </c>
      <c r="AJ158" s="51">
        <f t="shared" si="33"/>
        <v>55.972222222221575</v>
      </c>
      <c r="AK158" s="51">
        <f t="shared" si="33"/>
        <v>60.277777777778425</v>
      </c>
    </row>
    <row r="159" spans="1:37" ht="12.95" customHeight="1">
      <c r="A159" s="27"/>
      <c r="B159" s="27"/>
      <c r="C159" s="27"/>
      <c r="D159" s="52">
        <f t="shared" si="30"/>
        <v>0.43333333333333229</v>
      </c>
      <c r="E159" s="41">
        <f t="shared" si="32"/>
        <v>123.93333333333297</v>
      </c>
      <c r="F159" s="41">
        <f t="shared" si="32"/>
        <v>130.86666666666383</v>
      </c>
      <c r="G159" s="41">
        <f t="shared" si="32"/>
        <v>135.19999999999845</v>
      </c>
      <c r="H159" s="42">
        <f t="shared" si="32"/>
        <v>115.26666666666821</v>
      </c>
      <c r="I159" s="42">
        <f t="shared" si="32"/>
        <v>122.19999999999945</v>
      </c>
      <c r="J159" s="42">
        <f t="shared" si="32"/>
        <v>126.53333333333373</v>
      </c>
      <c r="K159" s="43">
        <f t="shared" si="32"/>
        <v>106.59999999999923</v>
      </c>
      <c r="L159" s="43">
        <f t="shared" si="32"/>
        <v>113.53333333333165</v>
      </c>
      <c r="M159" s="43">
        <f t="shared" si="32"/>
        <v>117.86666666666636</v>
      </c>
      <c r="N159" s="44">
        <f t="shared" si="32"/>
        <v>79.73333333333288</v>
      </c>
      <c r="O159" s="44">
        <f t="shared" si="32"/>
        <v>86.666666666668178</v>
      </c>
      <c r="P159" s="44">
        <f t="shared" si="32"/>
        <v>90.999999999998977</v>
      </c>
      <c r="Q159" s="45">
        <f t="shared" si="32"/>
        <v>75.400000000001157</v>
      </c>
      <c r="R159" s="45">
        <f t="shared" si="32"/>
        <v>82.333333333334622</v>
      </c>
      <c r="S159" s="45">
        <f t="shared" si="32"/>
        <v>86.666666666668178</v>
      </c>
      <c r="T159" s="46">
        <f t="shared" si="31"/>
        <v>71.066666666668084</v>
      </c>
      <c r="U159" s="46">
        <f t="shared" si="31"/>
        <v>78</v>
      </c>
      <c r="V159" s="46">
        <f t="shared" si="31"/>
        <v>82.333333333334622</v>
      </c>
      <c r="W159" s="47">
        <f t="shared" si="31"/>
        <v>66.733333333333462</v>
      </c>
      <c r="X159" s="47">
        <f t="shared" si="31"/>
        <v>73.666666666665378</v>
      </c>
      <c r="Y159" s="47">
        <f t="shared" si="31"/>
        <v>78</v>
      </c>
      <c r="Z159" s="48">
        <f t="shared" si="31"/>
        <v>62.399999999998876</v>
      </c>
      <c r="AA159" s="48">
        <f t="shared" si="31"/>
        <v>69.333333333332646</v>
      </c>
      <c r="AB159" s="48">
        <f t="shared" si="31"/>
        <v>73.666666666665378</v>
      </c>
      <c r="AC159" s="49">
        <f t="shared" si="31"/>
        <v>58.06666666666689</v>
      </c>
      <c r="AD159" s="49">
        <f t="shared" si="31"/>
        <v>64.999999999999773</v>
      </c>
      <c r="AE159" s="49">
        <f t="shared" si="31"/>
        <v>69.333333333332646</v>
      </c>
      <c r="AF159" s="50">
        <f t="shared" si="31"/>
        <v>53.733333333332709</v>
      </c>
      <c r="AG159" s="50">
        <f t="shared" si="31"/>
        <v>60.666666666667311</v>
      </c>
      <c r="AH159" s="50">
        <f t="shared" si="31"/>
        <v>64.999999999999773</v>
      </c>
      <c r="AI159" s="51">
        <f t="shared" si="31"/>
        <v>49.400000000000439</v>
      </c>
      <c r="AJ159" s="51">
        <f t="shared" si="33"/>
        <v>56.333333333332689</v>
      </c>
      <c r="AK159" s="51">
        <f t="shared" si="33"/>
        <v>60.666666666667311</v>
      </c>
    </row>
    <row r="160" spans="1:37" ht="12.95" customHeight="1">
      <c r="A160" s="27"/>
      <c r="B160" s="27"/>
      <c r="C160" s="27"/>
      <c r="D160" s="52">
        <f t="shared" si="30"/>
        <v>0.43611111111111006</v>
      </c>
      <c r="E160" s="41">
        <f t="shared" si="32"/>
        <v>124.72777777777742</v>
      </c>
      <c r="F160" s="41">
        <f t="shared" si="32"/>
        <v>131.70555555555273</v>
      </c>
      <c r="G160" s="41">
        <f t="shared" si="32"/>
        <v>136.06666666666513</v>
      </c>
      <c r="H160" s="42">
        <f t="shared" si="32"/>
        <v>116.00555555555711</v>
      </c>
      <c r="I160" s="42">
        <f t="shared" si="32"/>
        <v>122.98333333333278</v>
      </c>
      <c r="J160" s="42">
        <f t="shared" si="32"/>
        <v>127.34444444444485</v>
      </c>
      <c r="K160" s="43">
        <f t="shared" si="32"/>
        <v>107.28333333333256</v>
      </c>
      <c r="L160" s="43">
        <f t="shared" si="32"/>
        <v>114.26111111110943</v>
      </c>
      <c r="M160" s="43">
        <f t="shared" si="32"/>
        <v>118.62222222222192</v>
      </c>
      <c r="N160" s="44">
        <f t="shared" si="32"/>
        <v>80.244444444443985</v>
      </c>
      <c r="O160" s="44">
        <f t="shared" si="32"/>
        <v>87.222222222223735</v>
      </c>
      <c r="P160" s="44">
        <f t="shared" si="32"/>
        <v>91.583333333332305</v>
      </c>
      <c r="Q160" s="45">
        <f t="shared" si="32"/>
        <v>75.883333333334491</v>
      </c>
      <c r="R160" s="45">
        <f t="shared" si="32"/>
        <v>82.861111111112393</v>
      </c>
      <c r="S160" s="45">
        <f t="shared" si="32"/>
        <v>87.222222222223735</v>
      </c>
      <c r="T160" s="46">
        <f t="shared" si="31"/>
        <v>71.522222222223633</v>
      </c>
      <c r="U160" s="46">
        <f t="shared" si="31"/>
        <v>78.5</v>
      </c>
      <c r="V160" s="46">
        <f t="shared" si="31"/>
        <v>82.861111111112393</v>
      </c>
      <c r="W160" s="47">
        <f t="shared" si="31"/>
        <v>67.161111111111239</v>
      </c>
      <c r="X160" s="47">
        <f t="shared" si="31"/>
        <v>74.138888888887607</v>
      </c>
      <c r="Y160" s="47">
        <f t="shared" si="31"/>
        <v>78.5</v>
      </c>
      <c r="Z160" s="48">
        <f t="shared" si="31"/>
        <v>62.799999999998875</v>
      </c>
      <c r="AA160" s="48">
        <f t="shared" si="31"/>
        <v>69.777777777777089</v>
      </c>
      <c r="AB160" s="48">
        <f t="shared" si="31"/>
        <v>74.138888888887607</v>
      </c>
      <c r="AC160" s="49">
        <f t="shared" si="31"/>
        <v>58.43888888888911</v>
      </c>
      <c r="AD160" s="49">
        <f t="shared" si="31"/>
        <v>65.416666666666444</v>
      </c>
      <c r="AE160" s="49">
        <f t="shared" si="31"/>
        <v>69.777777777777089</v>
      </c>
      <c r="AF160" s="50">
        <f t="shared" si="31"/>
        <v>54.07777777777715</v>
      </c>
      <c r="AG160" s="50">
        <f t="shared" si="31"/>
        <v>61.055555555556197</v>
      </c>
      <c r="AH160" s="50">
        <f t="shared" si="31"/>
        <v>65.416666666666444</v>
      </c>
      <c r="AI160" s="51">
        <f t="shared" si="31"/>
        <v>49.716666666667109</v>
      </c>
      <c r="AJ160" s="51">
        <f t="shared" si="33"/>
        <v>56.694444444443803</v>
      </c>
      <c r="AK160" s="51">
        <f t="shared" si="33"/>
        <v>61.055555555556197</v>
      </c>
    </row>
    <row r="161" spans="1:37" ht="12.95" customHeight="1">
      <c r="A161" s="27"/>
      <c r="B161" s="27"/>
      <c r="C161" s="27"/>
      <c r="D161" s="52">
        <f t="shared" si="30"/>
        <v>0.43888888888888783</v>
      </c>
      <c r="E161" s="41">
        <f t="shared" si="32"/>
        <v>125.52222222222187</v>
      </c>
      <c r="F161" s="41">
        <f t="shared" si="32"/>
        <v>132.54444444444164</v>
      </c>
      <c r="G161" s="41">
        <f t="shared" si="32"/>
        <v>136.9333333333318</v>
      </c>
      <c r="H161" s="42">
        <f t="shared" si="32"/>
        <v>116.744444444446</v>
      </c>
      <c r="I161" s="42">
        <f t="shared" si="32"/>
        <v>123.76666666666611</v>
      </c>
      <c r="J161" s="42">
        <f t="shared" si="32"/>
        <v>128.15555555555596</v>
      </c>
      <c r="K161" s="43">
        <f t="shared" si="32"/>
        <v>107.9666666666659</v>
      </c>
      <c r="L161" s="43">
        <f t="shared" si="32"/>
        <v>114.9888888888872</v>
      </c>
      <c r="M161" s="43">
        <f t="shared" si="32"/>
        <v>119.37777777777748</v>
      </c>
      <c r="N161" s="44">
        <f t="shared" si="32"/>
        <v>80.755555555555091</v>
      </c>
      <c r="O161" s="44">
        <f t="shared" si="32"/>
        <v>87.777777777779292</v>
      </c>
      <c r="P161" s="44">
        <f t="shared" si="32"/>
        <v>92.166666666665634</v>
      </c>
      <c r="Q161" s="45">
        <f t="shared" si="32"/>
        <v>76.366666666667825</v>
      </c>
      <c r="R161" s="45">
        <f t="shared" si="32"/>
        <v>83.388888888890165</v>
      </c>
      <c r="S161" s="45">
        <f t="shared" si="32"/>
        <v>87.777777777779292</v>
      </c>
      <c r="T161" s="46">
        <f t="shared" si="31"/>
        <v>71.977777777779181</v>
      </c>
      <c r="U161" s="46">
        <f t="shared" si="31"/>
        <v>79</v>
      </c>
      <c r="V161" s="46">
        <f t="shared" si="31"/>
        <v>83.388888888890165</v>
      </c>
      <c r="W161" s="47">
        <f t="shared" si="31"/>
        <v>67.588888888889016</v>
      </c>
      <c r="X161" s="47">
        <f t="shared" si="31"/>
        <v>74.611111111109835</v>
      </c>
      <c r="Y161" s="47">
        <f t="shared" si="31"/>
        <v>79</v>
      </c>
      <c r="Z161" s="48">
        <f t="shared" si="31"/>
        <v>63.199999999998873</v>
      </c>
      <c r="AA161" s="48">
        <f t="shared" si="31"/>
        <v>70.222222222221532</v>
      </c>
      <c r="AB161" s="48">
        <f t="shared" si="31"/>
        <v>74.611111111109835</v>
      </c>
      <c r="AC161" s="49">
        <f t="shared" si="31"/>
        <v>58.81111111111133</v>
      </c>
      <c r="AD161" s="49">
        <f t="shared" si="31"/>
        <v>65.833333333333115</v>
      </c>
      <c r="AE161" s="49">
        <f t="shared" si="31"/>
        <v>70.222222222221532</v>
      </c>
      <c r="AF161" s="50">
        <f t="shared" si="31"/>
        <v>54.422222222221592</v>
      </c>
      <c r="AG161" s="50">
        <f t="shared" si="31"/>
        <v>61.444444444445082</v>
      </c>
      <c r="AH161" s="50">
        <f t="shared" si="31"/>
        <v>65.833333333333115</v>
      </c>
      <c r="AI161" s="51">
        <f t="shared" si="31"/>
        <v>50.033333333333779</v>
      </c>
      <c r="AJ161" s="51">
        <f t="shared" si="33"/>
        <v>57.055555555554918</v>
      </c>
      <c r="AK161" s="51">
        <f t="shared" si="33"/>
        <v>61.444444444445082</v>
      </c>
    </row>
    <row r="162" spans="1:37" ht="12.95" customHeight="1">
      <c r="A162" s="27"/>
      <c r="B162" s="27"/>
      <c r="C162" s="27"/>
      <c r="D162" s="52">
        <f t="shared" si="30"/>
        <v>0.4416666666666656</v>
      </c>
      <c r="E162" s="41">
        <f t="shared" ref="E162:T177" si="34">E163-(E$363/360)</f>
        <v>126.31666666666632</v>
      </c>
      <c r="F162" s="41">
        <f t="shared" si="34"/>
        <v>133.38333333333054</v>
      </c>
      <c r="G162" s="41">
        <f t="shared" si="34"/>
        <v>137.79999999999848</v>
      </c>
      <c r="H162" s="42">
        <f t="shared" si="34"/>
        <v>117.4833333333349</v>
      </c>
      <c r="I162" s="42">
        <f t="shared" si="34"/>
        <v>124.54999999999944</v>
      </c>
      <c r="J162" s="42">
        <f t="shared" si="34"/>
        <v>128.96666666666707</v>
      </c>
      <c r="K162" s="43">
        <f t="shared" si="34"/>
        <v>108.64999999999924</v>
      </c>
      <c r="L162" s="43">
        <f t="shared" si="34"/>
        <v>115.71666666666498</v>
      </c>
      <c r="M162" s="43">
        <f t="shared" si="34"/>
        <v>120.13333333333304</v>
      </c>
      <c r="N162" s="44">
        <f t="shared" si="34"/>
        <v>81.266666666666197</v>
      </c>
      <c r="O162" s="44">
        <f t="shared" si="34"/>
        <v>88.333333333334849</v>
      </c>
      <c r="P162" s="44">
        <f t="shared" si="34"/>
        <v>92.749999999998963</v>
      </c>
      <c r="Q162" s="45">
        <f t="shared" si="34"/>
        <v>76.85000000000116</v>
      </c>
      <c r="R162" s="45">
        <f t="shared" si="34"/>
        <v>83.916666666667936</v>
      </c>
      <c r="S162" s="45">
        <f t="shared" si="34"/>
        <v>88.333333333334849</v>
      </c>
      <c r="T162" s="46">
        <f t="shared" si="34"/>
        <v>72.43333333333473</v>
      </c>
      <c r="U162" s="46">
        <f t="shared" si="31"/>
        <v>79.5</v>
      </c>
      <c r="V162" s="46">
        <f t="shared" si="31"/>
        <v>83.916666666667936</v>
      </c>
      <c r="W162" s="47">
        <f t="shared" si="31"/>
        <v>68.016666666666794</v>
      </c>
      <c r="X162" s="47">
        <f t="shared" si="31"/>
        <v>75.083333333332064</v>
      </c>
      <c r="Y162" s="47">
        <f t="shared" si="31"/>
        <v>79.5</v>
      </c>
      <c r="Z162" s="48">
        <f t="shared" si="31"/>
        <v>63.599999999998872</v>
      </c>
      <c r="AA162" s="48">
        <f t="shared" si="31"/>
        <v>70.666666666665975</v>
      </c>
      <c r="AB162" s="48">
        <f t="shared" si="31"/>
        <v>75.083333333332064</v>
      </c>
      <c r="AC162" s="49">
        <f t="shared" si="31"/>
        <v>59.18333333333355</v>
      </c>
      <c r="AD162" s="49">
        <f t="shared" si="31"/>
        <v>66.249999999999787</v>
      </c>
      <c r="AE162" s="49">
        <f t="shared" si="31"/>
        <v>70.666666666665975</v>
      </c>
      <c r="AF162" s="50">
        <f t="shared" si="31"/>
        <v>54.766666666666033</v>
      </c>
      <c r="AG162" s="50">
        <f t="shared" ref="AF162:AK198" si="35">AG163-(AG$363/360)</f>
        <v>61.833333333333968</v>
      </c>
      <c r="AH162" s="50">
        <f t="shared" si="35"/>
        <v>66.249999999999787</v>
      </c>
      <c r="AI162" s="51">
        <f t="shared" si="35"/>
        <v>50.350000000000449</v>
      </c>
      <c r="AJ162" s="51">
        <f t="shared" si="35"/>
        <v>57.416666666666032</v>
      </c>
      <c r="AK162" s="51">
        <f t="shared" si="35"/>
        <v>61.833333333333968</v>
      </c>
    </row>
    <row r="163" spans="1:37" ht="12.95" customHeight="1">
      <c r="A163" s="27"/>
      <c r="B163" s="27"/>
      <c r="C163" s="27"/>
      <c r="D163" s="52">
        <f t="shared" si="30"/>
        <v>0.44444444444444337</v>
      </c>
      <c r="E163" s="41">
        <f t="shared" si="34"/>
        <v>127.11111111111077</v>
      </c>
      <c r="F163" s="41">
        <f t="shared" si="34"/>
        <v>134.22222222221944</v>
      </c>
      <c r="G163" s="41">
        <f t="shared" si="34"/>
        <v>138.66666666666515</v>
      </c>
      <c r="H163" s="42">
        <f t="shared" si="34"/>
        <v>118.22222222222379</v>
      </c>
      <c r="I163" s="42">
        <f t="shared" si="34"/>
        <v>125.33333333333277</v>
      </c>
      <c r="J163" s="42">
        <f t="shared" si="34"/>
        <v>129.77777777777817</v>
      </c>
      <c r="K163" s="43">
        <f t="shared" si="34"/>
        <v>109.33333333333258</v>
      </c>
      <c r="L163" s="43">
        <f t="shared" si="34"/>
        <v>116.44444444444275</v>
      </c>
      <c r="M163" s="43">
        <f t="shared" si="34"/>
        <v>120.8888888888886</v>
      </c>
      <c r="N163" s="44">
        <f t="shared" si="34"/>
        <v>81.777777777777303</v>
      </c>
      <c r="O163" s="44">
        <f t="shared" si="34"/>
        <v>88.888888888890406</v>
      </c>
      <c r="P163" s="44">
        <f t="shared" si="34"/>
        <v>93.333333333332291</v>
      </c>
      <c r="Q163" s="45">
        <f t="shared" si="34"/>
        <v>77.333333333334494</v>
      </c>
      <c r="R163" s="45">
        <f t="shared" si="34"/>
        <v>84.444444444445708</v>
      </c>
      <c r="S163" s="45">
        <f t="shared" si="34"/>
        <v>88.888888888890406</v>
      </c>
      <c r="T163" s="46">
        <f t="shared" si="34"/>
        <v>72.888888888890278</v>
      </c>
      <c r="U163" s="46">
        <f t="shared" ref="U163:AJ180" si="36">U164-(U$363/360)</f>
        <v>80</v>
      </c>
      <c r="V163" s="46">
        <f t="shared" si="36"/>
        <v>84.444444444445708</v>
      </c>
      <c r="W163" s="47">
        <f t="shared" si="36"/>
        <v>68.444444444444571</v>
      </c>
      <c r="X163" s="47">
        <f t="shared" si="36"/>
        <v>75.555555555554292</v>
      </c>
      <c r="Y163" s="47">
        <f t="shared" si="36"/>
        <v>80</v>
      </c>
      <c r="Z163" s="48">
        <f t="shared" si="36"/>
        <v>63.99999999999887</v>
      </c>
      <c r="AA163" s="48">
        <f t="shared" si="36"/>
        <v>71.111111111110418</v>
      </c>
      <c r="AB163" s="48">
        <f t="shared" si="36"/>
        <v>75.555555555554292</v>
      </c>
      <c r="AC163" s="49">
        <f t="shared" si="36"/>
        <v>59.55555555555577</v>
      </c>
      <c r="AD163" s="49">
        <f t="shared" si="36"/>
        <v>66.666666666666458</v>
      </c>
      <c r="AE163" s="49">
        <f t="shared" si="36"/>
        <v>71.111111111110418</v>
      </c>
      <c r="AF163" s="50">
        <f t="shared" si="36"/>
        <v>55.111111111110475</v>
      </c>
      <c r="AG163" s="50">
        <f t="shared" si="36"/>
        <v>62.222222222222854</v>
      </c>
      <c r="AH163" s="50">
        <f t="shared" si="36"/>
        <v>66.666666666666458</v>
      </c>
      <c r="AI163" s="51">
        <f t="shared" si="36"/>
        <v>50.666666666667119</v>
      </c>
      <c r="AJ163" s="51">
        <f t="shared" si="36"/>
        <v>57.777777777777146</v>
      </c>
      <c r="AK163" s="51">
        <f t="shared" si="35"/>
        <v>62.222222222222854</v>
      </c>
    </row>
    <row r="164" spans="1:37" ht="12.95" customHeight="1">
      <c r="A164" s="27"/>
      <c r="B164" s="27"/>
      <c r="C164" s="27"/>
      <c r="D164" s="52">
        <f t="shared" si="30"/>
        <v>0.44722222222222113</v>
      </c>
      <c r="E164" s="41">
        <f t="shared" si="34"/>
        <v>127.90555555555522</v>
      </c>
      <c r="F164" s="41">
        <f t="shared" si="34"/>
        <v>135.06111111110835</v>
      </c>
      <c r="G164" s="41">
        <f t="shared" si="34"/>
        <v>139.53333333333183</v>
      </c>
      <c r="H164" s="42">
        <f t="shared" si="34"/>
        <v>118.96111111111269</v>
      </c>
      <c r="I164" s="42">
        <f t="shared" si="34"/>
        <v>126.11666666666611</v>
      </c>
      <c r="J164" s="42">
        <f t="shared" si="34"/>
        <v>130.58888888888927</v>
      </c>
      <c r="K164" s="43">
        <f t="shared" si="34"/>
        <v>110.01666666666591</v>
      </c>
      <c r="L164" s="43">
        <f t="shared" si="34"/>
        <v>117.17222222222053</v>
      </c>
      <c r="M164" s="43">
        <f t="shared" si="34"/>
        <v>121.64444444444416</v>
      </c>
      <c r="N164" s="44">
        <f t="shared" si="34"/>
        <v>82.288888888888408</v>
      </c>
      <c r="O164" s="44">
        <f t="shared" si="34"/>
        <v>89.444444444445963</v>
      </c>
      <c r="P164" s="44">
        <f t="shared" si="34"/>
        <v>93.91666666666562</v>
      </c>
      <c r="Q164" s="45">
        <f t="shared" si="34"/>
        <v>77.816666666667828</v>
      </c>
      <c r="R164" s="45">
        <f t="shared" si="34"/>
        <v>84.972222222223479</v>
      </c>
      <c r="S164" s="45">
        <f t="shared" si="34"/>
        <v>89.444444444445963</v>
      </c>
      <c r="T164" s="46">
        <f t="shared" si="34"/>
        <v>73.344444444445827</v>
      </c>
      <c r="U164" s="46">
        <f t="shared" si="36"/>
        <v>80.5</v>
      </c>
      <c r="V164" s="46">
        <f t="shared" si="36"/>
        <v>84.972222222223479</v>
      </c>
      <c r="W164" s="47">
        <f t="shared" si="36"/>
        <v>68.872222222222348</v>
      </c>
      <c r="X164" s="47">
        <f t="shared" si="36"/>
        <v>76.027777777776521</v>
      </c>
      <c r="Y164" s="47">
        <f t="shared" si="36"/>
        <v>80.5</v>
      </c>
      <c r="Z164" s="48">
        <f t="shared" si="36"/>
        <v>64.399999999998869</v>
      </c>
      <c r="AA164" s="48">
        <f t="shared" si="36"/>
        <v>71.555555555554861</v>
      </c>
      <c r="AB164" s="48">
        <f t="shared" si="36"/>
        <v>76.027777777776521</v>
      </c>
      <c r="AC164" s="49">
        <f t="shared" si="36"/>
        <v>59.92777777777799</v>
      </c>
      <c r="AD164" s="49">
        <f t="shared" si="36"/>
        <v>67.08333333333313</v>
      </c>
      <c r="AE164" s="49">
        <f t="shared" si="36"/>
        <v>71.555555555554861</v>
      </c>
      <c r="AF164" s="50">
        <f t="shared" si="36"/>
        <v>55.455555555554916</v>
      </c>
      <c r="AG164" s="50">
        <f t="shared" si="36"/>
        <v>62.61111111111174</v>
      </c>
      <c r="AH164" s="50">
        <f t="shared" si="36"/>
        <v>67.08333333333313</v>
      </c>
      <c r="AI164" s="51">
        <f t="shared" si="36"/>
        <v>50.983333333333789</v>
      </c>
      <c r="AJ164" s="51">
        <f t="shared" si="36"/>
        <v>58.13888888888826</v>
      </c>
      <c r="AK164" s="51">
        <f t="shared" si="35"/>
        <v>62.61111111111174</v>
      </c>
    </row>
    <row r="165" spans="1:37" ht="12.95" customHeight="1">
      <c r="A165" s="27"/>
      <c r="B165" s="27"/>
      <c r="C165" s="27"/>
      <c r="D165" s="52">
        <f t="shared" si="30"/>
        <v>0.4499999999999989</v>
      </c>
      <c r="E165" s="41">
        <f t="shared" si="34"/>
        <v>128.69999999999968</v>
      </c>
      <c r="F165" s="41">
        <f t="shared" si="34"/>
        <v>135.89999999999725</v>
      </c>
      <c r="G165" s="41">
        <f t="shared" si="34"/>
        <v>140.3999999999985</v>
      </c>
      <c r="H165" s="42">
        <f t="shared" si="34"/>
        <v>119.70000000000158</v>
      </c>
      <c r="I165" s="42">
        <f t="shared" si="34"/>
        <v>126.89999999999944</v>
      </c>
      <c r="J165" s="42">
        <f t="shared" si="34"/>
        <v>131.40000000000038</v>
      </c>
      <c r="K165" s="43">
        <f t="shared" si="34"/>
        <v>110.69999999999925</v>
      </c>
      <c r="L165" s="43">
        <f t="shared" si="34"/>
        <v>117.8999999999983</v>
      </c>
      <c r="M165" s="43">
        <f t="shared" si="34"/>
        <v>122.39999999999972</v>
      </c>
      <c r="N165" s="44">
        <f t="shared" si="34"/>
        <v>82.799999999999514</v>
      </c>
      <c r="O165" s="44">
        <f t="shared" si="34"/>
        <v>90.000000000001521</v>
      </c>
      <c r="P165" s="44">
        <f t="shared" si="34"/>
        <v>94.499999999998948</v>
      </c>
      <c r="Q165" s="45">
        <f t="shared" si="34"/>
        <v>78.300000000001162</v>
      </c>
      <c r="R165" s="45">
        <f t="shared" si="34"/>
        <v>85.500000000001251</v>
      </c>
      <c r="S165" s="45">
        <f t="shared" si="34"/>
        <v>90.000000000001521</v>
      </c>
      <c r="T165" s="46">
        <f t="shared" si="34"/>
        <v>73.800000000001376</v>
      </c>
      <c r="U165" s="46">
        <f t="shared" si="36"/>
        <v>81</v>
      </c>
      <c r="V165" s="46">
        <f t="shared" si="36"/>
        <v>85.500000000001251</v>
      </c>
      <c r="W165" s="47">
        <f t="shared" si="36"/>
        <v>69.300000000000125</v>
      </c>
      <c r="X165" s="47">
        <f t="shared" si="36"/>
        <v>76.499999999998749</v>
      </c>
      <c r="Y165" s="47">
        <f t="shared" si="36"/>
        <v>81</v>
      </c>
      <c r="Z165" s="48">
        <f t="shared" si="36"/>
        <v>64.799999999998875</v>
      </c>
      <c r="AA165" s="48">
        <f t="shared" si="36"/>
        <v>71.999999999999304</v>
      </c>
      <c r="AB165" s="48">
        <f t="shared" si="36"/>
        <v>76.499999999998749</v>
      </c>
      <c r="AC165" s="49">
        <f t="shared" si="36"/>
        <v>60.30000000000021</v>
      </c>
      <c r="AD165" s="49">
        <f t="shared" si="36"/>
        <v>67.499999999999801</v>
      </c>
      <c r="AE165" s="49">
        <f t="shared" si="36"/>
        <v>71.999999999999304</v>
      </c>
      <c r="AF165" s="50">
        <f t="shared" si="36"/>
        <v>55.799999999999358</v>
      </c>
      <c r="AG165" s="50">
        <f t="shared" si="36"/>
        <v>63.000000000000625</v>
      </c>
      <c r="AH165" s="50">
        <f t="shared" si="36"/>
        <v>67.499999999999801</v>
      </c>
      <c r="AI165" s="51">
        <f t="shared" si="36"/>
        <v>51.300000000000459</v>
      </c>
      <c r="AJ165" s="51">
        <f t="shared" si="36"/>
        <v>58.499999999999375</v>
      </c>
      <c r="AK165" s="51">
        <f t="shared" si="35"/>
        <v>63.000000000000625</v>
      </c>
    </row>
    <row r="166" spans="1:37" ht="12.95" customHeight="1">
      <c r="A166" s="27"/>
      <c r="B166" s="27"/>
      <c r="C166" s="27"/>
      <c r="D166" s="52">
        <f t="shared" si="30"/>
        <v>0.45277777777777667</v>
      </c>
      <c r="E166" s="41">
        <f t="shared" si="34"/>
        <v>129.49444444444413</v>
      </c>
      <c r="F166" s="41">
        <f t="shared" si="34"/>
        <v>136.73888888888615</v>
      </c>
      <c r="G166" s="41">
        <f t="shared" si="34"/>
        <v>141.26666666666517</v>
      </c>
      <c r="H166" s="42">
        <f t="shared" si="34"/>
        <v>120.43888888889047</v>
      </c>
      <c r="I166" s="42">
        <f t="shared" si="34"/>
        <v>127.68333333333277</v>
      </c>
      <c r="J166" s="42">
        <f t="shared" si="34"/>
        <v>132.21111111111148</v>
      </c>
      <c r="K166" s="43">
        <f t="shared" si="34"/>
        <v>111.38333333333259</v>
      </c>
      <c r="L166" s="43">
        <f t="shared" si="34"/>
        <v>118.62777777777607</v>
      </c>
      <c r="M166" s="43">
        <f t="shared" si="34"/>
        <v>123.15555555555528</v>
      </c>
      <c r="N166" s="44">
        <f t="shared" si="34"/>
        <v>83.31111111111062</v>
      </c>
      <c r="O166" s="44">
        <f t="shared" si="34"/>
        <v>90.555555555557078</v>
      </c>
      <c r="P166" s="44">
        <f t="shared" si="34"/>
        <v>95.083333333332277</v>
      </c>
      <c r="Q166" s="45">
        <f t="shared" si="34"/>
        <v>78.783333333334497</v>
      </c>
      <c r="R166" s="45">
        <f t="shared" si="34"/>
        <v>86.027777777779022</v>
      </c>
      <c r="S166" s="45">
        <f t="shared" si="34"/>
        <v>90.555555555557078</v>
      </c>
      <c r="T166" s="46">
        <f t="shared" si="34"/>
        <v>74.255555555556924</v>
      </c>
      <c r="U166" s="46">
        <f t="shared" si="36"/>
        <v>81.5</v>
      </c>
      <c r="V166" s="46">
        <f t="shared" si="36"/>
        <v>86.027777777779022</v>
      </c>
      <c r="W166" s="47">
        <f t="shared" si="36"/>
        <v>69.727777777777902</v>
      </c>
      <c r="X166" s="47">
        <f t="shared" si="36"/>
        <v>76.972222222220978</v>
      </c>
      <c r="Y166" s="47">
        <f t="shared" si="36"/>
        <v>81.5</v>
      </c>
      <c r="Z166" s="48">
        <f t="shared" si="36"/>
        <v>65.19999999999888</v>
      </c>
      <c r="AA166" s="48">
        <f t="shared" si="36"/>
        <v>72.444444444443747</v>
      </c>
      <c r="AB166" s="48">
        <f t="shared" si="36"/>
        <v>76.972222222220978</v>
      </c>
      <c r="AC166" s="49">
        <f t="shared" si="36"/>
        <v>60.67222222222243</v>
      </c>
      <c r="AD166" s="49">
        <f t="shared" si="36"/>
        <v>67.916666666666472</v>
      </c>
      <c r="AE166" s="49">
        <f t="shared" si="36"/>
        <v>72.444444444443747</v>
      </c>
      <c r="AF166" s="50">
        <f t="shared" si="36"/>
        <v>56.144444444443799</v>
      </c>
      <c r="AG166" s="50">
        <f t="shared" si="36"/>
        <v>63.388888888889511</v>
      </c>
      <c r="AH166" s="50">
        <f t="shared" si="36"/>
        <v>67.916666666666472</v>
      </c>
      <c r="AI166" s="51">
        <f t="shared" si="36"/>
        <v>51.616666666667129</v>
      </c>
      <c r="AJ166" s="51">
        <f t="shared" si="36"/>
        <v>58.861111111110489</v>
      </c>
      <c r="AK166" s="51">
        <f t="shared" si="35"/>
        <v>63.388888888889511</v>
      </c>
    </row>
    <row r="167" spans="1:37" ht="12.95" customHeight="1">
      <c r="A167" s="27"/>
      <c r="B167" s="27"/>
      <c r="C167" s="27"/>
      <c r="D167" s="52">
        <f t="shared" si="30"/>
        <v>0.45555555555555444</v>
      </c>
      <c r="E167" s="41">
        <f t="shared" si="34"/>
        <v>130.28888888888858</v>
      </c>
      <c r="F167" s="41">
        <f t="shared" si="34"/>
        <v>137.57777777777505</v>
      </c>
      <c r="G167" s="41">
        <f t="shared" si="34"/>
        <v>142.13333333333185</v>
      </c>
      <c r="H167" s="42">
        <f t="shared" si="34"/>
        <v>121.17777777777937</v>
      </c>
      <c r="I167" s="42">
        <f t="shared" si="34"/>
        <v>128.4666666666661</v>
      </c>
      <c r="J167" s="42">
        <f t="shared" si="34"/>
        <v>133.02222222222258</v>
      </c>
      <c r="K167" s="43">
        <f t="shared" si="34"/>
        <v>112.06666666666592</v>
      </c>
      <c r="L167" s="43">
        <f t="shared" si="34"/>
        <v>119.35555555555385</v>
      </c>
      <c r="M167" s="43">
        <f t="shared" si="34"/>
        <v>123.91111111111084</v>
      </c>
      <c r="N167" s="44">
        <f t="shared" si="34"/>
        <v>83.822222222221725</v>
      </c>
      <c r="O167" s="44">
        <f t="shared" si="34"/>
        <v>91.111111111112635</v>
      </c>
      <c r="P167" s="44">
        <f t="shared" si="34"/>
        <v>95.666666666665606</v>
      </c>
      <c r="Q167" s="45">
        <f t="shared" si="34"/>
        <v>79.266666666667831</v>
      </c>
      <c r="R167" s="45">
        <f t="shared" si="34"/>
        <v>86.555555555556793</v>
      </c>
      <c r="S167" s="45">
        <f t="shared" si="34"/>
        <v>91.111111111112635</v>
      </c>
      <c r="T167" s="46">
        <f t="shared" si="34"/>
        <v>74.711111111112473</v>
      </c>
      <c r="U167" s="46">
        <f t="shared" si="36"/>
        <v>82</v>
      </c>
      <c r="V167" s="46">
        <f t="shared" si="36"/>
        <v>86.555555555556793</v>
      </c>
      <c r="W167" s="47">
        <f t="shared" si="36"/>
        <v>70.155555555555679</v>
      </c>
      <c r="X167" s="47">
        <f t="shared" si="36"/>
        <v>77.444444444443207</v>
      </c>
      <c r="Y167" s="47">
        <f t="shared" si="36"/>
        <v>82</v>
      </c>
      <c r="Z167" s="48">
        <f t="shared" si="36"/>
        <v>65.599999999998886</v>
      </c>
      <c r="AA167" s="48">
        <f t="shared" si="36"/>
        <v>72.888888888888189</v>
      </c>
      <c r="AB167" s="48">
        <f t="shared" si="36"/>
        <v>77.444444444443207</v>
      </c>
      <c r="AC167" s="49">
        <f t="shared" si="36"/>
        <v>61.04444444444465</v>
      </c>
      <c r="AD167" s="49">
        <f t="shared" si="36"/>
        <v>68.333333333333144</v>
      </c>
      <c r="AE167" s="49">
        <f t="shared" si="36"/>
        <v>72.888888888888189</v>
      </c>
      <c r="AF167" s="50">
        <f t="shared" si="36"/>
        <v>56.488888888888241</v>
      </c>
      <c r="AG167" s="50">
        <f t="shared" si="36"/>
        <v>63.777777777778397</v>
      </c>
      <c r="AH167" s="50">
        <f t="shared" si="36"/>
        <v>68.333333333333144</v>
      </c>
      <c r="AI167" s="51">
        <f t="shared" si="36"/>
        <v>51.933333333333799</v>
      </c>
      <c r="AJ167" s="51">
        <f t="shared" si="36"/>
        <v>59.222222222221603</v>
      </c>
      <c r="AK167" s="51">
        <f t="shared" si="35"/>
        <v>63.777777777778397</v>
      </c>
    </row>
    <row r="168" spans="1:37" ht="12.95" customHeight="1">
      <c r="A168" s="27"/>
      <c r="B168" s="27"/>
      <c r="C168" s="27"/>
      <c r="D168" s="52">
        <f t="shared" si="30"/>
        <v>0.4583333333333322</v>
      </c>
      <c r="E168" s="41">
        <f t="shared" si="34"/>
        <v>131.08333333333303</v>
      </c>
      <c r="F168" s="41">
        <f t="shared" si="34"/>
        <v>138.41666666666396</v>
      </c>
      <c r="G168" s="41">
        <f t="shared" si="34"/>
        <v>142.99999999999852</v>
      </c>
      <c r="H168" s="42">
        <f t="shared" si="34"/>
        <v>121.91666666666826</v>
      </c>
      <c r="I168" s="42">
        <f t="shared" si="34"/>
        <v>129.24999999999943</v>
      </c>
      <c r="J168" s="42">
        <f t="shared" si="34"/>
        <v>133.83333333333368</v>
      </c>
      <c r="K168" s="43">
        <f t="shared" si="34"/>
        <v>112.74999999999926</v>
      </c>
      <c r="L168" s="43">
        <f t="shared" si="34"/>
        <v>120.08333333333162</v>
      </c>
      <c r="M168" s="43">
        <f t="shared" si="34"/>
        <v>124.6666666666664</v>
      </c>
      <c r="N168" s="44">
        <f t="shared" si="34"/>
        <v>84.333333333332831</v>
      </c>
      <c r="O168" s="44">
        <f t="shared" si="34"/>
        <v>91.666666666668192</v>
      </c>
      <c r="P168" s="44">
        <f t="shared" si="34"/>
        <v>96.249999999998934</v>
      </c>
      <c r="Q168" s="45">
        <f t="shared" si="34"/>
        <v>79.750000000001165</v>
      </c>
      <c r="R168" s="45">
        <f t="shared" si="34"/>
        <v>87.083333333334565</v>
      </c>
      <c r="S168" s="45">
        <f t="shared" si="34"/>
        <v>91.666666666668192</v>
      </c>
      <c r="T168" s="46">
        <f t="shared" si="34"/>
        <v>75.166666666668021</v>
      </c>
      <c r="U168" s="46">
        <f t="shared" si="36"/>
        <v>82.5</v>
      </c>
      <c r="V168" s="46">
        <f t="shared" si="36"/>
        <v>87.083333333334565</v>
      </c>
      <c r="W168" s="47">
        <f t="shared" si="36"/>
        <v>70.583333333333456</v>
      </c>
      <c r="X168" s="47">
        <f t="shared" si="36"/>
        <v>77.916666666665435</v>
      </c>
      <c r="Y168" s="47">
        <f t="shared" si="36"/>
        <v>82.5</v>
      </c>
      <c r="Z168" s="48">
        <f>Z169-(Z$363/360)</f>
        <v>65.999999999998892</v>
      </c>
      <c r="AA168" s="48">
        <f t="shared" si="36"/>
        <v>73.333333333332632</v>
      </c>
      <c r="AB168" s="48">
        <f t="shared" si="36"/>
        <v>77.916666666665435</v>
      </c>
      <c r="AC168" s="49">
        <f t="shared" si="36"/>
        <v>61.41666666666687</v>
      </c>
      <c r="AD168" s="49">
        <f t="shared" si="36"/>
        <v>68.749999999999815</v>
      </c>
      <c r="AE168" s="49">
        <f t="shared" si="36"/>
        <v>73.333333333332632</v>
      </c>
      <c r="AF168" s="50">
        <f t="shared" si="36"/>
        <v>56.833333333332682</v>
      </c>
      <c r="AG168" s="50">
        <f t="shared" si="36"/>
        <v>64.166666666667282</v>
      </c>
      <c r="AH168" s="50">
        <f t="shared" si="36"/>
        <v>68.749999999999815</v>
      </c>
      <c r="AI168" s="51">
        <f t="shared" si="36"/>
        <v>52.250000000000469</v>
      </c>
      <c r="AJ168" s="51">
        <f t="shared" si="36"/>
        <v>59.583333333332718</v>
      </c>
      <c r="AK168" s="51">
        <f t="shared" si="35"/>
        <v>64.166666666667282</v>
      </c>
    </row>
    <row r="169" spans="1:37" ht="12.95" customHeight="1">
      <c r="A169" s="27"/>
      <c r="B169" s="27"/>
      <c r="C169" s="27"/>
      <c r="D169" s="52">
        <f t="shared" si="30"/>
        <v>0.46111111111110997</v>
      </c>
      <c r="E169" s="41">
        <f t="shared" si="34"/>
        <v>131.87777777777748</v>
      </c>
      <c r="F169" s="41">
        <f t="shared" si="34"/>
        <v>139.25555555555286</v>
      </c>
      <c r="G169" s="41">
        <f t="shared" si="34"/>
        <v>143.8666666666652</v>
      </c>
      <c r="H169" s="42">
        <f t="shared" si="34"/>
        <v>122.65555555555716</v>
      </c>
      <c r="I169" s="42">
        <f t="shared" si="34"/>
        <v>130.03333333333276</v>
      </c>
      <c r="J169" s="42">
        <f t="shared" si="34"/>
        <v>134.64444444444479</v>
      </c>
      <c r="K169" s="43">
        <f t="shared" si="34"/>
        <v>113.4333333333326</v>
      </c>
      <c r="L169" s="43">
        <f t="shared" si="34"/>
        <v>120.8111111111094</v>
      </c>
      <c r="M169" s="43">
        <f t="shared" si="34"/>
        <v>125.42222222222196</v>
      </c>
      <c r="N169" s="44">
        <f t="shared" si="34"/>
        <v>84.844444444443937</v>
      </c>
      <c r="O169" s="44">
        <f t="shared" si="34"/>
        <v>92.222222222223749</v>
      </c>
      <c r="P169" s="44">
        <f t="shared" si="34"/>
        <v>96.833333333332263</v>
      </c>
      <c r="Q169" s="45">
        <f t="shared" si="34"/>
        <v>80.2333333333345</v>
      </c>
      <c r="R169" s="45">
        <f t="shared" si="34"/>
        <v>87.611111111112336</v>
      </c>
      <c r="S169" s="45">
        <f t="shared" si="34"/>
        <v>92.222222222223749</v>
      </c>
      <c r="T169" s="46">
        <f t="shared" si="34"/>
        <v>75.62222222222357</v>
      </c>
      <c r="U169" s="46">
        <f t="shared" si="36"/>
        <v>83</v>
      </c>
      <c r="V169" s="46">
        <f t="shared" si="36"/>
        <v>87.611111111112336</v>
      </c>
      <c r="W169" s="47">
        <f t="shared" si="36"/>
        <v>71.011111111111234</v>
      </c>
      <c r="X169" s="47">
        <f t="shared" si="36"/>
        <v>78.388888888887664</v>
      </c>
      <c r="Y169" s="47">
        <f t="shared" si="36"/>
        <v>83</v>
      </c>
      <c r="Z169" s="48">
        <f t="shared" si="36"/>
        <v>66.399999999998897</v>
      </c>
      <c r="AA169" s="48">
        <f t="shared" si="36"/>
        <v>73.777777777777075</v>
      </c>
      <c r="AB169" s="48">
        <f t="shared" si="36"/>
        <v>78.388888888887664</v>
      </c>
      <c r="AC169" s="49">
        <f t="shared" si="36"/>
        <v>61.78888888888909</v>
      </c>
      <c r="AD169" s="49">
        <f t="shared" si="36"/>
        <v>69.166666666666487</v>
      </c>
      <c r="AE169" s="49">
        <f t="shared" si="36"/>
        <v>73.777777777777075</v>
      </c>
      <c r="AF169" s="50">
        <f t="shared" si="36"/>
        <v>57.177777777777123</v>
      </c>
      <c r="AG169" s="50">
        <f t="shared" si="36"/>
        <v>64.555555555556168</v>
      </c>
      <c r="AH169" s="50">
        <f t="shared" si="36"/>
        <v>69.166666666666487</v>
      </c>
      <c r="AI169" s="51">
        <f t="shared" si="36"/>
        <v>52.566666666667139</v>
      </c>
      <c r="AJ169" s="51">
        <f t="shared" si="36"/>
        <v>59.944444444443832</v>
      </c>
      <c r="AK169" s="51">
        <f t="shared" si="35"/>
        <v>64.555555555556168</v>
      </c>
    </row>
    <row r="170" spans="1:37" ht="12.95" customHeight="1">
      <c r="A170" s="27"/>
      <c r="B170" s="27"/>
      <c r="C170" s="27"/>
      <c r="D170" s="52">
        <f t="shared" si="30"/>
        <v>0.46388888888888774</v>
      </c>
      <c r="E170" s="41">
        <f t="shared" si="34"/>
        <v>132.67222222222193</v>
      </c>
      <c r="F170" s="41">
        <f t="shared" si="34"/>
        <v>140.09444444444176</v>
      </c>
      <c r="G170" s="41">
        <f t="shared" si="34"/>
        <v>144.73333333333187</v>
      </c>
      <c r="H170" s="42">
        <f t="shared" si="34"/>
        <v>123.39444444444605</v>
      </c>
      <c r="I170" s="42">
        <f t="shared" si="34"/>
        <v>130.81666666666609</v>
      </c>
      <c r="J170" s="42">
        <f t="shared" si="34"/>
        <v>135.45555555555589</v>
      </c>
      <c r="K170" s="43">
        <f t="shared" si="34"/>
        <v>114.11666666666594</v>
      </c>
      <c r="L170" s="43">
        <f t="shared" si="34"/>
        <v>121.53888888888717</v>
      </c>
      <c r="M170" s="43">
        <f t="shared" si="34"/>
        <v>126.17777777777752</v>
      </c>
      <c r="N170" s="44">
        <f t="shared" si="34"/>
        <v>85.355555555555043</v>
      </c>
      <c r="O170" s="44">
        <f t="shared" si="34"/>
        <v>92.777777777779306</v>
      </c>
      <c r="P170" s="44">
        <f t="shared" si="34"/>
        <v>97.416666666665591</v>
      </c>
      <c r="Q170" s="45">
        <f t="shared" si="34"/>
        <v>80.716666666667834</v>
      </c>
      <c r="R170" s="45">
        <f t="shared" si="34"/>
        <v>88.138888888890108</v>
      </c>
      <c r="S170" s="45">
        <f t="shared" si="34"/>
        <v>92.777777777779306</v>
      </c>
      <c r="T170" s="46">
        <f t="shared" si="34"/>
        <v>76.077777777779119</v>
      </c>
      <c r="U170" s="46">
        <f t="shared" si="36"/>
        <v>83.5</v>
      </c>
      <c r="V170" s="46">
        <f t="shared" si="36"/>
        <v>88.138888888890108</v>
      </c>
      <c r="W170" s="47">
        <f t="shared" si="36"/>
        <v>71.438888888889011</v>
      </c>
      <c r="X170" s="47">
        <f t="shared" si="36"/>
        <v>78.861111111109892</v>
      </c>
      <c r="Y170" s="47">
        <f t="shared" si="36"/>
        <v>83.5</v>
      </c>
      <c r="Z170" s="48">
        <f t="shared" si="36"/>
        <v>66.799999999998903</v>
      </c>
      <c r="AA170" s="48">
        <f t="shared" si="36"/>
        <v>74.222222222221518</v>
      </c>
      <c r="AB170" s="48">
        <f t="shared" si="36"/>
        <v>78.861111111109892</v>
      </c>
      <c r="AC170" s="49">
        <f t="shared" si="36"/>
        <v>62.16111111111131</v>
      </c>
      <c r="AD170" s="49">
        <f t="shared" si="36"/>
        <v>69.583333333333158</v>
      </c>
      <c r="AE170" s="49">
        <f t="shared" si="36"/>
        <v>74.222222222221518</v>
      </c>
      <c r="AF170" s="50">
        <f t="shared" si="36"/>
        <v>57.522222222221565</v>
      </c>
      <c r="AG170" s="50">
        <f t="shared" si="36"/>
        <v>64.944444444445054</v>
      </c>
      <c r="AH170" s="50">
        <f t="shared" si="36"/>
        <v>69.583333333333158</v>
      </c>
      <c r="AI170" s="51">
        <f t="shared" si="36"/>
        <v>52.883333333333809</v>
      </c>
      <c r="AJ170" s="51">
        <f t="shared" si="36"/>
        <v>60.305555555554946</v>
      </c>
      <c r="AK170" s="51">
        <f t="shared" si="35"/>
        <v>64.944444444445054</v>
      </c>
    </row>
    <row r="171" spans="1:37" ht="12.95" customHeight="1">
      <c r="A171" s="27"/>
      <c r="B171" s="27"/>
      <c r="C171" s="27"/>
      <c r="D171" s="52">
        <f t="shared" si="30"/>
        <v>0.46666666666666551</v>
      </c>
      <c r="E171" s="41">
        <f t="shared" si="34"/>
        <v>133.46666666666638</v>
      </c>
      <c r="F171" s="41">
        <f t="shared" si="34"/>
        <v>140.93333333333067</v>
      </c>
      <c r="G171" s="41">
        <f t="shared" si="34"/>
        <v>145.59999999999854</v>
      </c>
      <c r="H171" s="42">
        <f t="shared" si="34"/>
        <v>124.13333333333495</v>
      </c>
      <c r="I171" s="42">
        <f t="shared" si="34"/>
        <v>131.59999999999943</v>
      </c>
      <c r="J171" s="42">
        <f t="shared" si="34"/>
        <v>136.26666666666699</v>
      </c>
      <c r="K171" s="43">
        <f t="shared" si="34"/>
        <v>114.79999999999927</v>
      </c>
      <c r="L171" s="43">
        <f t="shared" si="34"/>
        <v>122.26666666666495</v>
      </c>
      <c r="M171" s="43">
        <f t="shared" si="34"/>
        <v>126.93333333333308</v>
      </c>
      <c r="N171" s="44">
        <f t="shared" si="34"/>
        <v>85.866666666666148</v>
      </c>
      <c r="O171" s="44">
        <f t="shared" si="34"/>
        <v>93.333333333334863</v>
      </c>
      <c r="P171" s="44">
        <f t="shared" si="34"/>
        <v>97.99999999999892</v>
      </c>
      <c r="Q171" s="45">
        <f t="shared" si="34"/>
        <v>81.200000000001168</v>
      </c>
      <c r="R171" s="45">
        <f t="shared" si="34"/>
        <v>88.666666666667879</v>
      </c>
      <c r="S171" s="45">
        <f t="shared" si="34"/>
        <v>93.333333333334863</v>
      </c>
      <c r="T171" s="46">
        <f t="shared" si="34"/>
        <v>76.533333333334667</v>
      </c>
      <c r="U171" s="46">
        <f t="shared" si="36"/>
        <v>84</v>
      </c>
      <c r="V171" s="46">
        <f t="shared" si="36"/>
        <v>88.666666666667879</v>
      </c>
      <c r="W171" s="47">
        <f t="shared" si="36"/>
        <v>71.866666666666788</v>
      </c>
      <c r="X171" s="47">
        <f t="shared" si="36"/>
        <v>79.333333333332121</v>
      </c>
      <c r="Y171" s="47">
        <f t="shared" si="36"/>
        <v>84</v>
      </c>
      <c r="Z171" s="48">
        <f t="shared" si="36"/>
        <v>67.199999999998909</v>
      </c>
      <c r="AA171" s="48">
        <f t="shared" si="36"/>
        <v>74.666666666665961</v>
      </c>
      <c r="AB171" s="48">
        <f t="shared" si="36"/>
        <v>79.333333333332121</v>
      </c>
      <c r="AC171" s="49">
        <f t="shared" si="36"/>
        <v>62.53333333333353</v>
      </c>
      <c r="AD171" s="49">
        <f t="shared" si="36"/>
        <v>69.999999999999829</v>
      </c>
      <c r="AE171" s="49">
        <f t="shared" si="36"/>
        <v>74.666666666665961</v>
      </c>
      <c r="AF171" s="50">
        <f t="shared" si="36"/>
        <v>57.866666666666006</v>
      </c>
      <c r="AG171" s="50">
        <f t="shared" si="36"/>
        <v>65.33333333333394</v>
      </c>
      <c r="AH171" s="50">
        <f t="shared" si="36"/>
        <v>69.999999999999829</v>
      </c>
      <c r="AI171" s="51">
        <f t="shared" si="36"/>
        <v>53.200000000000479</v>
      </c>
      <c r="AJ171" s="51">
        <f t="shared" si="36"/>
        <v>60.66666666666606</v>
      </c>
      <c r="AK171" s="51">
        <f t="shared" si="35"/>
        <v>65.33333333333394</v>
      </c>
    </row>
    <row r="172" spans="1:37" ht="12.95" customHeight="1">
      <c r="A172" s="27"/>
      <c r="B172" s="27"/>
      <c r="C172" s="27"/>
      <c r="D172" s="52">
        <f t="shared" si="30"/>
        <v>0.46944444444444328</v>
      </c>
      <c r="E172" s="41">
        <f t="shared" si="34"/>
        <v>134.26111111111084</v>
      </c>
      <c r="F172" s="41">
        <f t="shared" si="34"/>
        <v>141.77222222221957</v>
      </c>
      <c r="G172" s="41">
        <f t="shared" si="34"/>
        <v>146.46666666666522</v>
      </c>
      <c r="H172" s="42">
        <f t="shared" si="34"/>
        <v>124.87222222222384</v>
      </c>
      <c r="I172" s="42">
        <f t="shared" si="34"/>
        <v>132.38333333333276</v>
      </c>
      <c r="J172" s="42">
        <f t="shared" si="34"/>
        <v>137.0777777777781</v>
      </c>
      <c r="K172" s="43">
        <f t="shared" si="34"/>
        <v>115.48333333333261</v>
      </c>
      <c r="L172" s="43">
        <f t="shared" si="34"/>
        <v>122.99444444444272</v>
      </c>
      <c r="M172" s="43">
        <f t="shared" si="34"/>
        <v>127.68888888888864</v>
      </c>
      <c r="N172" s="44">
        <f t="shared" si="34"/>
        <v>86.377777777777254</v>
      </c>
      <c r="O172" s="44">
        <f t="shared" si="34"/>
        <v>93.888888888890421</v>
      </c>
      <c r="P172" s="44">
        <f t="shared" si="34"/>
        <v>98.583333333332249</v>
      </c>
      <c r="Q172" s="45">
        <f t="shared" si="34"/>
        <v>81.683333333334502</v>
      </c>
      <c r="R172" s="45">
        <f t="shared" si="34"/>
        <v>89.194444444445651</v>
      </c>
      <c r="S172" s="45">
        <f t="shared" si="34"/>
        <v>93.888888888890421</v>
      </c>
      <c r="T172" s="46">
        <f t="shared" si="34"/>
        <v>76.988888888890216</v>
      </c>
      <c r="U172" s="46">
        <f t="shared" si="36"/>
        <v>84.5</v>
      </c>
      <c r="V172" s="46">
        <f t="shared" si="36"/>
        <v>89.194444444445651</v>
      </c>
      <c r="W172" s="47">
        <f t="shared" si="36"/>
        <v>72.294444444444565</v>
      </c>
      <c r="X172" s="47">
        <f t="shared" si="36"/>
        <v>79.805555555554349</v>
      </c>
      <c r="Y172" s="47">
        <f t="shared" si="36"/>
        <v>84.5</v>
      </c>
      <c r="Z172" s="48">
        <f t="shared" si="36"/>
        <v>67.599999999998914</v>
      </c>
      <c r="AA172" s="48">
        <f t="shared" si="36"/>
        <v>75.111111111110404</v>
      </c>
      <c r="AB172" s="48">
        <f t="shared" si="36"/>
        <v>79.805555555554349</v>
      </c>
      <c r="AC172" s="49">
        <f t="shared" si="36"/>
        <v>62.90555555555575</v>
      </c>
      <c r="AD172" s="49">
        <f t="shared" si="36"/>
        <v>70.416666666666501</v>
      </c>
      <c r="AE172" s="49">
        <f t="shared" si="36"/>
        <v>75.111111111110404</v>
      </c>
      <c r="AF172" s="50">
        <f t="shared" si="36"/>
        <v>58.211111111110448</v>
      </c>
      <c r="AG172" s="50">
        <f t="shared" si="36"/>
        <v>65.722222222222825</v>
      </c>
      <c r="AH172" s="50">
        <f t="shared" si="36"/>
        <v>70.416666666666501</v>
      </c>
      <c r="AI172" s="51">
        <f t="shared" si="36"/>
        <v>53.516666666667149</v>
      </c>
      <c r="AJ172" s="51">
        <f t="shared" si="36"/>
        <v>61.027777777777175</v>
      </c>
      <c r="AK172" s="51">
        <f t="shared" si="35"/>
        <v>65.722222222222825</v>
      </c>
    </row>
    <row r="173" spans="1:37" ht="12.95" customHeight="1">
      <c r="A173" s="27"/>
      <c r="B173" s="27"/>
      <c r="C173" s="27"/>
      <c r="D173" s="52">
        <f t="shared" si="30"/>
        <v>0.47222222222222104</v>
      </c>
      <c r="E173" s="41">
        <f t="shared" si="34"/>
        <v>135.05555555555529</v>
      </c>
      <c r="F173" s="41">
        <f t="shared" si="34"/>
        <v>142.61111111110847</v>
      </c>
      <c r="G173" s="41">
        <f t="shared" si="34"/>
        <v>147.33333333333189</v>
      </c>
      <c r="H173" s="42">
        <f t="shared" si="34"/>
        <v>125.61111111111273</v>
      </c>
      <c r="I173" s="42">
        <f t="shared" si="34"/>
        <v>133.16666666666609</v>
      </c>
      <c r="J173" s="42">
        <f t="shared" si="34"/>
        <v>137.8888888888892</v>
      </c>
      <c r="K173" s="43">
        <f t="shared" si="34"/>
        <v>116.16666666666595</v>
      </c>
      <c r="L173" s="43">
        <f t="shared" si="34"/>
        <v>123.72222222222049</v>
      </c>
      <c r="M173" s="43">
        <f t="shared" si="34"/>
        <v>128.4444444444442</v>
      </c>
      <c r="N173" s="44">
        <f t="shared" si="34"/>
        <v>86.88888888888836</v>
      </c>
      <c r="O173" s="44">
        <f t="shared" si="34"/>
        <v>94.444444444445978</v>
      </c>
      <c r="P173" s="44">
        <f t="shared" si="34"/>
        <v>99.166666666665577</v>
      </c>
      <c r="Q173" s="45">
        <f t="shared" si="34"/>
        <v>82.166666666667837</v>
      </c>
      <c r="R173" s="45">
        <f t="shared" si="34"/>
        <v>89.722222222223422</v>
      </c>
      <c r="S173" s="45">
        <f t="shared" si="34"/>
        <v>94.444444444445978</v>
      </c>
      <c r="T173" s="46">
        <f t="shared" si="34"/>
        <v>77.444444444445764</v>
      </c>
      <c r="U173" s="46">
        <f t="shared" si="36"/>
        <v>85</v>
      </c>
      <c r="V173" s="46">
        <f t="shared" si="36"/>
        <v>89.722222222223422</v>
      </c>
      <c r="W173" s="47">
        <f t="shared" si="36"/>
        <v>72.722222222222342</v>
      </c>
      <c r="X173" s="47">
        <f t="shared" si="36"/>
        <v>80.277777777776578</v>
      </c>
      <c r="Y173" s="47">
        <f t="shared" si="36"/>
        <v>85</v>
      </c>
      <c r="Z173" s="48">
        <f t="shared" si="36"/>
        <v>67.99999999999892</v>
      </c>
      <c r="AA173" s="48">
        <f t="shared" si="36"/>
        <v>75.555555555554847</v>
      </c>
      <c r="AB173" s="48">
        <f t="shared" si="36"/>
        <v>80.277777777776578</v>
      </c>
      <c r="AC173" s="49">
        <f t="shared" si="36"/>
        <v>63.27777777777797</v>
      </c>
      <c r="AD173" s="49">
        <f t="shared" si="36"/>
        <v>70.833333333333172</v>
      </c>
      <c r="AE173" s="49">
        <f t="shared" si="36"/>
        <v>75.555555555554847</v>
      </c>
      <c r="AF173" s="50">
        <f t="shared" si="36"/>
        <v>58.555555555554889</v>
      </c>
      <c r="AG173" s="50">
        <f t="shared" si="36"/>
        <v>66.111111111111711</v>
      </c>
      <c r="AH173" s="50">
        <f t="shared" si="36"/>
        <v>70.833333333333172</v>
      </c>
      <c r="AI173" s="51">
        <f t="shared" si="36"/>
        <v>53.833333333333819</v>
      </c>
      <c r="AJ173" s="51">
        <f t="shared" si="36"/>
        <v>61.388888888888289</v>
      </c>
      <c r="AK173" s="51">
        <f t="shared" si="35"/>
        <v>66.111111111111711</v>
      </c>
    </row>
    <row r="174" spans="1:37" ht="12.95" customHeight="1">
      <c r="A174" s="27"/>
      <c r="B174" s="27"/>
      <c r="C174" s="27"/>
      <c r="D174" s="52">
        <f t="shared" si="30"/>
        <v>0.47499999999999881</v>
      </c>
      <c r="E174" s="41">
        <f t="shared" si="34"/>
        <v>135.84999999999974</v>
      </c>
      <c r="F174" s="41">
        <f t="shared" si="34"/>
        <v>143.44999999999737</v>
      </c>
      <c r="G174" s="41">
        <f t="shared" si="34"/>
        <v>148.19999999999857</v>
      </c>
      <c r="H174" s="42">
        <f t="shared" si="34"/>
        <v>126.35000000000163</v>
      </c>
      <c r="I174" s="42">
        <f t="shared" si="34"/>
        <v>133.94999999999942</v>
      </c>
      <c r="J174" s="42">
        <f t="shared" si="34"/>
        <v>138.7000000000003</v>
      </c>
      <c r="K174" s="43">
        <f t="shared" si="34"/>
        <v>116.84999999999928</v>
      </c>
      <c r="L174" s="43">
        <f t="shared" si="34"/>
        <v>124.44999999999827</v>
      </c>
      <c r="M174" s="43">
        <f t="shared" si="34"/>
        <v>129.19999999999976</v>
      </c>
      <c r="N174" s="44">
        <f t="shared" si="34"/>
        <v>87.399999999999466</v>
      </c>
      <c r="O174" s="44">
        <f t="shared" si="34"/>
        <v>95.000000000001535</v>
      </c>
      <c r="P174" s="44">
        <f t="shared" si="34"/>
        <v>99.749999999998906</v>
      </c>
      <c r="Q174" s="45">
        <f t="shared" si="34"/>
        <v>82.650000000001171</v>
      </c>
      <c r="R174" s="45">
        <f t="shared" si="34"/>
        <v>90.250000000001194</v>
      </c>
      <c r="S174" s="45">
        <f t="shared" si="34"/>
        <v>95.000000000001535</v>
      </c>
      <c r="T174" s="46">
        <f t="shared" si="34"/>
        <v>77.900000000001313</v>
      </c>
      <c r="U174" s="46">
        <f t="shared" si="36"/>
        <v>85.5</v>
      </c>
      <c r="V174" s="46">
        <f t="shared" si="36"/>
        <v>90.250000000001194</v>
      </c>
      <c r="W174" s="47">
        <f t="shared" si="36"/>
        <v>73.150000000000119</v>
      </c>
      <c r="X174" s="47">
        <f t="shared" si="36"/>
        <v>80.749999999998806</v>
      </c>
      <c r="Y174" s="47">
        <f t="shared" si="36"/>
        <v>85.5</v>
      </c>
      <c r="Z174" s="48">
        <f t="shared" si="36"/>
        <v>68.399999999998926</v>
      </c>
      <c r="AA174" s="48">
        <f t="shared" si="36"/>
        <v>75.999999999999289</v>
      </c>
      <c r="AB174" s="48">
        <f t="shared" si="36"/>
        <v>80.749999999998806</v>
      </c>
      <c r="AC174" s="49">
        <f t="shared" si="36"/>
        <v>63.65000000000019</v>
      </c>
      <c r="AD174" s="49">
        <f t="shared" si="36"/>
        <v>71.249999999999844</v>
      </c>
      <c r="AE174" s="49">
        <f t="shared" si="36"/>
        <v>75.999999999999289</v>
      </c>
      <c r="AF174" s="50">
        <f t="shared" si="36"/>
        <v>58.899999999999331</v>
      </c>
      <c r="AG174" s="50">
        <f t="shared" si="36"/>
        <v>66.500000000000597</v>
      </c>
      <c r="AH174" s="50">
        <f t="shared" si="36"/>
        <v>71.249999999999844</v>
      </c>
      <c r="AI174" s="51">
        <f t="shared" si="36"/>
        <v>54.150000000000489</v>
      </c>
      <c r="AJ174" s="51">
        <f t="shared" si="36"/>
        <v>61.749999999999403</v>
      </c>
      <c r="AK174" s="51">
        <f t="shared" si="35"/>
        <v>66.500000000000597</v>
      </c>
    </row>
    <row r="175" spans="1:37" ht="12.95" customHeight="1">
      <c r="A175" s="27"/>
      <c r="B175" s="27"/>
      <c r="C175" s="27"/>
      <c r="D175" s="52">
        <f t="shared" si="30"/>
        <v>0.47777777777777658</v>
      </c>
      <c r="E175" s="41">
        <f t="shared" si="34"/>
        <v>136.64444444444419</v>
      </c>
      <c r="F175" s="41">
        <f t="shared" si="34"/>
        <v>144.28888888888628</v>
      </c>
      <c r="G175" s="41">
        <f t="shared" si="34"/>
        <v>149.06666666666524</v>
      </c>
      <c r="H175" s="42">
        <f t="shared" si="34"/>
        <v>127.08888888889052</v>
      </c>
      <c r="I175" s="42">
        <f t="shared" si="34"/>
        <v>134.73333333333275</v>
      </c>
      <c r="J175" s="42">
        <f t="shared" si="34"/>
        <v>139.5111111111114</v>
      </c>
      <c r="K175" s="43">
        <f t="shared" si="34"/>
        <v>117.53333333333262</v>
      </c>
      <c r="L175" s="43">
        <f t="shared" si="34"/>
        <v>125.17777777777604</v>
      </c>
      <c r="M175" s="43">
        <f t="shared" si="34"/>
        <v>129.95555555555532</v>
      </c>
      <c r="N175" s="44">
        <f t="shared" si="34"/>
        <v>87.911111111110571</v>
      </c>
      <c r="O175" s="44">
        <f t="shared" si="34"/>
        <v>95.555555555557092</v>
      </c>
      <c r="P175" s="44">
        <f t="shared" si="34"/>
        <v>100.33333333333223</v>
      </c>
      <c r="Q175" s="45">
        <f t="shared" si="34"/>
        <v>83.133333333334505</v>
      </c>
      <c r="R175" s="45">
        <f t="shared" si="34"/>
        <v>90.777777777778965</v>
      </c>
      <c r="S175" s="45">
        <f t="shared" si="34"/>
        <v>95.555555555557092</v>
      </c>
      <c r="T175" s="46">
        <f t="shared" si="34"/>
        <v>78.355555555556862</v>
      </c>
      <c r="U175" s="46">
        <f t="shared" si="36"/>
        <v>86</v>
      </c>
      <c r="V175" s="46">
        <f t="shared" si="36"/>
        <v>90.777777777778965</v>
      </c>
      <c r="W175" s="47">
        <f t="shared" si="36"/>
        <v>73.577777777777897</v>
      </c>
      <c r="X175" s="47">
        <f t="shared" si="36"/>
        <v>81.222222222221035</v>
      </c>
      <c r="Y175" s="47">
        <f t="shared" si="36"/>
        <v>86</v>
      </c>
      <c r="Z175" s="48">
        <f t="shared" si="36"/>
        <v>68.799999999998931</v>
      </c>
      <c r="AA175" s="48">
        <f t="shared" si="36"/>
        <v>76.444444444443732</v>
      </c>
      <c r="AB175" s="48">
        <f t="shared" si="36"/>
        <v>81.222222222221035</v>
      </c>
      <c r="AC175" s="49">
        <f t="shared" si="36"/>
        <v>64.02222222222241</v>
      </c>
      <c r="AD175" s="49">
        <f t="shared" si="36"/>
        <v>71.666666666666515</v>
      </c>
      <c r="AE175" s="49">
        <f t="shared" si="36"/>
        <v>76.444444444443732</v>
      </c>
      <c r="AF175" s="50">
        <f t="shared" si="35"/>
        <v>59.244444444443772</v>
      </c>
      <c r="AG175" s="50">
        <f t="shared" si="35"/>
        <v>66.888888888889483</v>
      </c>
      <c r="AH175" s="50">
        <f t="shared" si="35"/>
        <v>71.666666666666515</v>
      </c>
      <c r="AI175" s="51">
        <f t="shared" si="35"/>
        <v>54.466666666667159</v>
      </c>
      <c r="AJ175" s="51">
        <f t="shared" si="35"/>
        <v>62.111111111110517</v>
      </c>
      <c r="AK175" s="51">
        <f t="shared" si="35"/>
        <v>66.888888888889483</v>
      </c>
    </row>
    <row r="176" spans="1:37" ht="12.95" customHeight="1">
      <c r="A176" s="27"/>
      <c r="B176" s="27"/>
      <c r="C176" s="27"/>
      <c r="D176" s="52">
        <f t="shared" si="30"/>
        <v>0.48055555555555435</v>
      </c>
      <c r="E176" s="41">
        <f t="shared" si="34"/>
        <v>137.43888888888864</v>
      </c>
      <c r="F176" s="41">
        <f t="shared" si="34"/>
        <v>145.12777777777518</v>
      </c>
      <c r="G176" s="41">
        <f t="shared" si="34"/>
        <v>149.93333333333192</v>
      </c>
      <c r="H176" s="42">
        <f t="shared" si="34"/>
        <v>127.82777777777942</v>
      </c>
      <c r="I176" s="42">
        <f t="shared" si="34"/>
        <v>135.51666666666608</v>
      </c>
      <c r="J176" s="42">
        <f t="shared" si="34"/>
        <v>140.32222222222251</v>
      </c>
      <c r="K176" s="43">
        <f t="shared" si="34"/>
        <v>118.21666666666596</v>
      </c>
      <c r="L176" s="43">
        <f t="shared" si="34"/>
        <v>125.90555555555382</v>
      </c>
      <c r="M176" s="43">
        <f t="shared" si="34"/>
        <v>130.71111111111088</v>
      </c>
      <c r="N176" s="44">
        <f t="shared" si="34"/>
        <v>88.422222222221677</v>
      </c>
      <c r="O176" s="44">
        <f t="shared" si="34"/>
        <v>96.111111111112649</v>
      </c>
      <c r="P176" s="44">
        <f t="shared" si="34"/>
        <v>100.91666666666556</v>
      </c>
      <c r="Q176" s="45">
        <f t="shared" si="34"/>
        <v>83.61666666666784</v>
      </c>
      <c r="R176" s="45">
        <f t="shared" si="34"/>
        <v>91.305555555556737</v>
      </c>
      <c r="S176" s="45">
        <f t="shared" si="34"/>
        <v>96.111111111112649</v>
      </c>
      <c r="T176" s="46">
        <f t="shared" si="34"/>
        <v>78.81111111111241</v>
      </c>
      <c r="U176" s="46">
        <f t="shared" si="36"/>
        <v>86.5</v>
      </c>
      <c r="V176" s="46">
        <f t="shared" si="36"/>
        <v>91.305555555556737</v>
      </c>
      <c r="W176" s="47">
        <f t="shared" si="36"/>
        <v>74.005555555555674</v>
      </c>
      <c r="X176" s="47">
        <f t="shared" si="36"/>
        <v>81.694444444443263</v>
      </c>
      <c r="Y176" s="47">
        <f t="shared" si="36"/>
        <v>86.5</v>
      </c>
      <c r="Z176" s="48">
        <f t="shared" si="36"/>
        <v>69.199999999998937</v>
      </c>
      <c r="AA176" s="48">
        <f t="shared" si="36"/>
        <v>76.888888888888175</v>
      </c>
      <c r="AB176" s="48">
        <f t="shared" si="36"/>
        <v>81.694444444443263</v>
      </c>
      <c r="AC176" s="49">
        <f t="shared" si="36"/>
        <v>64.39444444444463</v>
      </c>
      <c r="AD176" s="49">
        <f t="shared" si="36"/>
        <v>72.083333333333186</v>
      </c>
      <c r="AE176" s="49">
        <f t="shared" si="36"/>
        <v>76.888888888888175</v>
      </c>
      <c r="AF176" s="50">
        <f t="shared" si="35"/>
        <v>59.588888888888214</v>
      </c>
      <c r="AG176" s="50">
        <f t="shared" si="35"/>
        <v>67.277777777778368</v>
      </c>
      <c r="AH176" s="50">
        <f t="shared" si="35"/>
        <v>72.083333333333186</v>
      </c>
      <c r="AI176" s="51">
        <f t="shared" si="35"/>
        <v>54.783333333333829</v>
      </c>
      <c r="AJ176" s="51">
        <f t="shared" si="35"/>
        <v>62.472222222221632</v>
      </c>
      <c r="AK176" s="51">
        <f t="shared" si="35"/>
        <v>67.277777777778368</v>
      </c>
    </row>
    <row r="177" spans="1:37" ht="12.95" customHeight="1">
      <c r="A177" s="27"/>
      <c r="B177" s="27"/>
      <c r="C177" s="27"/>
      <c r="D177" s="52">
        <f t="shared" si="30"/>
        <v>0.48333333333333212</v>
      </c>
      <c r="E177" s="41">
        <f t="shared" si="34"/>
        <v>138.23333333333309</v>
      </c>
      <c r="F177" s="41">
        <f t="shared" si="34"/>
        <v>145.96666666666408</v>
      </c>
      <c r="G177" s="41">
        <f t="shared" si="34"/>
        <v>150.79999999999859</v>
      </c>
      <c r="H177" s="42">
        <f t="shared" si="34"/>
        <v>128.56666666666831</v>
      </c>
      <c r="I177" s="42">
        <f t="shared" si="34"/>
        <v>136.29999999999941</v>
      </c>
      <c r="J177" s="42">
        <f t="shared" si="34"/>
        <v>141.13333333333361</v>
      </c>
      <c r="K177" s="43">
        <f t="shared" si="34"/>
        <v>118.8999999999993</v>
      </c>
      <c r="L177" s="43">
        <f t="shared" si="34"/>
        <v>126.63333333333159</v>
      </c>
      <c r="M177" s="43">
        <f t="shared" si="34"/>
        <v>131.46666666666644</v>
      </c>
      <c r="N177" s="44">
        <f t="shared" si="34"/>
        <v>88.933333333332783</v>
      </c>
      <c r="O177" s="44">
        <f t="shared" si="34"/>
        <v>96.666666666668206</v>
      </c>
      <c r="P177" s="44">
        <f t="shared" si="34"/>
        <v>101.49999999999889</v>
      </c>
      <c r="Q177" s="45">
        <f t="shared" si="34"/>
        <v>84.100000000001174</v>
      </c>
      <c r="R177" s="45">
        <f t="shared" si="34"/>
        <v>91.833333333334508</v>
      </c>
      <c r="S177" s="45">
        <f t="shared" si="34"/>
        <v>96.666666666668206</v>
      </c>
      <c r="T177" s="46">
        <f t="shared" ref="T177" si="37">T178-(T$363/360)</f>
        <v>79.266666666667959</v>
      </c>
      <c r="U177" s="46">
        <f t="shared" si="36"/>
        <v>87</v>
      </c>
      <c r="V177" s="46">
        <f t="shared" si="36"/>
        <v>91.833333333334508</v>
      </c>
      <c r="W177" s="47">
        <f t="shared" si="36"/>
        <v>74.433333333333451</v>
      </c>
      <c r="X177" s="47">
        <f t="shared" si="36"/>
        <v>82.166666666665492</v>
      </c>
      <c r="Y177" s="47">
        <f t="shared" si="36"/>
        <v>87</v>
      </c>
      <c r="Z177" s="48">
        <f t="shared" si="36"/>
        <v>69.599999999998943</v>
      </c>
      <c r="AA177" s="48">
        <f t="shared" si="36"/>
        <v>77.333333333332618</v>
      </c>
      <c r="AB177" s="48">
        <f t="shared" si="36"/>
        <v>82.166666666665492</v>
      </c>
      <c r="AC177" s="49">
        <f t="shared" si="36"/>
        <v>64.76666666666685</v>
      </c>
      <c r="AD177" s="49">
        <f t="shared" si="36"/>
        <v>72.499999999999858</v>
      </c>
      <c r="AE177" s="49">
        <f t="shared" si="36"/>
        <v>77.333333333332618</v>
      </c>
      <c r="AF177" s="50">
        <f t="shared" si="35"/>
        <v>59.933333333332655</v>
      </c>
      <c r="AG177" s="50">
        <f t="shared" si="35"/>
        <v>67.666666666667254</v>
      </c>
      <c r="AH177" s="50">
        <f t="shared" si="35"/>
        <v>72.499999999999858</v>
      </c>
      <c r="AI177" s="51">
        <f t="shared" si="35"/>
        <v>55.100000000000499</v>
      </c>
      <c r="AJ177" s="51">
        <f t="shared" si="35"/>
        <v>62.833333333332746</v>
      </c>
      <c r="AK177" s="51">
        <f t="shared" si="35"/>
        <v>67.666666666667254</v>
      </c>
    </row>
    <row r="178" spans="1:37" ht="12.95" customHeight="1">
      <c r="A178" s="27"/>
      <c r="B178" s="27"/>
      <c r="C178" s="27"/>
      <c r="D178" s="52">
        <f t="shared" si="30"/>
        <v>0.48611111111110988</v>
      </c>
      <c r="E178" s="41">
        <f t="shared" ref="E178:T193" si="38">E179-(E$363/360)</f>
        <v>139.02777777777754</v>
      </c>
      <c r="F178" s="41">
        <f t="shared" si="38"/>
        <v>146.80555555555298</v>
      </c>
      <c r="G178" s="41">
        <f t="shared" si="38"/>
        <v>151.66666666666526</v>
      </c>
      <c r="H178" s="42">
        <f t="shared" si="38"/>
        <v>129.30555555555719</v>
      </c>
      <c r="I178" s="42">
        <f t="shared" si="38"/>
        <v>137.08333333333275</v>
      </c>
      <c r="J178" s="42">
        <f t="shared" si="38"/>
        <v>141.94444444444471</v>
      </c>
      <c r="K178" s="43">
        <f t="shared" si="38"/>
        <v>119.58333333333263</v>
      </c>
      <c r="L178" s="43">
        <f t="shared" si="38"/>
        <v>127.36111111110937</v>
      </c>
      <c r="M178" s="43">
        <f t="shared" si="38"/>
        <v>132.222222222222</v>
      </c>
      <c r="N178" s="44">
        <f t="shared" si="38"/>
        <v>89.444444444443889</v>
      </c>
      <c r="O178" s="44">
        <f t="shared" si="38"/>
        <v>97.222222222223763</v>
      </c>
      <c r="P178" s="44">
        <f t="shared" si="38"/>
        <v>102.08333333333222</v>
      </c>
      <c r="Q178" s="45">
        <f t="shared" si="38"/>
        <v>84.583333333334508</v>
      </c>
      <c r="R178" s="45">
        <f t="shared" si="38"/>
        <v>92.36111111111228</v>
      </c>
      <c r="S178" s="45">
        <f t="shared" si="38"/>
        <v>97.222222222223763</v>
      </c>
      <c r="T178" s="46">
        <f t="shared" si="38"/>
        <v>79.722222222223508</v>
      </c>
      <c r="U178" s="46">
        <f t="shared" si="36"/>
        <v>87.5</v>
      </c>
      <c r="V178" s="46">
        <f t="shared" si="36"/>
        <v>92.36111111111228</v>
      </c>
      <c r="W178" s="47">
        <f t="shared" si="36"/>
        <v>74.861111111111228</v>
      </c>
      <c r="X178" s="47">
        <f t="shared" si="36"/>
        <v>82.63888888888772</v>
      </c>
      <c r="Y178" s="47">
        <f t="shared" si="36"/>
        <v>87.5</v>
      </c>
      <c r="Z178" s="48">
        <f t="shared" si="36"/>
        <v>69.999999999998948</v>
      </c>
      <c r="AA178" s="48">
        <f t="shared" si="36"/>
        <v>77.777777777777061</v>
      </c>
      <c r="AB178" s="48">
        <f t="shared" si="36"/>
        <v>82.63888888888772</v>
      </c>
      <c r="AC178" s="49">
        <f t="shared" si="36"/>
        <v>65.13888888888907</v>
      </c>
      <c r="AD178" s="49">
        <f t="shared" si="36"/>
        <v>72.916666666666529</v>
      </c>
      <c r="AE178" s="49">
        <f t="shared" si="36"/>
        <v>77.777777777777061</v>
      </c>
      <c r="AF178" s="50">
        <f t="shared" si="35"/>
        <v>60.277777777777096</v>
      </c>
      <c r="AG178" s="50">
        <f t="shared" si="35"/>
        <v>68.05555555555614</v>
      </c>
      <c r="AH178" s="50">
        <f t="shared" si="35"/>
        <v>72.916666666666529</v>
      </c>
      <c r="AI178" s="51">
        <f t="shared" si="35"/>
        <v>55.416666666667169</v>
      </c>
      <c r="AJ178" s="51">
        <f t="shared" si="35"/>
        <v>63.19444444444386</v>
      </c>
      <c r="AK178" s="51">
        <f t="shared" si="35"/>
        <v>68.05555555555614</v>
      </c>
    </row>
    <row r="179" spans="1:37" ht="12.95" customHeight="1">
      <c r="A179" s="27"/>
      <c r="B179" s="27"/>
      <c r="C179" s="27"/>
      <c r="D179" s="52">
        <f t="shared" si="30"/>
        <v>0.48888888888888765</v>
      </c>
      <c r="E179" s="41">
        <f t="shared" si="38"/>
        <v>139.822222222222</v>
      </c>
      <c r="F179" s="41">
        <f t="shared" si="38"/>
        <v>147.64444444444189</v>
      </c>
      <c r="G179" s="41">
        <f t="shared" si="38"/>
        <v>152.53333333333194</v>
      </c>
      <c r="H179" s="42">
        <f t="shared" si="38"/>
        <v>130.04444444444607</v>
      </c>
      <c r="I179" s="42">
        <f t="shared" si="38"/>
        <v>137.86666666666608</v>
      </c>
      <c r="J179" s="42">
        <f t="shared" si="38"/>
        <v>142.75555555555582</v>
      </c>
      <c r="K179" s="43">
        <f t="shared" si="38"/>
        <v>120.26666666666597</v>
      </c>
      <c r="L179" s="43">
        <f t="shared" si="38"/>
        <v>128.08888888888714</v>
      </c>
      <c r="M179" s="43">
        <f t="shared" si="38"/>
        <v>132.97777777777756</v>
      </c>
      <c r="N179" s="44">
        <f t="shared" si="38"/>
        <v>89.955555555554994</v>
      </c>
      <c r="O179" s="44">
        <f t="shared" si="38"/>
        <v>97.77777777777932</v>
      </c>
      <c r="P179" s="44">
        <f t="shared" si="38"/>
        <v>102.66666666666555</v>
      </c>
      <c r="Q179" s="45">
        <f t="shared" si="38"/>
        <v>85.066666666667842</v>
      </c>
      <c r="R179" s="45">
        <f t="shared" si="38"/>
        <v>92.888888888890051</v>
      </c>
      <c r="S179" s="45">
        <f t="shared" si="38"/>
        <v>97.77777777777932</v>
      </c>
      <c r="T179" s="46">
        <f t="shared" si="38"/>
        <v>80.177777777779056</v>
      </c>
      <c r="U179" s="46">
        <f t="shared" si="36"/>
        <v>88</v>
      </c>
      <c r="V179" s="46">
        <f t="shared" si="36"/>
        <v>92.888888888890051</v>
      </c>
      <c r="W179" s="47">
        <f t="shared" si="36"/>
        <v>75.288888888889005</v>
      </c>
      <c r="X179" s="47">
        <f t="shared" si="36"/>
        <v>83.111111111109949</v>
      </c>
      <c r="Y179" s="47">
        <f t="shared" si="36"/>
        <v>88</v>
      </c>
      <c r="Z179" s="48">
        <f t="shared" si="36"/>
        <v>70.399999999998954</v>
      </c>
      <c r="AA179" s="48">
        <f t="shared" si="36"/>
        <v>78.222222222221504</v>
      </c>
      <c r="AB179" s="48">
        <f t="shared" si="36"/>
        <v>83.111111111109949</v>
      </c>
      <c r="AC179" s="49">
        <f t="shared" si="36"/>
        <v>65.51111111111129</v>
      </c>
      <c r="AD179" s="49">
        <f t="shared" si="36"/>
        <v>73.333333333333201</v>
      </c>
      <c r="AE179" s="49">
        <f t="shared" si="36"/>
        <v>78.222222222221504</v>
      </c>
      <c r="AF179" s="50">
        <f t="shared" si="35"/>
        <v>60.622222222221538</v>
      </c>
      <c r="AG179" s="50">
        <f t="shared" si="35"/>
        <v>68.444444444445026</v>
      </c>
      <c r="AH179" s="50">
        <f t="shared" si="35"/>
        <v>73.333333333333201</v>
      </c>
      <c r="AI179" s="51">
        <f t="shared" si="35"/>
        <v>55.733333333333839</v>
      </c>
      <c r="AJ179" s="51">
        <f t="shared" si="35"/>
        <v>63.555555555554974</v>
      </c>
      <c r="AK179" s="51">
        <f t="shared" si="35"/>
        <v>68.444444444445026</v>
      </c>
    </row>
    <row r="180" spans="1:37" ht="12.95" customHeight="1">
      <c r="A180" s="27"/>
      <c r="B180" s="27"/>
      <c r="C180" s="27"/>
      <c r="D180" s="52">
        <f t="shared" si="30"/>
        <v>0.49166666666666542</v>
      </c>
      <c r="E180" s="41">
        <f t="shared" si="38"/>
        <v>140.61666666666645</v>
      </c>
      <c r="F180" s="41">
        <f t="shared" si="38"/>
        <v>148.48333333333079</v>
      </c>
      <c r="G180" s="41">
        <f t="shared" si="38"/>
        <v>153.39999999999861</v>
      </c>
      <c r="H180" s="42">
        <f t="shared" si="38"/>
        <v>130.78333333333495</v>
      </c>
      <c r="I180" s="42">
        <f t="shared" si="38"/>
        <v>138.64999999999941</v>
      </c>
      <c r="J180" s="42">
        <f t="shared" si="38"/>
        <v>143.56666666666692</v>
      </c>
      <c r="K180" s="43">
        <f t="shared" si="38"/>
        <v>120.94999999999931</v>
      </c>
      <c r="L180" s="43">
        <f t="shared" si="38"/>
        <v>128.81666666666493</v>
      </c>
      <c r="M180" s="43">
        <f t="shared" si="38"/>
        <v>133.73333333333312</v>
      </c>
      <c r="N180" s="44">
        <f t="shared" si="38"/>
        <v>90.4666666666661</v>
      </c>
      <c r="O180" s="44">
        <f t="shared" si="38"/>
        <v>98.333333333334878</v>
      </c>
      <c r="P180" s="44">
        <f t="shared" si="38"/>
        <v>103.24999999999888</v>
      </c>
      <c r="Q180" s="45">
        <f t="shared" si="38"/>
        <v>85.550000000001177</v>
      </c>
      <c r="R180" s="45">
        <f t="shared" si="38"/>
        <v>93.416666666667822</v>
      </c>
      <c r="S180" s="45">
        <f t="shared" si="38"/>
        <v>98.333333333334878</v>
      </c>
      <c r="T180" s="46">
        <f t="shared" si="38"/>
        <v>80.633333333334605</v>
      </c>
      <c r="U180" s="46">
        <f t="shared" si="36"/>
        <v>88.5</v>
      </c>
      <c r="V180" s="46">
        <f t="shared" si="36"/>
        <v>93.416666666667822</v>
      </c>
      <c r="W180" s="47">
        <f t="shared" si="36"/>
        <v>75.716666666666782</v>
      </c>
      <c r="X180" s="47">
        <f t="shared" si="36"/>
        <v>83.583333333332178</v>
      </c>
      <c r="Y180" s="47">
        <f t="shared" si="36"/>
        <v>88.5</v>
      </c>
      <c r="Z180" s="48">
        <f t="shared" si="36"/>
        <v>70.79999999999896</v>
      </c>
      <c r="AA180" s="48">
        <f t="shared" si="36"/>
        <v>78.666666666665947</v>
      </c>
      <c r="AB180" s="48">
        <f t="shared" si="36"/>
        <v>83.583333333332178</v>
      </c>
      <c r="AC180" s="49">
        <f t="shared" si="36"/>
        <v>65.88333333333351</v>
      </c>
      <c r="AD180" s="49">
        <f t="shared" ref="AD180:AE180" si="39">AD181-(AD$363/360)</f>
        <v>73.749999999999872</v>
      </c>
      <c r="AE180" s="49">
        <f t="shared" si="39"/>
        <v>78.666666666665947</v>
      </c>
      <c r="AF180" s="50">
        <f t="shared" si="35"/>
        <v>60.966666666665979</v>
      </c>
      <c r="AG180" s="50">
        <f t="shared" si="35"/>
        <v>68.833333333333911</v>
      </c>
      <c r="AH180" s="50">
        <f t="shared" si="35"/>
        <v>73.749999999999872</v>
      </c>
      <c r="AI180" s="51">
        <f t="shared" si="35"/>
        <v>56.050000000000509</v>
      </c>
      <c r="AJ180" s="51">
        <f t="shared" si="35"/>
        <v>63.916666666666089</v>
      </c>
      <c r="AK180" s="51">
        <f t="shared" si="35"/>
        <v>68.833333333333911</v>
      </c>
    </row>
    <row r="181" spans="1:37" ht="12.95" customHeight="1">
      <c r="A181" s="27"/>
      <c r="B181" s="27"/>
      <c r="C181" s="27"/>
      <c r="D181" s="52">
        <f t="shared" si="30"/>
        <v>0.49444444444444319</v>
      </c>
      <c r="E181" s="41">
        <f t="shared" si="38"/>
        <v>141.4111111111109</v>
      </c>
      <c r="F181" s="41">
        <f t="shared" si="38"/>
        <v>149.32222222221969</v>
      </c>
      <c r="G181" s="41">
        <f t="shared" si="38"/>
        <v>154.26666666666529</v>
      </c>
      <c r="H181" s="42">
        <f t="shared" si="38"/>
        <v>131.52222222222383</v>
      </c>
      <c r="I181" s="42">
        <f t="shared" si="38"/>
        <v>139.43333333333274</v>
      </c>
      <c r="J181" s="42">
        <f t="shared" si="38"/>
        <v>144.37777777777802</v>
      </c>
      <c r="K181" s="43">
        <f t="shared" si="38"/>
        <v>121.63333333333264</v>
      </c>
      <c r="L181" s="43">
        <f t="shared" si="38"/>
        <v>129.54444444444272</v>
      </c>
      <c r="M181" s="43">
        <f t="shared" si="38"/>
        <v>134.48888888888868</v>
      </c>
      <c r="N181" s="44">
        <f t="shared" si="38"/>
        <v>90.977777777777206</v>
      </c>
      <c r="O181" s="44">
        <f t="shared" si="38"/>
        <v>98.888888888890435</v>
      </c>
      <c r="P181" s="44">
        <f t="shared" si="38"/>
        <v>103.83333333333221</v>
      </c>
      <c r="Q181" s="45">
        <f t="shared" si="38"/>
        <v>86.033333333334511</v>
      </c>
      <c r="R181" s="45">
        <f t="shared" si="38"/>
        <v>93.944444444445594</v>
      </c>
      <c r="S181" s="45">
        <f t="shared" si="38"/>
        <v>98.888888888890435</v>
      </c>
      <c r="T181" s="46">
        <f t="shared" si="38"/>
        <v>81.088888888890153</v>
      </c>
      <c r="U181" s="46">
        <f t="shared" ref="U181:AJ202" si="40">U182-(U$363/360)</f>
        <v>89</v>
      </c>
      <c r="V181" s="46">
        <f t="shared" si="40"/>
        <v>93.944444444445594</v>
      </c>
      <c r="W181" s="47">
        <f t="shared" si="40"/>
        <v>76.144444444444559</v>
      </c>
      <c r="X181" s="47">
        <f t="shared" si="40"/>
        <v>84.055555555554406</v>
      </c>
      <c r="Y181" s="47">
        <f t="shared" si="40"/>
        <v>89</v>
      </c>
      <c r="Z181" s="48">
        <f t="shared" si="40"/>
        <v>71.199999999998965</v>
      </c>
      <c r="AA181" s="48">
        <f t="shared" si="40"/>
        <v>79.11111111111039</v>
      </c>
      <c r="AB181" s="48">
        <f t="shared" si="40"/>
        <v>84.055555555554406</v>
      </c>
      <c r="AC181" s="49">
        <f t="shared" si="40"/>
        <v>66.255555555555731</v>
      </c>
      <c r="AD181" s="49">
        <f t="shared" si="40"/>
        <v>74.166666666666544</v>
      </c>
      <c r="AE181" s="49">
        <f t="shared" si="40"/>
        <v>79.11111111111039</v>
      </c>
      <c r="AF181" s="50">
        <f t="shared" si="35"/>
        <v>61.311111111110421</v>
      </c>
      <c r="AG181" s="50">
        <f t="shared" si="35"/>
        <v>69.222222222222797</v>
      </c>
      <c r="AH181" s="50">
        <f t="shared" si="35"/>
        <v>74.166666666666544</v>
      </c>
      <c r="AI181" s="51">
        <f t="shared" si="35"/>
        <v>56.366666666667179</v>
      </c>
      <c r="AJ181" s="51">
        <f t="shared" si="35"/>
        <v>64.277777777777203</v>
      </c>
      <c r="AK181" s="51">
        <f t="shared" si="35"/>
        <v>69.222222222222797</v>
      </c>
    </row>
    <row r="182" spans="1:37" ht="12.95" customHeight="1">
      <c r="A182" s="27"/>
      <c r="B182" s="27"/>
      <c r="C182" s="27"/>
      <c r="D182" s="52">
        <f t="shared" si="30"/>
        <v>0.49722222222222096</v>
      </c>
      <c r="E182" s="41">
        <f t="shared" si="38"/>
        <v>142.20555555555535</v>
      </c>
      <c r="F182" s="41">
        <f t="shared" si="38"/>
        <v>150.1611111111086</v>
      </c>
      <c r="G182" s="41">
        <f t="shared" si="38"/>
        <v>155.13333333333196</v>
      </c>
      <c r="H182" s="42">
        <f t="shared" si="38"/>
        <v>132.26111111111271</v>
      </c>
      <c r="I182" s="42">
        <f t="shared" si="38"/>
        <v>140.21666666666607</v>
      </c>
      <c r="J182" s="42">
        <f t="shared" si="38"/>
        <v>145.18888888888912</v>
      </c>
      <c r="K182" s="43">
        <f t="shared" si="38"/>
        <v>122.31666666666598</v>
      </c>
      <c r="L182" s="43">
        <f t="shared" si="38"/>
        <v>130.27222222222051</v>
      </c>
      <c r="M182" s="43">
        <f t="shared" si="38"/>
        <v>135.24444444444424</v>
      </c>
      <c r="N182" s="44">
        <f t="shared" si="38"/>
        <v>91.488888888888312</v>
      </c>
      <c r="O182" s="44">
        <f t="shared" si="38"/>
        <v>99.444444444445992</v>
      </c>
      <c r="P182" s="44">
        <f t="shared" si="38"/>
        <v>104.41666666666553</v>
      </c>
      <c r="Q182" s="45">
        <f t="shared" si="38"/>
        <v>86.516666666667845</v>
      </c>
      <c r="R182" s="45">
        <f t="shared" si="38"/>
        <v>94.472222222223365</v>
      </c>
      <c r="S182" s="45">
        <f t="shared" si="38"/>
        <v>99.444444444445992</v>
      </c>
      <c r="T182" s="46">
        <f t="shared" si="38"/>
        <v>81.544444444445702</v>
      </c>
      <c r="U182" s="46">
        <f t="shared" si="40"/>
        <v>89.5</v>
      </c>
      <c r="V182" s="46">
        <f t="shared" si="40"/>
        <v>94.472222222223365</v>
      </c>
      <c r="W182" s="47">
        <f t="shared" si="40"/>
        <v>76.572222222222337</v>
      </c>
      <c r="X182" s="47">
        <f t="shared" si="40"/>
        <v>84.527777777776635</v>
      </c>
      <c r="Y182" s="47">
        <f t="shared" si="40"/>
        <v>89.5</v>
      </c>
      <c r="Z182" s="48">
        <f t="shared" si="40"/>
        <v>71.599999999998971</v>
      </c>
      <c r="AA182" s="48">
        <f t="shared" si="40"/>
        <v>79.555555555554832</v>
      </c>
      <c r="AB182" s="48">
        <f t="shared" si="40"/>
        <v>84.527777777776635</v>
      </c>
      <c r="AC182" s="49">
        <f t="shared" si="40"/>
        <v>66.627777777777951</v>
      </c>
      <c r="AD182" s="49">
        <f t="shared" si="40"/>
        <v>74.583333333333215</v>
      </c>
      <c r="AE182" s="49">
        <f t="shared" si="40"/>
        <v>79.555555555554832</v>
      </c>
      <c r="AF182" s="50">
        <f t="shared" si="35"/>
        <v>61.655555555554862</v>
      </c>
      <c r="AG182" s="50">
        <f t="shared" si="35"/>
        <v>69.611111111111683</v>
      </c>
      <c r="AH182" s="50">
        <f t="shared" si="35"/>
        <v>74.583333333333215</v>
      </c>
      <c r="AI182" s="51">
        <f t="shared" si="35"/>
        <v>56.683333333333849</v>
      </c>
      <c r="AJ182" s="51">
        <f t="shared" si="35"/>
        <v>64.638888888888317</v>
      </c>
      <c r="AK182" s="51">
        <f t="shared" si="35"/>
        <v>69.611111111111683</v>
      </c>
    </row>
    <row r="183" spans="1:37" ht="12.95" customHeight="1">
      <c r="A183" s="27"/>
      <c r="B183" s="27"/>
      <c r="C183" s="27"/>
      <c r="D183" s="52">
        <f t="shared" si="30"/>
        <v>0.49999999999999872</v>
      </c>
      <c r="E183" s="41">
        <f t="shared" si="38"/>
        <v>142.9999999999998</v>
      </c>
      <c r="F183" s="41">
        <f t="shared" si="38"/>
        <v>150.9999999999975</v>
      </c>
      <c r="G183" s="41">
        <f t="shared" si="38"/>
        <v>155.99999999999864</v>
      </c>
      <c r="H183" s="42">
        <f t="shared" si="38"/>
        <v>133.00000000000159</v>
      </c>
      <c r="I183" s="42">
        <f t="shared" si="38"/>
        <v>140.9999999999994</v>
      </c>
      <c r="J183" s="42">
        <f t="shared" si="38"/>
        <v>146.00000000000023</v>
      </c>
      <c r="K183" s="43">
        <f t="shared" si="38"/>
        <v>122.99999999999932</v>
      </c>
      <c r="L183" s="43">
        <f t="shared" si="38"/>
        <v>130.99999999999829</v>
      </c>
      <c r="M183" s="43">
        <f t="shared" si="38"/>
        <v>135.9999999999998</v>
      </c>
      <c r="N183" s="44">
        <f t="shared" si="38"/>
        <v>91.999999999999417</v>
      </c>
      <c r="O183" s="44">
        <f t="shared" si="38"/>
        <v>100.00000000000155</v>
      </c>
      <c r="P183" s="44">
        <f t="shared" si="38"/>
        <v>104.99999999999886</v>
      </c>
      <c r="Q183" s="45">
        <f t="shared" si="38"/>
        <v>87.00000000000118</v>
      </c>
      <c r="R183" s="45">
        <f t="shared" si="38"/>
        <v>95.000000000001137</v>
      </c>
      <c r="S183" s="45">
        <f t="shared" si="38"/>
        <v>100.00000000000155</v>
      </c>
      <c r="T183" s="46">
        <f t="shared" si="38"/>
        <v>82.000000000001251</v>
      </c>
      <c r="U183" s="46">
        <f t="shared" si="40"/>
        <v>90</v>
      </c>
      <c r="V183" s="46">
        <f t="shared" si="40"/>
        <v>95.000000000001137</v>
      </c>
      <c r="W183" s="47">
        <f t="shared" si="40"/>
        <v>77.000000000000114</v>
      </c>
      <c r="X183" s="47">
        <f t="shared" si="40"/>
        <v>84.999999999998863</v>
      </c>
      <c r="Y183" s="47">
        <f t="shared" si="40"/>
        <v>90</v>
      </c>
      <c r="Z183" s="48">
        <f t="shared" si="40"/>
        <v>71.999999999998977</v>
      </c>
      <c r="AA183" s="48">
        <f t="shared" si="40"/>
        <v>79.999999999999275</v>
      </c>
      <c r="AB183" s="48">
        <f t="shared" si="40"/>
        <v>84.999999999998863</v>
      </c>
      <c r="AC183" s="49">
        <f t="shared" si="40"/>
        <v>67.000000000000171</v>
      </c>
      <c r="AD183" s="49">
        <f t="shared" si="40"/>
        <v>74.999999999999886</v>
      </c>
      <c r="AE183" s="49">
        <f t="shared" si="40"/>
        <v>79.999999999999275</v>
      </c>
      <c r="AF183" s="50">
        <f t="shared" si="35"/>
        <v>61.999999999999304</v>
      </c>
      <c r="AG183" s="50">
        <f t="shared" si="35"/>
        <v>70.000000000000568</v>
      </c>
      <c r="AH183" s="50">
        <f t="shared" si="35"/>
        <v>74.999999999999886</v>
      </c>
      <c r="AI183" s="51">
        <f t="shared" si="35"/>
        <v>57.000000000000519</v>
      </c>
      <c r="AJ183" s="51">
        <f t="shared" si="35"/>
        <v>64.999999999999432</v>
      </c>
      <c r="AK183" s="51">
        <f t="shared" si="35"/>
        <v>70.000000000000568</v>
      </c>
    </row>
    <row r="184" spans="1:37" ht="12.95" customHeight="1">
      <c r="A184" s="27"/>
      <c r="B184" s="27"/>
      <c r="C184" s="27"/>
      <c r="D184" s="52">
        <f t="shared" si="30"/>
        <v>0.50277777777777655</v>
      </c>
      <c r="E184" s="41">
        <f t="shared" si="38"/>
        <v>143.79444444444425</v>
      </c>
      <c r="F184" s="41">
        <f t="shared" si="38"/>
        <v>151.8388888888864</v>
      </c>
      <c r="G184" s="41">
        <f t="shared" si="38"/>
        <v>156.86666666666531</v>
      </c>
      <c r="H184" s="42">
        <f t="shared" si="38"/>
        <v>133.73888888889047</v>
      </c>
      <c r="I184" s="42">
        <f t="shared" si="38"/>
        <v>141.78333333333273</v>
      </c>
      <c r="J184" s="42">
        <f t="shared" si="38"/>
        <v>146.81111111111133</v>
      </c>
      <c r="K184" s="43">
        <f t="shared" si="38"/>
        <v>123.68333333333266</v>
      </c>
      <c r="L184" s="43">
        <f t="shared" si="38"/>
        <v>131.72777777777608</v>
      </c>
      <c r="M184" s="43">
        <f t="shared" si="38"/>
        <v>136.75555555555536</v>
      </c>
      <c r="N184" s="44">
        <f t="shared" si="38"/>
        <v>92.511111111110523</v>
      </c>
      <c r="O184" s="44">
        <f t="shared" si="38"/>
        <v>100.55555555555711</v>
      </c>
      <c r="P184" s="44">
        <f t="shared" si="38"/>
        <v>105.58333333333219</v>
      </c>
      <c r="Q184" s="45">
        <f t="shared" si="38"/>
        <v>87.483333333334514</v>
      </c>
      <c r="R184" s="45">
        <f t="shared" si="38"/>
        <v>95.527777777778908</v>
      </c>
      <c r="S184" s="45">
        <f t="shared" si="38"/>
        <v>100.55555555555711</v>
      </c>
      <c r="T184" s="46">
        <f t="shared" si="38"/>
        <v>82.455555555556799</v>
      </c>
      <c r="U184" s="46">
        <f t="shared" si="40"/>
        <v>90.5</v>
      </c>
      <c r="V184" s="46">
        <f t="shared" si="40"/>
        <v>95.527777777778908</v>
      </c>
      <c r="W184" s="47">
        <f t="shared" si="40"/>
        <v>77.427777777777891</v>
      </c>
      <c r="X184" s="47">
        <f t="shared" si="40"/>
        <v>85.472222222221092</v>
      </c>
      <c r="Y184" s="47">
        <f t="shared" si="40"/>
        <v>90.5</v>
      </c>
      <c r="Z184" s="48">
        <f t="shared" si="40"/>
        <v>72.399999999998983</v>
      </c>
      <c r="AA184" s="48">
        <f t="shared" si="40"/>
        <v>80.444444444443718</v>
      </c>
      <c r="AB184" s="48">
        <f t="shared" si="40"/>
        <v>85.472222222221092</v>
      </c>
      <c r="AC184" s="49">
        <f t="shared" si="40"/>
        <v>67.372222222222391</v>
      </c>
      <c r="AD184" s="49">
        <f t="shared" si="40"/>
        <v>75.416666666666558</v>
      </c>
      <c r="AE184" s="49">
        <f t="shared" si="40"/>
        <v>80.444444444443718</v>
      </c>
      <c r="AF184" s="50">
        <f t="shared" si="35"/>
        <v>62.344444444443745</v>
      </c>
      <c r="AG184" s="50">
        <f t="shared" si="35"/>
        <v>70.388888888889454</v>
      </c>
      <c r="AH184" s="50">
        <f t="shared" si="35"/>
        <v>75.416666666666558</v>
      </c>
      <c r="AI184" s="51">
        <f t="shared" si="35"/>
        <v>57.316666666667189</v>
      </c>
      <c r="AJ184" s="51">
        <f t="shared" si="35"/>
        <v>65.361111111110546</v>
      </c>
      <c r="AK184" s="51">
        <f t="shared" si="35"/>
        <v>70.388888888889454</v>
      </c>
    </row>
    <row r="185" spans="1:37" ht="12.95" customHeight="1">
      <c r="A185" s="27"/>
      <c r="B185" s="27"/>
      <c r="C185" s="27"/>
      <c r="D185" s="52">
        <f t="shared" si="30"/>
        <v>0.50555555555555431</v>
      </c>
      <c r="E185" s="41">
        <f t="shared" si="38"/>
        <v>144.5888888888887</v>
      </c>
      <c r="F185" s="41">
        <f t="shared" si="38"/>
        <v>152.6777777777753</v>
      </c>
      <c r="G185" s="41">
        <f t="shared" si="38"/>
        <v>157.73333333333198</v>
      </c>
      <c r="H185" s="42">
        <f t="shared" si="38"/>
        <v>134.47777777777935</v>
      </c>
      <c r="I185" s="42">
        <f t="shared" si="38"/>
        <v>142.56666666666607</v>
      </c>
      <c r="J185" s="42">
        <f t="shared" si="38"/>
        <v>147.62222222222243</v>
      </c>
      <c r="K185" s="43">
        <f t="shared" si="38"/>
        <v>124.36666666666599</v>
      </c>
      <c r="L185" s="43">
        <f t="shared" si="38"/>
        <v>132.45555555555387</v>
      </c>
      <c r="M185" s="43">
        <f t="shared" si="38"/>
        <v>137.51111111111092</v>
      </c>
      <c r="N185" s="44">
        <f t="shared" si="38"/>
        <v>93.022222222221629</v>
      </c>
      <c r="O185" s="44">
        <f t="shared" si="38"/>
        <v>101.11111111111266</v>
      </c>
      <c r="P185" s="44">
        <f t="shared" si="38"/>
        <v>106.16666666666552</v>
      </c>
      <c r="Q185" s="45">
        <f t="shared" si="38"/>
        <v>87.966666666667848</v>
      </c>
      <c r="R185" s="45">
        <f t="shared" si="38"/>
        <v>96.05555555555668</v>
      </c>
      <c r="S185" s="45">
        <f t="shared" si="38"/>
        <v>101.11111111111266</v>
      </c>
      <c r="T185" s="46">
        <f t="shared" si="38"/>
        <v>82.911111111112348</v>
      </c>
      <c r="U185" s="46">
        <f t="shared" si="40"/>
        <v>91</v>
      </c>
      <c r="V185" s="46">
        <f t="shared" si="40"/>
        <v>96.05555555555668</v>
      </c>
      <c r="W185" s="47">
        <f t="shared" si="40"/>
        <v>77.855555555555668</v>
      </c>
      <c r="X185" s="47">
        <f t="shared" si="40"/>
        <v>85.94444444444332</v>
      </c>
      <c r="Y185" s="47">
        <f t="shared" si="40"/>
        <v>91</v>
      </c>
      <c r="Z185" s="48">
        <f t="shared" si="40"/>
        <v>72.799999999998988</v>
      </c>
      <c r="AA185" s="48">
        <f t="shared" si="40"/>
        <v>80.888888888888161</v>
      </c>
      <c r="AB185" s="48">
        <f t="shared" si="40"/>
        <v>85.94444444444332</v>
      </c>
      <c r="AC185" s="49">
        <f t="shared" si="40"/>
        <v>67.744444444444611</v>
      </c>
      <c r="AD185" s="49">
        <f t="shared" si="40"/>
        <v>75.833333333333229</v>
      </c>
      <c r="AE185" s="49">
        <f t="shared" si="40"/>
        <v>80.888888888888161</v>
      </c>
      <c r="AF185" s="50">
        <f t="shared" si="35"/>
        <v>62.688888888888187</v>
      </c>
      <c r="AG185" s="50">
        <f t="shared" si="35"/>
        <v>70.77777777777834</v>
      </c>
      <c r="AH185" s="50">
        <f t="shared" si="35"/>
        <v>75.833333333333229</v>
      </c>
      <c r="AI185" s="51">
        <f t="shared" si="35"/>
        <v>57.633333333333859</v>
      </c>
      <c r="AJ185" s="51">
        <f t="shared" si="35"/>
        <v>65.72222222222166</v>
      </c>
      <c r="AK185" s="51">
        <f t="shared" si="35"/>
        <v>70.77777777777834</v>
      </c>
    </row>
    <row r="186" spans="1:37" ht="12.95" customHeight="1">
      <c r="A186" s="27"/>
      <c r="B186" s="27"/>
      <c r="C186" s="27"/>
      <c r="D186" s="52">
        <f t="shared" si="30"/>
        <v>0.50833333333333208</v>
      </c>
      <c r="E186" s="41">
        <f t="shared" si="38"/>
        <v>145.38333333333316</v>
      </c>
      <c r="F186" s="41">
        <f t="shared" si="38"/>
        <v>153.51666666666421</v>
      </c>
      <c r="G186" s="41">
        <f t="shared" si="38"/>
        <v>158.59999999999866</v>
      </c>
      <c r="H186" s="42">
        <f t="shared" si="38"/>
        <v>135.21666666666823</v>
      </c>
      <c r="I186" s="42">
        <f t="shared" si="38"/>
        <v>143.3499999999994</v>
      </c>
      <c r="J186" s="42">
        <f t="shared" si="38"/>
        <v>148.43333333333354</v>
      </c>
      <c r="K186" s="43">
        <f t="shared" si="38"/>
        <v>125.04999999999933</v>
      </c>
      <c r="L186" s="43">
        <f t="shared" si="38"/>
        <v>133.18333333333166</v>
      </c>
      <c r="M186" s="43">
        <f t="shared" si="38"/>
        <v>138.26666666666648</v>
      </c>
      <c r="N186" s="44">
        <f t="shared" si="38"/>
        <v>93.533333333332735</v>
      </c>
      <c r="O186" s="44">
        <f t="shared" si="38"/>
        <v>101.66666666666822</v>
      </c>
      <c r="P186" s="44">
        <f t="shared" si="38"/>
        <v>106.74999999999885</v>
      </c>
      <c r="Q186" s="45">
        <f t="shared" si="38"/>
        <v>88.450000000001182</v>
      </c>
      <c r="R186" s="45">
        <f t="shared" si="38"/>
        <v>96.583333333334451</v>
      </c>
      <c r="S186" s="45">
        <f t="shared" si="38"/>
        <v>101.66666666666822</v>
      </c>
      <c r="T186" s="46">
        <f t="shared" si="38"/>
        <v>83.366666666667896</v>
      </c>
      <c r="U186" s="46">
        <f t="shared" si="40"/>
        <v>91.5</v>
      </c>
      <c r="V186" s="46">
        <f t="shared" si="40"/>
        <v>96.583333333334451</v>
      </c>
      <c r="W186" s="47">
        <f t="shared" si="40"/>
        <v>78.283333333333445</v>
      </c>
      <c r="X186" s="47">
        <f t="shared" si="40"/>
        <v>86.416666666665549</v>
      </c>
      <c r="Y186" s="47">
        <f t="shared" si="40"/>
        <v>91.5</v>
      </c>
      <c r="Z186" s="48">
        <f t="shared" si="40"/>
        <v>73.199999999998994</v>
      </c>
      <c r="AA186" s="48">
        <f t="shared" si="40"/>
        <v>81.333333333332604</v>
      </c>
      <c r="AB186" s="48">
        <f t="shared" si="40"/>
        <v>86.416666666665549</v>
      </c>
      <c r="AC186" s="49">
        <f t="shared" si="40"/>
        <v>68.116666666666831</v>
      </c>
      <c r="AD186" s="49">
        <f t="shared" si="40"/>
        <v>76.249999999999901</v>
      </c>
      <c r="AE186" s="49">
        <f t="shared" si="40"/>
        <v>81.333333333332604</v>
      </c>
      <c r="AF186" s="50">
        <f t="shared" si="35"/>
        <v>63.033333333332628</v>
      </c>
      <c r="AG186" s="50">
        <f t="shared" si="35"/>
        <v>71.166666666667226</v>
      </c>
      <c r="AH186" s="50">
        <f t="shared" si="35"/>
        <v>76.249999999999901</v>
      </c>
      <c r="AI186" s="51">
        <f t="shared" si="35"/>
        <v>57.950000000000529</v>
      </c>
      <c r="AJ186" s="51">
        <f t="shared" si="35"/>
        <v>66.083333333332774</v>
      </c>
      <c r="AK186" s="51">
        <f t="shared" si="35"/>
        <v>71.166666666667226</v>
      </c>
    </row>
    <row r="187" spans="1:37" ht="12.95" customHeight="1">
      <c r="A187" s="27"/>
      <c r="B187" s="27"/>
      <c r="C187" s="27"/>
      <c r="D187" s="52">
        <f t="shared" si="30"/>
        <v>0.51111111111110985</v>
      </c>
      <c r="E187" s="41">
        <f t="shared" si="38"/>
        <v>146.17777777777761</v>
      </c>
      <c r="F187" s="41">
        <f t="shared" si="38"/>
        <v>154.35555555555311</v>
      </c>
      <c r="G187" s="41">
        <f t="shared" si="38"/>
        <v>159.46666666666533</v>
      </c>
      <c r="H187" s="42">
        <f t="shared" si="38"/>
        <v>135.95555555555711</v>
      </c>
      <c r="I187" s="42">
        <f t="shared" si="38"/>
        <v>144.13333333333273</v>
      </c>
      <c r="J187" s="42">
        <f t="shared" si="38"/>
        <v>149.24444444444464</v>
      </c>
      <c r="K187" s="43">
        <f t="shared" si="38"/>
        <v>125.73333333333267</v>
      </c>
      <c r="L187" s="43">
        <f t="shared" si="38"/>
        <v>133.91111111110945</v>
      </c>
      <c r="M187" s="43">
        <f t="shared" si="38"/>
        <v>139.02222222222204</v>
      </c>
      <c r="N187" s="44">
        <f t="shared" si="38"/>
        <v>94.04444444444384</v>
      </c>
      <c r="O187" s="44">
        <f t="shared" si="38"/>
        <v>102.22222222222378</v>
      </c>
      <c r="P187" s="44">
        <f t="shared" si="38"/>
        <v>107.33333333333218</v>
      </c>
      <c r="Q187" s="45">
        <f t="shared" si="38"/>
        <v>88.933333333334517</v>
      </c>
      <c r="R187" s="45">
        <f t="shared" si="38"/>
        <v>97.111111111112223</v>
      </c>
      <c r="S187" s="45">
        <f t="shared" si="38"/>
        <v>102.22222222222378</v>
      </c>
      <c r="T187" s="46">
        <f t="shared" si="38"/>
        <v>83.822222222223445</v>
      </c>
      <c r="U187" s="46">
        <f t="shared" si="40"/>
        <v>92</v>
      </c>
      <c r="V187" s="46">
        <f t="shared" si="40"/>
        <v>97.111111111112223</v>
      </c>
      <c r="W187" s="47">
        <f t="shared" si="40"/>
        <v>78.711111111111222</v>
      </c>
      <c r="X187" s="47">
        <f t="shared" si="40"/>
        <v>86.888888888887777</v>
      </c>
      <c r="Y187" s="47">
        <f t="shared" si="40"/>
        <v>92</v>
      </c>
      <c r="Z187" s="48">
        <f t="shared" si="40"/>
        <v>73.599999999999</v>
      </c>
      <c r="AA187" s="48">
        <f t="shared" si="40"/>
        <v>81.777777777777047</v>
      </c>
      <c r="AB187" s="48">
        <f t="shared" si="40"/>
        <v>86.888888888887777</v>
      </c>
      <c r="AC187" s="49">
        <f t="shared" si="40"/>
        <v>68.488888888889051</v>
      </c>
      <c r="AD187" s="49">
        <f t="shared" si="40"/>
        <v>76.666666666666572</v>
      </c>
      <c r="AE187" s="49">
        <f t="shared" si="40"/>
        <v>81.777777777777047</v>
      </c>
      <c r="AF187" s="50">
        <f t="shared" si="35"/>
        <v>63.377777777777069</v>
      </c>
      <c r="AG187" s="50">
        <f t="shared" si="35"/>
        <v>71.555555555556111</v>
      </c>
      <c r="AH187" s="50">
        <f t="shared" si="35"/>
        <v>76.666666666666572</v>
      </c>
      <c r="AI187" s="51">
        <f t="shared" si="35"/>
        <v>58.266666666667199</v>
      </c>
      <c r="AJ187" s="51">
        <f t="shared" si="35"/>
        <v>66.444444444443889</v>
      </c>
      <c r="AK187" s="51">
        <f t="shared" si="35"/>
        <v>71.555555555556111</v>
      </c>
    </row>
    <row r="188" spans="1:37" ht="12.95" customHeight="1">
      <c r="A188" s="27"/>
      <c r="B188" s="27"/>
      <c r="C188" s="27"/>
      <c r="D188" s="52">
        <f t="shared" si="30"/>
        <v>0.51388888888888762</v>
      </c>
      <c r="E188" s="41">
        <f t="shared" si="38"/>
        <v>146.97222222222206</v>
      </c>
      <c r="F188" s="41">
        <f t="shared" si="38"/>
        <v>155.19444444444201</v>
      </c>
      <c r="G188" s="41">
        <f t="shared" si="38"/>
        <v>160.33333333333201</v>
      </c>
      <c r="H188" s="42">
        <f t="shared" si="38"/>
        <v>136.69444444444599</v>
      </c>
      <c r="I188" s="42">
        <f t="shared" si="38"/>
        <v>144.91666666666606</v>
      </c>
      <c r="J188" s="42">
        <f t="shared" si="38"/>
        <v>150.05555555555574</v>
      </c>
      <c r="K188" s="43">
        <f t="shared" si="38"/>
        <v>126.416666666666</v>
      </c>
      <c r="L188" s="43">
        <f t="shared" si="38"/>
        <v>134.63888888888724</v>
      </c>
      <c r="M188" s="43">
        <f t="shared" si="38"/>
        <v>139.7777777777776</v>
      </c>
      <c r="N188" s="44">
        <f t="shared" si="38"/>
        <v>94.555555555554946</v>
      </c>
      <c r="O188" s="44">
        <f t="shared" si="38"/>
        <v>102.77777777777933</v>
      </c>
      <c r="P188" s="44">
        <f t="shared" si="38"/>
        <v>107.91666666666551</v>
      </c>
      <c r="Q188" s="45">
        <f t="shared" si="38"/>
        <v>89.416666666667851</v>
      </c>
      <c r="R188" s="45">
        <f t="shared" si="38"/>
        <v>97.638888888889994</v>
      </c>
      <c r="S188" s="45">
        <f t="shared" si="38"/>
        <v>102.77777777777933</v>
      </c>
      <c r="T188" s="46">
        <f t="shared" si="38"/>
        <v>84.277777777778994</v>
      </c>
      <c r="U188" s="46">
        <f t="shared" si="40"/>
        <v>92.5</v>
      </c>
      <c r="V188" s="46">
        <f t="shared" si="40"/>
        <v>97.638888888889994</v>
      </c>
      <c r="W188" s="47">
        <f t="shared" si="40"/>
        <v>79.138888888888999</v>
      </c>
      <c r="X188" s="47">
        <f t="shared" si="40"/>
        <v>87.361111111110006</v>
      </c>
      <c r="Y188" s="47">
        <f t="shared" si="40"/>
        <v>92.5</v>
      </c>
      <c r="Z188" s="48">
        <f t="shared" si="40"/>
        <v>73.999999999999005</v>
      </c>
      <c r="AA188" s="48">
        <f t="shared" si="40"/>
        <v>82.22222222222149</v>
      </c>
      <c r="AB188" s="48">
        <f t="shared" si="40"/>
        <v>87.361111111110006</v>
      </c>
      <c r="AC188" s="49">
        <f t="shared" si="40"/>
        <v>68.861111111111271</v>
      </c>
      <c r="AD188" s="49">
        <f t="shared" si="40"/>
        <v>77.083333333333243</v>
      </c>
      <c r="AE188" s="49">
        <f t="shared" si="40"/>
        <v>82.22222222222149</v>
      </c>
      <c r="AF188" s="50">
        <f t="shared" si="35"/>
        <v>63.722222222221511</v>
      </c>
      <c r="AG188" s="50">
        <f t="shared" si="35"/>
        <v>71.944444444444997</v>
      </c>
      <c r="AH188" s="50">
        <f t="shared" si="35"/>
        <v>77.083333333333243</v>
      </c>
      <c r="AI188" s="51">
        <f t="shared" si="35"/>
        <v>58.583333333333869</v>
      </c>
      <c r="AJ188" s="51">
        <f t="shared" si="35"/>
        <v>66.805555555555003</v>
      </c>
      <c r="AK188" s="51">
        <f t="shared" si="35"/>
        <v>71.944444444444997</v>
      </c>
    </row>
    <row r="189" spans="1:37" ht="12.95" customHeight="1">
      <c r="A189" s="27"/>
      <c r="B189" s="27"/>
      <c r="C189" s="27"/>
      <c r="D189" s="52">
        <f t="shared" si="30"/>
        <v>0.51666666666666539</v>
      </c>
      <c r="E189" s="41">
        <f t="shared" si="38"/>
        <v>147.76666666666651</v>
      </c>
      <c r="F189" s="41">
        <f t="shared" si="38"/>
        <v>156.03333333333092</v>
      </c>
      <c r="G189" s="41">
        <f t="shared" si="38"/>
        <v>161.19999999999868</v>
      </c>
      <c r="H189" s="42">
        <f t="shared" si="38"/>
        <v>137.43333333333487</v>
      </c>
      <c r="I189" s="42">
        <f t="shared" si="38"/>
        <v>145.69999999999939</v>
      </c>
      <c r="J189" s="42">
        <f t="shared" si="38"/>
        <v>150.86666666666684</v>
      </c>
      <c r="K189" s="43">
        <f t="shared" si="38"/>
        <v>127.09999999999934</v>
      </c>
      <c r="L189" s="43">
        <f t="shared" si="38"/>
        <v>135.36666666666503</v>
      </c>
      <c r="M189" s="43">
        <f t="shared" si="38"/>
        <v>140.53333333333316</v>
      </c>
      <c r="N189" s="44">
        <f t="shared" si="38"/>
        <v>95.066666666666052</v>
      </c>
      <c r="O189" s="44">
        <f t="shared" si="38"/>
        <v>103.33333333333489</v>
      </c>
      <c r="P189" s="44">
        <f t="shared" si="38"/>
        <v>108.49999999999883</v>
      </c>
      <c r="Q189" s="45">
        <f t="shared" si="38"/>
        <v>89.900000000001185</v>
      </c>
      <c r="R189" s="45">
        <f t="shared" si="38"/>
        <v>98.166666666667766</v>
      </c>
      <c r="S189" s="45">
        <f t="shared" si="38"/>
        <v>103.33333333333489</v>
      </c>
      <c r="T189" s="46">
        <f t="shared" si="38"/>
        <v>84.733333333334542</v>
      </c>
      <c r="U189" s="46">
        <f t="shared" si="40"/>
        <v>93</v>
      </c>
      <c r="V189" s="46">
        <f t="shared" si="40"/>
        <v>98.166666666667766</v>
      </c>
      <c r="W189" s="47">
        <f t="shared" si="40"/>
        <v>79.566666666666777</v>
      </c>
      <c r="X189" s="47">
        <f t="shared" si="40"/>
        <v>87.833333333332234</v>
      </c>
      <c r="Y189" s="47">
        <f t="shared" si="40"/>
        <v>93</v>
      </c>
      <c r="Z189" s="48">
        <f t="shared" si="40"/>
        <v>74.399999999999011</v>
      </c>
      <c r="AA189" s="48">
        <f t="shared" si="40"/>
        <v>82.666666666665932</v>
      </c>
      <c r="AB189" s="48">
        <f t="shared" si="40"/>
        <v>87.833333333332234</v>
      </c>
      <c r="AC189" s="49">
        <f t="shared" si="40"/>
        <v>69.233333333333491</v>
      </c>
      <c r="AD189" s="49">
        <f t="shared" si="40"/>
        <v>77.499999999999915</v>
      </c>
      <c r="AE189" s="49">
        <f t="shared" si="40"/>
        <v>82.666666666665932</v>
      </c>
      <c r="AF189" s="50">
        <f t="shared" si="35"/>
        <v>64.066666666665952</v>
      </c>
      <c r="AG189" s="50">
        <f t="shared" si="35"/>
        <v>72.333333333333883</v>
      </c>
      <c r="AH189" s="50">
        <f t="shared" si="35"/>
        <v>77.499999999999915</v>
      </c>
      <c r="AI189" s="51">
        <f t="shared" si="35"/>
        <v>58.900000000000539</v>
      </c>
      <c r="AJ189" s="51">
        <f t="shared" si="35"/>
        <v>67.166666666666117</v>
      </c>
      <c r="AK189" s="51">
        <f t="shared" si="35"/>
        <v>72.333333333333883</v>
      </c>
    </row>
    <row r="190" spans="1:37" ht="12.95" customHeight="1">
      <c r="A190" s="27"/>
      <c r="B190" s="27"/>
      <c r="C190" s="27"/>
      <c r="D190" s="52">
        <f t="shared" si="30"/>
        <v>0.51944444444444315</v>
      </c>
      <c r="E190" s="41">
        <f t="shared" si="38"/>
        <v>148.56111111111096</v>
      </c>
      <c r="F190" s="41">
        <f t="shared" si="38"/>
        <v>156.87222222221982</v>
      </c>
      <c r="G190" s="41">
        <f t="shared" si="38"/>
        <v>162.06666666666536</v>
      </c>
      <c r="H190" s="42">
        <f t="shared" si="38"/>
        <v>138.17222222222375</v>
      </c>
      <c r="I190" s="42">
        <f t="shared" si="38"/>
        <v>146.48333333333272</v>
      </c>
      <c r="J190" s="42">
        <f t="shared" si="38"/>
        <v>151.67777777777795</v>
      </c>
      <c r="K190" s="43">
        <f t="shared" si="38"/>
        <v>127.78333333333268</v>
      </c>
      <c r="L190" s="43">
        <f t="shared" si="38"/>
        <v>136.09444444444281</v>
      </c>
      <c r="M190" s="43">
        <f t="shared" si="38"/>
        <v>141.28888888888872</v>
      </c>
      <c r="N190" s="44">
        <f t="shared" si="38"/>
        <v>95.577777777777158</v>
      </c>
      <c r="O190" s="44">
        <f t="shared" si="38"/>
        <v>103.88888888889045</v>
      </c>
      <c r="P190" s="44">
        <f t="shared" si="38"/>
        <v>109.08333333333216</v>
      </c>
      <c r="Q190" s="45">
        <f t="shared" si="38"/>
        <v>90.383333333334519</v>
      </c>
      <c r="R190" s="45">
        <f t="shared" si="38"/>
        <v>98.694444444445537</v>
      </c>
      <c r="S190" s="45">
        <f t="shared" si="38"/>
        <v>103.88888888889045</v>
      </c>
      <c r="T190" s="46">
        <f t="shared" si="38"/>
        <v>85.188888888890091</v>
      </c>
      <c r="U190" s="46">
        <f t="shared" si="40"/>
        <v>93.5</v>
      </c>
      <c r="V190" s="46">
        <f t="shared" si="40"/>
        <v>98.694444444445537</v>
      </c>
      <c r="W190" s="47">
        <f t="shared" si="40"/>
        <v>79.994444444444554</v>
      </c>
      <c r="X190" s="47">
        <f t="shared" si="40"/>
        <v>88.305555555554463</v>
      </c>
      <c r="Y190" s="47">
        <f t="shared" si="40"/>
        <v>93.5</v>
      </c>
      <c r="Z190" s="48">
        <f t="shared" si="40"/>
        <v>74.799999999999017</v>
      </c>
      <c r="AA190" s="48">
        <f t="shared" si="40"/>
        <v>83.111111111110375</v>
      </c>
      <c r="AB190" s="48">
        <f t="shared" si="40"/>
        <v>88.305555555554463</v>
      </c>
      <c r="AC190" s="49">
        <f t="shared" si="40"/>
        <v>69.605555555555711</v>
      </c>
      <c r="AD190" s="49">
        <f t="shared" si="40"/>
        <v>77.916666666666586</v>
      </c>
      <c r="AE190" s="49">
        <f t="shared" si="40"/>
        <v>83.111111111110375</v>
      </c>
      <c r="AF190" s="50">
        <f t="shared" si="35"/>
        <v>64.411111111110401</v>
      </c>
      <c r="AG190" s="50">
        <f t="shared" si="35"/>
        <v>72.722222222222769</v>
      </c>
      <c r="AH190" s="50">
        <f t="shared" si="35"/>
        <v>77.916666666666586</v>
      </c>
      <c r="AI190" s="51">
        <f t="shared" si="35"/>
        <v>59.216666666667209</v>
      </c>
      <c r="AJ190" s="51">
        <f t="shared" si="35"/>
        <v>67.527777777777231</v>
      </c>
      <c r="AK190" s="51">
        <f t="shared" si="35"/>
        <v>72.722222222222769</v>
      </c>
    </row>
    <row r="191" spans="1:37" ht="12.95" customHeight="1">
      <c r="A191" s="27"/>
      <c r="B191" s="27"/>
      <c r="C191" s="27"/>
      <c r="D191" s="52">
        <f t="shared" si="30"/>
        <v>0.52222222222222092</v>
      </c>
      <c r="E191" s="41">
        <f t="shared" si="38"/>
        <v>149.35555555555541</v>
      </c>
      <c r="F191" s="41">
        <f t="shared" si="38"/>
        <v>157.71111111110872</v>
      </c>
      <c r="G191" s="41">
        <f t="shared" si="38"/>
        <v>162.93333333333203</v>
      </c>
      <c r="H191" s="42">
        <f t="shared" si="38"/>
        <v>138.91111111111263</v>
      </c>
      <c r="I191" s="42">
        <f t="shared" si="38"/>
        <v>147.26666666666605</v>
      </c>
      <c r="J191" s="42">
        <f t="shared" si="38"/>
        <v>152.48888888888905</v>
      </c>
      <c r="K191" s="43">
        <f t="shared" si="38"/>
        <v>128.46666666666601</v>
      </c>
      <c r="L191" s="43">
        <f t="shared" si="38"/>
        <v>136.8222222222206</v>
      </c>
      <c r="M191" s="43">
        <f t="shared" si="38"/>
        <v>142.04444444444428</v>
      </c>
      <c r="N191" s="44">
        <f t="shared" si="38"/>
        <v>96.088888888888263</v>
      </c>
      <c r="O191" s="44">
        <f t="shared" si="38"/>
        <v>104.44444444444601</v>
      </c>
      <c r="P191" s="44">
        <f t="shared" si="38"/>
        <v>109.66666666666549</v>
      </c>
      <c r="Q191" s="45">
        <f t="shared" si="38"/>
        <v>90.866666666667854</v>
      </c>
      <c r="R191" s="45">
        <f t="shared" si="38"/>
        <v>99.222222222223309</v>
      </c>
      <c r="S191" s="45">
        <f t="shared" si="38"/>
        <v>104.44444444444601</v>
      </c>
      <c r="T191" s="46">
        <f t="shared" si="38"/>
        <v>85.644444444445639</v>
      </c>
      <c r="U191" s="46">
        <f t="shared" si="40"/>
        <v>94</v>
      </c>
      <c r="V191" s="46">
        <f t="shared" si="40"/>
        <v>99.222222222223309</v>
      </c>
      <c r="W191" s="47">
        <f t="shared" si="40"/>
        <v>80.422222222222331</v>
      </c>
      <c r="X191" s="47">
        <f t="shared" si="40"/>
        <v>88.777777777776691</v>
      </c>
      <c r="Y191" s="47">
        <f t="shared" si="40"/>
        <v>94</v>
      </c>
      <c r="Z191" s="48">
        <f t="shared" si="40"/>
        <v>75.199999999999022</v>
      </c>
      <c r="AA191" s="48">
        <f t="shared" si="40"/>
        <v>83.555555555554818</v>
      </c>
      <c r="AB191" s="48">
        <f t="shared" si="40"/>
        <v>88.777777777776691</v>
      </c>
      <c r="AC191" s="49">
        <f t="shared" si="40"/>
        <v>69.977777777777931</v>
      </c>
      <c r="AD191" s="49">
        <f t="shared" si="40"/>
        <v>78.333333333333258</v>
      </c>
      <c r="AE191" s="49">
        <f t="shared" si="40"/>
        <v>83.555555555554818</v>
      </c>
      <c r="AF191" s="50">
        <f t="shared" si="35"/>
        <v>64.755555555554849</v>
      </c>
      <c r="AG191" s="50">
        <f t="shared" si="35"/>
        <v>73.111111111111654</v>
      </c>
      <c r="AH191" s="50">
        <f t="shared" si="35"/>
        <v>78.333333333333258</v>
      </c>
      <c r="AI191" s="51">
        <f t="shared" si="35"/>
        <v>59.533333333333879</v>
      </c>
      <c r="AJ191" s="51">
        <f t="shared" si="35"/>
        <v>67.888888888888346</v>
      </c>
      <c r="AK191" s="51">
        <f t="shared" si="35"/>
        <v>73.111111111111654</v>
      </c>
    </row>
    <row r="192" spans="1:37" ht="12.95" customHeight="1">
      <c r="A192" s="27"/>
      <c r="B192" s="27"/>
      <c r="C192" s="27"/>
      <c r="D192" s="52">
        <f t="shared" si="30"/>
        <v>0.52499999999999869</v>
      </c>
      <c r="E192" s="41">
        <f t="shared" si="38"/>
        <v>150.14999999999986</v>
      </c>
      <c r="F192" s="41">
        <f t="shared" si="38"/>
        <v>158.54999999999762</v>
      </c>
      <c r="G192" s="41">
        <f t="shared" si="38"/>
        <v>163.7999999999987</v>
      </c>
      <c r="H192" s="42">
        <f t="shared" si="38"/>
        <v>139.65000000000151</v>
      </c>
      <c r="I192" s="42">
        <f t="shared" si="38"/>
        <v>148.04999999999939</v>
      </c>
      <c r="J192" s="42">
        <f t="shared" si="38"/>
        <v>153.30000000000015</v>
      </c>
      <c r="K192" s="43">
        <f t="shared" si="38"/>
        <v>129.14999999999935</v>
      </c>
      <c r="L192" s="43">
        <f t="shared" si="38"/>
        <v>137.54999999999839</v>
      </c>
      <c r="M192" s="43">
        <f t="shared" si="38"/>
        <v>142.79999999999984</v>
      </c>
      <c r="N192" s="44">
        <f t="shared" si="38"/>
        <v>96.599999999999369</v>
      </c>
      <c r="O192" s="44">
        <f t="shared" si="38"/>
        <v>105.00000000000156</v>
      </c>
      <c r="P192" s="44">
        <f t="shared" si="38"/>
        <v>110.24999999999882</v>
      </c>
      <c r="Q192" s="45">
        <f t="shared" si="38"/>
        <v>91.350000000001188</v>
      </c>
      <c r="R192" s="45">
        <f t="shared" si="38"/>
        <v>99.75000000000108</v>
      </c>
      <c r="S192" s="45">
        <f t="shared" si="38"/>
        <v>105.00000000000156</v>
      </c>
      <c r="T192" s="46">
        <f t="shared" si="38"/>
        <v>86.100000000001188</v>
      </c>
      <c r="U192" s="46">
        <f t="shared" si="40"/>
        <v>94.5</v>
      </c>
      <c r="V192" s="46">
        <f t="shared" si="40"/>
        <v>99.75000000000108</v>
      </c>
      <c r="W192" s="47">
        <f t="shared" si="40"/>
        <v>80.850000000000108</v>
      </c>
      <c r="X192" s="47">
        <f t="shared" si="40"/>
        <v>89.24999999999892</v>
      </c>
      <c r="Y192" s="47">
        <f t="shared" si="40"/>
        <v>94.5</v>
      </c>
      <c r="Z192" s="48">
        <f t="shared" si="40"/>
        <v>75.599999999999028</v>
      </c>
      <c r="AA192" s="48">
        <f t="shared" si="40"/>
        <v>83.999999999999261</v>
      </c>
      <c r="AB192" s="48">
        <f t="shared" si="40"/>
        <v>89.24999999999892</v>
      </c>
      <c r="AC192" s="49">
        <f t="shared" si="40"/>
        <v>70.350000000000151</v>
      </c>
      <c r="AD192" s="49">
        <f t="shared" si="40"/>
        <v>78.749999999999929</v>
      </c>
      <c r="AE192" s="49">
        <f t="shared" si="40"/>
        <v>83.999999999999261</v>
      </c>
      <c r="AF192" s="50">
        <f t="shared" si="35"/>
        <v>65.099999999999298</v>
      </c>
      <c r="AG192" s="50">
        <f t="shared" si="35"/>
        <v>73.50000000000054</v>
      </c>
      <c r="AH192" s="50">
        <f t="shared" si="35"/>
        <v>78.749999999999929</v>
      </c>
      <c r="AI192" s="51">
        <f t="shared" si="35"/>
        <v>59.850000000000549</v>
      </c>
      <c r="AJ192" s="51">
        <f t="shared" si="35"/>
        <v>68.24999999999946</v>
      </c>
      <c r="AK192" s="51">
        <f t="shared" si="35"/>
        <v>73.50000000000054</v>
      </c>
    </row>
    <row r="193" spans="1:37" ht="12.95" customHeight="1">
      <c r="A193" s="27"/>
      <c r="B193" s="27"/>
      <c r="C193" s="27"/>
      <c r="D193" s="52">
        <f t="shared" si="30"/>
        <v>0.52777777777777646</v>
      </c>
      <c r="E193" s="41">
        <f t="shared" si="38"/>
        <v>150.94444444444431</v>
      </c>
      <c r="F193" s="41">
        <f t="shared" si="38"/>
        <v>159.38888888888653</v>
      </c>
      <c r="G193" s="41">
        <f t="shared" si="38"/>
        <v>164.66666666666538</v>
      </c>
      <c r="H193" s="42">
        <f t="shared" si="38"/>
        <v>140.38888888889039</v>
      </c>
      <c r="I193" s="42">
        <f t="shared" si="38"/>
        <v>148.83333333333272</v>
      </c>
      <c r="J193" s="42">
        <f t="shared" si="38"/>
        <v>154.11111111111126</v>
      </c>
      <c r="K193" s="43">
        <f t="shared" si="38"/>
        <v>129.83333333333269</v>
      </c>
      <c r="L193" s="43">
        <f t="shared" si="38"/>
        <v>138.27777777777618</v>
      </c>
      <c r="M193" s="43">
        <f t="shared" si="38"/>
        <v>143.5555555555554</v>
      </c>
      <c r="N193" s="44">
        <f t="shared" si="38"/>
        <v>97.111111111110475</v>
      </c>
      <c r="O193" s="44">
        <f t="shared" si="38"/>
        <v>105.55555555555712</v>
      </c>
      <c r="P193" s="44">
        <f t="shared" si="38"/>
        <v>110.83333333333215</v>
      </c>
      <c r="Q193" s="45">
        <f t="shared" si="38"/>
        <v>91.833333333334522</v>
      </c>
      <c r="R193" s="45">
        <f t="shared" si="38"/>
        <v>100.27777777777885</v>
      </c>
      <c r="S193" s="45">
        <f t="shared" si="38"/>
        <v>105.55555555555712</v>
      </c>
      <c r="T193" s="46">
        <f t="shared" ref="T193" si="41">T194-(T$363/360)</f>
        <v>86.555555555556737</v>
      </c>
      <c r="U193" s="46">
        <f t="shared" si="40"/>
        <v>95</v>
      </c>
      <c r="V193" s="46">
        <f t="shared" si="40"/>
        <v>100.27777777777885</v>
      </c>
      <c r="W193" s="47">
        <f t="shared" si="40"/>
        <v>81.277777777777885</v>
      </c>
      <c r="X193" s="47">
        <f t="shared" si="40"/>
        <v>89.722222222221149</v>
      </c>
      <c r="Y193" s="47">
        <f t="shared" si="40"/>
        <v>95</v>
      </c>
      <c r="Z193" s="48">
        <f t="shared" si="40"/>
        <v>75.999999999999034</v>
      </c>
      <c r="AA193" s="48">
        <f t="shared" si="40"/>
        <v>84.444444444443704</v>
      </c>
      <c r="AB193" s="48">
        <f t="shared" si="40"/>
        <v>89.722222222221149</v>
      </c>
      <c r="AC193" s="49">
        <f t="shared" si="40"/>
        <v>70.722222222222371</v>
      </c>
      <c r="AD193" s="49">
        <f t="shared" si="40"/>
        <v>79.1666666666666</v>
      </c>
      <c r="AE193" s="49">
        <f t="shared" si="40"/>
        <v>84.444444444443704</v>
      </c>
      <c r="AF193" s="50">
        <f t="shared" si="35"/>
        <v>65.444444444443747</v>
      </c>
      <c r="AG193" s="50">
        <f t="shared" si="35"/>
        <v>73.888888888889426</v>
      </c>
      <c r="AH193" s="50">
        <f t="shared" si="35"/>
        <v>79.1666666666666</v>
      </c>
      <c r="AI193" s="51">
        <f t="shared" si="35"/>
        <v>60.166666666667219</v>
      </c>
      <c r="AJ193" s="51">
        <f t="shared" si="35"/>
        <v>68.611111111110574</v>
      </c>
      <c r="AK193" s="51">
        <f t="shared" si="35"/>
        <v>73.888888888889426</v>
      </c>
    </row>
    <row r="194" spans="1:37" ht="12.95" customHeight="1">
      <c r="A194" s="27"/>
      <c r="B194" s="27"/>
      <c r="C194" s="27"/>
      <c r="D194" s="52">
        <f t="shared" si="30"/>
        <v>0.53055555555555423</v>
      </c>
      <c r="E194" s="41">
        <f t="shared" ref="E194:T209" si="42">E195-(E$363/360)</f>
        <v>151.73888888888877</v>
      </c>
      <c r="F194" s="41">
        <f t="shared" si="42"/>
        <v>160.22777777777543</v>
      </c>
      <c r="G194" s="41">
        <f t="shared" si="42"/>
        <v>165.53333333333205</v>
      </c>
      <c r="H194" s="42">
        <f t="shared" si="42"/>
        <v>141.12777777777927</v>
      </c>
      <c r="I194" s="42">
        <f t="shared" si="42"/>
        <v>149.61666666666605</v>
      </c>
      <c r="J194" s="42">
        <f t="shared" si="42"/>
        <v>154.92222222222236</v>
      </c>
      <c r="K194" s="43">
        <f t="shared" si="42"/>
        <v>130.51666666666603</v>
      </c>
      <c r="L194" s="43">
        <f t="shared" si="42"/>
        <v>139.00555555555397</v>
      </c>
      <c r="M194" s="43">
        <f t="shared" si="42"/>
        <v>144.31111111111096</v>
      </c>
      <c r="N194" s="44">
        <f t="shared" si="42"/>
        <v>97.622222222221581</v>
      </c>
      <c r="O194" s="44">
        <f t="shared" si="42"/>
        <v>106.11111111111268</v>
      </c>
      <c r="P194" s="44">
        <f t="shared" si="42"/>
        <v>111.41666666666548</v>
      </c>
      <c r="Q194" s="45">
        <f t="shared" si="42"/>
        <v>92.316666666667857</v>
      </c>
      <c r="R194" s="45">
        <f t="shared" si="42"/>
        <v>100.80555555555662</v>
      </c>
      <c r="S194" s="45">
        <f t="shared" si="42"/>
        <v>106.11111111111268</v>
      </c>
      <c r="T194" s="46">
        <f t="shared" si="42"/>
        <v>87.011111111112285</v>
      </c>
      <c r="U194" s="46">
        <f t="shared" si="40"/>
        <v>95.5</v>
      </c>
      <c r="V194" s="46">
        <f t="shared" si="40"/>
        <v>100.80555555555662</v>
      </c>
      <c r="W194" s="47">
        <f t="shared" si="40"/>
        <v>81.705555555555662</v>
      </c>
      <c r="X194" s="47">
        <f t="shared" si="40"/>
        <v>90.194444444443377</v>
      </c>
      <c r="Y194" s="47">
        <f t="shared" si="40"/>
        <v>95.5</v>
      </c>
      <c r="Z194" s="48">
        <f t="shared" si="40"/>
        <v>76.399999999999039</v>
      </c>
      <c r="AA194" s="48">
        <f t="shared" si="40"/>
        <v>84.888888888888147</v>
      </c>
      <c r="AB194" s="48">
        <f t="shared" si="40"/>
        <v>90.194444444443377</v>
      </c>
      <c r="AC194" s="49">
        <f t="shared" si="40"/>
        <v>71.094444444444591</v>
      </c>
      <c r="AD194" s="49">
        <f t="shared" si="40"/>
        <v>79.583333333333272</v>
      </c>
      <c r="AE194" s="49">
        <f t="shared" si="40"/>
        <v>84.888888888888147</v>
      </c>
      <c r="AF194" s="50">
        <f t="shared" si="40"/>
        <v>65.788888888888195</v>
      </c>
      <c r="AG194" s="50">
        <f t="shared" si="40"/>
        <v>74.277777777778311</v>
      </c>
      <c r="AH194" s="50">
        <f t="shared" si="40"/>
        <v>79.583333333333272</v>
      </c>
      <c r="AI194" s="51">
        <f t="shared" si="40"/>
        <v>60.483333333333889</v>
      </c>
      <c r="AJ194" s="51">
        <f t="shared" si="40"/>
        <v>68.972222222221689</v>
      </c>
      <c r="AK194" s="51">
        <f t="shared" si="35"/>
        <v>74.277777777778311</v>
      </c>
    </row>
    <row r="195" spans="1:37" ht="12.95" customHeight="1">
      <c r="A195" s="27"/>
      <c r="B195" s="27"/>
      <c r="C195" s="27"/>
      <c r="D195" s="52">
        <f t="shared" si="30"/>
        <v>0.53333333333333199</v>
      </c>
      <c r="E195" s="41">
        <f t="shared" si="42"/>
        <v>152.53333333333322</v>
      </c>
      <c r="F195" s="41">
        <f t="shared" si="42"/>
        <v>161.06666666666433</v>
      </c>
      <c r="G195" s="41">
        <f t="shared" si="42"/>
        <v>166.39999999999873</v>
      </c>
      <c r="H195" s="42">
        <f t="shared" si="42"/>
        <v>141.86666666666815</v>
      </c>
      <c r="I195" s="42">
        <f t="shared" si="42"/>
        <v>150.39999999999938</v>
      </c>
      <c r="J195" s="42">
        <f t="shared" si="42"/>
        <v>155.73333333333346</v>
      </c>
      <c r="K195" s="43">
        <f t="shared" si="42"/>
        <v>131.19999999999936</v>
      </c>
      <c r="L195" s="43">
        <f t="shared" si="42"/>
        <v>139.73333333333176</v>
      </c>
      <c r="M195" s="43">
        <f t="shared" si="42"/>
        <v>145.06666666666652</v>
      </c>
      <c r="N195" s="44">
        <f t="shared" si="42"/>
        <v>98.133333333332686</v>
      </c>
      <c r="O195" s="44">
        <f t="shared" si="42"/>
        <v>106.66666666666823</v>
      </c>
      <c r="P195" s="44">
        <f t="shared" si="42"/>
        <v>111.99999999999881</v>
      </c>
      <c r="Q195" s="45">
        <f t="shared" si="42"/>
        <v>92.800000000001191</v>
      </c>
      <c r="R195" s="45">
        <f t="shared" si="42"/>
        <v>101.33333333333439</v>
      </c>
      <c r="S195" s="45">
        <f t="shared" si="42"/>
        <v>106.66666666666823</v>
      </c>
      <c r="T195" s="46">
        <f t="shared" si="42"/>
        <v>87.466666666667834</v>
      </c>
      <c r="U195" s="46">
        <f t="shared" si="40"/>
        <v>96</v>
      </c>
      <c r="V195" s="46">
        <f t="shared" si="40"/>
        <v>101.33333333333439</v>
      </c>
      <c r="W195" s="47">
        <f t="shared" si="40"/>
        <v>82.133333333333439</v>
      </c>
      <c r="X195" s="47">
        <f t="shared" si="40"/>
        <v>90.666666666665606</v>
      </c>
      <c r="Y195" s="47">
        <f t="shared" si="40"/>
        <v>96</v>
      </c>
      <c r="Z195" s="48">
        <f t="shared" si="40"/>
        <v>76.799999999999045</v>
      </c>
      <c r="AA195" s="48">
        <f t="shared" si="40"/>
        <v>85.33333333333259</v>
      </c>
      <c r="AB195" s="48">
        <f t="shared" si="40"/>
        <v>90.666666666665606</v>
      </c>
      <c r="AC195" s="49">
        <f t="shared" si="40"/>
        <v>71.466666666666811</v>
      </c>
      <c r="AD195" s="49">
        <f t="shared" si="40"/>
        <v>79.999999999999943</v>
      </c>
      <c r="AE195" s="49">
        <f t="shared" si="40"/>
        <v>85.33333333333259</v>
      </c>
      <c r="AF195" s="50">
        <f t="shared" si="35"/>
        <v>66.133333333332644</v>
      </c>
      <c r="AG195" s="50">
        <f t="shared" si="35"/>
        <v>74.666666666667197</v>
      </c>
      <c r="AH195" s="50">
        <f t="shared" si="35"/>
        <v>79.999999999999943</v>
      </c>
      <c r="AI195" s="51">
        <f t="shared" si="35"/>
        <v>60.800000000000558</v>
      </c>
      <c r="AJ195" s="51">
        <f t="shared" si="35"/>
        <v>69.333333333332803</v>
      </c>
      <c r="AK195" s="51">
        <f t="shared" si="35"/>
        <v>74.666666666667197</v>
      </c>
    </row>
    <row r="196" spans="1:37" ht="12.95" customHeight="1">
      <c r="A196" s="27"/>
      <c r="B196" s="27"/>
      <c r="C196" s="27"/>
      <c r="D196" s="52">
        <f t="shared" si="30"/>
        <v>0.53611111111110976</v>
      </c>
      <c r="E196" s="41">
        <f t="shared" si="42"/>
        <v>153.32777777777767</v>
      </c>
      <c r="F196" s="41">
        <f t="shared" si="42"/>
        <v>161.90555555555324</v>
      </c>
      <c r="G196" s="41">
        <f t="shared" si="42"/>
        <v>167.2666666666654</v>
      </c>
      <c r="H196" s="42">
        <f t="shared" si="42"/>
        <v>142.60555555555703</v>
      </c>
      <c r="I196" s="42">
        <f t="shared" si="42"/>
        <v>151.18333333333271</v>
      </c>
      <c r="J196" s="42">
        <f t="shared" si="42"/>
        <v>156.54444444444457</v>
      </c>
      <c r="K196" s="43">
        <f t="shared" si="42"/>
        <v>131.8833333333327</v>
      </c>
      <c r="L196" s="43">
        <f t="shared" si="42"/>
        <v>140.46111111110955</v>
      </c>
      <c r="M196" s="43">
        <f t="shared" si="42"/>
        <v>145.82222222222208</v>
      </c>
      <c r="N196" s="44">
        <f t="shared" si="42"/>
        <v>98.644444444443792</v>
      </c>
      <c r="O196" s="44">
        <f t="shared" si="42"/>
        <v>107.22222222222379</v>
      </c>
      <c r="P196" s="44">
        <f t="shared" si="42"/>
        <v>112.58333333333213</v>
      </c>
      <c r="Q196" s="45">
        <f t="shared" si="42"/>
        <v>93.283333333334525</v>
      </c>
      <c r="R196" s="45">
        <f t="shared" si="42"/>
        <v>101.86111111111217</v>
      </c>
      <c r="S196" s="45">
        <f t="shared" si="42"/>
        <v>107.22222222222379</v>
      </c>
      <c r="T196" s="46">
        <f t="shared" si="42"/>
        <v>87.922222222223382</v>
      </c>
      <c r="U196" s="46">
        <f t="shared" si="40"/>
        <v>96.5</v>
      </c>
      <c r="V196" s="46">
        <f t="shared" si="40"/>
        <v>101.86111111111217</v>
      </c>
      <c r="W196" s="47">
        <f t="shared" si="40"/>
        <v>82.561111111111217</v>
      </c>
      <c r="X196" s="47">
        <f t="shared" si="40"/>
        <v>91.138888888887834</v>
      </c>
      <c r="Y196" s="47">
        <f t="shared" si="40"/>
        <v>96.5</v>
      </c>
      <c r="Z196" s="48">
        <f t="shared" si="40"/>
        <v>77.199999999999051</v>
      </c>
      <c r="AA196" s="48">
        <f t="shared" si="40"/>
        <v>85.777777777777032</v>
      </c>
      <c r="AB196" s="48">
        <f t="shared" si="40"/>
        <v>91.138888888887834</v>
      </c>
      <c r="AC196" s="49">
        <f t="shared" si="40"/>
        <v>71.838888888889031</v>
      </c>
      <c r="AD196" s="49">
        <f t="shared" si="40"/>
        <v>80.416666666666615</v>
      </c>
      <c r="AE196" s="49">
        <f t="shared" si="40"/>
        <v>85.777777777777032</v>
      </c>
      <c r="AF196" s="50">
        <f t="shared" si="35"/>
        <v>66.477777777777092</v>
      </c>
      <c r="AG196" s="50">
        <f t="shared" si="35"/>
        <v>75.055555555556083</v>
      </c>
      <c r="AH196" s="50">
        <f t="shared" si="35"/>
        <v>80.416666666666615</v>
      </c>
      <c r="AI196" s="51">
        <f t="shared" si="35"/>
        <v>61.116666666667228</v>
      </c>
      <c r="AJ196" s="51">
        <f t="shared" si="35"/>
        <v>69.694444444443917</v>
      </c>
      <c r="AK196" s="51">
        <f t="shared" si="35"/>
        <v>75.055555555556083</v>
      </c>
    </row>
    <row r="197" spans="1:37" ht="12.95" customHeight="1">
      <c r="A197" s="27"/>
      <c r="B197" s="27"/>
      <c r="C197" s="27"/>
      <c r="D197" s="52">
        <f t="shared" ref="D197:D260" si="43">D196+0.2/72</f>
        <v>0.53888888888888753</v>
      </c>
      <c r="E197" s="41">
        <f t="shared" si="42"/>
        <v>154.12222222222212</v>
      </c>
      <c r="F197" s="41">
        <f t="shared" si="42"/>
        <v>162.74444444444214</v>
      </c>
      <c r="G197" s="41">
        <f t="shared" si="42"/>
        <v>168.13333333333208</v>
      </c>
      <c r="H197" s="42">
        <f t="shared" si="42"/>
        <v>143.34444444444591</v>
      </c>
      <c r="I197" s="42">
        <f t="shared" si="42"/>
        <v>151.96666666666604</v>
      </c>
      <c r="J197" s="42">
        <f t="shared" si="42"/>
        <v>157.35555555555567</v>
      </c>
      <c r="K197" s="43">
        <f t="shared" si="42"/>
        <v>132.56666666666604</v>
      </c>
      <c r="L197" s="43">
        <f t="shared" si="42"/>
        <v>141.18888888888733</v>
      </c>
      <c r="M197" s="43">
        <f t="shared" si="42"/>
        <v>146.57777777777764</v>
      </c>
      <c r="N197" s="44">
        <f t="shared" si="42"/>
        <v>99.155555555554898</v>
      </c>
      <c r="O197" s="44">
        <f t="shared" si="42"/>
        <v>107.77777777777935</v>
      </c>
      <c r="P197" s="44">
        <f t="shared" si="42"/>
        <v>113.16666666666546</v>
      </c>
      <c r="Q197" s="45">
        <f t="shared" si="42"/>
        <v>93.766666666667859</v>
      </c>
      <c r="R197" s="45">
        <f t="shared" si="42"/>
        <v>102.38888888888994</v>
      </c>
      <c r="S197" s="45">
        <f t="shared" si="42"/>
        <v>107.77777777777935</v>
      </c>
      <c r="T197" s="46">
        <f t="shared" si="42"/>
        <v>88.377777777778931</v>
      </c>
      <c r="U197" s="46">
        <f t="shared" si="40"/>
        <v>97</v>
      </c>
      <c r="V197" s="46">
        <f t="shared" si="40"/>
        <v>102.38888888888994</v>
      </c>
      <c r="W197" s="47">
        <f t="shared" si="40"/>
        <v>82.988888888888994</v>
      </c>
      <c r="X197" s="47">
        <f t="shared" si="40"/>
        <v>91.611111111110063</v>
      </c>
      <c r="Y197" s="47">
        <f t="shared" si="40"/>
        <v>97</v>
      </c>
      <c r="Z197" s="48">
        <f t="shared" si="40"/>
        <v>77.599999999999056</v>
      </c>
      <c r="AA197" s="48">
        <f t="shared" si="40"/>
        <v>86.222222222221475</v>
      </c>
      <c r="AB197" s="48">
        <f t="shared" si="40"/>
        <v>91.611111111110063</v>
      </c>
      <c r="AC197" s="49">
        <f t="shared" si="40"/>
        <v>72.211111111111251</v>
      </c>
      <c r="AD197" s="49">
        <f t="shared" si="40"/>
        <v>80.833333333333286</v>
      </c>
      <c r="AE197" s="49">
        <f t="shared" si="40"/>
        <v>86.222222222221475</v>
      </c>
      <c r="AF197" s="50">
        <f t="shared" si="35"/>
        <v>66.822222222221541</v>
      </c>
      <c r="AG197" s="50">
        <f t="shared" si="35"/>
        <v>75.444444444444969</v>
      </c>
      <c r="AH197" s="50">
        <f t="shared" si="35"/>
        <v>80.833333333333286</v>
      </c>
      <c r="AI197" s="51">
        <f t="shared" si="35"/>
        <v>61.433333333333898</v>
      </c>
      <c r="AJ197" s="51">
        <f t="shared" si="35"/>
        <v>70.055555555555031</v>
      </c>
      <c r="AK197" s="51">
        <f t="shared" si="35"/>
        <v>75.444444444444969</v>
      </c>
    </row>
    <row r="198" spans="1:37" ht="12.95" customHeight="1">
      <c r="A198" s="27"/>
      <c r="B198" s="27"/>
      <c r="C198" s="27"/>
      <c r="D198" s="52">
        <f t="shared" si="43"/>
        <v>0.5416666666666653</v>
      </c>
      <c r="E198" s="41">
        <f t="shared" si="42"/>
        <v>154.91666666666657</v>
      </c>
      <c r="F198" s="41">
        <f t="shared" si="42"/>
        <v>163.58333333333104</v>
      </c>
      <c r="G198" s="41">
        <f t="shared" si="42"/>
        <v>168.99999999999875</v>
      </c>
      <c r="H198" s="42">
        <f t="shared" si="42"/>
        <v>144.08333333333479</v>
      </c>
      <c r="I198" s="42">
        <f t="shared" si="42"/>
        <v>152.74999999999937</v>
      </c>
      <c r="J198" s="42">
        <f t="shared" si="42"/>
        <v>158.16666666666677</v>
      </c>
      <c r="K198" s="43">
        <f t="shared" si="42"/>
        <v>133.24999999999937</v>
      </c>
      <c r="L198" s="43">
        <f t="shared" si="42"/>
        <v>141.91666666666512</v>
      </c>
      <c r="M198" s="43">
        <f t="shared" si="42"/>
        <v>147.3333333333332</v>
      </c>
      <c r="N198" s="44">
        <f t="shared" si="42"/>
        <v>99.666666666666003</v>
      </c>
      <c r="O198" s="44">
        <f t="shared" si="42"/>
        <v>108.33333333333491</v>
      </c>
      <c r="P198" s="44">
        <f t="shared" si="42"/>
        <v>113.74999999999879</v>
      </c>
      <c r="Q198" s="45">
        <f t="shared" si="42"/>
        <v>94.250000000001194</v>
      </c>
      <c r="R198" s="45">
        <f t="shared" si="42"/>
        <v>102.91666666666771</v>
      </c>
      <c r="S198" s="45">
        <f t="shared" si="42"/>
        <v>108.33333333333491</v>
      </c>
      <c r="T198" s="46">
        <f t="shared" si="42"/>
        <v>88.83333333333448</v>
      </c>
      <c r="U198" s="46">
        <f t="shared" si="40"/>
        <v>97.5</v>
      </c>
      <c r="V198" s="46">
        <f t="shared" si="40"/>
        <v>102.91666666666771</v>
      </c>
      <c r="W198" s="47">
        <f t="shared" si="40"/>
        <v>83.416666666666771</v>
      </c>
      <c r="X198" s="47">
        <f t="shared" si="40"/>
        <v>92.083333333332291</v>
      </c>
      <c r="Y198" s="47">
        <f t="shared" si="40"/>
        <v>97.5</v>
      </c>
      <c r="Z198" s="48">
        <f t="shared" si="40"/>
        <v>77.999999999999062</v>
      </c>
      <c r="AA198" s="48">
        <f t="shared" si="40"/>
        <v>86.666666666665918</v>
      </c>
      <c r="AB198" s="48">
        <f t="shared" si="40"/>
        <v>92.083333333332291</v>
      </c>
      <c r="AC198" s="49">
        <f t="shared" si="40"/>
        <v>72.583333333333471</v>
      </c>
      <c r="AD198" s="49">
        <f t="shared" si="40"/>
        <v>81.249999999999957</v>
      </c>
      <c r="AE198" s="49">
        <f t="shared" si="40"/>
        <v>86.666666666665918</v>
      </c>
      <c r="AF198" s="50">
        <f t="shared" si="35"/>
        <v>67.166666666665989</v>
      </c>
      <c r="AG198" s="50">
        <f t="shared" si="35"/>
        <v>75.833333333333854</v>
      </c>
      <c r="AH198" s="50">
        <f t="shared" si="35"/>
        <v>81.249999999999957</v>
      </c>
      <c r="AI198" s="51">
        <f t="shared" si="35"/>
        <v>61.750000000000568</v>
      </c>
      <c r="AJ198" s="51">
        <f t="shared" si="35"/>
        <v>70.416666666666146</v>
      </c>
      <c r="AK198" s="51">
        <f t="shared" si="35"/>
        <v>75.833333333333854</v>
      </c>
    </row>
    <row r="199" spans="1:37" ht="12.95" customHeight="1">
      <c r="A199" s="27"/>
      <c r="B199" s="27"/>
      <c r="C199" s="27"/>
      <c r="D199" s="52">
        <f t="shared" si="43"/>
        <v>0.54444444444444307</v>
      </c>
      <c r="E199" s="41">
        <f t="shared" si="42"/>
        <v>155.71111111111102</v>
      </c>
      <c r="F199" s="41">
        <f t="shared" si="42"/>
        <v>164.42222222221994</v>
      </c>
      <c r="G199" s="41">
        <f t="shared" si="42"/>
        <v>169.86666666666542</v>
      </c>
      <c r="H199" s="42">
        <f t="shared" si="42"/>
        <v>144.82222222222367</v>
      </c>
      <c r="I199" s="42">
        <f t="shared" si="42"/>
        <v>153.53333333333271</v>
      </c>
      <c r="J199" s="42">
        <f t="shared" si="42"/>
        <v>158.97777777777787</v>
      </c>
      <c r="K199" s="43">
        <f t="shared" si="42"/>
        <v>133.93333333333271</v>
      </c>
      <c r="L199" s="43">
        <f t="shared" si="42"/>
        <v>142.64444444444291</v>
      </c>
      <c r="M199" s="43">
        <f t="shared" si="42"/>
        <v>148.08888888888876</v>
      </c>
      <c r="N199" s="44">
        <f t="shared" si="42"/>
        <v>100.17777777777711</v>
      </c>
      <c r="O199" s="44">
        <f t="shared" si="42"/>
        <v>108.88888888889046</v>
      </c>
      <c r="P199" s="44">
        <f t="shared" si="42"/>
        <v>114.33333333333212</v>
      </c>
      <c r="Q199" s="45">
        <f t="shared" si="42"/>
        <v>94.733333333334528</v>
      </c>
      <c r="R199" s="45">
        <f t="shared" si="42"/>
        <v>103.44444444444548</v>
      </c>
      <c r="S199" s="45">
        <f t="shared" si="42"/>
        <v>108.88888888889046</v>
      </c>
      <c r="T199" s="46">
        <f t="shared" si="42"/>
        <v>89.288888888890028</v>
      </c>
      <c r="U199" s="46">
        <f t="shared" si="40"/>
        <v>98</v>
      </c>
      <c r="V199" s="46">
        <f t="shared" si="40"/>
        <v>103.44444444444548</v>
      </c>
      <c r="W199" s="47">
        <f t="shared" si="40"/>
        <v>83.844444444444548</v>
      </c>
      <c r="X199" s="47">
        <f t="shared" si="40"/>
        <v>92.55555555555452</v>
      </c>
      <c r="Y199" s="47">
        <f t="shared" si="40"/>
        <v>98</v>
      </c>
      <c r="Z199" s="48">
        <f t="shared" si="40"/>
        <v>78.399999999999068</v>
      </c>
      <c r="AA199" s="48">
        <f t="shared" si="40"/>
        <v>87.111111111110361</v>
      </c>
      <c r="AB199" s="48">
        <f t="shared" si="40"/>
        <v>92.55555555555452</v>
      </c>
      <c r="AC199" s="49">
        <f t="shared" si="40"/>
        <v>72.955555555555691</v>
      </c>
      <c r="AD199" s="49">
        <f t="shared" si="40"/>
        <v>81.666666666666629</v>
      </c>
      <c r="AE199" s="49">
        <f t="shared" si="40"/>
        <v>87.111111111110361</v>
      </c>
      <c r="AF199" s="50">
        <f t="shared" si="40"/>
        <v>67.511111111110438</v>
      </c>
      <c r="AG199" s="50">
        <f t="shared" si="40"/>
        <v>76.22222222222274</v>
      </c>
      <c r="AH199" s="50">
        <f t="shared" si="40"/>
        <v>81.666666666666629</v>
      </c>
      <c r="AI199" s="51">
        <f t="shared" si="40"/>
        <v>62.066666666667238</v>
      </c>
      <c r="AJ199" s="51">
        <f t="shared" si="40"/>
        <v>70.77777777777726</v>
      </c>
      <c r="AK199" s="51">
        <f t="shared" ref="AK199:AK201" si="44">AK200-(AK$363/360)</f>
        <v>76.22222222222274</v>
      </c>
    </row>
    <row r="200" spans="1:37" ht="12.95" customHeight="1">
      <c r="A200" s="27"/>
      <c r="B200" s="27"/>
      <c r="C200" s="27"/>
      <c r="D200" s="52">
        <f t="shared" si="43"/>
        <v>0.54722222222222083</v>
      </c>
      <c r="E200" s="41">
        <f t="shared" si="42"/>
        <v>156.50555555555547</v>
      </c>
      <c r="F200" s="41">
        <f t="shared" si="42"/>
        <v>165.26111111110885</v>
      </c>
      <c r="G200" s="41">
        <f t="shared" si="42"/>
        <v>170.7333333333321</v>
      </c>
      <c r="H200" s="42">
        <f t="shared" si="42"/>
        <v>145.56111111111255</v>
      </c>
      <c r="I200" s="42">
        <f t="shared" si="42"/>
        <v>154.31666666666604</v>
      </c>
      <c r="J200" s="42">
        <f t="shared" si="42"/>
        <v>159.78888888888898</v>
      </c>
      <c r="K200" s="43">
        <f t="shared" si="42"/>
        <v>134.61666666666605</v>
      </c>
      <c r="L200" s="43">
        <f t="shared" si="42"/>
        <v>143.3722222222207</v>
      </c>
      <c r="M200" s="43">
        <f t="shared" si="42"/>
        <v>148.84444444444432</v>
      </c>
      <c r="N200" s="44">
        <f t="shared" si="42"/>
        <v>100.68888888888821</v>
      </c>
      <c r="O200" s="44">
        <f t="shared" si="42"/>
        <v>109.44444444444602</v>
      </c>
      <c r="P200" s="44">
        <f t="shared" si="42"/>
        <v>114.91666666666545</v>
      </c>
      <c r="Q200" s="45">
        <f t="shared" si="42"/>
        <v>95.216666666667862</v>
      </c>
      <c r="R200" s="45">
        <f t="shared" si="42"/>
        <v>103.97222222222325</v>
      </c>
      <c r="S200" s="45">
        <f t="shared" si="42"/>
        <v>109.44444444444602</v>
      </c>
      <c r="T200" s="46">
        <f t="shared" si="42"/>
        <v>89.744444444445577</v>
      </c>
      <c r="U200" s="46">
        <f t="shared" si="40"/>
        <v>98.5</v>
      </c>
      <c r="V200" s="46">
        <f t="shared" si="40"/>
        <v>103.97222222222325</v>
      </c>
      <c r="W200" s="47">
        <f t="shared" si="40"/>
        <v>84.272222222222325</v>
      </c>
      <c r="X200" s="47">
        <f t="shared" si="40"/>
        <v>93.027777777776748</v>
      </c>
      <c r="Y200" s="47">
        <f t="shared" si="40"/>
        <v>98.5</v>
      </c>
      <c r="Z200" s="48">
        <f t="shared" si="40"/>
        <v>78.799999999999073</v>
      </c>
      <c r="AA200" s="48">
        <f t="shared" si="40"/>
        <v>87.555555555554804</v>
      </c>
      <c r="AB200" s="48">
        <f t="shared" si="40"/>
        <v>93.027777777776748</v>
      </c>
      <c r="AC200" s="49">
        <f t="shared" si="40"/>
        <v>73.327777777777911</v>
      </c>
      <c r="AD200" s="49">
        <f t="shared" si="40"/>
        <v>82.0833333333333</v>
      </c>
      <c r="AE200" s="49">
        <f t="shared" si="40"/>
        <v>87.555555555554804</v>
      </c>
      <c r="AF200" s="50">
        <f t="shared" si="40"/>
        <v>67.855555555554886</v>
      </c>
      <c r="AG200" s="50">
        <f t="shared" si="40"/>
        <v>76.611111111111626</v>
      </c>
      <c r="AH200" s="50">
        <f t="shared" si="40"/>
        <v>82.0833333333333</v>
      </c>
      <c r="AI200" s="51">
        <f t="shared" si="40"/>
        <v>62.383333333333908</v>
      </c>
      <c r="AJ200" s="51">
        <f t="shared" si="40"/>
        <v>71.138888888888374</v>
      </c>
      <c r="AK200" s="51">
        <f t="shared" si="44"/>
        <v>76.611111111111626</v>
      </c>
    </row>
    <row r="201" spans="1:37" ht="12.95" customHeight="1">
      <c r="A201" s="27"/>
      <c r="B201" s="27"/>
      <c r="C201" s="27"/>
      <c r="D201" s="52">
        <f t="shared" si="43"/>
        <v>0.5499999999999986</v>
      </c>
      <c r="E201" s="41">
        <f t="shared" si="42"/>
        <v>157.29999999999993</v>
      </c>
      <c r="F201" s="41">
        <f t="shared" si="42"/>
        <v>166.09999999999775</v>
      </c>
      <c r="G201" s="41">
        <f t="shared" si="42"/>
        <v>171.59999999999877</v>
      </c>
      <c r="H201" s="42">
        <f t="shared" si="42"/>
        <v>146.30000000000143</v>
      </c>
      <c r="I201" s="42">
        <f t="shared" si="42"/>
        <v>155.09999999999937</v>
      </c>
      <c r="J201" s="42">
        <f t="shared" si="42"/>
        <v>160.60000000000008</v>
      </c>
      <c r="K201" s="43">
        <f t="shared" si="42"/>
        <v>135.29999999999939</v>
      </c>
      <c r="L201" s="43">
        <f t="shared" si="42"/>
        <v>144.09999999999849</v>
      </c>
      <c r="M201" s="43">
        <f t="shared" si="42"/>
        <v>149.59999999999988</v>
      </c>
      <c r="N201" s="44">
        <f t="shared" si="42"/>
        <v>101.19999999999932</v>
      </c>
      <c r="O201" s="44">
        <f t="shared" si="42"/>
        <v>110.00000000000158</v>
      </c>
      <c r="P201" s="44">
        <f t="shared" si="42"/>
        <v>115.49999999999878</v>
      </c>
      <c r="Q201" s="45">
        <f t="shared" si="42"/>
        <v>95.700000000001197</v>
      </c>
      <c r="R201" s="45">
        <f t="shared" si="42"/>
        <v>104.50000000000102</v>
      </c>
      <c r="S201" s="45">
        <f t="shared" si="42"/>
        <v>110.00000000000158</v>
      </c>
      <c r="T201" s="46">
        <f t="shared" si="42"/>
        <v>90.200000000001125</v>
      </c>
      <c r="U201" s="46">
        <f t="shared" si="40"/>
        <v>99</v>
      </c>
      <c r="V201" s="46">
        <f t="shared" si="40"/>
        <v>104.50000000000102</v>
      </c>
      <c r="W201" s="47">
        <f t="shared" si="40"/>
        <v>84.700000000000102</v>
      </c>
      <c r="X201" s="47">
        <f t="shared" si="40"/>
        <v>93.499999999998977</v>
      </c>
      <c r="Y201" s="47">
        <f t="shared" si="40"/>
        <v>99</v>
      </c>
      <c r="Z201" s="48">
        <f t="shared" si="40"/>
        <v>79.199999999999079</v>
      </c>
      <c r="AA201" s="48">
        <f t="shared" si="40"/>
        <v>87.999999999999247</v>
      </c>
      <c r="AB201" s="48">
        <f t="shared" si="40"/>
        <v>93.499999999998977</v>
      </c>
      <c r="AC201" s="49">
        <f t="shared" si="40"/>
        <v>73.700000000000131</v>
      </c>
      <c r="AD201" s="49">
        <f t="shared" si="40"/>
        <v>82.499999999999972</v>
      </c>
      <c r="AE201" s="49">
        <f t="shared" si="40"/>
        <v>87.999999999999247</v>
      </c>
      <c r="AF201" s="50">
        <f t="shared" si="40"/>
        <v>68.199999999999335</v>
      </c>
      <c r="AG201" s="50">
        <f t="shared" si="40"/>
        <v>77.000000000000512</v>
      </c>
      <c r="AH201" s="50">
        <f t="shared" si="40"/>
        <v>82.499999999999972</v>
      </c>
      <c r="AI201" s="51">
        <f t="shared" si="40"/>
        <v>62.700000000000578</v>
      </c>
      <c r="AJ201" s="51">
        <f t="shared" si="40"/>
        <v>71.499999999999488</v>
      </c>
      <c r="AK201" s="51">
        <f t="shared" si="44"/>
        <v>77.000000000000512</v>
      </c>
    </row>
    <row r="202" spans="1:37" ht="12.95" customHeight="1">
      <c r="A202" s="27"/>
      <c r="B202" s="27"/>
      <c r="C202" s="27"/>
      <c r="D202" s="52">
        <f t="shared" si="43"/>
        <v>0.55277777777777637</v>
      </c>
      <c r="E202" s="41">
        <f t="shared" si="42"/>
        <v>158.09444444444438</v>
      </c>
      <c r="F202" s="41">
        <f t="shared" si="42"/>
        <v>166.93888888888665</v>
      </c>
      <c r="G202" s="41">
        <f t="shared" si="42"/>
        <v>172.46666666666545</v>
      </c>
      <c r="H202" s="42">
        <f t="shared" si="42"/>
        <v>147.03888888889031</v>
      </c>
      <c r="I202" s="42">
        <f t="shared" si="42"/>
        <v>155.8833333333327</v>
      </c>
      <c r="J202" s="42">
        <f t="shared" si="42"/>
        <v>161.41111111111118</v>
      </c>
      <c r="K202" s="43">
        <f t="shared" si="42"/>
        <v>135.98333333333272</v>
      </c>
      <c r="L202" s="43">
        <f t="shared" si="42"/>
        <v>144.82777777777628</v>
      </c>
      <c r="M202" s="43">
        <f t="shared" si="42"/>
        <v>150.35555555555544</v>
      </c>
      <c r="N202" s="44">
        <f t="shared" si="42"/>
        <v>101.71111111111043</v>
      </c>
      <c r="O202" s="44">
        <f t="shared" si="42"/>
        <v>110.55555555555713</v>
      </c>
      <c r="P202" s="44">
        <f t="shared" si="42"/>
        <v>116.08333333333211</v>
      </c>
      <c r="Q202" s="45">
        <f t="shared" si="42"/>
        <v>96.183333333334531</v>
      </c>
      <c r="R202" s="45">
        <f t="shared" si="42"/>
        <v>105.02777777777879</v>
      </c>
      <c r="S202" s="45">
        <f t="shared" si="42"/>
        <v>110.55555555555713</v>
      </c>
      <c r="T202" s="46">
        <f t="shared" si="42"/>
        <v>90.655555555556674</v>
      </c>
      <c r="U202" s="46">
        <f t="shared" si="40"/>
        <v>99.5</v>
      </c>
      <c r="V202" s="46">
        <f t="shared" si="40"/>
        <v>105.02777777777879</v>
      </c>
      <c r="W202" s="47">
        <f t="shared" si="40"/>
        <v>85.127777777777879</v>
      </c>
      <c r="X202" s="47">
        <f t="shared" si="40"/>
        <v>93.972222222221205</v>
      </c>
      <c r="Y202" s="47">
        <f t="shared" ref="Y202:AK233" si="45">Y203-(Y$363/360)</f>
        <v>99.5</v>
      </c>
      <c r="Z202" s="48">
        <f t="shared" si="45"/>
        <v>79.599999999999085</v>
      </c>
      <c r="AA202" s="48">
        <f t="shared" si="45"/>
        <v>88.44444444444369</v>
      </c>
      <c r="AB202" s="48">
        <f t="shared" si="45"/>
        <v>93.972222222221205</v>
      </c>
      <c r="AC202" s="49">
        <f t="shared" si="45"/>
        <v>74.072222222222351</v>
      </c>
      <c r="AD202" s="49">
        <f t="shared" si="45"/>
        <v>82.916666666666643</v>
      </c>
      <c r="AE202" s="49">
        <f t="shared" si="45"/>
        <v>88.44444444444369</v>
      </c>
      <c r="AF202" s="50">
        <f t="shared" si="45"/>
        <v>68.544444444443783</v>
      </c>
      <c r="AG202" s="50">
        <f t="shared" si="45"/>
        <v>77.388888888889397</v>
      </c>
      <c r="AH202" s="50">
        <f t="shared" si="45"/>
        <v>82.916666666666643</v>
      </c>
      <c r="AI202" s="51">
        <f t="shared" si="45"/>
        <v>63.016666666667248</v>
      </c>
      <c r="AJ202" s="51">
        <f t="shared" si="45"/>
        <v>71.861111111110603</v>
      </c>
      <c r="AK202" s="51">
        <f t="shared" si="45"/>
        <v>77.388888888889397</v>
      </c>
    </row>
    <row r="203" spans="1:37" ht="12.95" customHeight="1">
      <c r="A203" s="27"/>
      <c r="B203" s="27"/>
      <c r="C203" s="27"/>
      <c r="D203" s="52">
        <f t="shared" si="43"/>
        <v>0.55555555555555414</v>
      </c>
      <c r="E203" s="41">
        <f t="shared" si="42"/>
        <v>158.88888888888883</v>
      </c>
      <c r="F203" s="41">
        <f t="shared" si="42"/>
        <v>167.77777777777555</v>
      </c>
      <c r="G203" s="41">
        <f t="shared" si="42"/>
        <v>173.33333333333212</v>
      </c>
      <c r="H203" s="42">
        <f t="shared" si="42"/>
        <v>147.77777777777919</v>
      </c>
      <c r="I203" s="42">
        <f t="shared" si="42"/>
        <v>156.66666666666603</v>
      </c>
      <c r="J203" s="42">
        <f t="shared" si="42"/>
        <v>162.22222222222229</v>
      </c>
      <c r="K203" s="43">
        <f t="shared" si="42"/>
        <v>136.66666666666606</v>
      </c>
      <c r="L203" s="43">
        <f t="shared" si="42"/>
        <v>145.55555555555406</v>
      </c>
      <c r="M203" s="43">
        <f t="shared" si="42"/>
        <v>151.111111111111</v>
      </c>
      <c r="N203" s="44">
        <f t="shared" si="42"/>
        <v>102.22222222222153</v>
      </c>
      <c r="O203" s="44">
        <f t="shared" si="42"/>
        <v>111.11111111111269</v>
      </c>
      <c r="P203" s="44">
        <f t="shared" si="42"/>
        <v>116.66666666666544</v>
      </c>
      <c r="Q203" s="45">
        <f t="shared" si="42"/>
        <v>96.666666666667865</v>
      </c>
      <c r="R203" s="45">
        <f t="shared" si="42"/>
        <v>105.55555555555657</v>
      </c>
      <c r="S203" s="45">
        <f t="shared" si="42"/>
        <v>111.11111111111269</v>
      </c>
      <c r="T203" s="46">
        <f t="shared" si="42"/>
        <v>91.111111111112223</v>
      </c>
      <c r="U203" s="46">
        <f t="shared" ref="U203:AI223" si="46">U204-(U$363/360)</f>
        <v>100</v>
      </c>
      <c r="V203" s="46">
        <f t="shared" si="46"/>
        <v>105.55555555555657</v>
      </c>
      <c r="W203" s="47">
        <f t="shared" si="46"/>
        <v>85.555555555555657</v>
      </c>
      <c r="X203" s="47">
        <f t="shared" si="46"/>
        <v>94.444444444443434</v>
      </c>
      <c r="Y203" s="47">
        <f t="shared" si="46"/>
        <v>100</v>
      </c>
      <c r="Z203" s="48">
        <f t="shared" si="46"/>
        <v>79.999999999999091</v>
      </c>
      <c r="AA203" s="48">
        <f t="shared" si="46"/>
        <v>88.888888888888133</v>
      </c>
      <c r="AB203" s="48">
        <f t="shared" si="46"/>
        <v>94.444444444443434</v>
      </c>
      <c r="AC203" s="49">
        <f t="shared" si="46"/>
        <v>74.444444444444571</v>
      </c>
      <c r="AD203" s="49">
        <f t="shared" si="46"/>
        <v>83.333333333333314</v>
      </c>
      <c r="AE203" s="49">
        <f t="shared" si="46"/>
        <v>88.888888888888133</v>
      </c>
      <c r="AF203" s="50">
        <f t="shared" si="45"/>
        <v>68.888888888888232</v>
      </c>
      <c r="AG203" s="50">
        <f t="shared" si="45"/>
        <v>77.777777777778283</v>
      </c>
      <c r="AH203" s="50">
        <f t="shared" si="45"/>
        <v>83.333333333333314</v>
      </c>
      <c r="AI203" s="51">
        <f t="shared" si="45"/>
        <v>63.333333333333918</v>
      </c>
      <c r="AJ203" s="51">
        <f t="shared" si="45"/>
        <v>72.222222222221717</v>
      </c>
      <c r="AK203" s="51">
        <f t="shared" si="45"/>
        <v>77.777777777778283</v>
      </c>
    </row>
    <row r="204" spans="1:37" ht="12.95" customHeight="1">
      <c r="A204" s="27"/>
      <c r="B204" s="27"/>
      <c r="C204" s="27"/>
      <c r="D204" s="52">
        <f t="shared" si="43"/>
        <v>0.5583333333333319</v>
      </c>
      <c r="E204" s="41">
        <f t="shared" si="42"/>
        <v>159.68333333333328</v>
      </c>
      <c r="F204" s="41">
        <f t="shared" si="42"/>
        <v>168.61666666666446</v>
      </c>
      <c r="G204" s="41">
        <f t="shared" si="42"/>
        <v>174.19999999999879</v>
      </c>
      <c r="H204" s="42">
        <f t="shared" si="42"/>
        <v>148.51666666666807</v>
      </c>
      <c r="I204" s="42">
        <f t="shared" si="42"/>
        <v>157.44999999999936</v>
      </c>
      <c r="J204" s="42">
        <f t="shared" si="42"/>
        <v>163.03333333333339</v>
      </c>
      <c r="K204" s="43">
        <f t="shared" si="42"/>
        <v>137.3499999999994</v>
      </c>
      <c r="L204" s="43">
        <f t="shared" si="42"/>
        <v>146.28333333333185</v>
      </c>
      <c r="M204" s="43">
        <f t="shared" si="42"/>
        <v>151.86666666666656</v>
      </c>
      <c r="N204" s="44">
        <f t="shared" si="42"/>
        <v>102.73333333333264</v>
      </c>
      <c r="O204" s="44">
        <f t="shared" si="42"/>
        <v>111.66666666666825</v>
      </c>
      <c r="P204" s="44">
        <f t="shared" si="42"/>
        <v>117.24999999999876</v>
      </c>
      <c r="Q204" s="45">
        <f t="shared" si="42"/>
        <v>97.150000000001199</v>
      </c>
      <c r="R204" s="45">
        <f t="shared" si="42"/>
        <v>106.08333333333434</v>
      </c>
      <c r="S204" s="45">
        <f t="shared" si="42"/>
        <v>111.66666666666825</v>
      </c>
      <c r="T204" s="46">
        <f t="shared" si="42"/>
        <v>91.566666666667771</v>
      </c>
      <c r="U204" s="46">
        <f t="shared" si="46"/>
        <v>100.5</v>
      </c>
      <c r="V204" s="46">
        <f t="shared" si="46"/>
        <v>106.08333333333434</v>
      </c>
      <c r="W204" s="47">
        <f t="shared" si="46"/>
        <v>85.983333333333434</v>
      </c>
      <c r="X204" s="47">
        <f t="shared" si="46"/>
        <v>94.916666666665662</v>
      </c>
      <c r="Y204" s="47">
        <f t="shared" si="46"/>
        <v>100.5</v>
      </c>
      <c r="Z204" s="48">
        <f t="shared" si="46"/>
        <v>80.399999999999096</v>
      </c>
      <c r="AA204" s="48">
        <f t="shared" si="46"/>
        <v>89.333333333332575</v>
      </c>
      <c r="AB204" s="48">
        <f t="shared" si="46"/>
        <v>94.916666666665662</v>
      </c>
      <c r="AC204" s="49">
        <f t="shared" si="46"/>
        <v>74.816666666666791</v>
      </c>
      <c r="AD204" s="49">
        <f t="shared" si="46"/>
        <v>83.749999999999986</v>
      </c>
      <c r="AE204" s="49">
        <f t="shared" si="46"/>
        <v>89.333333333332575</v>
      </c>
      <c r="AF204" s="50">
        <f t="shared" si="45"/>
        <v>69.233333333332681</v>
      </c>
      <c r="AG204" s="50">
        <f t="shared" si="45"/>
        <v>78.166666666667169</v>
      </c>
      <c r="AH204" s="50">
        <f t="shared" si="45"/>
        <v>83.749999999999986</v>
      </c>
      <c r="AI204" s="51">
        <f t="shared" si="45"/>
        <v>63.650000000000588</v>
      </c>
      <c r="AJ204" s="51">
        <f t="shared" si="45"/>
        <v>72.583333333332831</v>
      </c>
      <c r="AK204" s="51">
        <f t="shared" si="45"/>
        <v>78.166666666667169</v>
      </c>
    </row>
    <row r="205" spans="1:37" ht="12.95" customHeight="1">
      <c r="A205" s="27"/>
      <c r="B205" s="27"/>
      <c r="C205" s="27"/>
      <c r="D205" s="52">
        <f t="shared" si="43"/>
        <v>0.56111111111110967</v>
      </c>
      <c r="E205" s="41">
        <f t="shared" si="42"/>
        <v>160.47777777777773</v>
      </c>
      <c r="F205" s="41">
        <f t="shared" si="42"/>
        <v>169.45555555555336</v>
      </c>
      <c r="G205" s="41">
        <f t="shared" si="42"/>
        <v>175.06666666666547</v>
      </c>
      <c r="H205" s="42">
        <f t="shared" si="42"/>
        <v>149.25555555555695</v>
      </c>
      <c r="I205" s="42">
        <f t="shared" si="42"/>
        <v>158.23333333333269</v>
      </c>
      <c r="J205" s="42">
        <f t="shared" si="42"/>
        <v>163.84444444444449</v>
      </c>
      <c r="K205" s="43">
        <f t="shared" si="42"/>
        <v>138.03333333333273</v>
      </c>
      <c r="L205" s="43">
        <f t="shared" si="42"/>
        <v>147.01111111110964</v>
      </c>
      <c r="M205" s="43">
        <f t="shared" si="42"/>
        <v>152.62222222222212</v>
      </c>
      <c r="N205" s="44">
        <f t="shared" si="42"/>
        <v>103.24444444444374</v>
      </c>
      <c r="O205" s="44">
        <f t="shared" si="42"/>
        <v>112.22222222222381</v>
      </c>
      <c r="P205" s="44">
        <f t="shared" si="42"/>
        <v>117.83333333333209</v>
      </c>
      <c r="Q205" s="45">
        <f t="shared" si="42"/>
        <v>97.633333333334534</v>
      </c>
      <c r="R205" s="45">
        <f t="shared" si="42"/>
        <v>106.61111111111211</v>
      </c>
      <c r="S205" s="45">
        <f t="shared" si="42"/>
        <v>112.22222222222381</v>
      </c>
      <c r="T205" s="46">
        <f t="shared" si="42"/>
        <v>92.02222222222332</v>
      </c>
      <c r="U205" s="46">
        <f t="shared" si="46"/>
        <v>101</v>
      </c>
      <c r="V205" s="46">
        <f t="shared" si="46"/>
        <v>106.61111111111211</v>
      </c>
      <c r="W205" s="47">
        <f t="shared" si="46"/>
        <v>86.411111111111211</v>
      </c>
      <c r="X205" s="47">
        <f t="shared" si="46"/>
        <v>95.388888888887891</v>
      </c>
      <c r="Y205" s="47">
        <f t="shared" si="46"/>
        <v>101</v>
      </c>
      <c r="Z205" s="48">
        <f t="shared" si="46"/>
        <v>80.799999999999102</v>
      </c>
      <c r="AA205" s="48">
        <f t="shared" si="46"/>
        <v>89.777777777777018</v>
      </c>
      <c r="AB205" s="48">
        <f t="shared" si="46"/>
        <v>95.388888888887891</v>
      </c>
      <c r="AC205" s="49">
        <f t="shared" si="46"/>
        <v>75.188888888889011</v>
      </c>
      <c r="AD205" s="49">
        <f t="shared" si="46"/>
        <v>84.166666666666657</v>
      </c>
      <c r="AE205" s="49">
        <f t="shared" si="46"/>
        <v>89.777777777777018</v>
      </c>
      <c r="AF205" s="50">
        <f t="shared" si="45"/>
        <v>69.577777777777129</v>
      </c>
      <c r="AG205" s="50">
        <f t="shared" si="45"/>
        <v>78.555555555556055</v>
      </c>
      <c r="AH205" s="50">
        <f t="shared" si="45"/>
        <v>84.166666666666657</v>
      </c>
      <c r="AI205" s="51">
        <f t="shared" si="45"/>
        <v>63.966666666667258</v>
      </c>
      <c r="AJ205" s="51">
        <f t="shared" si="45"/>
        <v>72.944444444443945</v>
      </c>
      <c r="AK205" s="51">
        <f t="shared" si="45"/>
        <v>78.555555555556055</v>
      </c>
    </row>
    <row r="206" spans="1:37" ht="12.95" customHeight="1">
      <c r="A206" s="27"/>
      <c r="B206" s="27"/>
      <c r="C206" s="27"/>
      <c r="D206" s="52">
        <f t="shared" si="43"/>
        <v>0.56388888888888744</v>
      </c>
      <c r="E206" s="41">
        <f t="shared" si="42"/>
        <v>161.27222222222218</v>
      </c>
      <c r="F206" s="41">
        <f t="shared" si="42"/>
        <v>170.29444444444226</v>
      </c>
      <c r="G206" s="41">
        <f t="shared" si="42"/>
        <v>175.93333333333214</v>
      </c>
      <c r="H206" s="42">
        <f t="shared" si="42"/>
        <v>149.99444444444583</v>
      </c>
      <c r="I206" s="42">
        <f t="shared" si="42"/>
        <v>159.01666666666603</v>
      </c>
      <c r="J206" s="42">
        <f t="shared" si="42"/>
        <v>164.65555555555559</v>
      </c>
      <c r="K206" s="43">
        <f t="shared" si="42"/>
        <v>138.71666666666607</v>
      </c>
      <c r="L206" s="43">
        <f t="shared" si="42"/>
        <v>147.73888888888743</v>
      </c>
      <c r="M206" s="43">
        <f t="shared" si="42"/>
        <v>153.37777777777768</v>
      </c>
      <c r="N206" s="44">
        <f t="shared" si="42"/>
        <v>103.75555555555485</v>
      </c>
      <c r="O206" s="44">
        <f t="shared" si="42"/>
        <v>112.77777777777936</v>
      </c>
      <c r="P206" s="44">
        <f t="shared" si="42"/>
        <v>118.41666666666542</v>
      </c>
      <c r="Q206" s="45">
        <f t="shared" si="42"/>
        <v>98.116666666667868</v>
      </c>
      <c r="R206" s="45">
        <f t="shared" si="42"/>
        <v>107.13888888888988</v>
      </c>
      <c r="S206" s="45">
        <f t="shared" si="42"/>
        <v>112.77777777777936</v>
      </c>
      <c r="T206" s="46">
        <f t="shared" si="42"/>
        <v>92.477777777778869</v>
      </c>
      <c r="U206" s="46">
        <f t="shared" si="46"/>
        <v>101.5</v>
      </c>
      <c r="V206" s="46">
        <f t="shared" si="46"/>
        <v>107.13888888888988</v>
      </c>
      <c r="W206" s="47">
        <f t="shared" si="46"/>
        <v>86.838888888888988</v>
      </c>
      <c r="X206" s="47">
        <f t="shared" si="46"/>
        <v>95.86111111111012</v>
      </c>
      <c r="Y206" s="47">
        <f t="shared" si="46"/>
        <v>101.5</v>
      </c>
      <c r="Z206" s="48">
        <f t="shared" si="46"/>
        <v>81.199999999999108</v>
      </c>
      <c r="AA206" s="48">
        <f t="shared" si="46"/>
        <v>90.222222222221461</v>
      </c>
      <c r="AB206" s="48">
        <f t="shared" si="46"/>
        <v>95.86111111111012</v>
      </c>
      <c r="AC206" s="49">
        <f t="shared" si="46"/>
        <v>75.561111111111231</v>
      </c>
      <c r="AD206" s="49">
        <f t="shared" si="46"/>
        <v>84.583333333333329</v>
      </c>
      <c r="AE206" s="49">
        <f t="shared" si="46"/>
        <v>90.222222222221461</v>
      </c>
      <c r="AF206" s="50">
        <f t="shared" si="45"/>
        <v>69.922222222221578</v>
      </c>
      <c r="AG206" s="50">
        <f t="shared" si="45"/>
        <v>78.94444444444494</v>
      </c>
      <c r="AH206" s="50">
        <f t="shared" si="45"/>
        <v>84.583333333333329</v>
      </c>
      <c r="AI206" s="51">
        <f t="shared" si="45"/>
        <v>64.283333333333928</v>
      </c>
      <c r="AJ206" s="51">
        <f t="shared" si="45"/>
        <v>73.30555555555506</v>
      </c>
      <c r="AK206" s="51">
        <f t="shared" si="45"/>
        <v>78.94444444444494</v>
      </c>
    </row>
    <row r="207" spans="1:37" ht="12.95" customHeight="1">
      <c r="A207" s="27"/>
      <c r="B207" s="27"/>
      <c r="C207" s="27"/>
      <c r="D207" s="52">
        <f t="shared" si="43"/>
        <v>0.56666666666666521</v>
      </c>
      <c r="E207" s="41">
        <f t="shared" si="42"/>
        <v>162.06666666666663</v>
      </c>
      <c r="F207" s="41">
        <f t="shared" si="42"/>
        <v>171.13333333333117</v>
      </c>
      <c r="G207" s="41">
        <f t="shared" si="42"/>
        <v>176.79999999999882</v>
      </c>
      <c r="H207" s="42">
        <f t="shared" si="42"/>
        <v>150.73333333333471</v>
      </c>
      <c r="I207" s="42">
        <f t="shared" si="42"/>
        <v>159.79999999999936</v>
      </c>
      <c r="J207" s="42">
        <f t="shared" si="42"/>
        <v>165.4666666666667</v>
      </c>
      <c r="K207" s="43">
        <f t="shared" si="42"/>
        <v>139.39999999999941</v>
      </c>
      <c r="L207" s="43">
        <f t="shared" si="42"/>
        <v>148.46666666666522</v>
      </c>
      <c r="M207" s="43">
        <f t="shared" si="42"/>
        <v>154.13333333333324</v>
      </c>
      <c r="N207" s="44">
        <f t="shared" si="42"/>
        <v>104.26666666666596</v>
      </c>
      <c r="O207" s="44">
        <f t="shared" si="42"/>
        <v>113.33333333333492</v>
      </c>
      <c r="P207" s="44">
        <f t="shared" si="42"/>
        <v>118.99999999999875</v>
      </c>
      <c r="Q207" s="45">
        <f t="shared" si="42"/>
        <v>98.600000000001202</v>
      </c>
      <c r="R207" s="45">
        <f t="shared" si="42"/>
        <v>107.66666666666765</v>
      </c>
      <c r="S207" s="45">
        <f t="shared" si="42"/>
        <v>113.33333333333492</v>
      </c>
      <c r="T207" s="46">
        <f t="shared" si="42"/>
        <v>92.933333333334417</v>
      </c>
      <c r="U207" s="46">
        <f t="shared" si="46"/>
        <v>102</v>
      </c>
      <c r="V207" s="46">
        <f t="shared" si="46"/>
        <v>107.66666666666765</v>
      </c>
      <c r="W207" s="47">
        <f t="shared" si="46"/>
        <v>87.266666666666765</v>
      </c>
      <c r="X207" s="47">
        <f t="shared" si="46"/>
        <v>96.333333333332348</v>
      </c>
      <c r="Y207" s="47">
        <f t="shared" si="46"/>
        <v>102</v>
      </c>
      <c r="Z207" s="48">
        <f t="shared" si="46"/>
        <v>81.599999999999113</v>
      </c>
      <c r="AA207" s="48">
        <f t="shared" si="46"/>
        <v>90.666666666665904</v>
      </c>
      <c r="AB207" s="48">
        <f t="shared" si="46"/>
        <v>96.333333333332348</v>
      </c>
      <c r="AC207" s="49">
        <f t="shared" si="46"/>
        <v>75.933333333333451</v>
      </c>
      <c r="AD207" s="49">
        <f t="shared" si="46"/>
        <v>85</v>
      </c>
      <c r="AE207" s="49">
        <f t="shared" si="46"/>
        <v>90.666666666665904</v>
      </c>
      <c r="AF207" s="50">
        <f t="shared" si="45"/>
        <v>70.266666666666026</v>
      </c>
      <c r="AG207" s="50">
        <f t="shared" si="45"/>
        <v>79.333333333333826</v>
      </c>
      <c r="AH207" s="50">
        <f t="shared" si="45"/>
        <v>85</v>
      </c>
      <c r="AI207" s="51">
        <f t="shared" si="45"/>
        <v>64.600000000000591</v>
      </c>
      <c r="AJ207" s="51">
        <f t="shared" si="45"/>
        <v>73.666666666666174</v>
      </c>
      <c r="AK207" s="51">
        <f t="shared" si="45"/>
        <v>79.333333333333826</v>
      </c>
    </row>
    <row r="208" spans="1:37" ht="12.95" customHeight="1">
      <c r="A208" s="27"/>
      <c r="B208" s="27"/>
      <c r="C208" s="27"/>
      <c r="D208" s="52">
        <f t="shared" si="43"/>
        <v>0.56944444444444298</v>
      </c>
      <c r="E208" s="41">
        <f t="shared" si="42"/>
        <v>162.86111111111109</v>
      </c>
      <c r="F208" s="41">
        <f t="shared" si="42"/>
        <v>171.97222222222007</v>
      </c>
      <c r="G208" s="41">
        <f t="shared" si="42"/>
        <v>177.66666666666549</v>
      </c>
      <c r="H208" s="42">
        <f t="shared" si="42"/>
        <v>151.47222222222359</v>
      </c>
      <c r="I208" s="42">
        <f t="shared" si="42"/>
        <v>160.58333333333269</v>
      </c>
      <c r="J208" s="42">
        <f t="shared" si="42"/>
        <v>166.2777777777778</v>
      </c>
      <c r="K208" s="43">
        <f t="shared" si="42"/>
        <v>140.08333333333275</v>
      </c>
      <c r="L208" s="43">
        <f t="shared" si="42"/>
        <v>149.19444444444301</v>
      </c>
      <c r="M208" s="43">
        <f t="shared" si="42"/>
        <v>154.8888888888888</v>
      </c>
      <c r="N208" s="44">
        <f t="shared" si="42"/>
        <v>104.77777777777706</v>
      </c>
      <c r="O208" s="44">
        <f t="shared" si="42"/>
        <v>113.88888888889048</v>
      </c>
      <c r="P208" s="44">
        <f t="shared" si="42"/>
        <v>119.58333333333208</v>
      </c>
      <c r="Q208" s="45">
        <f t="shared" si="42"/>
        <v>99.083333333334537</v>
      </c>
      <c r="R208" s="45">
        <f t="shared" si="42"/>
        <v>108.19444444444542</v>
      </c>
      <c r="S208" s="45">
        <f t="shared" si="42"/>
        <v>113.88888888889048</v>
      </c>
      <c r="T208" s="46">
        <f t="shared" si="42"/>
        <v>93.388888888889966</v>
      </c>
      <c r="U208" s="46">
        <f t="shared" si="46"/>
        <v>102.5</v>
      </c>
      <c r="V208" s="46">
        <f t="shared" si="46"/>
        <v>108.19444444444542</v>
      </c>
      <c r="W208" s="47">
        <f t="shared" si="46"/>
        <v>87.694444444444542</v>
      </c>
      <c r="X208" s="47">
        <f t="shared" si="46"/>
        <v>96.805555555554577</v>
      </c>
      <c r="Y208" s="47">
        <f t="shared" si="46"/>
        <v>102.5</v>
      </c>
      <c r="Z208" s="48">
        <f t="shared" si="46"/>
        <v>81.999999999999119</v>
      </c>
      <c r="AA208" s="48">
        <f t="shared" si="46"/>
        <v>91.111111111110347</v>
      </c>
      <c r="AB208" s="48">
        <f t="shared" si="46"/>
        <v>96.805555555554577</v>
      </c>
      <c r="AC208" s="49">
        <f t="shared" si="46"/>
        <v>76.305555555555671</v>
      </c>
      <c r="AD208" s="49">
        <f t="shared" si="46"/>
        <v>85.416666666666671</v>
      </c>
      <c r="AE208" s="49">
        <f t="shared" si="46"/>
        <v>91.111111111110347</v>
      </c>
      <c r="AF208" s="50">
        <f t="shared" si="45"/>
        <v>70.611111111110475</v>
      </c>
      <c r="AG208" s="50">
        <f t="shared" si="45"/>
        <v>79.722222222222712</v>
      </c>
      <c r="AH208" s="50">
        <f t="shared" si="45"/>
        <v>85.416666666666671</v>
      </c>
      <c r="AI208" s="51">
        <f t="shared" si="45"/>
        <v>64.916666666667254</v>
      </c>
      <c r="AJ208" s="51">
        <f t="shared" si="45"/>
        <v>74.027777777777288</v>
      </c>
      <c r="AK208" s="51">
        <f t="shared" si="45"/>
        <v>79.722222222222712</v>
      </c>
    </row>
    <row r="209" spans="1:37" ht="12.95" customHeight="1">
      <c r="A209" s="27"/>
      <c r="B209" s="27"/>
      <c r="C209" s="27"/>
      <c r="D209" s="52">
        <f t="shared" si="43"/>
        <v>0.57222222222222074</v>
      </c>
      <c r="E209" s="41">
        <f t="shared" si="42"/>
        <v>163.65555555555554</v>
      </c>
      <c r="F209" s="41">
        <f t="shared" si="42"/>
        <v>172.81111111110897</v>
      </c>
      <c r="G209" s="41">
        <f t="shared" si="42"/>
        <v>178.53333333333217</v>
      </c>
      <c r="H209" s="42">
        <f t="shared" si="42"/>
        <v>152.21111111111247</v>
      </c>
      <c r="I209" s="42">
        <f t="shared" si="42"/>
        <v>161.36666666666602</v>
      </c>
      <c r="J209" s="42">
        <f t="shared" si="42"/>
        <v>167.0888888888889</v>
      </c>
      <c r="K209" s="43">
        <f t="shared" si="42"/>
        <v>140.76666666666608</v>
      </c>
      <c r="L209" s="43">
        <f t="shared" si="42"/>
        <v>149.9222222222208</v>
      </c>
      <c r="M209" s="43">
        <f t="shared" si="42"/>
        <v>155.64444444444436</v>
      </c>
      <c r="N209" s="44">
        <f t="shared" si="42"/>
        <v>105.28888888888817</v>
      </c>
      <c r="O209" s="44">
        <f t="shared" si="42"/>
        <v>114.44444444444603</v>
      </c>
      <c r="P209" s="44">
        <f t="shared" si="42"/>
        <v>120.16666666666541</v>
      </c>
      <c r="Q209" s="45">
        <f t="shared" si="42"/>
        <v>99.566666666667871</v>
      </c>
      <c r="R209" s="45">
        <f t="shared" si="42"/>
        <v>108.72222222222319</v>
      </c>
      <c r="S209" s="45">
        <f t="shared" si="42"/>
        <v>114.44444444444603</v>
      </c>
      <c r="T209" s="46">
        <f t="shared" ref="T209" si="47">T210-(T$363/360)</f>
        <v>93.844444444445514</v>
      </c>
      <c r="U209" s="46">
        <f t="shared" si="46"/>
        <v>103</v>
      </c>
      <c r="V209" s="46">
        <f t="shared" si="46"/>
        <v>108.72222222222319</v>
      </c>
      <c r="W209" s="47">
        <f t="shared" si="46"/>
        <v>88.122222222222319</v>
      </c>
      <c r="X209" s="47">
        <f t="shared" si="46"/>
        <v>97.277777777776805</v>
      </c>
      <c r="Y209" s="47">
        <f t="shared" si="46"/>
        <v>103</v>
      </c>
      <c r="Z209" s="48">
        <f t="shared" si="46"/>
        <v>82.399999999999125</v>
      </c>
      <c r="AA209" s="48">
        <f t="shared" si="46"/>
        <v>91.55555555555479</v>
      </c>
      <c r="AB209" s="48">
        <f t="shared" si="46"/>
        <v>97.277777777776805</v>
      </c>
      <c r="AC209" s="49">
        <f t="shared" si="46"/>
        <v>76.677777777777891</v>
      </c>
      <c r="AD209" s="49">
        <f t="shared" si="46"/>
        <v>85.833333333333343</v>
      </c>
      <c r="AE209" s="49">
        <f t="shared" si="46"/>
        <v>91.55555555555479</v>
      </c>
      <c r="AF209" s="50">
        <f t="shared" si="45"/>
        <v>70.955555555554923</v>
      </c>
      <c r="AG209" s="50">
        <f t="shared" si="45"/>
        <v>80.111111111111597</v>
      </c>
      <c r="AH209" s="50">
        <f t="shared" si="45"/>
        <v>85.833333333333343</v>
      </c>
      <c r="AI209" s="51">
        <f t="shared" si="45"/>
        <v>65.233333333333917</v>
      </c>
      <c r="AJ209" s="51">
        <f t="shared" si="45"/>
        <v>74.388888888888403</v>
      </c>
      <c r="AK209" s="51">
        <f t="shared" si="45"/>
        <v>80.111111111111597</v>
      </c>
    </row>
    <row r="210" spans="1:37" ht="12.95" customHeight="1">
      <c r="A210" s="27"/>
      <c r="B210" s="27"/>
      <c r="C210" s="27"/>
      <c r="D210" s="52">
        <f t="shared" si="43"/>
        <v>0.57499999999999851</v>
      </c>
      <c r="E210" s="41">
        <f t="shared" ref="E210:T225" si="48">E211-(E$363/360)</f>
        <v>164.45</v>
      </c>
      <c r="F210" s="41">
        <f t="shared" si="48"/>
        <v>173.64999999999787</v>
      </c>
      <c r="G210" s="41">
        <f t="shared" si="48"/>
        <v>179.39999999999884</v>
      </c>
      <c r="H210" s="42">
        <f t="shared" si="48"/>
        <v>152.95000000000135</v>
      </c>
      <c r="I210" s="42">
        <f t="shared" si="48"/>
        <v>162.14999999999935</v>
      </c>
      <c r="J210" s="42">
        <f t="shared" si="48"/>
        <v>167.9</v>
      </c>
      <c r="K210" s="43">
        <f t="shared" si="48"/>
        <v>141.44999999999942</v>
      </c>
      <c r="L210" s="43">
        <f t="shared" si="48"/>
        <v>150.64999999999858</v>
      </c>
      <c r="M210" s="43">
        <f t="shared" si="48"/>
        <v>156.39999999999992</v>
      </c>
      <c r="N210" s="44">
        <f t="shared" si="48"/>
        <v>105.79999999999927</v>
      </c>
      <c r="O210" s="44">
        <f t="shared" si="48"/>
        <v>115.00000000000159</v>
      </c>
      <c r="P210" s="44">
        <f t="shared" si="48"/>
        <v>120.74999999999874</v>
      </c>
      <c r="Q210" s="45">
        <f t="shared" si="48"/>
        <v>100.05000000000121</v>
      </c>
      <c r="R210" s="45">
        <f t="shared" si="48"/>
        <v>109.25000000000097</v>
      </c>
      <c r="S210" s="45">
        <f t="shared" si="48"/>
        <v>115.00000000000159</v>
      </c>
      <c r="T210" s="46">
        <f t="shared" si="48"/>
        <v>94.300000000001063</v>
      </c>
      <c r="U210" s="46">
        <f t="shared" si="46"/>
        <v>103.5</v>
      </c>
      <c r="V210" s="46">
        <f t="shared" si="46"/>
        <v>109.25000000000097</v>
      </c>
      <c r="W210" s="47">
        <f t="shared" si="46"/>
        <v>88.550000000000097</v>
      </c>
      <c r="X210" s="47">
        <f t="shared" si="46"/>
        <v>97.749999999999034</v>
      </c>
      <c r="Y210" s="47">
        <f t="shared" si="46"/>
        <v>103.5</v>
      </c>
      <c r="Z210" s="48">
        <f t="shared" si="46"/>
        <v>82.79999999999913</v>
      </c>
      <c r="AA210" s="48">
        <f t="shared" si="46"/>
        <v>91.999999999999233</v>
      </c>
      <c r="AB210" s="48">
        <f t="shared" si="46"/>
        <v>97.749999999999034</v>
      </c>
      <c r="AC210" s="49">
        <f t="shared" si="46"/>
        <v>77.050000000000111</v>
      </c>
      <c r="AD210" s="49">
        <f t="shared" si="46"/>
        <v>86.250000000000014</v>
      </c>
      <c r="AE210" s="49">
        <f t="shared" si="46"/>
        <v>91.999999999999233</v>
      </c>
      <c r="AF210" s="50">
        <f t="shared" si="45"/>
        <v>71.299999999999372</v>
      </c>
      <c r="AG210" s="50">
        <f t="shared" si="45"/>
        <v>80.500000000000483</v>
      </c>
      <c r="AH210" s="50">
        <f t="shared" si="45"/>
        <v>86.250000000000014</v>
      </c>
      <c r="AI210" s="51">
        <f t="shared" si="45"/>
        <v>65.55000000000058</v>
      </c>
      <c r="AJ210" s="51">
        <f t="shared" si="45"/>
        <v>74.749999999999517</v>
      </c>
      <c r="AK210" s="51">
        <f t="shared" si="45"/>
        <v>80.500000000000483</v>
      </c>
    </row>
    <row r="211" spans="1:37" ht="12.95" customHeight="1">
      <c r="A211" s="27"/>
      <c r="B211" s="27"/>
      <c r="C211" s="27"/>
      <c r="D211" s="52">
        <f t="shared" si="43"/>
        <v>0.57777777777777628</v>
      </c>
      <c r="E211" s="41">
        <f t="shared" si="48"/>
        <v>165.24444444444444</v>
      </c>
      <c r="F211" s="41">
        <f t="shared" si="48"/>
        <v>174.48888888888678</v>
      </c>
      <c r="G211" s="41">
        <f t="shared" si="48"/>
        <v>180.26666666666551</v>
      </c>
      <c r="H211" s="42">
        <f t="shared" si="48"/>
        <v>153.68888888889023</v>
      </c>
      <c r="I211" s="42">
        <f t="shared" si="48"/>
        <v>162.93333333333268</v>
      </c>
      <c r="J211" s="42">
        <f t="shared" si="48"/>
        <v>168.71111111111111</v>
      </c>
      <c r="K211" s="43">
        <f t="shared" si="48"/>
        <v>142.13333333333276</v>
      </c>
      <c r="L211" s="43">
        <f t="shared" si="48"/>
        <v>151.37777777777637</v>
      </c>
      <c r="M211" s="43">
        <f t="shared" si="48"/>
        <v>157.15555555555548</v>
      </c>
      <c r="N211" s="44">
        <f t="shared" si="48"/>
        <v>106.31111111111038</v>
      </c>
      <c r="O211" s="44">
        <f t="shared" si="48"/>
        <v>115.55555555555715</v>
      </c>
      <c r="P211" s="44">
        <f t="shared" si="48"/>
        <v>121.33333333333206</v>
      </c>
      <c r="Q211" s="45">
        <f t="shared" si="48"/>
        <v>100.53333333333454</v>
      </c>
      <c r="R211" s="45">
        <f t="shared" si="48"/>
        <v>109.77777777777874</v>
      </c>
      <c r="S211" s="45">
        <f t="shared" si="48"/>
        <v>115.55555555555715</v>
      </c>
      <c r="T211" s="46">
        <f t="shared" si="48"/>
        <v>94.755555555556612</v>
      </c>
      <c r="U211" s="46">
        <f t="shared" si="46"/>
        <v>104</v>
      </c>
      <c r="V211" s="46">
        <f t="shared" si="46"/>
        <v>109.77777777777874</v>
      </c>
      <c r="W211" s="47">
        <f t="shared" si="46"/>
        <v>88.977777777777874</v>
      </c>
      <c r="X211" s="47">
        <f t="shared" si="46"/>
        <v>98.222222222221262</v>
      </c>
      <c r="Y211" s="47">
        <f t="shared" si="46"/>
        <v>104</v>
      </c>
      <c r="Z211" s="48">
        <f t="shared" si="46"/>
        <v>83.199999999999136</v>
      </c>
      <c r="AA211" s="48">
        <f t="shared" si="46"/>
        <v>92.444444444443675</v>
      </c>
      <c r="AB211" s="48">
        <f t="shared" si="46"/>
        <v>98.222222222221262</v>
      </c>
      <c r="AC211" s="49">
        <f t="shared" si="46"/>
        <v>77.422222222222331</v>
      </c>
      <c r="AD211" s="49">
        <f t="shared" si="46"/>
        <v>86.666666666666686</v>
      </c>
      <c r="AE211" s="49">
        <f t="shared" si="46"/>
        <v>92.444444444443675</v>
      </c>
      <c r="AF211" s="50">
        <f t="shared" si="45"/>
        <v>71.64444444444382</v>
      </c>
      <c r="AG211" s="50">
        <f t="shared" si="45"/>
        <v>80.888888888889369</v>
      </c>
      <c r="AH211" s="50">
        <f t="shared" si="45"/>
        <v>86.666666666666686</v>
      </c>
      <c r="AI211" s="51">
        <f t="shared" si="45"/>
        <v>65.866666666667243</v>
      </c>
      <c r="AJ211" s="51">
        <f t="shared" si="45"/>
        <v>75.111111111110631</v>
      </c>
      <c r="AK211" s="51">
        <f t="shared" si="45"/>
        <v>80.888888888889369</v>
      </c>
    </row>
    <row r="212" spans="1:37" ht="12.95" customHeight="1">
      <c r="A212" s="27"/>
      <c r="B212" s="27"/>
      <c r="C212" s="27"/>
      <c r="D212" s="52">
        <f t="shared" si="43"/>
        <v>0.58055555555555405</v>
      </c>
      <c r="E212" s="41">
        <f t="shared" si="48"/>
        <v>166.03888888888889</v>
      </c>
      <c r="F212" s="41">
        <f t="shared" si="48"/>
        <v>175.32777777777568</v>
      </c>
      <c r="G212" s="41">
        <f t="shared" si="48"/>
        <v>181.13333333333219</v>
      </c>
      <c r="H212" s="42">
        <f t="shared" si="48"/>
        <v>154.42777777777911</v>
      </c>
      <c r="I212" s="42">
        <f t="shared" si="48"/>
        <v>163.71666666666601</v>
      </c>
      <c r="J212" s="42">
        <f t="shared" si="48"/>
        <v>169.52222222222221</v>
      </c>
      <c r="K212" s="43">
        <f t="shared" si="48"/>
        <v>142.81666666666609</v>
      </c>
      <c r="L212" s="43">
        <f t="shared" si="48"/>
        <v>152.10555555555416</v>
      </c>
      <c r="M212" s="43">
        <f t="shared" si="48"/>
        <v>157.91111111111104</v>
      </c>
      <c r="N212" s="44">
        <f t="shared" si="48"/>
        <v>106.82222222222148</v>
      </c>
      <c r="O212" s="44">
        <f t="shared" si="48"/>
        <v>116.11111111111271</v>
      </c>
      <c r="P212" s="44">
        <f t="shared" si="48"/>
        <v>121.91666666666539</v>
      </c>
      <c r="Q212" s="45">
        <f t="shared" si="48"/>
        <v>101.01666666666787</v>
      </c>
      <c r="R212" s="45">
        <f t="shared" si="48"/>
        <v>110.30555555555651</v>
      </c>
      <c r="S212" s="45">
        <f t="shared" si="48"/>
        <v>116.11111111111271</v>
      </c>
      <c r="T212" s="46">
        <f t="shared" si="48"/>
        <v>95.21111111111216</v>
      </c>
      <c r="U212" s="46">
        <f t="shared" si="46"/>
        <v>104.5</v>
      </c>
      <c r="V212" s="46">
        <f t="shared" si="46"/>
        <v>110.30555555555651</v>
      </c>
      <c r="W212" s="47">
        <f t="shared" si="46"/>
        <v>89.405555555555651</v>
      </c>
      <c r="X212" s="47">
        <f t="shared" si="46"/>
        <v>98.694444444443491</v>
      </c>
      <c r="Y212" s="47">
        <f t="shared" si="46"/>
        <v>104.5</v>
      </c>
      <c r="Z212" s="48">
        <f t="shared" si="46"/>
        <v>83.599999999999142</v>
      </c>
      <c r="AA212" s="48">
        <f t="shared" si="46"/>
        <v>92.888888888888118</v>
      </c>
      <c r="AB212" s="48">
        <f t="shared" si="46"/>
        <v>98.694444444443491</v>
      </c>
      <c r="AC212" s="49">
        <f t="shared" si="46"/>
        <v>77.794444444444551</v>
      </c>
      <c r="AD212" s="49">
        <f t="shared" si="46"/>
        <v>87.083333333333357</v>
      </c>
      <c r="AE212" s="49">
        <f t="shared" si="46"/>
        <v>92.888888888888118</v>
      </c>
      <c r="AF212" s="50">
        <f t="shared" si="45"/>
        <v>71.988888888888269</v>
      </c>
      <c r="AG212" s="50">
        <f t="shared" si="45"/>
        <v>81.277777777778255</v>
      </c>
      <c r="AH212" s="50">
        <f t="shared" si="45"/>
        <v>87.083333333333357</v>
      </c>
      <c r="AI212" s="51">
        <f t="shared" si="45"/>
        <v>66.183333333333906</v>
      </c>
      <c r="AJ212" s="51">
        <f t="shared" si="45"/>
        <v>75.472222222221745</v>
      </c>
      <c r="AK212" s="51">
        <f t="shared" si="45"/>
        <v>81.277777777778255</v>
      </c>
    </row>
    <row r="213" spans="1:37" ht="12.95" customHeight="1">
      <c r="A213" s="27"/>
      <c r="B213" s="27"/>
      <c r="C213" s="27"/>
      <c r="D213" s="52">
        <f t="shared" si="43"/>
        <v>0.58333333333333182</v>
      </c>
      <c r="E213" s="41">
        <f t="shared" si="48"/>
        <v>166.83333333333334</v>
      </c>
      <c r="F213" s="41">
        <f t="shared" si="48"/>
        <v>176.16666666666458</v>
      </c>
      <c r="G213" s="41">
        <f t="shared" si="48"/>
        <v>181.99999999999886</v>
      </c>
      <c r="H213" s="42">
        <f t="shared" si="48"/>
        <v>155.16666666666799</v>
      </c>
      <c r="I213" s="42">
        <f t="shared" si="48"/>
        <v>164.49999999999935</v>
      </c>
      <c r="J213" s="42">
        <f t="shared" si="48"/>
        <v>170.33333333333331</v>
      </c>
      <c r="K213" s="43">
        <f t="shared" si="48"/>
        <v>143.49999999999943</v>
      </c>
      <c r="L213" s="43">
        <f t="shared" si="48"/>
        <v>152.83333333333195</v>
      </c>
      <c r="M213" s="43">
        <f t="shared" si="48"/>
        <v>158.6666666666666</v>
      </c>
      <c r="N213" s="44">
        <f t="shared" si="48"/>
        <v>107.33333333333259</v>
      </c>
      <c r="O213" s="44">
        <f t="shared" si="48"/>
        <v>116.66666666666826</v>
      </c>
      <c r="P213" s="44">
        <f t="shared" si="48"/>
        <v>122.49999999999872</v>
      </c>
      <c r="Q213" s="45">
        <f t="shared" si="48"/>
        <v>101.50000000000121</v>
      </c>
      <c r="R213" s="45">
        <f t="shared" si="48"/>
        <v>110.83333333333428</v>
      </c>
      <c r="S213" s="45">
        <f t="shared" si="48"/>
        <v>116.66666666666826</v>
      </c>
      <c r="T213" s="46">
        <f t="shared" si="48"/>
        <v>95.666666666667709</v>
      </c>
      <c r="U213" s="46">
        <f t="shared" si="46"/>
        <v>105</v>
      </c>
      <c r="V213" s="46">
        <f t="shared" si="46"/>
        <v>110.83333333333428</v>
      </c>
      <c r="W213" s="47">
        <f t="shared" si="46"/>
        <v>89.833333333333428</v>
      </c>
      <c r="X213" s="47">
        <f t="shared" si="46"/>
        <v>99.166666666665719</v>
      </c>
      <c r="Y213" s="47">
        <f t="shared" si="46"/>
        <v>105</v>
      </c>
      <c r="Z213" s="48">
        <f t="shared" si="46"/>
        <v>83.999999999999147</v>
      </c>
      <c r="AA213" s="48">
        <f t="shared" si="46"/>
        <v>93.333333333332561</v>
      </c>
      <c r="AB213" s="48">
        <f t="shared" si="46"/>
        <v>99.166666666665719</v>
      </c>
      <c r="AC213" s="49">
        <f t="shared" si="46"/>
        <v>78.166666666666771</v>
      </c>
      <c r="AD213" s="49">
        <f t="shared" si="46"/>
        <v>87.500000000000028</v>
      </c>
      <c r="AE213" s="49">
        <f t="shared" si="46"/>
        <v>93.333333333332561</v>
      </c>
      <c r="AF213" s="50">
        <f t="shared" si="45"/>
        <v>72.333333333332718</v>
      </c>
      <c r="AG213" s="50">
        <f t="shared" si="45"/>
        <v>81.66666666666714</v>
      </c>
      <c r="AH213" s="50">
        <f t="shared" si="45"/>
        <v>87.500000000000028</v>
      </c>
      <c r="AI213" s="51">
        <f t="shared" si="45"/>
        <v>66.500000000000568</v>
      </c>
      <c r="AJ213" s="51">
        <f t="shared" si="45"/>
        <v>75.83333333333286</v>
      </c>
      <c r="AK213" s="51">
        <f t="shared" si="45"/>
        <v>81.66666666666714</v>
      </c>
    </row>
    <row r="214" spans="1:37" ht="12.95" customHeight="1">
      <c r="A214" s="27"/>
      <c r="B214" s="27"/>
      <c r="C214" s="27"/>
      <c r="D214" s="52">
        <f t="shared" si="43"/>
        <v>0.58611111111110958</v>
      </c>
      <c r="E214" s="41">
        <f t="shared" si="48"/>
        <v>167.62777777777779</v>
      </c>
      <c r="F214" s="41">
        <f t="shared" si="48"/>
        <v>177.00555555555349</v>
      </c>
      <c r="G214" s="41">
        <f t="shared" si="48"/>
        <v>182.86666666666554</v>
      </c>
      <c r="H214" s="42">
        <f t="shared" si="48"/>
        <v>155.90555555555687</v>
      </c>
      <c r="I214" s="42">
        <f t="shared" si="48"/>
        <v>165.28333333333268</v>
      </c>
      <c r="J214" s="42">
        <f t="shared" si="48"/>
        <v>171.14444444444442</v>
      </c>
      <c r="K214" s="43">
        <f t="shared" si="48"/>
        <v>144.18333333333277</v>
      </c>
      <c r="L214" s="43">
        <f t="shared" si="48"/>
        <v>153.56111111110974</v>
      </c>
      <c r="M214" s="43">
        <f t="shared" si="48"/>
        <v>159.42222222222216</v>
      </c>
      <c r="N214" s="44">
        <f t="shared" si="48"/>
        <v>107.8444444444437</v>
      </c>
      <c r="O214" s="44">
        <f t="shared" si="48"/>
        <v>117.22222222222382</v>
      </c>
      <c r="P214" s="44">
        <f t="shared" si="48"/>
        <v>123.08333333333205</v>
      </c>
      <c r="Q214" s="45">
        <f t="shared" si="48"/>
        <v>101.98333333333454</v>
      </c>
      <c r="R214" s="45">
        <f t="shared" si="48"/>
        <v>111.36111111111205</v>
      </c>
      <c r="S214" s="45">
        <f t="shared" si="48"/>
        <v>117.22222222222382</v>
      </c>
      <c r="T214" s="46">
        <f t="shared" si="48"/>
        <v>96.122222222223257</v>
      </c>
      <c r="U214" s="46">
        <f t="shared" si="46"/>
        <v>105.5</v>
      </c>
      <c r="V214" s="46">
        <f t="shared" si="46"/>
        <v>111.36111111111205</v>
      </c>
      <c r="W214" s="47">
        <f t="shared" si="46"/>
        <v>90.261111111111205</v>
      </c>
      <c r="X214" s="47">
        <f t="shared" si="46"/>
        <v>99.638888888887948</v>
      </c>
      <c r="Y214" s="47">
        <f t="shared" si="46"/>
        <v>105.5</v>
      </c>
      <c r="Z214" s="48">
        <f t="shared" si="46"/>
        <v>84.399999999999153</v>
      </c>
      <c r="AA214" s="48">
        <f t="shared" si="46"/>
        <v>93.777777777777004</v>
      </c>
      <c r="AB214" s="48">
        <f t="shared" si="46"/>
        <v>99.638888888887948</v>
      </c>
      <c r="AC214" s="49">
        <f t="shared" si="46"/>
        <v>78.538888888888991</v>
      </c>
      <c r="AD214" s="49">
        <f t="shared" si="46"/>
        <v>87.9166666666667</v>
      </c>
      <c r="AE214" s="49">
        <f t="shared" si="46"/>
        <v>93.777777777777004</v>
      </c>
      <c r="AF214" s="50">
        <f t="shared" si="45"/>
        <v>72.677777777777166</v>
      </c>
      <c r="AG214" s="50">
        <f t="shared" si="45"/>
        <v>82.055555555556026</v>
      </c>
      <c r="AH214" s="50">
        <f t="shared" si="45"/>
        <v>87.9166666666667</v>
      </c>
      <c r="AI214" s="51">
        <f t="shared" si="45"/>
        <v>66.816666666667231</v>
      </c>
      <c r="AJ214" s="51">
        <f t="shared" si="45"/>
        <v>76.194444444443974</v>
      </c>
      <c r="AK214" s="51">
        <f t="shared" si="45"/>
        <v>82.055555555556026</v>
      </c>
    </row>
    <row r="215" spans="1:37" ht="12.95" customHeight="1">
      <c r="A215" s="27"/>
      <c r="B215" s="27"/>
      <c r="C215" s="27"/>
      <c r="D215" s="52">
        <f t="shared" si="43"/>
        <v>0.58888888888888735</v>
      </c>
      <c r="E215" s="41">
        <f t="shared" si="48"/>
        <v>168.42222222222225</v>
      </c>
      <c r="F215" s="41">
        <f t="shared" si="48"/>
        <v>177.84444444444239</v>
      </c>
      <c r="G215" s="41">
        <f t="shared" si="48"/>
        <v>183.73333333333221</v>
      </c>
      <c r="H215" s="42">
        <f t="shared" si="48"/>
        <v>156.64444444444575</v>
      </c>
      <c r="I215" s="42">
        <f t="shared" si="48"/>
        <v>166.06666666666601</v>
      </c>
      <c r="J215" s="42">
        <f t="shared" si="48"/>
        <v>171.95555555555552</v>
      </c>
      <c r="K215" s="43">
        <f t="shared" si="48"/>
        <v>144.86666666666611</v>
      </c>
      <c r="L215" s="43">
        <f t="shared" si="48"/>
        <v>154.28888888888753</v>
      </c>
      <c r="M215" s="43">
        <f t="shared" si="48"/>
        <v>160.17777777777772</v>
      </c>
      <c r="N215" s="44">
        <f t="shared" si="48"/>
        <v>108.3555555555548</v>
      </c>
      <c r="O215" s="44">
        <f t="shared" si="48"/>
        <v>117.77777777777938</v>
      </c>
      <c r="P215" s="44">
        <f t="shared" si="48"/>
        <v>123.66666666666538</v>
      </c>
      <c r="Q215" s="45">
        <f t="shared" si="48"/>
        <v>102.46666666666788</v>
      </c>
      <c r="R215" s="45">
        <f t="shared" si="48"/>
        <v>111.88888888888982</v>
      </c>
      <c r="S215" s="45">
        <f t="shared" si="48"/>
        <v>117.77777777777938</v>
      </c>
      <c r="T215" s="46">
        <f t="shared" si="48"/>
        <v>96.577777777778806</v>
      </c>
      <c r="U215" s="46">
        <f t="shared" si="46"/>
        <v>106</v>
      </c>
      <c r="V215" s="46">
        <f t="shared" si="46"/>
        <v>111.88888888888982</v>
      </c>
      <c r="W215" s="47">
        <f t="shared" si="46"/>
        <v>90.688888888888982</v>
      </c>
      <c r="X215" s="47">
        <f t="shared" si="46"/>
        <v>100.11111111111018</v>
      </c>
      <c r="Y215" s="47">
        <f t="shared" si="46"/>
        <v>106</v>
      </c>
      <c r="Z215" s="48">
        <f t="shared" si="46"/>
        <v>84.799999999999159</v>
      </c>
      <c r="AA215" s="48">
        <f t="shared" si="46"/>
        <v>94.222222222221447</v>
      </c>
      <c r="AB215" s="48">
        <f t="shared" si="46"/>
        <v>100.11111111111018</v>
      </c>
      <c r="AC215" s="49">
        <f t="shared" si="46"/>
        <v>78.911111111111211</v>
      </c>
      <c r="AD215" s="49">
        <f t="shared" si="46"/>
        <v>88.333333333333371</v>
      </c>
      <c r="AE215" s="49">
        <f t="shared" si="46"/>
        <v>94.222222222221447</v>
      </c>
      <c r="AF215" s="50">
        <f t="shared" si="46"/>
        <v>73.022222222221615</v>
      </c>
      <c r="AG215" s="50">
        <f t="shared" si="46"/>
        <v>82.444444444444912</v>
      </c>
      <c r="AH215" s="50">
        <f t="shared" si="45"/>
        <v>88.333333333333371</v>
      </c>
      <c r="AI215" s="51">
        <f t="shared" si="45"/>
        <v>67.133333333333894</v>
      </c>
      <c r="AJ215" s="51">
        <f t="shared" si="45"/>
        <v>76.555555555555088</v>
      </c>
      <c r="AK215" s="51">
        <f t="shared" si="45"/>
        <v>82.444444444444912</v>
      </c>
    </row>
    <row r="216" spans="1:37" ht="12.95" customHeight="1">
      <c r="A216" s="27"/>
      <c r="B216" s="27"/>
      <c r="C216" s="27"/>
      <c r="D216" s="52">
        <f t="shared" si="43"/>
        <v>0.59166666666666512</v>
      </c>
      <c r="E216" s="41">
        <f t="shared" si="48"/>
        <v>169.2166666666667</v>
      </c>
      <c r="F216" s="41">
        <f t="shared" si="48"/>
        <v>178.68333333333129</v>
      </c>
      <c r="G216" s="41">
        <f t="shared" si="48"/>
        <v>184.59999999999889</v>
      </c>
      <c r="H216" s="42">
        <f t="shared" si="48"/>
        <v>157.38333333333463</v>
      </c>
      <c r="I216" s="42">
        <f t="shared" si="48"/>
        <v>166.84999999999934</v>
      </c>
      <c r="J216" s="42">
        <f t="shared" si="48"/>
        <v>172.76666666666662</v>
      </c>
      <c r="K216" s="43">
        <f t="shared" si="48"/>
        <v>145.54999999999944</v>
      </c>
      <c r="L216" s="43">
        <f t="shared" si="48"/>
        <v>155.01666666666532</v>
      </c>
      <c r="M216" s="43">
        <f t="shared" si="48"/>
        <v>160.93333333333328</v>
      </c>
      <c r="N216" s="44">
        <f t="shared" si="48"/>
        <v>108.86666666666591</v>
      </c>
      <c r="O216" s="44">
        <f t="shared" si="48"/>
        <v>118.33333333333493</v>
      </c>
      <c r="P216" s="44">
        <f t="shared" si="48"/>
        <v>124.24999999999871</v>
      </c>
      <c r="Q216" s="45">
        <f t="shared" si="48"/>
        <v>102.95000000000121</v>
      </c>
      <c r="R216" s="45">
        <f t="shared" si="48"/>
        <v>112.4166666666676</v>
      </c>
      <c r="S216" s="45">
        <f t="shared" si="48"/>
        <v>118.33333333333493</v>
      </c>
      <c r="T216" s="46">
        <f t="shared" si="48"/>
        <v>97.033333333334355</v>
      </c>
      <c r="U216" s="46">
        <f t="shared" si="46"/>
        <v>106.5</v>
      </c>
      <c r="V216" s="46">
        <f t="shared" si="46"/>
        <v>112.4166666666676</v>
      </c>
      <c r="W216" s="47">
        <f t="shared" si="46"/>
        <v>91.11666666666676</v>
      </c>
      <c r="X216" s="47">
        <f t="shared" si="46"/>
        <v>100.5833333333324</v>
      </c>
      <c r="Y216" s="47">
        <f t="shared" si="46"/>
        <v>106.5</v>
      </c>
      <c r="Z216" s="48">
        <f t="shared" si="46"/>
        <v>85.199999999999164</v>
      </c>
      <c r="AA216" s="48">
        <f t="shared" si="46"/>
        <v>94.66666666666589</v>
      </c>
      <c r="AB216" s="48">
        <f t="shared" si="46"/>
        <v>100.5833333333324</v>
      </c>
      <c r="AC216" s="49">
        <f t="shared" si="46"/>
        <v>79.283333333333431</v>
      </c>
      <c r="AD216" s="49">
        <f t="shared" si="46"/>
        <v>88.750000000000043</v>
      </c>
      <c r="AE216" s="49">
        <f t="shared" si="46"/>
        <v>94.66666666666589</v>
      </c>
      <c r="AF216" s="50">
        <f t="shared" si="46"/>
        <v>73.366666666666063</v>
      </c>
      <c r="AG216" s="50">
        <f t="shared" si="46"/>
        <v>82.833333333333798</v>
      </c>
      <c r="AH216" s="50">
        <f t="shared" si="45"/>
        <v>88.750000000000043</v>
      </c>
      <c r="AI216" s="51">
        <f t="shared" si="45"/>
        <v>67.450000000000557</v>
      </c>
      <c r="AJ216" s="51">
        <f t="shared" si="45"/>
        <v>76.916666666666202</v>
      </c>
      <c r="AK216" s="51">
        <f t="shared" si="45"/>
        <v>82.833333333333798</v>
      </c>
    </row>
    <row r="217" spans="1:37" ht="12.95" customHeight="1">
      <c r="A217" s="27"/>
      <c r="B217" s="27"/>
      <c r="C217" s="27"/>
      <c r="D217" s="52">
        <f t="shared" si="43"/>
        <v>0.59444444444444289</v>
      </c>
      <c r="E217" s="41">
        <f t="shared" si="48"/>
        <v>170.01111111111115</v>
      </c>
      <c r="F217" s="41">
        <f t="shared" si="48"/>
        <v>179.52222222222019</v>
      </c>
      <c r="G217" s="41">
        <f t="shared" si="48"/>
        <v>185.46666666666556</v>
      </c>
      <c r="H217" s="42">
        <f t="shared" si="48"/>
        <v>158.12222222222351</v>
      </c>
      <c r="I217" s="42">
        <f t="shared" si="48"/>
        <v>167.63333333333267</v>
      </c>
      <c r="J217" s="42">
        <f t="shared" si="48"/>
        <v>173.57777777777773</v>
      </c>
      <c r="K217" s="43">
        <f t="shared" si="48"/>
        <v>146.23333333333278</v>
      </c>
      <c r="L217" s="43">
        <f t="shared" si="48"/>
        <v>155.7444444444431</v>
      </c>
      <c r="M217" s="43">
        <f t="shared" si="48"/>
        <v>161.68888888888884</v>
      </c>
      <c r="N217" s="44">
        <f t="shared" si="48"/>
        <v>109.37777777777701</v>
      </c>
      <c r="O217" s="44">
        <f t="shared" si="48"/>
        <v>118.88888888889049</v>
      </c>
      <c r="P217" s="44">
        <f t="shared" si="48"/>
        <v>124.83333333333204</v>
      </c>
      <c r="Q217" s="45">
        <f t="shared" si="48"/>
        <v>103.43333333333455</v>
      </c>
      <c r="R217" s="45">
        <f t="shared" si="48"/>
        <v>112.94444444444537</v>
      </c>
      <c r="S217" s="45">
        <f t="shared" si="48"/>
        <v>118.88888888889049</v>
      </c>
      <c r="T217" s="46">
        <f t="shared" si="48"/>
        <v>97.488888888889903</v>
      </c>
      <c r="U217" s="46">
        <f t="shared" si="46"/>
        <v>107</v>
      </c>
      <c r="V217" s="46">
        <f t="shared" si="46"/>
        <v>112.94444444444537</v>
      </c>
      <c r="W217" s="47">
        <f t="shared" si="46"/>
        <v>91.544444444444537</v>
      </c>
      <c r="X217" s="47">
        <f t="shared" si="46"/>
        <v>101.05555555555463</v>
      </c>
      <c r="Y217" s="47">
        <f t="shared" si="46"/>
        <v>107</v>
      </c>
      <c r="Z217" s="48">
        <f t="shared" si="46"/>
        <v>85.59999999999917</v>
      </c>
      <c r="AA217" s="48">
        <f t="shared" si="46"/>
        <v>95.111111111110333</v>
      </c>
      <c r="AB217" s="48">
        <f t="shared" si="46"/>
        <v>101.05555555555463</v>
      </c>
      <c r="AC217" s="49">
        <f t="shared" si="46"/>
        <v>79.655555555555651</v>
      </c>
      <c r="AD217" s="49">
        <f t="shared" si="46"/>
        <v>89.166666666666714</v>
      </c>
      <c r="AE217" s="49">
        <f t="shared" si="46"/>
        <v>95.111111111110333</v>
      </c>
      <c r="AF217" s="50">
        <f t="shared" si="46"/>
        <v>73.711111111110512</v>
      </c>
      <c r="AG217" s="50">
        <f t="shared" si="46"/>
        <v>83.222222222222683</v>
      </c>
      <c r="AH217" s="50">
        <f t="shared" si="46"/>
        <v>89.166666666666714</v>
      </c>
      <c r="AI217" s="51">
        <f t="shared" si="46"/>
        <v>67.76666666666722</v>
      </c>
      <c r="AJ217" s="51">
        <f t="shared" si="45"/>
        <v>77.277777777777317</v>
      </c>
      <c r="AK217" s="51">
        <f t="shared" si="45"/>
        <v>83.222222222222683</v>
      </c>
    </row>
    <row r="218" spans="1:37" ht="12.95" customHeight="1">
      <c r="A218" s="27"/>
      <c r="B218" s="27"/>
      <c r="C218" s="27"/>
      <c r="D218" s="52">
        <f t="shared" si="43"/>
        <v>0.59722222222222066</v>
      </c>
      <c r="E218" s="41">
        <f t="shared" si="48"/>
        <v>170.8055555555556</v>
      </c>
      <c r="F218" s="41">
        <f t="shared" si="48"/>
        <v>180.3611111111091</v>
      </c>
      <c r="G218" s="41">
        <f t="shared" si="48"/>
        <v>186.33333333333223</v>
      </c>
      <c r="H218" s="42">
        <f t="shared" si="48"/>
        <v>158.86111111111239</v>
      </c>
      <c r="I218" s="42">
        <f t="shared" si="48"/>
        <v>168.416666666666</v>
      </c>
      <c r="J218" s="42">
        <f t="shared" si="48"/>
        <v>174.38888888888883</v>
      </c>
      <c r="K218" s="43">
        <f t="shared" si="48"/>
        <v>146.91666666666612</v>
      </c>
      <c r="L218" s="43">
        <f t="shared" si="48"/>
        <v>156.47222222222089</v>
      </c>
      <c r="M218" s="43">
        <f t="shared" si="48"/>
        <v>162.4444444444444</v>
      </c>
      <c r="N218" s="44">
        <f t="shared" si="48"/>
        <v>109.88888888888812</v>
      </c>
      <c r="O218" s="44">
        <f t="shared" si="48"/>
        <v>119.44444444444605</v>
      </c>
      <c r="P218" s="44">
        <f t="shared" si="48"/>
        <v>125.41666666666536</v>
      </c>
      <c r="Q218" s="45">
        <f t="shared" si="48"/>
        <v>103.91666666666788</v>
      </c>
      <c r="R218" s="45">
        <f t="shared" si="48"/>
        <v>113.47222222222314</v>
      </c>
      <c r="S218" s="45">
        <f t="shared" si="48"/>
        <v>119.44444444444605</v>
      </c>
      <c r="T218" s="46">
        <f t="shared" si="48"/>
        <v>97.944444444445452</v>
      </c>
      <c r="U218" s="46">
        <f t="shared" si="46"/>
        <v>107.5</v>
      </c>
      <c r="V218" s="46">
        <f t="shared" si="46"/>
        <v>113.47222222222314</v>
      </c>
      <c r="W218" s="47">
        <f t="shared" si="46"/>
        <v>91.972222222222314</v>
      </c>
      <c r="X218" s="47">
        <f t="shared" si="46"/>
        <v>101.52777777777686</v>
      </c>
      <c r="Y218" s="47">
        <f t="shared" si="46"/>
        <v>107.5</v>
      </c>
      <c r="Z218" s="48">
        <f t="shared" si="46"/>
        <v>85.999999999999176</v>
      </c>
      <c r="AA218" s="48">
        <f t="shared" si="46"/>
        <v>95.555555555554776</v>
      </c>
      <c r="AB218" s="48">
        <f t="shared" si="46"/>
        <v>101.52777777777686</v>
      </c>
      <c r="AC218" s="49">
        <f t="shared" si="46"/>
        <v>80.027777777777871</v>
      </c>
      <c r="AD218" s="49">
        <f t="shared" si="46"/>
        <v>89.583333333333385</v>
      </c>
      <c r="AE218" s="49">
        <f t="shared" si="46"/>
        <v>95.555555555554776</v>
      </c>
      <c r="AF218" s="50">
        <f t="shared" si="46"/>
        <v>74.05555555555496</v>
      </c>
      <c r="AG218" s="50">
        <f t="shared" si="46"/>
        <v>83.611111111111569</v>
      </c>
      <c r="AH218" s="50">
        <f t="shared" si="46"/>
        <v>89.583333333333385</v>
      </c>
      <c r="AI218" s="51">
        <f t="shared" si="46"/>
        <v>68.083333333333883</v>
      </c>
      <c r="AJ218" s="51">
        <f t="shared" si="45"/>
        <v>77.638888888888431</v>
      </c>
      <c r="AK218" s="51">
        <f t="shared" si="45"/>
        <v>83.611111111111569</v>
      </c>
    </row>
    <row r="219" spans="1:37" ht="12.95" customHeight="1">
      <c r="A219" s="27"/>
      <c r="B219" s="27"/>
      <c r="C219" s="27"/>
      <c r="D219" s="52">
        <f t="shared" si="43"/>
        <v>0.59999999999999842</v>
      </c>
      <c r="E219" s="41">
        <f t="shared" si="48"/>
        <v>171.60000000000005</v>
      </c>
      <c r="F219" s="41">
        <f t="shared" si="48"/>
        <v>181.199999999998</v>
      </c>
      <c r="G219" s="41">
        <f t="shared" si="48"/>
        <v>187.19999999999891</v>
      </c>
      <c r="H219" s="42">
        <f t="shared" si="48"/>
        <v>159.60000000000127</v>
      </c>
      <c r="I219" s="42">
        <f t="shared" si="48"/>
        <v>169.19999999999933</v>
      </c>
      <c r="J219" s="42">
        <f t="shared" si="48"/>
        <v>175.19999999999993</v>
      </c>
      <c r="K219" s="43">
        <f t="shared" si="48"/>
        <v>147.59999999999945</v>
      </c>
      <c r="L219" s="43">
        <f t="shared" si="48"/>
        <v>157.19999999999868</v>
      </c>
      <c r="M219" s="43">
        <f t="shared" si="48"/>
        <v>163.19999999999996</v>
      </c>
      <c r="N219" s="44">
        <f t="shared" si="48"/>
        <v>110.39999999999922</v>
      </c>
      <c r="O219" s="44">
        <f t="shared" si="48"/>
        <v>120.00000000000161</v>
      </c>
      <c r="P219" s="44">
        <f t="shared" si="48"/>
        <v>125.99999999999869</v>
      </c>
      <c r="Q219" s="45">
        <f t="shared" si="48"/>
        <v>104.40000000000121</v>
      </c>
      <c r="R219" s="45">
        <f t="shared" si="48"/>
        <v>114.00000000000091</v>
      </c>
      <c r="S219" s="45">
        <f t="shared" si="48"/>
        <v>120.00000000000161</v>
      </c>
      <c r="T219" s="46">
        <f t="shared" si="48"/>
        <v>98.400000000001</v>
      </c>
      <c r="U219" s="46">
        <f t="shared" si="46"/>
        <v>108</v>
      </c>
      <c r="V219" s="46">
        <f t="shared" si="46"/>
        <v>114.00000000000091</v>
      </c>
      <c r="W219" s="47">
        <f t="shared" si="46"/>
        <v>92.400000000000091</v>
      </c>
      <c r="X219" s="47">
        <f t="shared" si="46"/>
        <v>101.99999999999909</v>
      </c>
      <c r="Y219" s="47">
        <f t="shared" si="46"/>
        <v>108</v>
      </c>
      <c r="Z219" s="48">
        <f t="shared" si="46"/>
        <v>86.399999999999181</v>
      </c>
      <c r="AA219" s="48">
        <f t="shared" si="46"/>
        <v>95.999999999999218</v>
      </c>
      <c r="AB219" s="48">
        <f t="shared" si="46"/>
        <v>101.99999999999909</v>
      </c>
      <c r="AC219" s="49">
        <f t="shared" si="46"/>
        <v>80.400000000000091</v>
      </c>
      <c r="AD219" s="49">
        <f t="shared" si="46"/>
        <v>90.000000000000057</v>
      </c>
      <c r="AE219" s="49">
        <f t="shared" si="46"/>
        <v>95.999999999999218</v>
      </c>
      <c r="AF219" s="50">
        <f t="shared" si="46"/>
        <v>74.399999999999409</v>
      </c>
      <c r="AG219" s="50">
        <f t="shared" si="46"/>
        <v>84.000000000000455</v>
      </c>
      <c r="AH219" s="50">
        <f t="shared" si="46"/>
        <v>90.000000000000057</v>
      </c>
      <c r="AI219" s="51">
        <f t="shared" si="46"/>
        <v>68.400000000000546</v>
      </c>
      <c r="AJ219" s="51">
        <f t="shared" si="45"/>
        <v>77.999999999999545</v>
      </c>
      <c r="AK219" s="51">
        <f t="shared" si="45"/>
        <v>84.000000000000455</v>
      </c>
    </row>
    <row r="220" spans="1:37" ht="12.95" customHeight="1">
      <c r="A220" s="27"/>
      <c r="B220" s="27"/>
      <c r="C220" s="27"/>
      <c r="D220" s="52">
        <f t="shared" si="43"/>
        <v>0.60277777777777619</v>
      </c>
      <c r="E220" s="41">
        <f t="shared" si="48"/>
        <v>172.3944444444445</v>
      </c>
      <c r="F220" s="41">
        <f t="shared" si="48"/>
        <v>182.0388888888869</v>
      </c>
      <c r="G220" s="41">
        <f t="shared" si="48"/>
        <v>188.06666666666558</v>
      </c>
      <c r="H220" s="42">
        <f t="shared" si="48"/>
        <v>160.33888888889015</v>
      </c>
      <c r="I220" s="42">
        <f t="shared" si="48"/>
        <v>169.98333333333267</v>
      </c>
      <c r="J220" s="42">
        <f t="shared" si="48"/>
        <v>176.01111111111103</v>
      </c>
      <c r="K220" s="43">
        <f t="shared" si="48"/>
        <v>148.28333333333279</v>
      </c>
      <c r="L220" s="43">
        <f t="shared" si="48"/>
        <v>157.92777777777647</v>
      </c>
      <c r="M220" s="43">
        <f t="shared" si="48"/>
        <v>163.95555555555552</v>
      </c>
      <c r="N220" s="44">
        <f t="shared" si="48"/>
        <v>110.91111111111033</v>
      </c>
      <c r="O220" s="44">
        <f t="shared" si="48"/>
        <v>120.55555555555716</v>
      </c>
      <c r="P220" s="44">
        <f t="shared" si="48"/>
        <v>126.58333333333202</v>
      </c>
      <c r="Q220" s="45">
        <f t="shared" si="48"/>
        <v>104.88333333333455</v>
      </c>
      <c r="R220" s="45">
        <f t="shared" si="48"/>
        <v>114.52777777777868</v>
      </c>
      <c r="S220" s="45">
        <f t="shared" si="48"/>
        <v>120.55555555555716</v>
      </c>
      <c r="T220" s="46">
        <f t="shared" si="48"/>
        <v>98.855555555556549</v>
      </c>
      <c r="U220" s="46">
        <f t="shared" si="46"/>
        <v>108.5</v>
      </c>
      <c r="V220" s="46">
        <f t="shared" si="46"/>
        <v>114.52777777777868</v>
      </c>
      <c r="W220" s="47">
        <f t="shared" si="46"/>
        <v>92.827777777777868</v>
      </c>
      <c r="X220" s="47">
        <f t="shared" si="46"/>
        <v>102.47222222222132</v>
      </c>
      <c r="Y220" s="47">
        <f t="shared" si="46"/>
        <v>108.5</v>
      </c>
      <c r="Z220" s="48">
        <f t="shared" si="46"/>
        <v>86.799999999999187</v>
      </c>
      <c r="AA220" s="48">
        <f t="shared" si="46"/>
        <v>96.444444444443661</v>
      </c>
      <c r="AB220" s="48">
        <f t="shared" si="46"/>
        <v>102.47222222222132</v>
      </c>
      <c r="AC220" s="49">
        <f t="shared" si="46"/>
        <v>80.772222222222311</v>
      </c>
      <c r="AD220" s="49">
        <f t="shared" si="46"/>
        <v>90.416666666666728</v>
      </c>
      <c r="AE220" s="49">
        <f t="shared" si="46"/>
        <v>96.444444444443661</v>
      </c>
      <c r="AF220" s="50">
        <f t="shared" si="46"/>
        <v>74.744444444443857</v>
      </c>
      <c r="AG220" s="50">
        <f t="shared" si="46"/>
        <v>84.38888888888934</v>
      </c>
      <c r="AH220" s="50">
        <f t="shared" si="46"/>
        <v>90.416666666666728</v>
      </c>
      <c r="AI220" s="51">
        <f t="shared" si="46"/>
        <v>68.716666666667209</v>
      </c>
      <c r="AJ220" s="51">
        <f t="shared" si="45"/>
        <v>78.36111111111066</v>
      </c>
      <c r="AK220" s="51">
        <f t="shared" si="45"/>
        <v>84.38888888888934</v>
      </c>
    </row>
    <row r="221" spans="1:37" ht="12.95" customHeight="1">
      <c r="A221" s="27"/>
      <c r="B221" s="27"/>
      <c r="C221" s="27"/>
      <c r="D221" s="52">
        <f t="shared" si="43"/>
        <v>0.60555555555555396</v>
      </c>
      <c r="E221" s="41">
        <f t="shared" si="48"/>
        <v>173.18888888888895</v>
      </c>
      <c r="F221" s="41">
        <f t="shared" si="48"/>
        <v>182.8777777777758</v>
      </c>
      <c r="G221" s="41">
        <f t="shared" si="48"/>
        <v>188.93333333333226</v>
      </c>
      <c r="H221" s="42">
        <f t="shared" si="48"/>
        <v>161.07777777777903</v>
      </c>
      <c r="I221" s="42">
        <f t="shared" si="48"/>
        <v>170.766666666666</v>
      </c>
      <c r="J221" s="42">
        <f t="shared" si="48"/>
        <v>176.82222222222214</v>
      </c>
      <c r="K221" s="43">
        <f t="shared" si="48"/>
        <v>148.96666666666613</v>
      </c>
      <c r="L221" s="43">
        <f t="shared" si="48"/>
        <v>158.65555555555426</v>
      </c>
      <c r="M221" s="43">
        <f t="shared" si="48"/>
        <v>164.71111111111108</v>
      </c>
      <c r="N221" s="44">
        <f t="shared" si="48"/>
        <v>111.42222222222144</v>
      </c>
      <c r="O221" s="44">
        <f t="shared" si="48"/>
        <v>121.11111111111272</v>
      </c>
      <c r="P221" s="44">
        <f t="shared" si="48"/>
        <v>127.16666666666535</v>
      </c>
      <c r="Q221" s="45">
        <f t="shared" si="48"/>
        <v>105.36666666666788</v>
      </c>
      <c r="R221" s="45">
        <f t="shared" si="48"/>
        <v>115.05555555555645</v>
      </c>
      <c r="S221" s="45">
        <f t="shared" si="48"/>
        <v>121.11111111111272</v>
      </c>
      <c r="T221" s="46">
        <f t="shared" si="48"/>
        <v>99.311111111112098</v>
      </c>
      <c r="U221" s="46">
        <f t="shared" si="46"/>
        <v>109</v>
      </c>
      <c r="V221" s="46">
        <f t="shared" si="46"/>
        <v>115.05555555555645</v>
      </c>
      <c r="W221" s="47">
        <f t="shared" si="46"/>
        <v>93.255555555555645</v>
      </c>
      <c r="X221" s="47">
        <f t="shared" si="46"/>
        <v>102.94444444444355</v>
      </c>
      <c r="Y221" s="47">
        <f t="shared" si="46"/>
        <v>109</v>
      </c>
      <c r="Z221" s="48">
        <f t="shared" si="46"/>
        <v>87.199999999999193</v>
      </c>
      <c r="AA221" s="48">
        <f t="shared" si="46"/>
        <v>96.888888888888104</v>
      </c>
      <c r="AB221" s="48">
        <f t="shared" si="46"/>
        <v>102.94444444444355</v>
      </c>
      <c r="AC221" s="49">
        <f t="shared" si="46"/>
        <v>81.144444444444531</v>
      </c>
      <c r="AD221" s="49">
        <f t="shared" si="46"/>
        <v>90.8333333333334</v>
      </c>
      <c r="AE221" s="49">
        <f t="shared" si="46"/>
        <v>96.888888888888104</v>
      </c>
      <c r="AF221" s="50">
        <f t="shared" si="46"/>
        <v>75.088888888888306</v>
      </c>
      <c r="AG221" s="50">
        <f t="shared" si="46"/>
        <v>84.777777777778226</v>
      </c>
      <c r="AH221" s="50">
        <f t="shared" si="46"/>
        <v>90.8333333333334</v>
      </c>
      <c r="AI221" s="51">
        <f t="shared" si="46"/>
        <v>69.033333333333871</v>
      </c>
      <c r="AJ221" s="51">
        <f t="shared" si="45"/>
        <v>78.722222222221774</v>
      </c>
      <c r="AK221" s="51">
        <f t="shared" si="45"/>
        <v>84.777777777778226</v>
      </c>
    </row>
    <row r="222" spans="1:37" ht="12.95" customHeight="1">
      <c r="A222" s="27"/>
      <c r="B222" s="27"/>
      <c r="C222" s="27"/>
      <c r="D222" s="52">
        <f t="shared" si="43"/>
        <v>0.60833333333333173</v>
      </c>
      <c r="E222" s="41">
        <f t="shared" si="48"/>
        <v>173.98333333333341</v>
      </c>
      <c r="F222" s="41">
        <f t="shared" si="48"/>
        <v>183.71666666666471</v>
      </c>
      <c r="G222" s="41">
        <f t="shared" si="48"/>
        <v>189.79999999999893</v>
      </c>
      <c r="H222" s="42">
        <f t="shared" si="48"/>
        <v>161.81666666666791</v>
      </c>
      <c r="I222" s="42">
        <f t="shared" si="48"/>
        <v>171.54999999999933</v>
      </c>
      <c r="J222" s="42">
        <f t="shared" si="48"/>
        <v>177.63333333333324</v>
      </c>
      <c r="K222" s="43">
        <f t="shared" si="48"/>
        <v>149.64999999999947</v>
      </c>
      <c r="L222" s="43">
        <f t="shared" si="48"/>
        <v>159.38333333333205</v>
      </c>
      <c r="M222" s="43">
        <f t="shared" si="48"/>
        <v>165.46666666666664</v>
      </c>
      <c r="N222" s="44">
        <f t="shared" si="48"/>
        <v>111.93333333333254</v>
      </c>
      <c r="O222" s="44">
        <f t="shared" si="48"/>
        <v>121.66666666666828</v>
      </c>
      <c r="P222" s="44">
        <f t="shared" si="48"/>
        <v>127.74999999999868</v>
      </c>
      <c r="Q222" s="45">
        <f t="shared" si="48"/>
        <v>105.85000000000122</v>
      </c>
      <c r="R222" s="45">
        <f t="shared" si="48"/>
        <v>115.58333333333422</v>
      </c>
      <c r="S222" s="45">
        <f t="shared" si="48"/>
        <v>121.66666666666828</v>
      </c>
      <c r="T222" s="46">
        <f t="shared" si="48"/>
        <v>99.766666666667646</v>
      </c>
      <c r="U222" s="46">
        <f t="shared" si="46"/>
        <v>109.5</v>
      </c>
      <c r="V222" s="46">
        <f t="shared" si="46"/>
        <v>115.58333333333422</v>
      </c>
      <c r="W222" s="47">
        <f t="shared" si="46"/>
        <v>93.683333333333422</v>
      </c>
      <c r="X222" s="47">
        <f t="shared" si="46"/>
        <v>103.41666666666578</v>
      </c>
      <c r="Y222" s="47">
        <f t="shared" si="46"/>
        <v>109.5</v>
      </c>
      <c r="Z222" s="48">
        <f t="shared" si="46"/>
        <v>87.599999999999199</v>
      </c>
      <c r="AA222" s="48">
        <f t="shared" si="46"/>
        <v>97.333333333332547</v>
      </c>
      <c r="AB222" s="48">
        <f t="shared" si="46"/>
        <v>103.41666666666578</v>
      </c>
      <c r="AC222" s="49">
        <f t="shared" si="46"/>
        <v>81.516666666666751</v>
      </c>
      <c r="AD222" s="49">
        <f t="shared" si="46"/>
        <v>91.250000000000071</v>
      </c>
      <c r="AE222" s="49">
        <f t="shared" si="46"/>
        <v>97.333333333332547</v>
      </c>
      <c r="AF222" s="50">
        <f t="shared" si="46"/>
        <v>75.433333333332754</v>
      </c>
      <c r="AG222" s="50">
        <f t="shared" si="46"/>
        <v>85.166666666667112</v>
      </c>
      <c r="AH222" s="50">
        <f t="shared" si="46"/>
        <v>91.250000000000071</v>
      </c>
      <c r="AI222" s="51">
        <f t="shared" si="46"/>
        <v>69.350000000000534</v>
      </c>
      <c r="AJ222" s="51">
        <f t="shared" si="45"/>
        <v>79.083333333332888</v>
      </c>
      <c r="AK222" s="51">
        <f t="shared" si="45"/>
        <v>85.166666666667112</v>
      </c>
    </row>
    <row r="223" spans="1:37" ht="12.95" customHeight="1">
      <c r="A223" s="27"/>
      <c r="B223" s="27"/>
      <c r="C223" s="27"/>
      <c r="D223" s="52">
        <f t="shared" si="43"/>
        <v>0.6111111111111095</v>
      </c>
      <c r="E223" s="41">
        <f t="shared" si="48"/>
        <v>174.77777777777786</v>
      </c>
      <c r="F223" s="41">
        <f t="shared" si="48"/>
        <v>184.55555555555361</v>
      </c>
      <c r="G223" s="41">
        <f t="shared" si="48"/>
        <v>190.66666666666561</v>
      </c>
      <c r="H223" s="42">
        <f t="shared" si="48"/>
        <v>162.55555555555679</v>
      </c>
      <c r="I223" s="42">
        <f t="shared" si="48"/>
        <v>172.33333333333266</v>
      </c>
      <c r="J223" s="42">
        <f t="shared" si="48"/>
        <v>178.44444444444434</v>
      </c>
      <c r="K223" s="43">
        <f t="shared" si="48"/>
        <v>150.3333333333328</v>
      </c>
      <c r="L223" s="43">
        <f t="shared" si="48"/>
        <v>160.11111111110984</v>
      </c>
      <c r="M223" s="43">
        <f t="shared" si="48"/>
        <v>166.2222222222222</v>
      </c>
      <c r="N223" s="44">
        <f t="shared" si="48"/>
        <v>112.44444444444365</v>
      </c>
      <c r="O223" s="44">
        <f t="shared" si="48"/>
        <v>122.22222222222383</v>
      </c>
      <c r="P223" s="44">
        <f t="shared" si="48"/>
        <v>128.33333333333201</v>
      </c>
      <c r="Q223" s="45">
        <f t="shared" si="48"/>
        <v>106.33333333333455</v>
      </c>
      <c r="R223" s="45">
        <f t="shared" si="48"/>
        <v>116.111111111112</v>
      </c>
      <c r="S223" s="45">
        <f t="shared" si="48"/>
        <v>122.22222222222383</v>
      </c>
      <c r="T223" s="46">
        <f t="shared" si="48"/>
        <v>100.22222222222319</v>
      </c>
      <c r="U223" s="46">
        <f t="shared" si="46"/>
        <v>110</v>
      </c>
      <c r="V223" s="46">
        <f t="shared" si="46"/>
        <v>116.111111111112</v>
      </c>
      <c r="W223" s="47">
        <f t="shared" si="46"/>
        <v>94.1111111111112</v>
      </c>
      <c r="X223" s="47">
        <f t="shared" si="46"/>
        <v>103.888888888888</v>
      </c>
      <c r="Y223" s="47">
        <f t="shared" si="46"/>
        <v>110</v>
      </c>
      <c r="Z223" s="48">
        <f t="shared" si="46"/>
        <v>87.999999999999204</v>
      </c>
      <c r="AA223" s="48">
        <f t="shared" si="46"/>
        <v>97.77777777777699</v>
      </c>
      <c r="AB223" s="48">
        <f t="shared" ref="AB223:AI223" si="49">AB224-(AB$363/360)</f>
        <v>103.888888888888</v>
      </c>
      <c r="AC223" s="49">
        <f t="shared" si="49"/>
        <v>81.888888888888971</v>
      </c>
      <c r="AD223" s="49">
        <f t="shared" si="49"/>
        <v>91.666666666666742</v>
      </c>
      <c r="AE223" s="49">
        <f t="shared" si="49"/>
        <v>97.77777777777699</v>
      </c>
      <c r="AF223" s="50">
        <f t="shared" si="49"/>
        <v>75.777777777777203</v>
      </c>
      <c r="AG223" s="50">
        <f t="shared" si="49"/>
        <v>85.555555555555998</v>
      </c>
      <c r="AH223" s="50">
        <f t="shared" si="49"/>
        <v>91.666666666666742</v>
      </c>
      <c r="AI223" s="51">
        <f t="shared" si="49"/>
        <v>69.666666666667197</v>
      </c>
      <c r="AJ223" s="51">
        <f t="shared" si="45"/>
        <v>79.444444444444002</v>
      </c>
      <c r="AK223" s="51">
        <f t="shared" si="45"/>
        <v>85.555555555555998</v>
      </c>
    </row>
    <row r="224" spans="1:37" ht="12.95" customHeight="1">
      <c r="A224" s="27"/>
      <c r="B224" s="27"/>
      <c r="C224" s="27"/>
      <c r="D224" s="52">
        <f t="shared" si="43"/>
        <v>0.61388888888888726</v>
      </c>
      <c r="E224" s="41">
        <f t="shared" si="48"/>
        <v>175.57222222222231</v>
      </c>
      <c r="F224" s="41">
        <f t="shared" si="48"/>
        <v>185.39444444444251</v>
      </c>
      <c r="G224" s="41">
        <f t="shared" si="48"/>
        <v>191.53333333333228</v>
      </c>
      <c r="H224" s="42">
        <f t="shared" si="48"/>
        <v>163.29444444444567</v>
      </c>
      <c r="I224" s="42">
        <f t="shared" si="48"/>
        <v>173.11666666666599</v>
      </c>
      <c r="J224" s="42">
        <f t="shared" si="48"/>
        <v>179.25555555555545</v>
      </c>
      <c r="K224" s="43">
        <f t="shared" si="48"/>
        <v>151.01666666666614</v>
      </c>
      <c r="L224" s="43">
        <f t="shared" si="48"/>
        <v>160.83888888888762</v>
      </c>
      <c r="M224" s="43">
        <f t="shared" si="48"/>
        <v>166.97777777777776</v>
      </c>
      <c r="N224" s="44">
        <f t="shared" si="48"/>
        <v>112.95555555555475</v>
      </c>
      <c r="O224" s="44">
        <f t="shared" si="48"/>
        <v>122.77777777777939</v>
      </c>
      <c r="P224" s="44">
        <f t="shared" si="48"/>
        <v>128.91666666666535</v>
      </c>
      <c r="Q224" s="45">
        <f t="shared" si="48"/>
        <v>106.81666666666789</v>
      </c>
      <c r="R224" s="45">
        <f t="shared" si="48"/>
        <v>116.63888888888977</v>
      </c>
      <c r="S224" s="45">
        <f t="shared" si="48"/>
        <v>122.77777777777939</v>
      </c>
      <c r="T224" s="46">
        <f t="shared" si="48"/>
        <v>100.67777777777874</v>
      </c>
      <c r="U224" s="46">
        <f t="shared" ref="U224:AI224" si="50">U225-(U$363/360)</f>
        <v>110.5</v>
      </c>
      <c r="V224" s="46">
        <f t="shared" si="50"/>
        <v>116.63888888888977</v>
      </c>
      <c r="W224" s="47">
        <f t="shared" si="50"/>
        <v>94.538888888888977</v>
      </c>
      <c r="X224" s="47">
        <f t="shared" si="50"/>
        <v>104.36111111111023</v>
      </c>
      <c r="Y224" s="47">
        <f t="shared" si="50"/>
        <v>110.5</v>
      </c>
      <c r="Z224" s="48">
        <f t="shared" si="50"/>
        <v>88.39999999999921</v>
      </c>
      <c r="AA224" s="48">
        <f t="shared" si="50"/>
        <v>98.222222222221433</v>
      </c>
      <c r="AB224" s="48">
        <f t="shared" si="50"/>
        <v>104.36111111111023</v>
      </c>
      <c r="AC224" s="49">
        <f t="shared" si="50"/>
        <v>82.261111111111191</v>
      </c>
      <c r="AD224" s="49">
        <f t="shared" si="50"/>
        <v>92.083333333333414</v>
      </c>
      <c r="AE224" s="49">
        <f t="shared" si="50"/>
        <v>98.222222222221433</v>
      </c>
      <c r="AF224" s="50">
        <f t="shared" si="50"/>
        <v>76.122222222221652</v>
      </c>
      <c r="AG224" s="50">
        <f t="shared" si="50"/>
        <v>85.944444444444883</v>
      </c>
      <c r="AH224" s="50">
        <f t="shared" si="50"/>
        <v>92.083333333333414</v>
      </c>
      <c r="AI224" s="51">
        <f t="shared" si="50"/>
        <v>69.98333333333386</v>
      </c>
      <c r="AJ224" s="51">
        <f t="shared" si="45"/>
        <v>79.805555555555117</v>
      </c>
      <c r="AK224" s="51">
        <f t="shared" si="45"/>
        <v>85.944444444444883</v>
      </c>
    </row>
    <row r="225" spans="1:37" ht="12.95" customHeight="1">
      <c r="A225" s="27"/>
      <c r="B225" s="27"/>
      <c r="C225" s="27"/>
      <c r="D225" s="52">
        <f t="shared" si="43"/>
        <v>0.61666666666666503</v>
      </c>
      <c r="E225" s="41">
        <f t="shared" si="48"/>
        <v>176.36666666666676</v>
      </c>
      <c r="F225" s="41">
        <f t="shared" si="48"/>
        <v>186.23333333333142</v>
      </c>
      <c r="G225" s="41">
        <f t="shared" si="48"/>
        <v>192.39999999999895</v>
      </c>
      <c r="H225" s="42">
        <f t="shared" si="48"/>
        <v>164.03333333333455</v>
      </c>
      <c r="I225" s="42">
        <f t="shared" si="48"/>
        <v>173.89999999999932</v>
      </c>
      <c r="J225" s="42">
        <f t="shared" si="48"/>
        <v>180.06666666666655</v>
      </c>
      <c r="K225" s="43">
        <f t="shared" si="48"/>
        <v>151.69999999999948</v>
      </c>
      <c r="L225" s="43">
        <f t="shared" si="48"/>
        <v>161.56666666666541</v>
      </c>
      <c r="M225" s="43">
        <f t="shared" si="48"/>
        <v>167.73333333333332</v>
      </c>
      <c r="N225" s="44">
        <f t="shared" si="48"/>
        <v>113.46666666666586</v>
      </c>
      <c r="O225" s="44">
        <f t="shared" si="48"/>
        <v>123.33333333333495</v>
      </c>
      <c r="P225" s="44">
        <f t="shared" si="48"/>
        <v>129.49999999999869</v>
      </c>
      <c r="Q225" s="45">
        <f t="shared" si="48"/>
        <v>107.30000000000122</v>
      </c>
      <c r="R225" s="45">
        <f t="shared" si="48"/>
        <v>117.16666666666754</v>
      </c>
      <c r="S225" s="45">
        <f t="shared" si="48"/>
        <v>123.33333333333495</v>
      </c>
      <c r="T225" s="46">
        <f t="shared" ref="T225:AI240" si="51">T226-(T$363/360)</f>
        <v>101.13333333333429</v>
      </c>
      <c r="U225" s="46">
        <f t="shared" si="51"/>
        <v>111</v>
      </c>
      <c r="V225" s="46">
        <f t="shared" si="51"/>
        <v>117.16666666666754</v>
      </c>
      <c r="W225" s="47">
        <f t="shared" si="51"/>
        <v>94.966666666666754</v>
      </c>
      <c r="X225" s="47">
        <f t="shared" si="51"/>
        <v>104.83333333333246</v>
      </c>
      <c r="Y225" s="47">
        <f t="shared" si="51"/>
        <v>111</v>
      </c>
      <c r="Z225" s="48">
        <f t="shared" si="51"/>
        <v>88.799999999999216</v>
      </c>
      <c r="AA225" s="48">
        <f t="shared" si="51"/>
        <v>98.666666666665876</v>
      </c>
      <c r="AB225" s="48">
        <f t="shared" si="51"/>
        <v>104.83333333333246</v>
      </c>
      <c r="AC225" s="49">
        <f t="shared" si="51"/>
        <v>82.633333333333411</v>
      </c>
      <c r="AD225" s="49">
        <f t="shared" si="51"/>
        <v>92.500000000000085</v>
      </c>
      <c r="AE225" s="49">
        <f t="shared" si="51"/>
        <v>98.666666666665876</v>
      </c>
      <c r="AF225" s="50">
        <f t="shared" si="51"/>
        <v>76.4666666666661</v>
      </c>
      <c r="AG225" s="50">
        <f t="shared" si="51"/>
        <v>86.333333333333769</v>
      </c>
      <c r="AH225" s="50">
        <f t="shared" si="51"/>
        <v>92.500000000000085</v>
      </c>
      <c r="AI225" s="51">
        <f t="shared" si="51"/>
        <v>70.300000000000523</v>
      </c>
      <c r="AJ225" s="51">
        <f t="shared" si="45"/>
        <v>80.166666666666231</v>
      </c>
      <c r="AK225" s="51">
        <f t="shared" si="45"/>
        <v>86.333333333333769</v>
      </c>
    </row>
    <row r="226" spans="1:37" ht="12.95" customHeight="1">
      <c r="A226" s="27"/>
      <c r="B226" s="27"/>
      <c r="C226" s="27"/>
      <c r="D226" s="52">
        <f t="shared" si="43"/>
        <v>0.6194444444444428</v>
      </c>
      <c r="E226" s="41">
        <f t="shared" ref="E226:T242" si="52">E227-(E$363/360)</f>
        <v>177.16111111111121</v>
      </c>
      <c r="F226" s="41">
        <f t="shared" si="52"/>
        <v>187.07222222222032</v>
      </c>
      <c r="G226" s="41">
        <f t="shared" si="52"/>
        <v>193.26666666666563</v>
      </c>
      <c r="H226" s="42">
        <f t="shared" si="52"/>
        <v>164.77222222222343</v>
      </c>
      <c r="I226" s="42">
        <f t="shared" si="52"/>
        <v>174.68333333333266</v>
      </c>
      <c r="J226" s="42">
        <f t="shared" si="52"/>
        <v>180.87777777777765</v>
      </c>
      <c r="K226" s="43">
        <f t="shared" si="52"/>
        <v>152.38333333333281</v>
      </c>
      <c r="L226" s="43">
        <f t="shared" si="52"/>
        <v>162.2944444444432</v>
      </c>
      <c r="M226" s="43">
        <f t="shared" si="52"/>
        <v>168.48888888888888</v>
      </c>
      <c r="N226" s="44">
        <f t="shared" si="52"/>
        <v>113.97777777777696</v>
      </c>
      <c r="O226" s="44">
        <f t="shared" si="52"/>
        <v>123.88888888889051</v>
      </c>
      <c r="P226" s="44">
        <f t="shared" si="52"/>
        <v>130.08333333333204</v>
      </c>
      <c r="Q226" s="45">
        <f t="shared" si="52"/>
        <v>107.78333333333455</v>
      </c>
      <c r="R226" s="45">
        <f t="shared" si="52"/>
        <v>117.69444444444531</v>
      </c>
      <c r="S226" s="45">
        <f t="shared" si="52"/>
        <v>123.88888888889051</v>
      </c>
      <c r="T226" s="46">
        <f t="shared" si="51"/>
        <v>101.58888888888984</v>
      </c>
      <c r="U226" s="46">
        <f t="shared" si="51"/>
        <v>111.5</v>
      </c>
      <c r="V226" s="46">
        <f t="shared" si="51"/>
        <v>117.69444444444531</v>
      </c>
      <c r="W226" s="47">
        <f t="shared" si="51"/>
        <v>95.394444444444531</v>
      </c>
      <c r="X226" s="47">
        <f t="shared" si="51"/>
        <v>105.30555555555469</v>
      </c>
      <c r="Y226" s="47">
        <f t="shared" si="51"/>
        <v>111.5</v>
      </c>
      <c r="Z226" s="48">
        <f t="shared" si="51"/>
        <v>89.199999999999221</v>
      </c>
      <c r="AA226" s="48">
        <f t="shared" si="51"/>
        <v>99.111111111110318</v>
      </c>
      <c r="AB226" s="48">
        <f t="shared" si="51"/>
        <v>105.30555555555469</v>
      </c>
      <c r="AC226" s="49">
        <f t="shared" si="51"/>
        <v>83.005555555555631</v>
      </c>
      <c r="AD226" s="49">
        <f t="shared" si="51"/>
        <v>92.916666666666757</v>
      </c>
      <c r="AE226" s="49">
        <f t="shared" si="51"/>
        <v>99.111111111110318</v>
      </c>
      <c r="AF226" s="50">
        <f t="shared" si="51"/>
        <v>76.811111111110549</v>
      </c>
      <c r="AG226" s="50">
        <f t="shared" si="51"/>
        <v>86.722222222222655</v>
      </c>
      <c r="AH226" s="50">
        <f t="shared" si="51"/>
        <v>92.916666666666757</v>
      </c>
      <c r="AI226" s="51">
        <f t="shared" si="51"/>
        <v>70.616666666667186</v>
      </c>
      <c r="AJ226" s="51">
        <f t="shared" si="45"/>
        <v>80.527777777777345</v>
      </c>
      <c r="AK226" s="51">
        <f t="shared" si="45"/>
        <v>86.722222222222655</v>
      </c>
    </row>
    <row r="227" spans="1:37" ht="12.95" customHeight="1">
      <c r="A227" s="27"/>
      <c r="B227" s="27"/>
      <c r="C227" s="27"/>
      <c r="D227" s="52">
        <f t="shared" si="43"/>
        <v>0.62222222222222057</v>
      </c>
      <c r="E227" s="41">
        <f t="shared" si="52"/>
        <v>177.95555555555566</v>
      </c>
      <c r="F227" s="41">
        <f t="shared" si="52"/>
        <v>187.91111111110922</v>
      </c>
      <c r="G227" s="41">
        <f t="shared" si="52"/>
        <v>194.1333333333323</v>
      </c>
      <c r="H227" s="42">
        <f t="shared" si="52"/>
        <v>165.51111111111231</v>
      </c>
      <c r="I227" s="42">
        <f t="shared" si="52"/>
        <v>175.46666666666599</v>
      </c>
      <c r="J227" s="42">
        <f t="shared" si="52"/>
        <v>181.68888888888875</v>
      </c>
      <c r="K227" s="43">
        <f t="shared" si="52"/>
        <v>153.06666666666615</v>
      </c>
      <c r="L227" s="43">
        <f t="shared" si="52"/>
        <v>163.02222222222099</v>
      </c>
      <c r="M227" s="43">
        <f t="shared" si="52"/>
        <v>169.24444444444444</v>
      </c>
      <c r="N227" s="44">
        <f t="shared" si="52"/>
        <v>114.48888888888807</v>
      </c>
      <c r="O227" s="44">
        <f t="shared" si="52"/>
        <v>124.44444444444606</v>
      </c>
      <c r="P227" s="44">
        <f t="shared" si="52"/>
        <v>130.66666666666538</v>
      </c>
      <c r="Q227" s="45">
        <f t="shared" si="52"/>
        <v>108.26666666666789</v>
      </c>
      <c r="R227" s="45">
        <f t="shared" si="52"/>
        <v>118.22222222222308</v>
      </c>
      <c r="S227" s="45">
        <f t="shared" si="52"/>
        <v>124.44444444444606</v>
      </c>
      <c r="T227" s="46">
        <f t="shared" si="51"/>
        <v>102.04444444444539</v>
      </c>
      <c r="U227" s="46">
        <f t="shared" si="51"/>
        <v>112</v>
      </c>
      <c r="V227" s="46">
        <f t="shared" si="51"/>
        <v>118.22222222222308</v>
      </c>
      <c r="W227" s="47">
        <f t="shared" si="51"/>
        <v>95.822222222222308</v>
      </c>
      <c r="X227" s="47">
        <f t="shared" si="51"/>
        <v>105.77777777777692</v>
      </c>
      <c r="Y227" s="47">
        <f t="shared" si="51"/>
        <v>112</v>
      </c>
      <c r="Z227" s="48">
        <f t="shared" si="51"/>
        <v>89.599999999999227</v>
      </c>
      <c r="AA227" s="48">
        <f t="shared" si="51"/>
        <v>99.555555555554761</v>
      </c>
      <c r="AB227" s="48">
        <f t="shared" si="51"/>
        <v>105.77777777777692</v>
      </c>
      <c r="AC227" s="49">
        <f t="shared" si="51"/>
        <v>83.377777777777851</v>
      </c>
      <c r="AD227" s="49">
        <f t="shared" si="51"/>
        <v>93.333333333333428</v>
      </c>
      <c r="AE227" s="49">
        <f t="shared" si="51"/>
        <v>99.555555555554761</v>
      </c>
      <c r="AF227" s="50">
        <f t="shared" si="51"/>
        <v>77.155555555554997</v>
      </c>
      <c r="AG227" s="50">
        <f t="shared" si="51"/>
        <v>87.111111111111541</v>
      </c>
      <c r="AH227" s="50">
        <f t="shared" si="51"/>
        <v>93.333333333333428</v>
      </c>
      <c r="AI227" s="51">
        <f t="shared" si="51"/>
        <v>70.933333333333849</v>
      </c>
      <c r="AJ227" s="51">
        <f t="shared" si="45"/>
        <v>80.888888888888459</v>
      </c>
      <c r="AK227" s="51">
        <f t="shared" si="45"/>
        <v>87.111111111111541</v>
      </c>
    </row>
    <row r="228" spans="1:37" ht="12.95" customHeight="1">
      <c r="A228" s="27"/>
      <c r="B228" s="27"/>
      <c r="C228" s="27"/>
      <c r="D228" s="52">
        <f t="shared" si="43"/>
        <v>0.62499999999999833</v>
      </c>
      <c r="E228" s="41">
        <f t="shared" si="52"/>
        <v>178.75000000000011</v>
      </c>
      <c r="F228" s="41">
        <f t="shared" si="52"/>
        <v>188.74999999999812</v>
      </c>
      <c r="G228" s="41">
        <f t="shared" si="52"/>
        <v>194.99999999999898</v>
      </c>
      <c r="H228" s="42">
        <f t="shared" si="52"/>
        <v>166.25000000000119</v>
      </c>
      <c r="I228" s="42">
        <f t="shared" si="52"/>
        <v>176.24999999999932</v>
      </c>
      <c r="J228" s="42">
        <f t="shared" si="52"/>
        <v>182.49999999999986</v>
      </c>
      <c r="K228" s="43">
        <f t="shared" si="52"/>
        <v>153.74999999999949</v>
      </c>
      <c r="L228" s="43">
        <f t="shared" si="52"/>
        <v>163.74999999999878</v>
      </c>
      <c r="M228" s="43">
        <f t="shared" si="52"/>
        <v>170</v>
      </c>
      <c r="N228" s="44">
        <f t="shared" si="52"/>
        <v>114.99999999999918</v>
      </c>
      <c r="O228" s="44">
        <f t="shared" si="52"/>
        <v>125.00000000000162</v>
      </c>
      <c r="P228" s="44">
        <f t="shared" si="52"/>
        <v>131.24999999999872</v>
      </c>
      <c r="Q228" s="45">
        <f t="shared" si="52"/>
        <v>108.75000000000122</v>
      </c>
      <c r="R228" s="45">
        <f t="shared" si="52"/>
        <v>118.75000000000085</v>
      </c>
      <c r="S228" s="45">
        <f t="shared" si="52"/>
        <v>125.00000000000162</v>
      </c>
      <c r="T228" s="46">
        <f t="shared" si="51"/>
        <v>102.50000000000094</v>
      </c>
      <c r="U228" s="46">
        <f t="shared" si="51"/>
        <v>112.5</v>
      </c>
      <c r="V228" s="46">
        <f t="shared" si="51"/>
        <v>118.75000000000085</v>
      </c>
      <c r="W228" s="47">
        <f t="shared" si="51"/>
        <v>96.250000000000085</v>
      </c>
      <c r="X228" s="47">
        <f t="shared" si="51"/>
        <v>106.24999999999915</v>
      </c>
      <c r="Y228" s="47">
        <f t="shared" si="51"/>
        <v>112.5</v>
      </c>
      <c r="Z228" s="48">
        <f t="shared" si="51"/>
        <v>89.999999999999233</v>
      </c>
      <c r="AA228" s="48">
        <f t="shared" si="51"/>
        <v>99.999999999999204</v>
      </c>
      <c r="AB228" s="48">
        <f t="shared" si="51"/>
        <v>106.24999999999915</v>
      </c>
      <c r="AC228" s="49">
        <f t="shared" si="51"/>
        <v>83.750000000000071</v>
      </c>
      <c r="AD228" s="49">
        <f t="shared" si="51"/>
        <v>93.750000000000099</v>
      </c>
      <c r="AE228" s="49">
        <f t="shared" si="51"/>
        <v>99.999999999999204</v>
      </c>
      <c r="AF228" s="50">
        <f t="shared" si="51"/>
        <v>77.499999999999446</v>
      </c>
      <c r="AG228" s="50">
        <f t="shared" si="51"/>
        <v>87.500000000000426</v>
      </c>
      <c r="AH228" s="50">
        <f t="shared" si="51"/>
        <v>93.750000000000099</v>
      </c>
      <c r="AI228" s="51">
        <f t="shared" si="51"/>
        <v>71.250000000000512</v>
      </c>
      <c r="AJ228" s="51">
        <f t="shared" si="45"/>
        <v>81.249999999999574</v>
      </c>
      <c r="AK228" s="51">
        <f t="shared" si="45"/>
        <v>87.500000000000426</v>
      </c>
    </row>
    <row r="229" spans="1:37" ht="12.95" customHeight="1">
      <c r="A229" s="27"/>
      <c r="B229" s="27"/>
      <c r="C229" s="27"/>
      <c r="D229" s="52">
        <f t="shared" si="43"/>
        <v>0.6277777777777761</v>
      </c>
      <c r="E229" s="41">
        <f t="shared" si="52"/>
        <v>179.54444444444457</v>
      </c>
      <c r="F229" s="41">
        <f t="shared" si="52"/>
        <v>189.58888888888703</v>
      </c>
      <c r="G229" s="41">
        <f t="shared" si="52"/>
        <v>195.86666666666565</v>
      </c>
      <c r="H229" s="42">
        <f t="shared" si="52"/>
        <v>166.98888888889007</v>
      </c>
      <c r="I229" s="42">
        <f t="shared" si="52"/>
        <v>177.03333333333265</v>
      </c>
      <c r="J229" s="42">
        <f t="shared" si="52"/>
        <v>183.31111111111096</v>
      </c>
      <c r="K229" s="43">
        <f t="shared" si="52"/>
        <v>154.43333333333283</v>
      </c>
      <c r="L229" s="43">
        <f t="shared" si="52"/>
        <v>164.47777777777657</v>
      </c>
      <c r="M229" s="43">
        <f t="shared" si="52"/>
        <v>170.75555555555556</v>
      </c>
      <c r="N229" s="44">
        <f t="shared" si="52"/>
        <v>115.51111111111028</v>
      </c>
      <c r="O229" s="44">
        <f t="shared" si="52"/>
        <v>125.55555555555718</v>
      </c>
      <c r="P229" s="44">
        <f t="shared" si="52"/>
        <v>131.83333333333206</v>
      </c>
      <c r="Q229" s="45">
        <f t="shared" si="52"/>
        <v>109.23333333333456</v>
      </c>
      <c r="R229" s="45">
        <f t="shared" si="52"/>
        <v>119.27777777777862</v>
      </c>
      <c r="S229" s="45">
        <f t="shared" si="52"/>
        <v>125.55555555555718</v>
      </c>
      <c r="T229" s="46">
        <f t="shared" si="52"/>
        <v>102.95555555555649</v>
      </c>
      <c r="U229" s="46">
        <f t="shared" si="51"/>
        <v>113</v>
      </c>
      <c r="V229" s="46">
        <f t="shared" si="51"/>
        <v>119.27777777777862</v>
      </c>
      <c r="W229" s="47">
        <f t="shared" si="51"/>
        <v>96.677777777777862</v>
      </c>
      <c r="X229" s="47">
        <f t="shared" si="51"/>
        <v>106.72222222222138</v>
      </c>
      <c r="Y229" s="47">
        <f t="shared" si="51"/>
        <v>113</v>
      </c>
      <c r="Z229" s="48">
        <f t="shared" si="51"/>
        <v>90.399999999999238</v>
      </c>
      <c r="AA229" s="48">
        <f t="shared" si="51"/>
        <v>100.44444444444365</v>
      </c>
      <c r="AB229" s="48">
        <f t="shared" si="51"/>
        <v>106.72222222222138</v>
      </c>
      <c r="AC229" s="49">
        <f t="shared" si="51"/>
        <v>84.122222222222291</v>
      </c>
      <c r="AD229" s="49">
        <f t="shared" si="51"/>
        <v>94.166666666666771</v>
      </c>
      <c r="AE229" s="49">
        <f t="shared" si="51"/>
        <v>100.44444444444365</v>
      </c>
      <c r="AF229" s="50">
        <f t="shared" si="51"/>
        <v>77.844444444443894</v>
      </c>
      <c r="AG229" s="50">
        <f t="shared" si="51"/>
        <v>87.888888888889312</v>
      </c>
      <c r="AH229" s="50">
        <f t="shared" si="51"/>
        <v>94.166666666666771</v>
      </c>
      <c r="AI229" s="51">
        <f t="shared" si="51"/>
        <v>71.566666666667174</v>
      </c>
      <c r="AJ229" s="51">
        <f t="shared" si="45"/>
        <v>81.611111111110688</v>
      </c>
      <c r="AK229" s="51">
        <f t="shared" si="45"/>
        <v>87.888888888889312</v>
      </c>
    </row>
    <row r="230" spans="1:37" ht="12.95" customHeight="1">
      <c r="A230" s="27"/>
      <c r="B230" s="27"/>
      <c r="C230" s="27"/>
      <c r="D230" s="52">
        <f t="shared" si="43"/>
        <v>0.63055555555555387</v>
      </c>
      <c r="E230" s="41">
        <f t="shared" si="52"/>
        <v>180.33888888888902</v>
      </c>
      <c r="F230" s="41">
        <f t="shared" si="52"/>
        <v>190.42777777777593</v>
      </c>
      <c r="G230" s="41">
        <f t="shared" si="52"/>
        <v>196.73333333333233</v>
      </c>
      <c r="H230" s="42">
        <f t="shared" si="52"/>
        <v>167.72777777777895</v>
      </c>
      <c r="I230" s="42">
        <f t="shared" si="52"/>
        <v>177.81666666666598</v>
      </c>
      <c r="J230" s="42">
        <f t="shared" si="52"/>
        <v>184.12222222222206</v>
      </c>
      <c r="K230" s="43">
        <f t="shared" si="52"/>
        <v>155.11666666666616</v>
      </c>
      <c r="L230" s="43">
        <f t="shared" si="52"/>
        <v>165.20555555555435</v>
      </c>
      <c r="M230" s="43">
        <f t="shared" si="52"/>
        <v>171.51111111111112</v>
      </c>
      <c r="N230" s="44">
        <f t="shared" si="52"/>
        <v>116.02222222222139</v>
      </c>
      <c r="O230" s="44">
        <f t="shared" si="52"/>
        <v>126.11111111111273</v>
      </c>
      <c r="P230" s="44">
        <f t="shared" si="52"/>
        <v>132.41666666666541</v>
      </c>
      <c r="Q230" s="45">
        <f t="shared" si="52"/>
        <v>109.71666666666789</v>
      </c>
      <c r="R230" s="45">
        <f t="shared" si="52"/>
        <v>119.8055555555564</v>
      </c>
      <c r="S230" s="45">
        <f t="shared" si="52"/>
        <v>126.11111111111273</v>
      </c>
      <c r="T230" s="46">
        <f t="shared" si="52"/>
        <v>103.41111111111204</v>
      </c>
      <c r="U230" s="46">
        <f t="shared" si="51"/>
        <v>113.5</v>
      </c>
      <c r="V230" s="46">
        <f t="shared" si="51"/>
        <v>119.8055555555564</v>
      </c>
      <c r="W230" s="47">
        <f t="shared" si="51"/>
        <v>97.10555555555564</v>
      </c>
      <c r="X230" s="47">
        <f t="shared" si="51"/>
        <v>107.1944444444436</v>
      </c>
      <c r="Y230" s="47">
        <f t="shared" si="51"/>
        <v>113.5</v>
      </c>
      <c r="Z230" s="48">
        <f t="shared" si="51"/>
        <v>90.799999999999244</v>
      </c>
      <c r="AA230" s="48">
        <f t="shared" si="51"/>
        <v>100.88888888888809</v>
      </c>
      <c r="AB230" s="48">
        <f t="shared" si="51"/>
        <v>107.1944444444436</v>
      </c>
      <c r="AC230" s="49">
        <f t="shared" si="51"/>
        <v>84.494444444444511</v>
      </c>
      <c r="AD230" s="49">
        <f t="shared" si="51"/>
        <v>94.583333333333442</v>
      </c>
      <c r="AE230" s="49">
        <f t="shared" si="51"/>
        <v>100.88888888888809</v>
      </c>
      <c r="AF230" s="50">
        <f t="shared" si="51"/>
        <v>78.188888888888343</v>
      </c>
      <c r="AG230" s="50">
        <f t="shared" si="51"/>
        <v>88.277777777778198</v>
      </c>
      <c r="AH230" s="50">
        <f t="shared" si="45"/>
        <v>94.583333333333442</v>
      </c>
      <c r="AI230" s="51">
        <f t="shared" si="45"/>
        <v>71.883333333333837</v>
      </c>
      <c r="AJ230" s="51">
        <f t="shared" si="45"/>
        <v>81.972222222221802</v>
      </c>
      <c r="AK230" s="51">
        <f t="shared" si="45"/>
        <v>88.277777777778198</v>
      </c>
    </row>
    <row r="231" spans="1:37" ht="12.95" customHeight="1">
      <c r="A231" s="27"/>
      <c r="B231" s="27"/>
      <c r="C231" s="27"/>
      <c r="D231" s="52">
        <f t="shared" si="43"/>
        <v>0.63333333333333164</v>
      </c>
      <c r="E231" s="41">
        <f t="shared" si="52"/>
        <v>181.13333333333347</v>
      </c>
      <c r="F231" s="41">
        <f t="shared" si="52"/>
        <v>191.26666666666483</v>
      </c>
      <c r="G231" s="41">
        <f t="shared" si="52"/>
        <v>197.599999999999</v>
      </c>
      <c r="H231" s="42">
        <f t="shared" si="52"/>
        <v>168.46666666666783</v>
      </c>
      <c r="I231" s="42">
        <f t="shared" si="52"/>
        <v>178.59999999999931</v>
      </c>
      <c r="J231" s="42">
        <f t="shared" si="52"/>
        <v>184.93333333333317</v>
      </c>
      <c r="K231" s="43">
        <f t="shared" si="52"/>
        <v>155.7999999999995</v>
      </c>
      <c r="L231" s="43">
        <f t="shared" si="52"/>
        <v>165.93333333333214</v>
      </c>
      <c r="M231" s="43">
        <f t="shared" si="52"/>
        <v>172.26666666666668</v>
      </c>
      <c r="N231" s="44">
        <f t="shared" si="52"/>
        <v>116.53333333333249</v>
      </c>
      <c r="O231" s="44">
        <f t="shared" si="52"/>
        <v>126.66666666666829</v>
      </c>
      <c r="P231" s="44">
        <f t="shared" si="52"/>
        <v>132.99999999999875</v>
      </c>
      <c r="Q231" s="45">
        <f t="shared" si="52"/>
        <v>110.20000000000122</v>
      </c>
      <c r="R231" s="45">
        <f t="shared" si="52"/>
        <v>120.33333333333417</v>
      </c>
      <c r="S231" s="45">
        <f t="shared" si="52"/>
        <v>126.66666666666829</v>
      </c>
      <c r="T231" s="46">
        <f t="shared" si="51"/>
        <v>103.86666666666758</v>
      </c>
      <c r="U231" s="46">
        <f t="shared" si="51"/>
        <v>114</v>
      </c>
      <c r="V231" s="46">
        <f t="shared" si="51"/>
        <v>120.33333333333417</v>
      </c>
      <c r="W231" s="47">
        <f t="shared" si="51"/>
        <v>97.533333333333417</v>
      </c>
      <c r="X231" s="47">
        <f t="shared" si="51"/>
        <v>107.66666666666583</v>
      </c>
      <c r="Y231" s="47">
        <f t="shared" si="51"/>
        <v>114</v>
      </c>
      <c r="Z231" s="48">
        <f t="shared" si="51"/>
        <v>91.19999999999925</v>
      </c>
      <c r="AA231" s="48">
        <f t="shared" si="51"/>
        <v>101.33333333333253</v>
      </c>
      <c r="AB231" s="48">
        <f t="shared" si="51"/>
        <v>107.66666666666583</v>
      </c>
      <c r="AC231" s="49">
        <f t="shared" si="51"/>
        <v>84.866666666666731</v>
      </c>
      <c r="AD231" s="49">
        <f t="shared" si="51"/>
        <v>95.000000000000114</v>
      </c>
      <c r="AE231" s="49">
        <f t="shared" si="51"/>
        <v>101.33333333333253</v>
      </c>
      <c r="AF231" s="50">
        <f t="shared" si="51"/>
        <v>78.533333333332791</v>
      </c>
      <c r="AG231" s="50">
        <f t="shared" si="51"/>
        <v>88.666666666667084</v>
      </c>
      <c r="AH231" s="50">
        <f t="shared" si="45"/>
        <v>95.000000000000114</v>
      </c>
      <c r="AI231" s="51">
        <f t="shared" si="45"/>
        <v>72.2000000000005</v>
      </c>
      <c r="AJ231" s="51">
        <f t="shared" si="45"/>
        <v>82.333333333332916</v>
      </c>
      <c r="AK231" s="51">
        <f t="shared" si="45"/>
        <v>88.666666666667084</v>
      </c>
    </row>
    <row r="232" spans="1:37" ht="12.95" customHeight="1">
      <c r="A232" s="27"/>
      <c r="B232" s="27"/>
      <c r="C232" s="27"/>
      <c r="D232" s="52">
        <f t="shared" si="43"/>
        <v>0.63611111111110941</v>
      </c>
      <c r="E232" s="41">
        <f t="shared" si="52"/>
        <v>181.92777777777792</v>
      </c>
      <c r="F232" s="41">
        <f t="shared" si="52"/>
        <v>192.10555555555374</v>
      </c>
      <c r="G232" s="41">
        <f t="shared" si="52"/>
        <v>198.46666666666567</v>
      </c>
      <c r="H232" s="42">
        <f t="shared" si="52"/>
        <v>169.20555555555671</v>
      </c>
      <c r="I232" s="42">
        <f t="shared" si="52"/>
        <v>179.38333333333264</v>
      </c>
      <c r="J232" s="42">
        <f t="shared" si="52"/>
        <v>185.74444444444427</v>
      </c>
      <c r="K232" s="43">
        <f t="shared" si="52"/>
        <v>156.48333333333284</v>
      </c>
      <c r="L232" s="43">
        <f t="shared" si="52"/>
        <v>166.66111111110993</v>
      </c>
      <c r="M232" s="43">
        <f t="shared" si="52"/>
        <v>173.02222222222224</v>
      </c>
      <c r="N232" s="44">
        <f t="shared" si="52"/>
        <v>117.0444444444436</v>
      </c>
      <c r="O232" s="44">
        <f t="shared" si="52"/>
        <v>127.22222222222385</v>
      </c>
      <c r="P232" s="44">
        <f t="shared" si="52"/>
        <v>133.58333333333209</v>
      </c>
      <c r="Q232" s="45">
        <f t="shared" si="52"/>
        <v>110.68333333333456</v>
      </c>
      <c r="R232" s="45">
        <f t="shared" si="52"/>
        <v>120.86111111111194</v>
      </c>
      <c r="S232" s="45">
        <f t="shared" si="52"/>
        <v>127.22222222222385</v>
      </c>
      <c r="T232" s="46">
        <f t="shared" si="51"/>
        <v>104.32222222222313</v>
      </c>
      <c r="U232" s="46">
        <f t="shared" si="51"/>
        <v>114.5</v>
      </c>
      <c r="V232" s="46">
        <f t="shared" si="51"/>
        <v>120.86111111111194</v>
      </c>
      <c r="W232" s="47">
        <f t="shared" si="51"/>
        <v>97.961111111111194</v>
      </c>
      <c r="X232" s="47">
        <f t="shared" si="51"/>
        <v>108.13888888888806</v>
      </c>
      <c r="Y232" s="47">
        <f t="shared" si="51"/>
        <v>114.5</v>
      </c>
      <c r="Z232" s="48">
        <f t="shared" si="51"/>
        <v>91.599999999999255</v>
      </c>
      <c r="AA232" s="48">
        <f t="shared" si="51"/>
        <v>101.77777777777698</v>
      </c>
      <c r="AB232" s="48">
        <f t="shared" si="51"/>
        <v>108.13888888888806</v>
      </c>
      <c r="AC232" s="49">
        <f t="shared" si="51"/>
        <v>85.238888888888951</v>
      </c>
      <c r="AD232" s="49">
        <f t="shared" si="51"/>
        <v>95.416666666666785</v>
      </c>
      <c r="AE232" s="49">
        <f t="shared" si="51"/>
        <v>101.77777777777698</v>
      </c>
      <c r="AF232" s="50">
        <f t="shared" si="51"/>
        <v>78.87777777777724</v>
      </c>
      <c r="AG232" s="50">
        <f t="shared" si="51"/>
        <v>89.055555555555969</v>
      </c>
      <c r="AH232" s="50">
        <f t="shared" si="45"/>
        <v>95.416666666666785</v>
      </c>
      <c r="AI232" s="51">
        <f t="shared" si="45"/>
        <v>72.516666666667163</v>
      </c>
      <c r="AJ232" s="51">
        <f t="shared" si="45"/>
        <v>82.694444444444031</v>
      </c>
      <c r="AK232" s="51">
        <f t="shared" si="45"/>
        <v>89.055555555555969</v>
      </c>
    </row>
    <row r="233" spans="1:37" ht="12.95" customHeight="1">
      <c r="A233" s="27"/>
      <c r="B233" s="27"/>
      <c r="C233" s="27"/>
      <c r="D233" s="52">
        <f t="shared" si="43"/>
        <v>0.63888888888888717</v>
      </c>
      <c r="E233" s="41">
        <f t="shared" si="52"/>
        <v>182.72222222222237</v>
      </c>
      <c r="F233" s="41">
        <f t="shared" si="52"/>
        <v>192.94444444444264</v>
      </c>
      <c r="G233" s="41">
        <f t="shared" si="52"/>
        <v>199.33333333333235</v>
      </c>
      <c r="H233" s="42">
        <f t="shared" si="52"/>
        <v>169.94444444444559</v>
      </c>
      <c r="I233" s="42">
        <f t="shared" si="52"/>
        <v>180.16666666666598</v>
      </c>
      <c r="J233" s="42">
        <f t="shared" si="52"/>
        <v>186.55555555555537</v>
      </c>
      <c r="K233" s="43">
        <f t="shared" si="52"/>
        <v>157.16666666666617</v>
      </c>
      <c r="L233" s="43">
        <f t="shared" si="52"/>
        <v>167.38888888888772</v>
      </c>
      <c r="M233" s="43">
        <f t="shared" si="52"/>
        <v>173.7777777777778</v>
      </c>
      <c r="N233" s="44">
        <f t="shared" si="52"/>
        <v>117.5555555555547</v>
      </c>
      <c r="O233" s="44">
        <f t="shared" si="52"/>
        <v>127.77777777777941</v>
      </c>
      <c r="P233" s="44">
        <f t="shared" si="52"/>
        <v>134.16666666666544</v>
      </c>
      <c r="Q233" s="45">
        <f t="shared" si="52"/>
        <v>111.16666666666789</v>
      </c>
      <c r="R233" s="45">
        <f t="shared" si="52"/>
        <v>121.38888888888971</v>
      </c>
      <c r="S233" s="45">
        <f t="shared" si="52"/>
        <v>127.77777777777941</v>
      </c>
      <c r="T233" s="46">
        <f t="shared" si="51"/>
        <v>104.77777777777868</v>
      </c>
      <c r="U233" s="46">
        <f t="shared" si="51"/>
        <v>115</v>
      </c>
      <c r="V233" s="46">
        <f t="shared" si="51"/>
        <v>121.38888888888971</v>
      </c>
      <c r="W233" s="47">
        <f t="shared" si="51"/>
        <v>98.388888888888971</v>
      </c>
      <c r="X233" s="47">
        <f t="shared" si="51"/>
        <v>108.61111111111029</v>
      </c>
      <c r="Y233" s="47">
        <f t="shared" si="51"/>
        <v>115</v>
      </c>
      <c r="Z233" s="48">
        <f t="shared" si="51"/>
        <v>91.999999999999261</v>
      </c>
      <c r="AA233" s="48">
        <f t="shared" si="51"/>
        <v>102.22222222222142</v>
      </c>
      <c r="AB233" s="48">
        <f t="shared" si="51"/>
        <v>108.61111111111029</v>
      </c>
      <c r="AC233" s="49">
        <f t="shared" si="51"/>
        <v>85.611111111111171</v>
      </c>
      <c r="AD233" s="49">
        <f t="shared" si="51"/>
        <v>95.833333333333456</v>
      </c>
      <c r="AE233" s="49">
        <f t="shared" si="51"/>
        <v>102.22222222222142</v>
      </c>
      <c r="AF233" s="50">
        <f t="shared" si="51"/>
        <v>79.222222222221689</v>
      </c>
      <c r="AG233" s="50">
        <f t="shared" si="51"/>
        <v>89.444444444444855</v>
      </c>
      <c r="AH233" s="50">
        <f t="shared" si="45"/>
        <v>95.833333333333456</v>
      </c>
      <c r="AI233" s="51">
        <f t="shared" si="45"/>
        <v>72.833333333333826</v>
      </c>
      <c r="AJ233" s="51">
        <f t="shared" si="45"/>
        <v>83.055555555555145</v>
      </c>
      <c r="AK233" s="51">
        <f t="shared" si="45"/>
        <v>89.444444444444855</v>
      </c>
    </row>
    <row r="234" spans="1:37" ht="12.95" customHeight="1">
      <c r="A234" s="27"/>
      <c r="B234" s="27"/>
      <c r="C234" s="27"/>
      <c r="D234" s="52">
        <f t="shared" si="43"/>
        <v>0.64166666666666494</v>
      </c>
      <c r="E234" s="41">
        <f t="shared" si="52"/>
        <v>183.51666666666682</v>
      </c>
      <c r="F234" s="41">
        <f t="shared" si="52"/>
        <v>193.78333333333154</v>
      </c>
      <c r="G234" s="41">
        <f t="shared" si="52"/>
        <v>200.19999999999902</v>
      </c>
      <c r="H234" s="42">
        <f t="shared" si="52"/>
        <v>170.68333333333447</v>
      </c>
      <c r="I234" s="42">
        <f t="shared" si="52"/>
        <v>180.94999999999931</v>
      </c>
      <c r="J234" s="42">
        <f t="shared" si="52"/>
        <v>187.36666666666648</v>
      </c>
      <c r="K234" s="43">
        <f t="shared" si="52"/>
        <v>157.84999999999951</v>
      </c>
      <c r="L234" s="43">
        <f t="shared" si="52"/>
        <v>168.11666666666551</v>
      </c>
      <c r="M234" s="43">
        <f t="shared" si="52"/>
        <v>174.53333333333336</v>
      </c>
      <c r="N234" s="44">
        <f t="shared" si="52"/>
        <v>118.06666666666581</v>
      </c>
      <c r="O234" s="44">
        <f t="shared" si="52"/>
        <v>128.33333333333496</v>
      </c>
      <c r="P234" s="44">
        <f t="shared" si="52"/>
        <v>134.74999999999878</v>
      </c>
      <c r="Q234" s="45">
        <f t="shared" si="52"/>
        <v>111.65000000000123</v>
      </c>
      <c r="R234" s="45">
        <f t="shared" si="52"/>
        <v>121.91666666666748</v>
      </c>
      <c r="S234" s="45">
        <f t="shared" si="52"/>
        <v>128.33333333333496</v>
      </c>
      <c r="T234" s="46">
        <f t="shared" si="51"/>
        <v>105.23333333333423</v>
      </c>
      <c r="U234" s="46">
        <f t="shared" si="51"/>
        <v>115.5</v>
      </c>
      <c r="V234" s="46">
        <f t="shared" si="51"/>
        <v>121.91666666666748</v>
      </c>
      <c r="W234" s="47">
        <f t="shared" si="51"/>
        <v>98.816666666666748</v>
      </c>
      <c r="X234" s="47">
        <f t="shared" si="51"/>
        <v>109.08333333333252</v>
      </c>
      <c r="Y234" s="47">
        <f t="shared" si="51"/>
        <v>115.5</v>
      </c>
      <c r="Z234" s="48">
        <f t="shared" si="51"/>
        <v>92.399999999999267</v>
      </c>
      <c r="AA234" s="48">
        <f t="shared" si="51"/>
        <v>102.66666666666586</v>
      </c>
      <c r="AB234" s="48">
        <f t="shared" si="51"/>
        <v>109.08333333333252</v>
      </c>
      <c r="AC234" s="49">
        <f t="shared" si="51"/>
        <v>85.983333333333391</v>
      </c>
      <c r="AD234" s="49">
        <f t="shared" si="51"/>
        <v>96.250000000000128</v>
      </c>
      <c r="AE234" s="49">
        <f t="shared" si="51"/>
        <v>102.66666666666586</v>
      </c>
      <c r="AF234" s="50">
        <f t="shared" si="51"/>
        <v>79.566666666666137</v>
      </c>
      <c r="AG234" s="50">
        <f t="shared" si="51"/>
        <v>89.833333333333741</v>
      </c>
      <c r="AH234" s="50">
        <f t="shared" si="51"/>
        <v>96.250000000000128</v>
      </c>
      <c r="AI234" s="51">
        <f t="shared" si="51"/>
        <v>73.150000000000489</v>
      </c>
      <c r="AJ234" s="51">
        <f t="shared" ref="AJ234:AK276" si="53">AJ235-(AJ$363/360)</f>
        <v>83.416666666666259</v>
      </c>
      <c r="AK234" s="51">
        <f t="shared" si="53"/>
        <v>89.833333333333741</v>
      </c>
    </row>
    <row r="235" spans="1:37" ht="12.95" customHeight="1">
      <c r="A235" s="27"/>
      <c r="B235" s="27"/>
      <c r="C235" s="27"/>
      <c r="D235" s="52">
        <f t="shared" si="43"/>
        <v>0.64444444444444271</v>
      </c>
      <c r="E235" s="41">
        <f t="shared" si="52"/>
        <v>184.31111111111127</v>
      </c>
      <c r="F235" s="41">
        <f t="shared" si="52"/>
        <v>194.62222222222044</v>
      </c>
      <c r="G235" s="41">
        <f t="shared" si="52"/>
        <v>201.0666666666657</v>
      </c>
      <c r="H235" s="42">
        <f t="shared" si="52"/>
        <v>171.42222222222335</v>
      </c>
      <c r="I235" s="42">
        <f t="shared" si="52"/>
        <v>181.73333333333264</v>
      </c>
      <c r="J235" s="42">
        <f t="shared" si="52"/>
        <v>188.17777777777758</v>
      </c>
      <c r="K235" s="43">
        <f t="shared" si="52"/>
        <v>158.53333333333285</v>
      </c>
      <c r="L235" s="43">
        <f t="shared" si="52"/>
        <v>168.8444444444433</v>
      </c>
      <c r="M235" s="43">
        <f t="shared" si="52"/>
        <v>175.28888888888892</v>
      </c>
      <c r="N235" s="44">
        <f t="shared" si="52"/>
        <v>118.57777777777692</v>
      </c>
      <c r="O235" s="44">
        <f t="shared" si="52"/>
        <v>128.88888888889051</v>
      </c>
      <c r="P235" s="44">
        <f t="shared" si="52"/>
        <v>135.33333333333212</v>
      </c>
      <c r="Q235" s="45">
        <f t="shared" si="52"/>
        <v>112.13333333333456</v>
      </c>
      <c r="R235" s="45">
        <f t="shared" si="52"/>
        <v>122.44444444444525</v>
      </c>
      <c r="S235" s="45">
        <f t="shared" si="52"/>
        <v>128.88888888889051</v>
      </c>
      <c r="T235" s="46">
        <f t="shared" si="51"/>
        <v>105.68888888888978</v>
      </c>
      <c r="U235" s="46">
        <f t="shared" si="51"/>
        <v>116</v>
      </c>
      <c r="V235" s="46">
        <f t="shared" si="51"/>
        <v>122.44444444444525</v>
      </c>
      <c r="W235" s="47">
        <f t="shared" si="51"/>
        <v>99.244444444444525</v>
      </c>
      <c r="X235" s="47">
        <f t="shared" si="51"/>
        <v>109.55555555555475</v>
      </c>
      <c r="Y235" s="47">
        <f t="shared" si="51"/>
        <v>116</v>
      </c>
      <c r="Z235" s="48">
        <f t="shared" si="51"/>
        <v>92.799999999999272</v>
      </c>
      <c r="AA235" s="48">
        <f t="shared" si="51"/>
        <v>103.1111111111103</v>
      </c>
      <c r="AB235" s="48">
        <f t="shared" si="51"/>
        <v>109.55555555555475</v>
      </c>
      <c r="AC235" s="49">
        <f t="shared" si="51"/>
        <v>86.355555555555611</v>
      </c>
      <c r="AD235" s="49">
        <f t="shared" si="51"/>
        <v>96.666666666666799</v>
      </c>
      <c r="AE235" s="49">
        <f t="shared" si="51"/>
        <v>103.1111111111103</v>
      </c>
      <c r="AF235" s="50">
        <f t="shared" si="51"/>
        <v>79.911111111110586</v>
      </c>
      <c r="AG235" s="50">
        <f t="shared" si="51"/>
        <v>90.222222222222626</v>
      </c>
      <c r="AH235" s="50">
        <f t="shared" si="51"/>
        <v>96.666666666666799</v>
      </c>
      <c r="AI235" s="51">
        <f t="shared" si="51"/>
        <v>73.466666666667152</v>
      </c>
      <c r="AJ235" s="51">
        <f t="shared" si="53"/>
        <v>83.777777777777374</v>
      </c>
      <c r="AK235" s="51">
        <f t="shared" si="53"/>
        <v>90.222222222222626</v>
      </c>
    </row>
    <row r="236" spans="1:37" ht="12.95" customHeight="1">
      <c r="A236" s="27"/>
      <c r="B236" s="27"/>
      <c r="C236" s="27"/>
      <c r="D236" s="52">
        <f t="shared" si="43"/>
        <v>0.64722222222222048</v>
      </c>
      <c r="E236" s="41">
        <f t="shared" si="52"/>
        <v>185.10555555555572</v>
      </c>
      <c r="F236" s="41">
        <f t="shared" si="52"/>
        <v>195.46111111110935</v>
      </c>
      <c r="G236" s="41">
        <f t="shared" si="52"/>
        <v>201.93333333333237</v>
      </c>
      <c r="H236" s="42">
        <f t="shared" si="52"/>
        <v>172.16111111111223</v>
      </c>
      <c r="I236" s="42">
        <f t="shared" si="52"/>
        <v>182.51666666666597</v>
      </c>
      <c r="J236" s="42">
        <f t="shared" si="52"/>
        <v>188.98888888888868</v>
      </c>
      <c r="K236" s="43">
        <f t="shared" si="52"/>
        <v>159.21666666666619</v>
      </c>
      <c r="L236" s="43">
        <f t="shared" si="52"/>
        <v>169.57222222222109</v>
      </c>
      <c r="M236" s="43">
        <f t="shared" si="52"/>
        <v>176.04444444444448</v>
      </c>
      <c r="N236" s="44">
        <f t="shared" si="52"/>
        <v>119.08888888888802</v>
      </c>
      <c r="O236" s="44">
        <f t="shared" si="52"/>
        <v>129.44444444444605</v>
      </c>
      <c r="P236" s="44">
        <f t="shared" si="52"/>
        <v>135.91666666666546</v>
      </c>
      <c r="Q236" s="45">
        <f t="shared" si="52"/>
        <v>112.6166666666679</v>
      </c>
      <c r="R236" s="45">
        <f t="shared" si="52"/>
        <v>122.97222222222302</v>
      </c>
      <c r="S236" s="45">
        <f t="shared" si="52"/>
        <v>129.44444444444605</v>
      </c>
      <c r="T236" s="46">
        <f t="shared" si="51"/>
        <v>106.14444444444533</v>
      </c>
      <c r="U236" s="46">
        <f t="shared" si="51"/>
        <v>116.5</v>
      </c>
      <c r="V236" s="46">
        <f t="shared" si="51"/>
        <v>122.97222222222302</v>
      </c>
      <c r="W236" s="47">
        <f t="shared" si="51"/>
        <v>99.672222222222302</v>
      </c>
      <c r="X236" s="47">
        <f t="shared" si="51"/>
        <v>110.02777777777698</v>
      </c>
      <c r="Y236" s="47">
        <f t="shared" si="51"/>
        <v>116.5</v>
      </c>
      <c r="Z236" s="48">
        <f t="shared" si="51"/>
        <v>93.199999999999278</v>
      </c>
      <c r="AA236" s="48">
        <f t="shared" si="51"/>
        <v>103.55555555555475</v>
      </c>
      <c r="AB236" s="48">
        <f t="shared" si="51"/>
        <v>110.02777777777698</v>
      </c>
      <c r="AC236" s="49">
        <f t="shared" si="51"/>
        <v>86.727777777777831</v>
      </c>
      <c r="AD236" s="49">
        <f t="shared" si="51"/>
        <v>97.083333333333471</v>
      </c>
      <c r="AE236" s="49">
        <f t="shared" si="51"/>
        <v>103.55555555555475</v>
      </c>
      <c r="AF236" s="50">
        <f t="shared" si="51"/>
        <v>80.255555555555034</v>
      </c>
      <c r="AG236" s="50">
        <f t="shared" si="51"/>
        <v>90.611111111111512</v>
      </c>
      <c r="AH236" s="50">
        <f t="shared" si="51"/>
        <v>97.083333333333471</v>
      </c>
      <c r="AI236" s="51">
        <f t="shared" si="51"/>
        <v>73.783333333333815</v>
      </c>
      <c r="AJ236" s="51">
        <f t="shared" si="53"/>
        <v>84.138888888888488</v>
      </c>
      <c r="AK236" s="51">
        <f t="shared" si="53"/>
        <v>90.611111111111512</v>
      </c>
    </row>
    <row r="237" spans="1:37" ht="12.95" customHeight="1">
      <c r="A237" s="27"/>
      <c r="B237" s="27"/>
      <c r="C237" s="27"/>
      <c r="D237" s="52">
        <f t="shared" si="43"/>
        <v>0.64999999999999825</v>
      </c>
      <c r="E237" s="41">
        <f t="shared" si="52"/>
        <v>185.90000000000018</v>
      </c>
      <c r="F237" s="41">
        <f t="shared" si="52"/>
        <v>196.29999999999825</v>
      </c>
      <c r="G237" s="41">
        <f t="shared" si="52"/>
        <v>202.79999999999905</v>
      </c>
      <c r="H237" s="42">
        <f t="shared" si="52"/>
        <v>172.90000000000111</v>
      </c>
      <c r="I237" s="42">
        <f t="shared" si="52"/>
        <v>183.2999999999993</v>
      </c>
      <c r="J237" s="42">
        <f t="shared" si="52"/>
        <v>189.79999999999978</v>
      </c>
      <c r="K237" s="43">
        <f t="shared" si="52"/>
        <v>159.89999999999952</v>
      </c>
      <c r="L237" s="43">
        <f t="shared" si="52"/>
        <v>170.29999999999887</v>
      </c>
      <c r="M237" s="43">
        <f t="shared" si="52"/>
        <v>176.80000000000004</v>
      </c>
      <c r="N237" s="44">
        <f t="shared" si="52"/>
        <v>119.59999999999913</v>
      </c>
      <c r="O237" s="44">
        <f t="shared" si="52"/>
        <v>130.00000000000159</v>
      </c>
      <c r="P237" s="44">
        <f t="shared" si="52"/>
        <v>136.49999999999881</v>
      </c>
      <c r="Q237" s="45">
        <f t="shared" si="52"/>
        <v>113.10000000000123</v>
      </c>
      <c r="R237" s="45">
        <f t="shared" si="52"/>
        <v>123.5000000000008</v>
      </c>
      <c r="S237" s="45">
        <f t="shared" si="52"/>
        <v>130.00000000000159</v>
      </c>
      <c r="T237" s="46">
        <f t="shared" si="51"/>
        <v>106.60000000000088</v>
      </c>
      <c r="U237" s="46">
        <f t="shared" si="51"/>
        <v>117</v>
      </c>
      <c r="V237" s="46">
        <f t="shared" si="51"/>
        <v>123.5000000000008</v>
      </c>
      <c r="W237" s="47">
        <f t="shared" si="51"/>
        <v>100.10000000000008</v>
      </c>
      <c r="X237" s="47">
        <f t="shared" si="51"/>
        <v>110.4999999999992</v>
      </c>
      <c r="Y237" s="47">
        <f t="shared" si="51"/>
        <v>117</v>
      </c>
      <c r="Z237" s="48">
        <f t="shared" si="51"/>
        <v>93.599999999999284</v>
      </c>
      <c r="AA237" s="48">
        <f t="shared" si="51"/>
        <v>103.99999999999919</v>
      </c>
      <c r="AB237" s="48">
        <f t="shared" si="51"/>
        <v>110.4999999999992</v>
      </c>
      <c r="AC237" s="49">
        <f t="shared" si="51"/>
        <v>87.100000000000051</v>
      </c>
      <c r="AD237" s="49">
        <f t="shared" si="51"/>
        <v>97.500000000000142</v>
      </c>
      <c r="AE237" s="49">
        <f t="shared" si="51"/>
        <v>103.99999999999919</v>
      </c>
      <c r="AF237" s="50">
        <f t="shared" si="51"/>
        <v>80.599999999999483</v>
      </c>
      <c r="AG237" s="50">
        <f t="shared" si="51"/>
        <v>91.000000000000398</v>
      </c>
      <c r="AH237" s="50">
        <f t="shared" si="51"/>
        <v>97.500000000000142</v>
      </c>
      <c r="AI237" s="51">
        <f t="shared" si="51"/>
        <v>74.100000000000477</v>
      </c>
      <c r="AJ237" s="51">
        <f t="shared" si="53"/>
        <v>84.499999999999602</v>
      </c>
      <c r="AK237" s="51">
        <f t="shared" si="53"/>
        <v>91.000000000000398</v>
      </c>
    </row>
    <row r="238" spans="1:37" ht="12.95" customHeight="1">
      <c r="A238" s="27"/>
      <c r="B238" s="27"/>
      <c r="C238" s="27"/>
      <c r="D238" s="52">
        <f t="shared" si="43"/>
        <v>0.65277777777777601</v>
      </c>
      <c r="E238" s="41">
        <f t="shared" si="52"/>
        <v>186.69444444444463</v>
      </c>
      <c r="F238" s="41">
        <f t="shared" si="52"/>
        <v>197.13888888888715</v>
      </c>
      <c r="G238" s="41">
        <f t="shared" si="52"/>
        <v>203.66666666666572</v>
      </c>
      <c r="H238" s="42">
        <f t="shared" si="52"/>
        <v>173.63888888888999</v>
      </c>
      <c r="I238" s="42">
        <f t="shared" si="52"/>
        <v>184.08333333333263</v>
      </c>
      <c r="J238" s="42">
        <f t="shared" si="52"/>
        <v>190.61111111111089</v>
      </c>
      <c r="K238" s="43">
        <f t="shared" si="52"/>
        <v>160.58333333333286</v>
      </c>
      <c r="L238" s="43">
        <f t="shared" si="52"/>
        <v>171.02777777777666</v>
      </c>
      <c r="M238" s="43">
        <f t="shared" si="52"/>
        <v>177.5555555555556</v>
      </c>
      <c r="N238" s="44">
        <f t="shared" si="52"/>
        <v>120.11111111111023</v>
      </c>
      <c r="O238" s="44">
        <f t="shared" si="52"/>
        <v>130.55555555555713</v>
      </c>
      <c r="P238" s="44">
        <f t="shared" si="52"/>
        <v>137.08333333333215</v>
      </c>
      <c r="Q238" s="45">
        <f t="shared" si="52"/>
        <v>113.58333333333456</v>
      </c>
      <c r="R238" s="45">
        <f t="shared" si="52"/>
        <v>124.02777777777857</v>
      </c>
      <c r="S238" s="45">
        <f t="shared" si="52"/>
        <v>130.55555555555713</v>
      </c>
      <c r="T238" s="46">
        <f t="shared" si="51"/>
        <v>107.05555555555642</v>
      </c>
      <c r="U238" s="46">
        <f t="shared" si="51"/>
        <v>117.5</v>
      </c>
      <c r="V238" s="46">
        <f t="shared" si="51"/>
        <v>124.02777777777857</v>
      </c>
      <c r="W238" s="47">
        <f t="shared" si="51"/>
        <v>100.52777777777786</v>
      </c>
      <c r="X238" s="47">
        <f t="shared" si="51"/>
        <v>110.97222222222143</v>
      </c>
      <c r="Y238" s="47">
        <f t="shared" si="51"/>
        <v>117.5</v>
      </c>
      <c r="Z238" s="48">
        <f t="shared" si="51"/>
        <v>93.999999999999289</v>
      </c>
      <c r="AA238" s="48">
        <f t="shared" si="51"/>
        <v>104.44444444444363</v>
      </c>
      <c r="AB238" s="48">
        <f t="shared" si="51"/>
        <v>110.97222222222143</v>
      </c>
      <c r="AC238" s="49">
        <f t="shared" si="51"/>
        <v>87.472222222222271</v>
      </c>
      <c r="AD238" s="49">
        <f t="shared" si="51"/>
        <v>97.916666666666814</v>
      </c>
      <c r="AE238" s="49">
        <f t="shared" si="51"/>
        <v>104.44444444444363</v>
      </c>
      <c r="AF238" s="50">
        <f t="shared" si="51"/>
        <v>80.944444444443931</v>
      </c>
      <c r="AG238" s="50">
        <f t="shared" si="51"/>
        <v>91.388888888889284</v>
      </c>
      <c r="AH238" s="50">
        <f t="shared" si="51"/>
        <v>97.916666666666814</v>
      </c>
      <c r="AI238" s="51">
        <f t="shared" si="51"/>
        <v>74.41666666666714</v>
      </c>
      <c r="AJ238" s="51">
        <f t="shared" si="53"/>
        <v>84.861111111110716</v>
      </c>
      <c r="AK238" s="51">
        <f t="shared" si="53"/>
        <v>91.388888888889284</v>
      </c>
    </row>
    <row r="239" spans="1:37" ht="12.95" customHeight="1">
      <c r="A239" s="27"/>
      <c r="B239" s="27"/>
      <c r="C239" s="27"/>
      <c r="D239" s="52">
        <f t="shared" si="43"/>
        <v>0.65555555555555378</v>
      </c>
      <c r="E239" s="41">
        <f t="shared" si="52"/>
        <v>187.48888888888908</v>
      </c>
      <c r="F239" s="41">
        <f t="shared" si="52"/>
        <v>197.97777777777605</v>
      </c>
      <c r="G239" s="41">
        <f t="shared" si="52"/>
        <v>204.53333333333239</v>
      </c>
      <c r="H239" s="42">
        <f t="shared" si="52"/>
        <v>174.37777777777887</v>
      </c>
      <c r="I239" s="42">
        <f t="shared" si="52"/>
        <v>184.86666666666596</v>
      </c>
      <c r="J239" s="42">
        <f t="shared" si="52"/>
        <v>191.42222222222199</v>
      </c>
      <c r="K239" s="43">
        <f t="shared" si="52"/>
        <v>161.2666666666662</v>
      </c>
      <c r="L239" s="43">
        <f t="shared" si="52"/>
        <v>171.75555555555445</v>
      </c>
      <c r="M239" s="43">
        <f t="shared" si="52"/>
        <v>178.31111111111116</v>
      </c>
      <c r="N239" s="44">
        <f t="shared" si="52"/>
        <v>120.62222222222134</v>
      </c>
      <c r="O239" s="44">
        <f t="shared" si="52"/>
        <v>131.11111111111268</v>
      </c>
      <c r="P239" s="44">
        <f t="shared" si="52"/>
        <v>137.66666666666549</v>
      </c>
      <c r="Q239" s="45">
        <f t="shared" si="52"/>
        <v>114.0666666666679</v>
      </c>
      <c r="R239" s="45">
        <f t="shared" si="52"/>
        <v>124.55555555555634</v>
      </c>
      <c r="S239" s="45">
        <f t="shared" si="52"/>
        <v>131.11111111111268</v>
      </c>
      <c r="T239" s="46">
        <f t="shared" si="51"/>
        <v>107.51111111111197</v>
      </c>
      <c r="U239" s="46">
        <f t="shared" si="51"/>
        <v>118</v>
      </c>
      <c r="V239" s="46">
        <f t="shared" si="51"/>
        <v>124.55555555555634</v>
      </c>
      <c r="W239" s="47">
        <f t="shared" si="51"/>
        <v>100.95555555555563</v>
      </c>
      <c r="X239" s="47">
        <f t="shared" si="51"/>
        <v>111.44444444444366</v>
      </c>
      <c r="Y239" s="47">
        <f t="shared" si="51"/>
        <v>118</v>
      </c>
      <c r="Z239" s="48">
        <f t="shared" si="51"/>
        <v>94.399999999999295</v>
      </c>
      <c r="AA239" s="48">
        <f t="shared" si="51"/>
        <v>104.88888888888808</v>
      </c>
      <c r="AB239" s="48">
        <f t="shared" si="51"/>
        <v>111.44444444444366</v>
      </c>
      <c r="AC239" s="49">
        <f t="shared" si="51"/>
        <v>87.844444444444491</v>
      </c>
      <c r="AD239" s="49">
        <f t="shared" si="51"/>
        <v>98.333333333333485</v>
      </c>
      <c r="AE239" s="49">
        <f t="shared" si="51"/>
        <v>104.88888888888808</v>
      </c>
      <c r="AF239" s="50">
        <f t="shared" si="51"/>
        <v>81.28888888888838</v>
      </c>
      <c r="AG239" s="50">
        <f t="shared" si="51"/>
        <v>91.777777777778169</v>
      </c>
      <c r="AH239" s="50">
        <f t="shared" si="51"/>
        <v>98.333333333333485</v>
      </c>
      <c r="AI239" s="51">
        <f t="shared" si="51"/>
        <v>74.733333333333803</v>
      </c>
      <c r="AJ239" s="51">
        <f t="shared" si="53"/>
        <v>85.222222222221831</v>
      </c>
      <c r="AK239" s="51">
        <f t="shared" si="53"/>
        <v>91.777777777778169</v>
      </c>
    </row>
    <row r="240" spans="1:37" ht="12.95" customHeight="1">
      <c r="A240" s="27"/>
      <c r="B240" s="27"/>
      <c r="C240" s="27"/>
      <c r="D240" s="52">
        <f t="shared" si="43"/>
        <v>0.65833333333333155</v>
      </c>
      <c r="E240" s="41">
        <f t="shared" si="52"/>
        <v>188.28333333333353</v>
      </c>
      <c r="F240" s="41">
        <f t="shared" si="52"/>
        <v>198.81666666666496</v>
      </c>
      <c r="G240" s="41">
        <f t="shared" si="52"/>
        <v>205.39999999999907</v>
      </c>
      <c r="H240" s="42">
        <f t="shared" si="52"/>
        <v>175.11666666666775</v>
      </c>
      <c r="I240" s="42">
        <f t="shared" si="52"/>
        <v>185.6499999999993</v>
      </c>
      <c r="J240" s="42">
        <f t="shared" si="52"/>
        <v>192.23333333333309</v>
      </c>
      <c r="K240" s="43">
        <f t="shared" si="52"/>
        <v>161.94999999999953</v>
      </c>
      <c r="L240" s="43">
        <f t="shared" si="52"/>
        <v>172.48333333333224</v>
      </c>
      <c r="M240" s="43">
        <f t="shared" si="52"/>
        <v>179.06666666666672</v>
      </c>
      <c r="N240" s="44">
        <f t="shared" si="52"/>
        <v>121.13333333333244</v>
      </c>
      <c r="O240" s="44">
        <f t="shared" si="52"/>
        <v>131.66666666666822</v>
      </c>
      <c r="P240" s="44">
        <f t="shared" si="52"/>
        <v>138.24999999999883</v>
      </c>
      <c r="Q240" s="45">
        <f t="shared" si="52"/>
        <v>114.55000000000123</v>
      </c>
      <c r="R240" s="45">
        <f t="shared" si="52"/>
        <v>125.08333333333411</v>
      </c>
      <c r="S240" s="45">
        <f t="shared" si="52"/>
        <v>131.66666666666822</v>
      </c>
      <c r="T240" s="46">
        <f t="shared" si="51"/>
        <v>107.96666666666752</v>
      </c>
      <c r="U240" s="46">
        <f t="shared" si="51"/>
        <v>118.5</v>
      </c>
      <c r="V240" s="46">
        <f t="shared" si="51"/>
        <v>125.08333333333411</v>
      </c>
      <c r="W240" s="47">
        <f t="shared" si="51"/>
        <v>101.38333333333341</v>
      </c>
      <c r="X240" s="47">
        <f t="shared" si="51"/>
        <v>111.91666666666589</v>
      </c>
      <c r="Y240" s="47">
        <f t="shared" si="51"/>
        <v>118.5</v>
      </c>
      <c r="Z240" s="48">
        <f t="shared" si="51"/>
        <v>94.799999999999301</v>
      </c>
      <c r="AA240" s="48">
        <f t="shared" si="51"/>
        <v>105.33333333333252</v>
      </c>
      <c r="AB240" s="48">
        <f t="shared" si="51"/>
        <v>111.91666666666589</v>
      </c>
      <c r="AC240" s="49">
        <f t="shared" si="51"/>
        <v>88.216666666666711</v>
      </c>
      <c r="AD240" s="49">
        <f t="shared" si="51"/>
        <v>98.750000000000156</v>
      </c>
      <c r="AE240" s="49">
        <f t="shared" si="51"/>
        <v>105.33333333333252</v>
      </c>
      <c r="AF240" s="50">
        <f t="shared" si="51"/>
        <v>81.633333333332828</v>
      </c>
      <c r="AG240" s="50">
        <f t="shared" si="51"/>
        <v>92.166666666667055</v>
      </c>
      <c r="AH240" s="50">
        <f t="shared" si="51"/>
        <v>98.750000000000156</v>
      </c>
      <c r="AI240" s="51">
        <f t="shared" si="51"/>
        <v>75.050000000000466</v>
      </c>
      <c r="AJ240" s="51">
        <f t="shared" si="53"/>
        <v>85.583333333332945</v>
      </c>
      <c r="AK240" s="51">
        <f t="shared" si="53"/>
        <v>92.166666666667055</v>
      </c>
    </row>
    <row r="241" spans="1:37" ht="12.95" customHeight="1">
      <c r="A241" s="27"/>
      <c r="B241" s="27"/>
      <c r="C241" s="27"/>
      <c r="D241" s="52">
        <f t="shared" si="43"/>
        <v>0.66111111111110932</v>
      </c>
      <c r="E241" s="41">
        <f t="shared" si="52"/>
        <v>189.07777777777798</v>
      </c>
      <c r="F241" s="41">
        <f t="shared" si="52"/>
        <v>199.65555555555386</v>
      </c>
      <c r="G241" s="41">
        <f t="shared" si="52"/>
        <v>206.26666666666574</v>
      </c>
      <c r="H241" s="42">
        <f t="shared" si="52"/>
        <v>175.85555555555663</v>
      </c>
      <c r="I241" s="42">
        <f t="shared" si="52"/>
        <v>186.43333333333263</v>
      </c>
      <c r="J241" s="42">
        <f t="shared" si="52"/>
        <v>193.0444444444442</v>
      </c>
      <c r="K241" s="43">
        <f t="shared" si="52"/>
        <v>162.63333333333287</v>
      </c>
      <c r="L241" s="43">
        <f t="shared" si="52"/>
        <v>173.21111111111003</v>
      </c>
      <c r="M241" s="43">
        <f t="shared" si="52"/>
        <v>179.82222222222228</v>
      </c>
      <c r="N241" s="44">
        <f t="shared" si="52"/>
        <v>121.64444444444355</v>
      </c>
      <c r="O241" s="44">
        <f t="shared" si="52"/>
        <v>132.22222222222376</v>
      </c>
      <c r="P241" s="44">
        <f t="shared" si="52"/>
        <v>138.83333333333218</v>
      </c>
      <c r="Q241" s="45">
        <f t="shared" si="52"/>
        <v>115.03333333333457</v>
      </c>
      <c r="R241" s="45">
        <f t="shared" si="52"/>
        <v>125.61111111111188</v>
      </c>
      <c r="S241" s="45">
        <f t="shared" si="52"/>
        <v>132.22222222222376</v>
      </c>
      <c r="T241" s="46">
        <f t="shared" si="52"/>
        <v>108.42222222222307</v>
      </c>
      <c r="U241" s="46">
        <f t="shared" ref="U241:AJ257" si="54">U242-(U$363/360)</f>
        <v>119</v>
      </c>
      <c r="V241" s="46">
        <f t="shared" si="54"/>
        <v>125.61111111111188</v>
      </c>
      <c r="W241" s="47">
        <f t="shared" si="54"/>
        <v>101.81111111111119</v>
      </c>
      <c r="X241" s="47">
        <f t="shared" si="54"/>
        <v>112.38888888888812</v>
      </c>
      <c r="Y241" s="47">
        <f t="shared" si="54"/>
        <v>119</v>
      </c>
      <c r="Z241" s="48">
        <f t="shared" si="54"/>
        <v>95.199999999999307</v>
      </c>
      <c r="AA241" s="48">
        <f t="shared" si="54"/>
        <v>105.77777777777696</v>
      </c>
      <c r="AB241" s="48">
        <f t="shared" si="54"/>
        <v>112.38888888888812</v>
      </c>
      <c r="AC241" s="49">
        <f t="shared" si="54"/>
        <v>88.588888888888931</v>
      </c>
      <c r="AD241" s="49">
        <f t="shared" si="54"/>
        <v>99.166666666666828</v>
      </c>
      <c r="AE241" s="49">
        <f t="shared" si="54"/>
        <v>105.77777777777696</v>
      </c>
      <c r="AF241" s="50">
        <f t="shared" si="54"/>
        <v>81.977777777777277</v>
      </c>
      <c r="AG241" s="50">
        <f t="shared" si="54"/>
        <v>92.555555555555941</v>
      </c>
      <c r="AH241" s="50">
        <f t="shared" si="54"/>
        <v>99.166666666666828</v>
      </c>
      <c r="AI241" s="51">
        <f t="shared" si="54"/>
        <v>75.366666666667129</v>
      </c>
      <c r="AJ241" s="51">
        <f t="shared" si="54"/>
        <v>85.944444444444059</v>
      </c>
      <c r="AK241" s="51">
        <f t="shared" si="53"/>
        <v>92.555555555555941</v>
      </c>
    </row>
    <row r="242" spans="1:37" ht="12.95" customHeight="1">
      <c r="A242" s="27"/>
      <c r="B242" s="27"/>
      <c r="C242" s="27"/>
      <c r="D242" s="52">
        <f t="shared" si="43"/>
        <v>0.66388888888888709</v>
      </c>
      <c r="E242" s="41">
        <f t="shared" si="52"/>
        <v>189.87222222222243</v>
      </c>
      <c r="F242" s="41">
        <f t="shared" si="52"/>
        <v>200.49444444444276</v>
      </c>
      <c r="G242" s="41">
        <f t="shared" si="52"/>
        <v>207.13333333333242</v>
      </c>
      <c r="H242" s="42">
        <f t="shared" si="52"/>
        <v>176.59444444444551</v>
      </c>
      <c r="I242" s="42">
        <f t="shared" si="52"/>
        <v>187.21666666666596</v>
      </c>
      <c r="J242" s="42">
        <f t="shared" si="52"/>
        <v>193.8555555555553</v>
      </c>
      <c r="K242" s="43">
        <f t="shared" si="52"/>
        <v>163.31666666666621</v>
      </c>
      <c r="L242" s="43">
        <f t="shared" si="52"/>
        <v>173.93888888888782</v>
      </c>
      <c r="M242" s="43">
        <f t="shared" si="52"/>
        <v>180.57777777777784</v>
      </c>
      <c r="N242" s="44">
        <f t="shared" si="52"/>
        <v>122.15555555555466</v>
      </c>
      <c r="O242" s="44">
        <f t="shared" si="52"/>
        <v>132.77777777777931</v>
      </c>
      <c r="P242" s="44">
        <f t="shared" si="52"/>
        <v>139.41666666666552</v>
      </c>
      <c r="Q242" s="45">
        <f t="shared" ref="Q242:AF244" si="55">Q243-(Q$363/360)</f>
        <v>115.5166666666679</v>
      </c>
      <c r="R242" s="45">
        <f t="shared" si="55"/>
        <v>126.13888888888965</v>
      </c>
      <c r="S242" s="45">
        <f t="shared" si="55"/>
        <v>132.77777777777931</v>
      </c>
      <c r="T242" s="46">
        <f t="shared" si="55"/>
        <v>108.87777777777862</v>
      </c>
      <c r="U242" s="46">
        <f t="shared" si="55"/>
        <v>119.5</v>
      </c>
      <c r="V242" s="46">
        <f t="shared" si="55"/>
        <v>126.13888888888965</v>
      </c>
      <c r="W242" s="47">
        <f t="shared" si="55"/>
        <v>102.23888888888897</v>
      </c>
      <c r="X242" s="47">
        <f t="shared" si="55"/>
        <v>112.86111111111035</v>
      </c>
      <c r="Y242" s="47">
        <f t="shared" si="55"/>
        <v>119.5</v>
      </c>
      <c r="Z242" s="48">
        <f t="shared" si="55"/>
        <v>95.599999999999312</v>
      </c>
      <c r="AA242" s="48">
        <f t="shared" si="55"/>
        <v>106.2222222222214</v>
      </c>
      <c r="AB242" s="48">
        <f t="shared" si="55"/>
        <v>112.86111111111035</v>
      </c>
      <c r="AC242" s="49">
        <f t="shared" si="55"/>
        <v>88.961111111111151</v>
      </c>
      <c r="AD242" s="49">
        <f t="shared" si="55"/>
        <v>99.583333333333499</v>
      </c>
      <c r="AE242" s="49">
        <f t="shared" si="55"/>
        <v>106.2222222222214</v>
      </c>
      <c r="AF242" s="50">
        <f t="shared" si="55"/>
        <v>82.322222222221725</v>
      </c>
      <c r="AG242" s="50">
        <f t="shared" si="54"/>
        <v>92.944444444444827</v>
      </c>
      <c r="AH242" s="50">
        <f t="shared" si="54"/>
        <v>99.583333333333499</v>
      </c>
      <c r="AI242" s="51">
        <f t="shared" si="54"/>
        <v>75.683333333333792</v>
      </c>
      <c r="AJ242" s="51">
        <f t="shared" si="54"/>
        <v>86.305555555555173</v>
      </c>
      <c r="AK242" s="51">
        <f t="shared" si="53"/>
        <v>92.944444444444827</v>
      </c>
    </row>
    <row r="243" spans="1:37" ht="12.95" customHeight="1">
      <c r="A243" s="27"/>
      <c r="B243" s="27"/>
      <c r="C243" s="27"/>
      <c r="D243" s="52">
        <f t="shared" si="43"/>
        <v>0.66666666666666485</v>
      </c>
      <c r="E243" s="41">
        <f t="shared" ref="E243:T259" si="56">E244-(E$363/360)</f>
        <v>190.66666666666688</v>
      </c>
      <c r="F243" s="41">
        <f t="shared" si="56"/>
        <v>201.33333333333167</v>
      </c>
      <c r="G243" s="41">
        <f t="shared" si="56"/>
        <v>207.99999999999909</v>
      </c>
      <c r="H243" s="42">
        <f t="shared" si="56"/>
        <v>177.33333333333439</v>
      </c>
      <c r="I243" s="42">
        <f t="shared" si="56"/>
        <v>187.99999999999929</v>
      </c>
      <c r="J243" s="42">
        <f t="shared" si="56"/>
        <v>194.6666666666664</v>
      </c>
      <c r="K243" s="43">
        <f t="shared" si="56"/>
        <v>163.99999999999955</v>
      </c>
      <c r="L243" s="43">
        <f t="shared" si="56"/>
        <v>174.66666666666561</v>
      </c>
      <c r="M243" s="43">
        <f t="shared" si="56"/>
        <v>181.3333333333334</v>
      </c>
      <c r="N243" s="44">
        <f t="shared" si="56"/>
        <v>122.66666666666576</v>
      </c>
      <c r="O243" s="44">
        <f t="shared" si="56"/>
        <v>133.33333333333485</v>
      </c>
      <c r="P243" s="44">
        <f t="shared" si="56"/>
        <v>139.99999999999886</v>
      </c>
      <c r="Q243" s="45">
        <f t="shared" si="56"/>
        <v>116.00000000000124</v>
      </c>
      <c r="R243" s="45">
        <f t="shared" si="56"/>
        <v>126.66666666666742</v>
      </c>
      <c r="S243" s="45">
        <f t="shared" si="56"/>
        <v>133.33333333333485</v>
      </c>
      <c r="T243" s="46">
        <f t="shared" si="55"/>
        <v>109.33333333333417</v>
      </c>
      <c r="U243" s="46">
        <f t="shared" si="55"/>
        <v>120</v>
      </c>
      <c r="V243" s="46">
        <f t="shared" si="55"/>
        <v>126.66666666666742</v>
      </c>
      <c r="W243" s="47">
        <f t="shared" si="55"/>
        <v>102.66666666666674</v>
      </c>
      <c r="X243" s="47">
        <f t="shared" si="55"/>
        <v>113.33333333333258</v>
      </c>
      <c r="Y243" s="47">
        <f t="shared" si="55"/>
        <v>120</v>
      </c>
      <c r="Z243" s="48">
        <f t="shared" si="55"/>
        <v>95.999999999999318</v>
      </c>
      <c r="AA243" s="48">
        <f t="shared" si="55"/>
        <v>106.66666666666585</v>
      </c>
      <c r="AB243" s="48">
        <f t="shared" si="55"/>
        <v>113.33333333333258</v>
      </c>
      <c r="AC243" s="49">
        <f t="shared" si="55"/>
        <v>89.333333333333371</v>
      </c>
      <c r="AD243" s="49">
        <f t="shared" si="55"/>
        <v>100.00000000000017</v>
      </c>
      <c r="AE243" s="49">
        <f t="shared" si="55"/>
        <v>106.66666666666585</v>
      </c>
      <c r="AF243" s="50">
        <f t="shared" si="55"/>
        <v>82.666666666666174</v>
      </c>
      <c r="AG243" s="50">
        <f t="shared" si="54"/>
        <v>93.333333333333712</v>
      </c>
      <c r="AH243" s="50">
        <f t="shared" si="54"/>
        <v>100.00000000000017</v>
      </c>
      <c r="AI243" s="51">
        <f t="shared" si="54"/>
        <v>76.000000000000455</v>
      </c>
      <c r="AJ243" s="51">
        <f t="shared" si="54"/>
        <v>86.666666666666288</v>
      </c>
      <c r="AK243" s="51">
        <f t="shared" si="53"/>
        <v>93.333333333333712</v>
      </c>
    </row>
    <row r="244" spans="1:37" ht="12.95" customHeight="1">
      <c r="A244" s="27"/>
      <c r="B244" s="27"/>
      <c r="C244" s="27"/>
      <c r="D244" s="52">
        <f t="shared" si="43"/>
        <v>0.66944444444444262</v>
      </c>
      <c r="E244" s="41">
        <f t="shared" si="56"/>
        <v>191.46111111111134</v>
      </c>
      <c r="F244" s="41">
        <f t="shared" si="56"/>
        <v>202.17222222222057</v>
      </c>
      <c r="G244" s="41">
        <f t="shared" si="56"/>
        <v>208.86666666666576</v>
      </c>
      <c r="H244" s="42">
        <f t="shared" si="56"/>
        <v>178.07222222222327</v>
      </c>
      <c r="I244" s="42">
        <f t="shared" si="56"/>
        <v>188.78333333333262</v>
      </c>
      <c r="J244" s="42">
        <f t="shared" si="56"/>
        <v>195.4777777777775</v>
      </c>
      <c r="K244" s="43">
        <f t="shared" si="56"/>
        <v>164.68333333333288</v>
      </c>
      <c r="L244" s="43">
        <f t="shared" si="56"/>
        <v>175.39444444444339</v>
      </c>
      <c r="M244" s="43">
        <f t="shared" si="56"/>
        <v>182.08888888888896</v>
      </c>
      <c r="N244" s="44">
        <f t="shared" si="56"/>
        <v>123.17777777777687</v>
      </c>
      <c r="O244" s="44">
        <f t="shared" si="56"/>
        <v>133.88888888889039</v>
      </c>
      <c r="P244" s="44">
        <f t="shared" si="56"/>
        <v>140.58333333333221</v>
      </c>
      <c r="Q244" s="45">
        <f t="shared" si="56"/>
        <v>116.48333333333457</v>
      </c>
      <c r="R244" s="45">
        <f t="shared" si="56"/>
        <v>127.1944444444452</v>
      </c>
      <c r="S244" s="45">
        <f t="shared" si="56"/>
        <v>133.88888888889039</v>
      </c>
      <c r="T244" s="46">
        <f t="shared" si="55"/>
        <v>109.78888888888972</v>
      </c>
      <c r="U244" s="46">
        <f t="shared" si="55"/>
        <v>120.5</v>
      </c>
      <c r="V244" s="46">
        <f t="shared" si="55"/>
        <v>127.1944444444452</v>
      </c>
      <c r="W244" s="47">
        <f t="shared" si="55"/>
        <v>103.09444444444452</v>
      </c>
      <c r="X244" s="47">
        <f t="shared" si="55"/>
        <v>113.8055555555548</v>
      </c>
      <c r="Y244" s="47">
        <f t="shared" si="55"/>
        <v>120.5</v>
      </c>
      <c r="Z244" s="48">
        <f t="shared" si="55"/>
        <v>96.399999999999324</v>
      </c>
      <c r="AA244" s="48">
        <f t="shared" si="55"/>
        <v>107.11111111111029</v>
      </c>
      <c r="AB244" s="48">
        <f t="shared" si="55"/>
        <v>113.8055555555548</v>
      </c>
      <c r="AC244" s="49">
        <f t="shared" si="55"/>
        <v>89.705555555555591</v>
      </c>
      <c r="AD244" s="49">
        <f t="shared" si="55"/>
        <v>100.41666666666684</v>
      </c>
      <c r="AE244" s="49">
        <f t="shared" si="55"/>
        <v>107.11111111111029</v>
      </c>
      <c r="AF244" s="50">
        <f t="shared" si="55"/>
        <v>83.011111111110623</v>
      </c>
      <c r="AG244" s="50">
        <f t="shared" si="54"/>
        <v>93.722222222222598</v>
      </c>
      <c r="AH244" s="50">
        <f t="shared" si="54"/>
        <v>100.41666666666684</v>
      </c>
      <c r="AI244" s="51">
        <f t="shared" si="54"/>
        <v>76.316666666667118</v>
      </c>
      <c r="AJ244" s="51">
        <f t="shared" si="54"/>
        <v>87.027777777777402</v>
      </c>
      <c r="AK244" s="51">
        <f t="shared" si="53"/>
        <v>93.722222222222598</v>
      </c>
    </row>
    <row r="245" spans="1:37" ht="12.95" customHeight="1">
      <c r="A245" s="27"/>
      <c r="B245" s="27"/>
      <c r="C245" s="27"/>
      <c r="D245" s="52">
        <f t="shared" si="43"/>
        <v>0.67222222222222039</v>
      </c>
      <c r="E245" s="41">
        <f t="shared" si="56"/>
        <v>192.25555555555579</v>
      </c>
      <c r="F245" s="41">
        <f t="shared" si="56"/>
        <v>203.01111111110947</v>
      </c>
      <c r="G245" s="41">
        <f t="shared" si="56"/>
        <v>209.73333333333244</v>
      </c>
      <c r="H245" s="42">
        <f t="shared" si="56"/>
        <v>178.81111111111215</v>
      </c>
      <c r="I245" s="42">
        <f t="shared" si="56"/>
        <v>189.56666666666595</v>
      </c>
      <c r="J245" s="42">
        <f t="shared" si="56"/>
        <v>196.28888888888861</v>
      </c>
      <c r="K245" s="43">
        <f t="shared" si="56"/>
        <v>165.36666666666622</v>
      </c>
      <c r="L245" s="43">
        <f t="shared" si="56"/>
        <v>176.12222222222118</v>
      </c>
      <c r="M245" s="43">
        <f t="shared" si="56"/>
        <v>182.84444444444452</v>
      </c>
      <c r="N245" s="44">
        <f t="shared" si="56"/>
        <v>123.68888888888797</v>
      </c>
      <c r="O245" s="44">
        <f t="shared" si="56"/>
        <v>134.44444444444594</v>
      </c>
      <c r="P245" s="44">
        <f t="shared" si="56"/>
        <v>141.16666666666555</v>
      </c>
      <c r="Q245" s="45">
        <f t="shared" si="56"/>
        <v>116.9666666666679</v>
      </c>
      <c r="R245" s="45">
        <f t="shared" si="56"/>
        <v>127.72222222222297</v>
      </c>
      <c r="S245" s="45">
        <f t="shared" si="56"/>
        <v>134.44444444444594</v>
      </c>
      <c r="T245" s="46">
        <f t="shared" si="56"/>
        <v>110.24444444444526</v>
      </c>
      <c r="U245" s="46">
        <f t="shared" si="54"/>
        <v>121</v>
      </c>
      <c r="V245" s="46">
        <f t="shared" si="54"/>
        <v>127.72222222222297</v>
      </c>
      <c r="W245" s="47">
        <f t="shared" si="54"/>
        <v>103.5222222222223</v>
      </c>
      <c r="X245" s="47">
        <f t="shared" si="54"/>
        <v>114.27777777777703</v>
      </c>
      <c r="Y245" s="47">
        <f t="shared" si="54"/>
        <v>121</v>
      </c>
      <c r="Z245" s="48">
        <f t="shared" si="54"/>
        <v>96.799999999999329</v>
      </c>
      <c r="AA245" s="48">
        <f t="shared" si="54"/>
        <v>107.55555555555473</v>
      </c>
      <c r="AB245" s="48">
        <f t="shared" si="54"/>
        <v>114.27777777777703</v>
      </c>
      <c r="AC245" s="49">
        <f t="shared" si="54"/>
        <v>90.077777777777811</v>
      </c>
      <c r="AD245" s="49">
        <f t="shared" si="54"/>
        <v>100.83333333333351</v>
      </c>
      <c r="AE245" s="49">
        <f t="shared" si="54"/>
        <v>107.55555555555473</v>
      </c>
      <c r="AF245" s="50">
        <f t="shared" si="54"/>
        <v>83.355555555555071</v>
      </c>
      <c r="AG245" s="50">
        <f t="shared" si="54"/>
        <v>94.111111111111484</v>
      </c>
      <c r="AH245" s="50">
        <f t="shared" si="54"/>
        <v>100.83333333333351</v>
      </c>
      <c r="AI245" s="51">
        <f t="shared" si="54"/>
        <v>76.633333333333781</v>
      </c>
      <c r="AJ245" s="51">
        <f t="shared" si="54"/>
        <v>87.388888888888516</v>
      </c>
      <c r="AK245" s="51">
        <f t="shared" si="53"/>
        <v>94.111111111111484</v>
      </c>
    </row>
    <row r="246" spans="1:37" ht="12.95" customHeight="1">
      <c r="A246" s="27"/>
      <c r="B246" s="27"/>
      <c r="C246" s="27"/>
      <c r="D246" s="52">
        <f t="shared" si="43"/>
        <v>0.67499999999999816</v>
      </c>
      <c r="E246" s="41">
        <f t="shared" si="56"/>
        <v>193.05000000000024</v>
      </c>
      <c r="F246" s="41">
        <f t="shared" si="56"/>
        <v>203.84999999999837</v>
      </c>
      <c r="G246" s="41">
        <f t="shared" si="56"/>
        <v>210.59999999999911</v>
      </c>
      <c r="H246" s="42">
        <f t="shared" si="56"/>
        <v>179.55000000000103</v>
      </c>
      <c r="I246" s="42">
        <f t="shared" si="56"/>
        <v>190.34999999999928</v>
      </c>
      <c r="J246" s="42">
        <f t="shared" si="56"/>
        <v>197.09999999999971</v>
      </c>
      <c r="K246" s="43">
        <f t="shared" si="56"/>
        <v>166.04999999999956</v>
      </c>
      <c r="L246" s="43">
        <f t="shared" si="56"/>
        <v>176.84999999999897</v>
      </c>
      <c r="M246" s="43">
        <f t="shared" si="56"/>
        <v>183.60000000000008</v>
      </c>
      <c r="N246" s="44">
        <f t="shared" si="56"/>
        <v>124.19999999999908</v>
      </c>
      <c r="O246" s="44">
        <f t="shared" si="56"/>
        <v>135.00000000000148</v>
      </c>
      <c r="P246" s="44">
        <f t="shared" si="56"/>
        <v>141.74999999999889</v>
      </c>
      <c r="Q246" s="45">
        <f t="shared" si="56"/>
        <v>117.45000000000124</v>
      </c>
      <c r="R246" s="45">
        <f t="shared" si="56"/>
        <v>128.25000000000074</v>
      </c>
      <c r="S246" s="45">
        <f t="shared" si="56"/>
        <v>135.00000000000148</v>
      </c>
      <c r="T246" s="46">
        <f t="shared" si="56"/>
        <v>110.70000000000081</v>
      </c>
      <c r="U246" s="46">
        <f t="shared" si="54"/>
        <v>121.5</v>
      </c>
      <c r="V246" s="46">
        <f t="shared" si="54"/>
        <v>128.25000000000074</v>
      </c>
      <c r="W246" s="47">
        <f t="shared" si="54"/>
        <v>103.95000000000007</v>
      </c>
      <c r="X246" s="47">
        <f t="shared" si="54"/>
        <v>114.74999999999926</v>
      </c>
      <c r="Y246" s="47">
        <f t="shared" si="54"/>
        <v>121.5</v>
      </c>
      <c r="Z246" s="48">
        <f t="shared" si="54"/>
        <v>97.199999999999335</v>
      </c>
      <c r="AA246" s="48">
        <f t="shared" si="54"/>
        <v>107.99999999999918</v>
      </c>
      <c r="AB246" s="48">
        <f t="shared" si="54"/>
        <v>114.74999999999926</v>
      </c>
      <c r="AC246" s="49">
        <f t="shared" si="54"/>
        <v>90.450000000000031</v>
      </c>
      <c r="AD246" s="49">
        <f t="shared" si="54"/>
        <v>101.25000000000018</v>
      </c>
      <c r="AE246" s="49">
        <f t="shared" si="54"/>
        <v>107.99999999999918</v>
      </c>
      <c r="AF246" s="50">
        <f t="shared" si="54"/>
        <v>83.69999999999952</v>
      </c>
      <c r="AG246" s="50">
        <f t="shared" si="54"/>
        <v>94.500000000000369</v>
      </c>
      <c r="AH246" s="50">
        <f t="shared" si="54"/>
        <v>101.25000000000018</v>
      </c>
      <c r="AI246" s="51">
        <f t="shared" si="54"/>
        <v>76.950000000000443</v>
      </c>
      <c r="AJ246" s="51">
        <f t="shared" si="54"/>
        <v>87.749999999999631</v>
      </c>
      <c r="AK246" s="51">
        <f t="shared" si="53"/>
        <v>94.500000000000369</v>
      </c>
    </row>
    <row r="247" spans="1:37" ht="12.95" customHeight="1">
      <c r="A247" s="27"/>
      <c r="B247" s="27"/>
      <c r="C247" s="27"/>
      <c r="D247" s="52">
        <f t="shared" si="43"/>
        <v>0.67777777777777592</v>
      </c>
      <c r="E247" s="41">
        <f t="shared" si="56"/>
        <v>193.84444444444469</v>
      </c>
      <c r="F247" s="41">
        <f t="shared" si="56"/>
        <v>204.68888888888728</v>
      </c>
      <c r="G247" s="41">
        <f t="shared" si="56"/>
        <v>211.46666666666579</v>
      </c>
      <c r="H247" s="42">
        <f t="shared" si="56"/>
        <v>180.28888888888991</v>
      </c>
      <c r="I247" s="42">
        <f t="shared" si="56"/>
        <v>191.13333333333262</v>
      </c>
      <c r="J247" s="42">
        <f t="shared" si="56"/>
        <v>197.91111111111081</v>
      </c>
      <c r="K247" s="43">
        <f t="shared" si="56"/>
        <v>166.73333333333289</v>
      </c>
      <c r="L247" s="43">
        <f t="shared" si="56"/>
        <v>177.57777777777676</v>
      </c>
      <c r="M247" s="43">
        <f t="shared" si="56"/>
        <v>184.35555555555564</v>
      </c>
      <c r="N247" s="44">
        <f t="shared" si="56"/>
        <v>124.71111111111018</v>
      </c>
      <c r="O247" s="44">
        <f t="shared" si="56"/>
        <v>135.55555555555702</v>
      </c>
      <c r="P247" s="44">
        <f t="shared" si="56"/>
        <v>142.33333333333223</v>
      </c>
      <c r="Q247" s="45">
        <f t="shared" si="56"/>
        <v>117.93333333333457</v>
      </c>
      <c r="R247" s="45">
        <f t="shared" si="56"/>
        <v>128.77777777777851</v>
      </c>
      <c r="S247" s="45">
        <f t="shared" si="56"/>
        <v>135.55555555555702</v>
      </c>
      <c r="T247" s="46">
        <f t="shared" si="56"/>
        <v>111.15555555555636</v>
      </c>
      <c r="U247" s="46">
        <f t="shared" si="54"/>
        <v>122</v>
      </c>
      <c r="V247" s="46">
        <f t="shared" si="54"/>
        <v>128.77777777777851</v>
      </c>
      <c r="W247" s="47">
        <f t="shared" si="54"/>
        <v>104.37777777777785</v>
      </c>
      <c r="X247" s="47">
        <f t="shared" si="54"/>
        <v>115.22222222222149</v>
      </c>
      <c r="Y247" s="47">
        <f t="shared" si="54"/>
        <v>122</v>
      </c>
      <c r="Z247" s="48">
        <f t="shared" si="54"/>
        <v>97.599999999999341</v>
      </c>
      <c r="AA247" s="48">
        <f t="shared" si="54"/>
        <v>108.44444444444362</v>
      </c>
      <c r="AB247" s="48">
        <f t="shared" si="54"/>
        <v>115.22222222222149</v>
      </c>
      <c r="AC247" s="49">
        <f t="shared" si="54"/>
        <v>90.822222222222251</v>
      </c>
      <c r="AD247" s="49">
        <f t="shared" si="54"/>
        <v>101.66666666666686</v>
      </c>
      <c r="AE247" s="49">
        <f t="shared" si="54"/>
        <v>108.44444444444362</v>
      </c>
      <c r="AF247" s="50">
        <f t="shared" si="54"/>
        <v>84.044444444443968</v>
      </c>
      <c r="AG247" s="50">
        <f t="shared" si="54"/>
        <v>94.888888888889255</v>
      </c>
      <c r="AH247" s="50">
        <f t="shared" si="54"/>
        <v>101.66666666666686</v>
      </c>
      <c r="AI247" s="51">
        <f t="shared" si="54"/>
        <v>77.266666666667106</v>
      </c>
      <c r="AJ247" s="51">
        <f t="shared" si="54"/>
        <v>88.111111111110745</v>
      </c>
      <c r="AK247" s="51">
        <f t="shared" si="53"/>
        <v>94.888888888889255</v>
      </c>
    </row>
    <row r="248" spans="1:37" ht="12.95" customHeight="1">
      <c r="A248" s="27"/>
      <c r="B248" s="27"/>
      <c r="C248" s="27"/>
      <c r="D248" s="52">
        <f t="shared" si="43"/>
        <v>0.68055555555555369</v>
      </c>
      <c r="E248" s="41">
        <f t="shared" si="56"/>
        <v>194.63888888888914</v>
      </c>
      <c r="F248" s="41">
        <f t="shared" si="56"/>
        <v>205.52777777777618</v>
      </c>
      <c r="G248" s="41">
        <f t="shared" si="56"/>
        <v>212.33333333333246</v>
      </c>
      <c r="H248" s="42">
        <f t="shared" si="56"/>
        <v>181.02777777777879</v>
      </c>
      <c r="I248" s="42">
        <f t="shared" si="56"/>
        <v>191.91666666666595</v>
      </c>
      <c r="J248" s="42">
        <f t="shared" si="56"/>
        <v>198.72222222222192</v>
      </c>
      <c r="K248" s="43">
        <f t="shared" si="56"/>
        <v>167.41666666666623</v>
      </c>
      <c r="L248" s="43">
        <f t="shared" si="56"/>
        <v>178.30555555555455</v>
      </c>
      <c r="M248" s="43">
        <f t="shared" si="56"/>
        <v>185.1111111111112</v>
      </c>
      <c r="N248" s="44">
        <f t="shared" si="56"/>
        <v>125.22222222222129</v>
      </c>
      <c r="O248" s="44">
        <f t="shared" si="56"/>
        <v>136.11111111111256</v>
      </c>
      <c r="P248" s="44">
        <f t="shared" si="56"/>
        <v>142.91666666666558</v>
      </c>
      <c r="Q248" s="45">
        <f t="shared" si="56"/>
        <v>118.41666666666791</v>
      </c>
      <c r="R248" s="45">
        <f t="shared" si="56"/>
        <v>129.30555555555628</v>
      </c>
      <c r="S248" s="45">
        <f t="shared" si="56"/>
        <v>136.11111111111256</v>
      </c>
      <c r="T248" s="46">
        <f t="shared" si="56"/>
        <v>111.61111111111191</v>
      </c>
      <c r="U248" s="46">
        <f t="shared" si="54"/>
        <v>122.5</v>
      </c>
      <c r="V248" s="46">
        <f t="shared" si="54"/>
        <v>129.30555555555628</v>
      </c>
      <c r="W248" s="47">
        <f t="shared" si="54"/>
        <v>104.80555555555563</v>
      </c>
      <c r="X248" s="47">
        <f t="shared" si="54"/>
        <v>115.69444444444372</v>
      </c>
      <c r="Y248" s="47">
        <f t="shared" si="54"/>
        <v>122.5</v>
      </c>
      <c r="Z248" s="48">
        <f t="shared" si="54"/>
        <v>97.999999999999346</v>
      </c>
      <c r="AA248" s="48">
        <f t="shared" si="54"/>
        <v>108.88888888888806</v>
      </c>
      <c r="AB248" s="48">
        <f t="shared" si="54"/>
        <v>115.69444444444372</v>
      </c>
      <c r="AC248" s="49">
        <f t="shared" si="54"/>
        <v>91.194444444444471</v>
      </c>
      <c r="AD248" s="49">
        <f t="shared" si="54"/>
        <v>102.08333333333353</v>
      </c>
      <c r="AE248" s="49">
        <f t="shared" si="54"/>
        <v>108.88888888888806</v>
      </c>
      <c r="AF248" s="50">
        <f t="shared" si="54"/>
        <v>84.388888888888417</v>
      </c>
      <c r="AG248" s="50">
        <f t="shared" si="54"/>
        <v>95.277777777778141</v>
      </c>
      <c r="AH248" s="50">
        <f t="shared" si="54"/>
        <v>102.08333333333353</v>
      </c>
      <c r="AI248" s="51">
        <f t="shared" si="54"/>
        <v>77.583333333333769</v>
      </c>
      <c r="AJ248" s="51">
        <f t="shared" si="54"/>
        <v>88.472222222221859</v>
      </c>
      <c r="AK248" s="51">
        <f t="shared" si="53"/>
        <v>95.277777777778141</v>
      </c>
    </row>
    <row r="249" spans="1:37" ht="12.95" customHeight="1">
      <c r="A249" s="27"/>
      <c r="B249" s="27"/>
      <c r="C249" s="27"/>
      <c r="D249" s="52">
        <f t="shared" si="43"/>
        <v>0.68333333333333146</v>
      </c>
      <c r="E249" s="41">
        <f t="shared" si="56"/>
        <v>195.43333333333359</v>
      </c>
      <c r="F249" s="41">
        <f t="shared" si="56"/>
        <v>206.36666666666508</v>
      </c>
      <c r="G249" s="41">
        <f t="shared" si="56"/>
        <v>213.19999999999914</v>
      </c>
      <c r="H249" s="42">
        <f t="shared" si="56"/>
        <v>181.76666666666767</v>
      </c>
      <c r="I249" s="42">
        <f t="shared" si="56"/>
        <v>192.69999999999928</v>
      </c>
      <c r="J249" s="42">
        <f t="shared" si="56"/>
        <v>199.53333333333302</v>
      </c>
      <c r="K249" s="43">
        <f t="shared" si="56"/>
        <v>168.09999999999957</v>
      </c>
      <c r="L249" s="43">
        <f t="shared" si="56"/>
        <v>179.03333333333234</v>
      </c>
      <c r="M249" s="43">
        <f t="shared" si="56"/>
        <v>185.86666666666676</v>
      </c>
      <c r="N249" s="44">
        <f t="shared" si="56"/>
        <v>125.7333333333324</v>
      </c>
      <c r="O249" s="44">
        <f t="shared" si="56"/>
        <v>136.66666666666811</v>
      </c>
      <c r="P249" s="44">
        <f t="shared" si="56"/>
        <v>143.49999999999892</v>
      </c>
      <c r="Q249" s="45">
        <f t="shared" si="56"/>
        <v>118.90000000000124</v>
      </c>
      <c r="R249" s="45">
        <f t="shared" si="56"/>
        <v>129.83333333333405</v>
      </c>
      <c r="S249" s="45">
        <f t="shared" si="56"/>
        <v>136.66666666666811</v>
      </c>
      <c r="T249" s="46">
        <f t="shared" si="56"/>
        <v>112.06666666666746</v>
      </c>
      <c r="U249" s="46">
        <f t="shared" si="54"/>
        <v>123</v>
      </c>
      <c r="V249" s="46">
        <f t="shared" si="54"/>
        <v>129.83333333333405</v>
      </c>
      <c r="W249" s="47">
        <f t="shared" si="54"/>
        <v>105.23333333333341</v>
      </c>
      <c r="X249" s="47">
        <f t="shared" si="54"/>
        <v>116.16666666666595</v>
      </c>
      <c r="Y249" s="47">
        <f t="shared" si="54"/>
        <v>123</v>
      </c>
      <c r="Z249" s="48">
        <f t="shared" si="54"/>
        <v>98.399999999999352</v>
      </c>
      <c r="AA249" s="48">
        <f t="shared" si="54"/>
        <v>109.3333333333325</v>
      </c>
      <c r="AB249" s="48">
        <f t="shared" si="54"/>
        <v>116.16666666666595</v>
      </c>
      <c r="AC249" s="49">
        <f t="shared" si="54"/>
        <v>91.566666666666691</v>
      </c>
      <c r="AD249" s="49">
        <f t="shared" si="54"/>
        <v>102.5000000000002</v>
      </c>
      <c r="AE249" s="49">
        <f t="shared" si="54"/>
        <v>109.3333333333325</v>
      </c>
      <c r="AF249" s="50">
        <f t="shared" si="54"/>
        <v>84.733333333332865</v>
      </c>
      <c r="AG249" s="50">
        <f t="shared" si="54"/>
        <v>95.666666666667027</v>
      </c>
      <c r="AH249" s="50">
        <f t="shared" si="54"/>
        <v>102.5000000000002</v>
      </c>
      <c r="AI249" s="51">
        <f t="shared" si="54"/>
        <v>77.900000000000432</v>
      </c>
      <c r="AJ249" s="51">
        <f t="shared" si="54"/>
        <v>88.833333333332973</v>
      </c>
      <c r="AK249" s="51">
        <f t="shared" si="53"/>
        <v>95.666666666667027</v>
      </c>
    </row>
    <row r="250" spans="1:37" ht="12.95" customHeight="1">
      <c r="A250" s="27"/>
      <c r="B250" s="27"/>
      <c r="C250" s="27"/>
      <c r="D250" s="52">
        <f t="shared" si="43"/>
        <v>0.68611111111110923</v>
      </c>
      <c r="E250" s="41">
        <f t="shared" si="56"/>
        <v>196.22777777777804</v>
      </c>
      <c r="F250" s="41">
        <f t="shared" si="56"/>
        <v>207.20555555555399</v>
      </c>
      <c r="G250" s="41">
        <f t="shared" si="56"/>
        <v>214.06666666666581</v>
      </c>
      <c r="H250" s="42">
        <f t="shared" si="56"/>
        <v>182.50555555555655</v>
      </c>
      <c r="I250" s="42">
        <f t="shared" si="56"/>
        <v>193.48333333333261</v>
      </c>
      <c r="J250" s="42">
        <f t="shared" si="56"/>
        <v>200.34444444444412</v>
      </c>
      <c r="K250" s="43">
        <f t="shared" si="56"/>
        <v>168.78333333333291</v>
      </c>
      <c r="L250" s="43">
        <f t="shared" si="56"/>
        <v>179.76111111111013</v>
      </c>
      <c r="M250" s="43">
        <f t="shared" si="56"/>
        <v>186.62222222222232</v>
      </c>
      <c r="N250" s="44">
        <f t="shared" si="56"/>
        <v>126.2444444444435</v>
      </c>
      <c r="O250" s="44">
        <f t="shared" si="56"/>
        <v>137.22222222222365</v>
      </c>
      <c r="P250" s="44">
        <f t="shared" si="56"/>
        <v>144.08333333333226</v>
      </c>
      <c r="Q250" s="45">
        <f t="shared" si="56"/>
        <v>119.38333333333458</v>
      </c>
      <c r="R250" s="45">
        <f t="shared" si="56"/>
        <v>130.36111111111182</v>
      </c>
      <c r="S250" s="45">
        <f t="shared" si="56"/>
        <v>137.22222222222365</v>
      </c>
      <c r="T250" s="46">
        <f t="shared" si="56"/>
        <v>112.52222222222301</v>
      </c>
      <c r="U250" s="46">
        <f t="shared" si="54"/>
        <v>123.5</v>
      </c>
      <c r="V250" s="46">
        <f t="shared" si="54"/>
        <v>130.36111111111182</v>
      </c>
      <c r="W250" s="47">
        <f t="shared" si="54"/>
        <v>105.66111111111118</v>
      </c>
      <c r="X250" s="47">
        <f t="shared" si="54"/>
        <v>116.63888888888818</v>
      </c>
      <c r="Y250" s="47">
        <f t="shared" si="54"/>
        <v>123.5</v>
      </c>
      <c r="Z250" s="48">
        <f t="shared" si="54"/>
        <v>98.799999999999358</v>
      </c>
      <c r="AA250" s="48">
        <f t="shared" si="54"/>
        <v>109.77777777777695</v>
      </c>
      <c r="AB250" s="48">
        <f t="shared" si="54"/>
        <v>116.63888888888818</v>
      </c>
      <c r="AC250" s="49">
        <f t="shared" si="54"/>
        <v>91.938888888888911</v>
      </c>
      <c r="AD250" s="49">
        <f t="shared" si="54"/>
        <v>102.91666666666687</v>
      </c>
      <c r="AE250" s="49">
        <f t="shared" si="54"/>
        <v>109.77777777777695</v>
      </c>
      <c r="AF250" s="50">
        <f t="shared" si="54"/>
        <v>85.077777777777314</v>
      </c>
      <c r="AG250" s="50">
        <f t="shared" si="54"/>
        <v>96.055555555555912</v>
      </c>
      <c r="AH250" s="50">
        <f t="shared" si="54"/>
        <v>102.91666666666687</v>
      </c>
      <c r="AI250" s="51">
        <f t="shared" si="54"/>
        <v>78.216666666667095</v>
      </c>
      <c r="AJ250" s="51">
        <f t="shared" si="54"/>
        <v>89.194444444444088</v>
      </c>
      <c r="AK250" s="51">
        <f t="shared" si="53"/>
        <v>96.055555555555912</v>
      </c>
    </row>
    <row r="251" spans="1:37" ht="12.95" customHeight="1">
      <c r="A251" s="27"/>
      <c r="B251" s="27"/>
      <c r="C251" s="27"/>
      <c r="D251" s="52">
        <f t="shared" si="43"/>
        <v>0.688888888888887</v>
      </c>
      <c r="E251" s="41">
        <f t="shared" si="56"/>
        <v>197.0222222222225</v>
      </c>
      <c r="F251" s="41">
        <f t="shared" si="56"/>
        <v>208.04444444444289</v>
      </c>
      <c r="G251" s="41">
        <f t="shared" si="56"/>
        <v>214.93333333333248</v>
      </c>
      <c r="H251" s="42">
        <f t="shared" si="56"/>
        <v>183.24444444444543</v>
      </c>
      <c r="I251" s="42">
        <f t="shared" si="56"/>
        <v>194.26666666666594</v>
      </c>
      <c r="J251" s="42">
        <f t="shared" si="56"/>
        <v>201.15555555555522</v>
      </c>
      <c r="K251" s="43">
        <f t="shared" si="56"/>
        <v>169.46666666666624</v>
      </c>
      <c r="L251" s="43">
        <f t="shared" si="56"/>
        <v>180.48888888888791</v>
      </c>
      <c r="M251" s="43">
        <f t="shared" si="56"/>
        <v>187.37777777777788</v>
      </c>
      <c r="N251" s="44">
        <f t="shared" si="56"/>
        <v>126.75555555555461</v>
      </c>
      <c r="O251" s="44">
        <f t="shared" si="56"/>
        <v>137.77777777777919</v>
      </c>
      <c r="P251" s="44">
        <f t="shared" si="56"/>
        <v>144.66666666666561</v>
      </c>
      <c r="Q251" s="45">
        <f t="shared" si="56"/>
        <v>119.86666666666791</v>
      </c>
      <c r="R251" s="45">
        <f t="shared" si="56"/>
        <v>130.8888888888896</v>
      </c>
      <c r="S251" s="45">
        <f t="shared" si="56"/>
        <v>137.77777777777919</v>
      </c>
      <c r="T251" s="46">
        <f t="shared" si="56"/>
        <v>112.97777777777856</v>
      </c>
      <c r="U251" s="46">
        <f t="shared" si="54"/>
        <v>124</v>
      </c>
      <c r="V251" s="46">
        <f t="shared" si="54"/>
        <v>130.8888888888896</v>
      </c>
      <c r="W251" s="47">
        <f t="shared" si="54"/>
        <v>106.08888888888896</v>
      </c>
      <c r="X251" s="47">
        <f t="shared" si="54"/>
        <v>117.1111111111104</v>
      </c>
      <c r="Y251" s="47">
        <f t="shared" si="54"/>
        <v>124</v>
      </c>
      <c r="Z251" s="48">
        <f t="shared" si="54"/>
        <v>99.199999999999363</v>
      </c>
      <c r="AA251" s="48">
        <f t="shared" si="54"/>
        <v>110.22222222222139</v>
      </c>
      <c r="AB251" s="48">
        <f t="shared" si="54"/>
        <v>117.1111111111104</v>
      </c>
      <c r="AC251" s="49">
        <f t="shared" si="54"/>
        <v>92.311111111111131</v>
      </c>
      <c r="AD251" s="49">
        <f t="shared" si="54"/>
        <v>103.33333333333354</v>
      </c>
      <c r="AE251" s="49">
        <f t="shared" si="54"/>
        <v>110.22222222222139</v>
      </c>
      <c r="AF251" s="50">
        <f t="shared" si="54"/>
        <v>85.422222222221762</v>
      </c>
      <c r="AG251" s="50">
        <f t="shared" si="54"/>
        <v>96.444444444444798</v>
      </c>
      <c r="AH251" s="50">
        <f t="shared" si="54"/>
        <v>103.33333333333354</v>
      </c>
      <c r="AI251" s="51">
        <f t="shared" si="54"/>
        <v>78.533333333333758</v>
      </c>
      <c r="AJ251" s="51">
        <f t="shared" si="54"/>
        <v>89.555555555555202</v>
      </c>
      <c r="AK251" s="51">
        <f t="shared" si="53"/>
        <v>96.444444444444798</v>
      </c>
    </row>
    <row r="252" spans="1:37" ht="12.95" customHeight="1">
      <c r="A252" s="27"/>
      <c r="B252" s="27"/>
      <c r="C252" s="27"/>
      <c r="D252" s="52">
        <f t="shared" si="43"/>
        <v>0.69166666666666476</v>
      </c>
      <c r="E252" s="41">
        <f t="shared" si="56"/>
        <v>197.81666666666695</v>
      </c>
      <c r="F252" s="41">
        <f t="shared" si="56"/>
        <v>208.88333333333179</v>
      </c>
      <c r="G252" s="41">
        <f t="shared" si="56"/>
        <v>215.79999999999916</v>
      </c>
      <c r="H252" s="42">
        <f t="shared" si="56"/>
        <v>183.98333333333431</v>
      </c>
      <c r="I252" s="42">
        <f t="shared" si="56"/>
        <v>195.04999999999927</v>
      </c>
      <c r="J252" s="42">
        <f t="shared" si="56"/>
        <v>201.96666666666633</v>
      </c>
      <c r="K252" s="43">
        <f t="shared" si="56"/>
        <v>170.14999999999958</v>
      </c>
      <c r="L252" s="43">
        <f t="shared" si="56"/>
        <v>181.2166666666657</v>
      </c>
      <c r="M252" s="43">
        <f t="shared" si="56"/>
        <v>188.13333333333344</v>
      </c>
      <c r="N252" s="44">
        <f t="shared" si="56"/>
        <v>127.26666666666571</v>
      </c>
      <c r="O252" s="44">
        <f t="shared" si="56"/>
        <v>138.33333333333474</v>
      </c>
      <c r="P252" s="44">
        <f t="shared" si="56"/>
        <v>145.24999999999895</v>
      </c>
      <c r="Q252" s="45">
        <f t="shared" si="56"/>
        <v>120.35000000000124</v>
      </c>
      <c r="R252" s="45">
        <f t="shared" si="56"/>
        <v>131.41666666666737</v>
      </c>
      <c r="S252" s="45">
        <f t="shared" si="56"/>
        <v>138.33333333333474</v>
      </c>
      <c r="T252" s="46">
        <f t="shared" si="56"/>
        <v>113.4333333333341</v>
      </c>
      <c r="U252" s="46">
        <f t="shared" si="54"/>
        <v>124.5</v>
      </c>
      <c r="V252" s="46">
        <f t="shared" si="54"/>
        <v>131.41666666666737</v>
      </c>
      <c r="W252" s="47">
        <f t="shared" si="54"/>
        <v>106.51666666666674</v>
      </c>
      <c r="X252" s="47">
        <f t="shared" si="54"/>
        <v>117.58333333333263</v>
      </c>
      <c r="Y252" s="47">
        <f t="shared" si="54"/>
        <v>124.5</v>
      </c>
      <c r="Z252" s="48">
        <f t="shared" si="54"/>
        <v>99.599999999999369</v>
      </c>
      <c r="AA252" s="48">
        <f t="shared" si="54"/>
        <v>110.66666666666583</v>
      </c>
      <c r="AB252" s="48">
        <f t="shared" si="54"/>
        <v>117.58333333333263</v>
      </c>
      <c r="AC252" s="49">
        <f t="shared" si="54"/>
        <v>92.683333333333351</v>
      </c>
      <c r="AD252" s="49">
        <f t="shared" si="54"/>
        <v>103.75000000000021</v>
      </c>
      <c r="AE252" s="49">
        <f t="shared" si="54"/>
        <v>110.66666666666583</v>
      </c>
      <c r="AF252" s="50">
        <f t="shared" si="54"/>
        <v>85.766666666666211</v>
      </c>
      <c r="AG252" s="50">
        <f t="shared" si="54"/>
        <v>96.833333333333684</v>
      </c>
      <c r="AH252" s="50">
        <f t="shared" si="54"/>
        <v>103.75000000000021</v>
      </c>
      <c r="AI252" s="51">
        <f t="shared" si="54"/>
        <v>78.850000000000421</v>
      </c>
      <c r="AJ252" s="51">
        <f t="shared" si="54"/>
        <v>89.916666666666316</v>
      </c>
      <c r="AK252" s="51">
        <f t="shared" si="53"/>
        <v>96.833333333333684</v>
      </c>
    </row>
    <row r="253" spans="1:37" ht="12.95" customHeight="1">
      <c r="A253" s="27"/>
      <c r="B253" s="27"/>
      <c r="C253" s="27"/>
      <c r="D253" s="52">
        <f t="shared" si="43"/>
        <v>0.69444444444444253</v>
      </c>
      <c r="E253" s="41">
        <f t="shared" si="56"/>
        <v>198.6111111111114</v>
      </c>
      <c r="F253" s="41">
        <f t="shared" si="56"/>
        <v>209.72222222222069</v>
      </c>
      <c r="G253" s="41">
        <f t="shared" si="56"/>
        <v>216.66666666666583</v>
      </c>
      <c r="H253" s="42">
        <f t="shared" si="56"/>
        <v>184.72222222222319</v>
      </c>
      <c r="I253" s="42">
        <f t="shared" si="56"/>
        <v>195.8333333333326</v>
      </c>
      <c r="J253" s="42">
        <f t="shared" si="56"/>
        <v>202.77777777777743</v>
      </c>
      <c r="K253" s="43">
        <f t="shared" si="56"/>
        <v>170.83333333333292</v>
      </c>
      <c r="L253" s="43">
        <f t="shared" si="56"/>
        <v>181.94444444444349</v>
      </c>
      <c r="M253" s="43">
        <f t="shared" si="56"/>
        <v>188.888888888889</v>
      </c>
      <c r="N253" s="44">
        <f t="shared" si="56"/>
        <v>127.77777777777682</v>
      </c>
      <c r="O253" s="44">
        <f t="shared" si="56"/>
        <v>138.88888888889028</v>
      </c>
      <c r="P253" s="44">
        <f t="shared" si="56"/>
        <v>145.83333333333229</v>
      </c>
      <c r="Q253" s="45">
        <f t="shared" si="56"/>
        <v>120.83333333333458</v>
      </c>
      <c r="R253" s="45">
        <f t="shared" si="56"/>
        <v>131.94444444444514</v>
      </c>
      <c r="S253" s="45">
        <f t="shared" si="56"/>
        <v>138.88888888889028</v>
      </c>
      <c r="T253" s="46">
        <f t="shared" si="56"/>
        <v>113.88888888888965</v>
      </c>
      <c r="U253" s="46">
        <f t="shared" si="54"/>
        <v>125</v>
      </c>
      <c r="V253" s="46">
        <f t="shared" si="54"/>
        <v>131.94444444444514</v>
      </c>
      <c r="W253" s="47">
        <f t="shared" si="54"/>
        <v>106.94444444444451</v>
      </c>
      <c r="X253" s="47">
        <f t="shared" si="54"/>
        <v>118.05555555555486</v>
      </c>
      <c r="Y253" s="47">
        <f t="shared" si="54"/>
        <v>125</v>
      </c>
      <c r="Z253" s="48">
        <f t="shared" si="54"/>
        <v>99.999999999999375</v>
      </c>
      <c r="AA253" s="48">
        <f t="shared" si="54"/>
        <v>111.11111111111028</v>
      </c>
      <c r="AB253" s="48">
        <f t="shared" si="54"/>
        <v>118.05555555555486</v>
      </c>
      <c r="AC253" s="49">
        <f t="shared" si="54"/>
        <v>93.055555555555571</v>
      </c>
      <c r="AD253" s="49">
        <f t="shared" si="54"/>
        <v>104.16666666666688</v>
      </c>
      <c r="AE253" s="49">
        <f t="shared" si="54"/>
        <v>111.11111111111028</v>
      </c>
      <c r="AF253" s="50">
        <f t="shared" si="54"/>
        <v>86.11111111111066</v>
      </c>
      <c r="AG253" s="50">
        <f t="shared" si="54"/>
        <v>97.22222222222257</v>
      </c>
      <c r="AH253" s="50">
        <f t="shared" si="54"/>
        <v>104.16666666666688</v>
      </c>
      <c r="AI253" s="51">
        <f t="shared" si="54"/>
        <v>79.166666666667084</v>
      </c>
      <c r="AJ253" s="51">
        <f t="shared" si="54"/>
        <v>90.27777777777743</v>
      </c>
      <c r="AK253" s="51">
        <f t="shared" si="53"/>
        <v>97.22222222222257</v>
      </c>
    </row>
    <row r="254" spans="1:37" ht="12.95" customHeight="1">
      <c r="A254" s="27"/>
      <c r="B254" s="27"/>
      <c r="C254" s="27"/>
      <c r="D254" s="52">
        <f t="shared" si="43"/>
        <v>0.6972222222222203</v>
      </c>
      <c r="E254" s="41">
        <f t="shared" si="56"/>
        <v>199.40555555555585</v>
      </c>
      <c r="F254" s="41">
        <f t="shared" si="56"/>
        <v>210.5611111111096</v>
      </c>
      <c r="G254" s="41">
        <f t="shared" si="56"/>
        <v>217.53333333333251</v>
      </c>
      <c r="H254" s="42">
        <f t="shared" si="56"/>
        <v>185.46111111111207</v>
      </c>
      <c r="I254" s="42">
        <f t="shared" si="56"/>
        <v>196.61666666666594</v>
      </c>
      <c r="J254" s="42">
        <f t="shared" si="56"/>
        <v>203.58888888888853</v>
      </c>
      <c r="K254" s="43">
        <f t="shared" si="56"/>
        <v>171.51666666666625</v>
      </c>
      <c r="L254" s="43">
        <f t="shared" si="56"/>
        <v>182.67222222222128</v>
      </c>
      <c r="M254" s="43">
        <f t="shared" si="56"/>
        <v>189.64444444444456</v>
      </c>
      <c r="N254" s="44">
        <f t="shared" si="56"/>
        <v>128.28888888888793</v>
      </c>
      <c r="O254" s="44">
        <f t="shared" si="56"/>
        <v>139.44444444444582</v>
      </c>
      <c r="P254" s="44">
        <f t="shared" si="56"/>
        <v>146.41666666666563</v>
      </c>
      <c r="Q254" s="45">
        <f t="shared" si="56"/>
        <v>121.31666666666791</v>
      </c>
      <c r="R254" s="45">
        <f t="shared" si="56"/>
        <v>132.47222222222291</v>
      </c>
      <c r="S254" s="45">
        <f t="shared" si="56"/>
        <v>139.44444444444582</v>
      </c>
      <c r="T254" s="46">
        <f t="shared" si="56"/>
        <v>114.3444444444452</v>
      </c>
      <c r="U254" s="46">
        <f t="shared" si="54"/>
        <v>125.5</v>
      </c>
      <c r="V254" s="46">
        <f t="shared" si="54"/>
        <v>132.47222222222291</v>
      </c>
      <c r="W254" s="47">
        <f t="shared" si="54"/>
        <v>107.37222222222229</v>
      </c>
      <c r="X254" s="47">
        <f t="shared" si="54"/>
        <v>118.52777777777709</v>
      </c>
      <c r="Y254" s="47">
        <f t="shared" si="54"/>
        <v>125.5</v>
      </c>
      <c r="Z254" s="48">
        <f t="shared" si="54"/>
        <v>100.39999999999938</v>
      </c>
      <c r="AA254" s="48">
        <f t="shared" si="54"/>
        <v>111.55555555555472</v>
      </c>
      <c r="AB254" s="48">
        <f t="shared" si="54"/>
        <v>118.52777777777709</v>
      </c>
      <c r="AC254" s="49">
        <f t="shared" si="54"/>
        <v>93.427777777777791</v>
      </c>
      <c r="AD254" s="49">
        <f t="shared" si="54"/>
        <v>104.58333333333356</v>
      </c>
      <c r="AE254" s="49">
        <f t="shared" si="54"/>
        <v>111.55555555555472</v>
      </c>
      <c r="AF254" s="50">
        <f t="shared" si="54"/>
        <v>86.455555555555108</v>
      </c>
      <c r="AG254" s="50">
        <f t="shared" si="54"/>
        <v>97.611111111111455</v>
      </c>
      <c r="AH254" s="50">
        <f t="shared" si="54"/>
        <v>104.58333333333356</v>
      </c>
      <c r="AI254" s="51">
        <f t="shared" si="54"/>
        <v>79.483333333333746</v>
      </c>
      <c r="AJ254" s="51">
        <f t="shared" si="54"/>
        <v>90.638888888888545</v>
      </c>
      <c r="AK254" s="51">
        <f t="shared" si="53"/>
        <v>97.611111111111455</v>
      </c>
    </row>
    <row r="255" spans="1:37" ht="12.95" customHeight="1">
      <c r="A255" s="27"/>
      <c r="B255" s="27"/>
      <c r="C255" s="27"/>
      <c r="D255" s="52">
        <f t="shared" si="43"/>
        <v>0.69999999999999807</v>
      </c>
      <c r="E255" s="41">
        <f t="shared" si="56"/>
        <v>200.2000000000003</v>
      </c>
      <c r="F255" s="41">
        <f t="shared" si="56"/>
        <v>211.3999999999985</v>
      </c>
      <c r="G255" s="41">
        <f t="shared" si="56"/>
        <v>218.39999999999918</v>
      </c>
      <c r="H255" s="42">
        <f t="shared" si="56"/>
        <v>186.20000000000095</v>
      </c>
      <c r="I255" s="42">
        <f t="shared" si="56"/>
        <v>197.39999999999927</v>
      </c>
      <c r="J255" s="42">
        <f t="shared" si="56"/>
        <v>204.39999999999964</v>
      </c>
      <c r="K255" s="43">
        <f t="shared" si="56"/>
        <v>172.19999999999959</v>
      </c>
      <c r="L255" s="43">
        <f t="shared" si="56"/>
        <v>183.39999999999907</v>
      </c>
      <c r="M255" s="43">
        <f t="shared" si="56"/>
        <v>190.40000000000012</v>
      </c>
      <c r="N255" s="44">
        <f t="shared" si="56"/>
        <v>128.79999999999905</v>
      </c>
      <c r="O255" s="44">
        <f t="shared" si="56"/>
        <v>140.00000000000136</v>
      </c>
      <c r="P255" s="44">
        <f t="shared" si="56"/>
        <v>146.99999999999898</v>
      </c>
      <c r="Q255" s="45">
        <f t="shared" si="56"/>
        <v>121.80000000000125</v>
      </c>
      <c r="R255" s="45">
        <f t="shared" si="56"/>
        <v>133.00000000000068</v>
      </c>
      <c r="S255" s="45">
        <f t="shared" si="56"/>
        <v>140.00000000000136</v>
      </c>
      <c r="T255" s="46">
        <f t="shared" si="56"/>
        <v>114.80000000000075</v>
      </c>
      <c r="U255" s="46">
        <f t="shared" si="54"/>
        <v>126</v>
      </c>
      <c r="V255" s="46">
        <f t="shared" si="54"/>
        <v>133.00000000000068</v>
      </c>
      <c r="W255" s="47">
        <f t="shared" si="54"/>
        <v>107.80000000000007</v>
      </c>
      <c r="X255" s="47">
        <f t="shared" si="54"/>
        <v>118.99999999999932</v>
      </c>
      <c r="Y255" s="47">
        <f t="shared" si="54"/>
        <v>126</v>
      </c>
      <c r="Z255" s="48">
        <f t="shared" si="54"/>
        <v>100.79999999999939</v>
      </c>
      <c r="AA255" s="48">
        <f t="shared" si="54"/>
        <v>111.99999999999916</v>
      </c>
      <c r="AB255" s="48">
        <f t="shared" si="54"/>
        <v>118.99999999999932</v>
      </c>
      <c r="AC255" s="49">
        <f t="shared" si="54"/>
        <v>93.800000000000011</v>
      </c>
      <c r="AD255" s="49">
        <f t="shared" si="54"/>
        <v>105.00000000000023</v>
      </c>
      <c r="AE255" s="49">
        <f t="shared" si="54"/>
        <v>111.99999999999916</v>
      </c>
      <c r="AF255" s="50">
        <f t="shared" si="54"/>
        <v>86.799999999999557</v>
      </c>
      <c r="AG255" s="50">
        <f t="shared" si="54"/>
        <v>98.000000000000341</v>
      </c>
      <c r="AH255" s="50">
        <f t="shared" si="54"/>
        <v>105.00000000000023</v>
      </c>
      <c r="AI255" s="51">
        <f t="shared" si="54"/>
        <v>79.800000000000409</v>
      </c>
      <c r="AJ255" s="51">
        <f t="shared" si="54"/>
        <v>90.999999999999659</v>
      </c>
      <c r="AK255" s="51">
        <f t="shared" si="53"/>
        <v>98.000000000000341</v>
      </c>
    </row>
    <row r="256" spans="1:37" ht="12.95" customHeight="1">
      <c r="A256" s="27"/>
      <c r="B256" s="27"/>
      <c r="C256" s="27"/>
      <c r="D256" s="52">
        <f t="shared" si="43"/>
        <v>0.70277777777777584</v>
      </c>
      <c r="E256" s="41">
        <f t="shared" si="56"/>
        <v>200.99444444444475</v>
      </c>
      <c r="F256" s="41">
        <f t="shared" si="56"/>
        <v>212.2388888888874</v>
      </c>
      <c r="G256" s="41">
        <f t="shared" si="56"/>
        <v>219.26666666666586</v>
      </c>
      <c r="H256" s="42">
        <f t="shared" si="56"/>
        <v>186.93888888888984</v>
      </c>
      <c r="I256" s="42">
        <f t="shared" si="56"/>
        <v>198.1833333333326</v>
      </c>
      <c r="J256" s="42">
        <f t="shared" si="56"/>
        <v>205.21111111111074</v>
      </c>
      <c r="K256" s="43">
        <f t="shared" si="56"/>
        <v>172.88333333333293</v>
      </c>
      <c r="L256" s="43">
        <f t="shared" si="56"/>
        <v>184.12777777777686</v>
      </c>
      <c r="M256" s="43">
        <f t="shared" si="56"/>
        <v>191.15555555555568</v>
      </c>
      <c r="N256" s="44">
        <f t="shared" si="56"/>
        <v>129.31111111111016</v>
      </c>
      <c r="O256" s="44">
        <f t="shared" si="56"/>
        <v>140.55555555555691</v>
      </c>
      <c r="P256" s="44">
        <f t="shared" si="56"/>
        <v>147.58333333333232</v>
      </c>
      <c r="Q256" s="45">
        <f t="shared" si="56"/>
        <v>122.28333333333458</v>
      </c>
      <c r="R256" s="45">
        <f t="shared" si="56"/>
        <v>133.52777777777845</v>
      </c>
      <c r="S256" s="45">
        <f t="shared" si="56"/>
        <v>140.55555555555691</v>
      </c>
      <c r="T256" s="46">
        <f t="shared" si="56"/>
        <v>115.2555555555563</v>
      </c>
      <c r="U256" s="46">
        <f t="shared" si="54"/>
        <v>126.5</v>
      </c>
      <c r="V256" s="46">
        <f t="shared" si="54"/>
        <v>133.52777777777845</v>
      </c>
      <c r="W256" s="47">
        <f t="shared" si="54"/>
        <v>108.22777777777785</v>
      </c>
      <c r="X256" s="47">
        <f t="shared" si="54"/>
        <v>119.47222222222155</v>
      </c>
      <c r="Y256" s="47">
        <f t="shared" si="54"/>
        <v>126.5</v>
      </c>
      <c r="Z256" s="48">
        <f t="shared" si="54"/>
        <v>101.19999999999939</v>
      </c>
      <c r="AA256" s="48">
        <f t="shared" si="54"/>
        <v>112.4444444444436</v>
      </c>
      <c r="AB256" s="48">
        <f t="shared" si="54"/>
        <v>119.47222222222155</v>
      </c>
      <c r="AC256" s="49">
        <f t="shared" si="54"/>
        <v>94.172222222222231</v>
      </c>
      <c r="AD256" s="49">
        <f t="shared" si="54"/>
        <v>105.4166666666669</v>
      </c>
      <c r="AE256" s="49">
        <f t="shared" si="54"/>
        <v>112.4444444444436</v>
      </c>
      <c r="AF256" s="50">
        <f t="shared" si="54"/>
        <v>87.144444444444005</v>
      </c>
      <c r="AG256" s="50">
        <f t="shared" si="54"/>
        <v>98.388888888889227</v>
      </c>
      <c r="AH256" s="50">
        <f t="shared" si="54"/>
        <v>105.4166666666669</v>
      </c>
      <c r="AI256" s="51">
        <f t="shared" si="54"/>
        <v>80.116666666667072</v>
      </c>
      <c r="AJ256" s="51">
        <f t="shared" si="54"/>
        <v>91.361111111110773</v>
      </c>
      <c r="AK256" s="51">
        <f t="shared" si="53"/>
        <v>98.388888888889227</v>
      </c>
    </row>
    <row r="257" spans="1:37" ht="12.95" customHeight="1">
      <c r="A257" s="27"/>
      <c r="B257" s="27"/>
      <c r="C257" s="27"/>
      <c r="D257" s="52">
        <f t="shared" si="43"/>
        <v>0.7055555555555536</v>
      </c>
      <c r="E257" s="41">
        <f t="shared" si="56"/>
        <v>201.7888888888892</v>
      </c>
      <c r="F257" s="41">
        <f t="shared" si="56"/>
        <v>213.0777777777763</v>
      </c>
      <c r="G257" s="41">
        <f t="shared" si="56"/>
        <v>220.13333333333253</v>
      </c>
      <c r="H257" s="42">
        <f t="shared" si="56"/>
        <v>187.67777777777872</v>
      </c>
      <c r="I257" s="42">
        <f t="shared" si="56"/>
        <v>198.96666666666593</v>
      </c>
      <c r="J257" s="42">
        <f t="shared" si="56"/>
        <v>206.02222222222184</v>
      </c>
      <c r="K257" s="43">
        <f t="shared" si="56"/>
        <v>173.56666666666626</v>
      </c>
      <c r="L257" s="43">
        <f t="shared" si="56"/>
        <v>184.85555555555464</v>
      </c>
      <c r="M257" s="43">
        <f t="shared" si="56"/>
        <v>191.91111111111124</v>
      </c>
      <c r="N257" s="44">
        <f t="shared" si="56"/>
        <v>129.82222222222128</v>
      </c>
      <c r="O257" s="44">
        <f t="shared" si="56"/>
        <v>141.11111111111245</v>
      </c>
      <c r="P257" s="44">
        <f t="shared" si="56"/>
        <v>148.16666666666566</v>
      </c>
      <c r="Q257" s="45">
        <f t="shared" si="56"/>
        <v>122.76666666666792</v>
      </c>
      <c r="R257" s="45">
        <f t="shared" si="56"/>
        <v>134.05555555555623</v>
      </c>
      <c r="S257" s="45">
        <f t="shared" si="56"/>
        <v>141.11111111111245</v>
      </c>
      <c r="T257" s="46">
        <f t="shared" si="56"/>
        <v>115.71111111111185</v>
      </c>
      <c r="U257" s="46">
        <f t="shared" si="54"/>
        <v>127</v>
      </c>
      <c r="V257" s="46">
        <f t="shared" si="54"/>
        <v>134.05555555555623</v>
      </c>
      <c r="W257" s="47">
        <f t="shared" si="54"/>
        <v>108.65555555555562</v>
      </c>
      <c r="X257" s="47">
        <f t="shared" si="54"/>
        <v>119.94444444444377</v>
      </c>
      <c r="Y257" s="47">
        <f t="shared" si="54"/>
        <v>127</v>
      </c>
      <c r="Z257" s="48">
        <f t="shared" si="54"/>
        <v>101.5999999999994</v>
      </c>
      <c r="AA257" s="48">
        <f t="shared" si="54"/>
        <v>112.88888888888805</v>
      </c>
      <c r="AB257" s="48">
        <f t="shared" si="54"/>
        <v>119.94444444444377</v>
      </c>
      <c r="AC257" s="49">
        <f t="shared" si="54"/>
        <v>94.544444444444451</v>
      </c>
      <c r="AD257" s="49">
        <f t="shared" si="54"/>
        <v>105.83333333333357</v>
      </c>
      <c r="AE257" s="49">
        <f t="shared" si="54"/>
        <v>112.88888888888805</v>
      </c>
      <c r="AF257" s="50">
        <f t="shared" si="54"/>
        <v>87.488888888888454</v>
      </c>
      <c r="AG257" s="50">
        <f t="shared" si="54"/>
        <v>98.777777777778113</v>
      </c>
      <c r="AH257" s="50">
        <f t="shared" si="54"/>
        <v>105.83333333333357</v>
      </c>
      <c r="AI257" s="51">
        <f t="shared" si="54"/>
        <v>80.433333333333735</v>
      </c>
      <c r="AJ257" s="51">
        <f t="shared" si="54"/>
        <v>91.722222222221887</v>
      </c>
      <c r="AK257" s="51">
        <f t="shared" si="53"/>
        <v>98.777777777778113</v>
      </c>
    </row>
    <row r="258" spans="1:37" ht="12.95" customHeight="1">
      <c r="A258" s="27"/>
      <c r="B258" s="27"/>
      <c r="C258" s="27"/>
      <c r="D258" s="52">
        <f t="shared" si="43"/>
        <v>0.70833333333333137</v>
      </c>
      <c r="E258" s="41">
        <f t="shared" si="56"/>
        <v>202.58333333333366</v>
      </c>
      <c r="F258" s="41">
        <f t="shared" si="56"/>
        <v>213.91666666666521</v>
      </c>
      <c r="G258" s="41">
        <f t="shared" si="56"/>
        <v>220.9999999999992</v>
      </c>
      <c r="H258" s="42">
        <f t="shared" si="56"/>
        <v>188.4166666666676</v>
      </c>
      <c r="I258" s="42">
        <f t="shared" si="56"/>
        <v>199.74999999999926</v>
      </c>
      <c r="J258" s="42">
        <f t="shared" si="56"/>
        <v>206.83333333333294</v>
      </c>
      <c r="K258" s="43">
        <f t="shared" si="56"/>
        <v>174.2499999999996</v>
      </c>
      <c r="L258" s="43">
        <f t="shared" si="56"/>
        <v>185.58333333333243</v>
      </c>
      <c r="M258" s="43">
        <f t="shared" si="56"/>
        <v>192.6666666666668</v>
      </c>
      <c r="N258" s="44">
        <f t="shared" si="56"/>
        <v>130.3333333333324</v>
      </c>
      <c r="O258" s="44">
        <f t="shared" si="56"/>
        <v>141.66666666666799</v>
      </c>
      <c r="P258" s="44">
        <f t="shared" si="56"/>
        <v>148.74999999999901</v>
      </c>
      <c r="Q258" s="45">
        <f t="shared" si="56"/>
        <v>123.25000000000125</v>
      </c>
      <c r="R258" s="45">
        <f t="shared" si="56"/>
        <v>134.583333333334</v>
      </c>
      <c r="S258" s="45">
        <f t="shared" si="56"/>
        <v>141.66666666666799</v>
      </c>
      <c r="T258" s="46">
        <f t="shared" si="56"/>
        <v>116.1666666666674</v>
      </c>
      <c r="U258" s="46">
        <f t="shared" ref="U258:AJ273" si="57">U259-(U$363/360)</f>
        <v>127.5</v>
      </c>
      <c r="V258" s="46">
        <f t="shared" si="57"/>
        <v>134.583333333334</v>
      </c>
      <c r="W258" s="47">
        <f t="shared" si="57"/>
        <v>109.0833333333334</v>
      </c>
      <c r="X258" s="47">
        <f t="shared" si="57"/>
        <v>120.416666666666</v>
      </c>
      <c r="Y258" s="47">
        <f t="shared" si="57"/>
        <v>127.5</v>
      </c>
      <c r="Z258" s="48">
        <f t="shared" si="57"/>
        <v>101.9999999999994</v>
      </c>
      <c r="AA258" s="48">
        <f t="shared" si="57"/>
        <v>113.33333333333249</v>
      </c>
      <c r="AB258" s="48">
        <f t="shared" si="57"/>
        <v>120.416666666666</v>
      </c>
      <c r="AC258" s="49">
        <f t="shared" si="57"/>
        <v>94.916666666666671</v>
      </c>
      <c r="AD258" s="49">
        <f t="shared" si="57"/>
        <v>106.25000000000024</v>
      </c>
      <c r="AE258" s="49">
        <f t="shared" si="57"/>
        <v>113.33333333333249</v>
      </c>
      <c r="AF258" s="50">
        <f t="shared" si="57"/>
        <v>87.833333333332902</v>
      </c>
      <c r="AG258" s="50">
        <f t="shared" si="57"/>
        <v>99.166666666666998</v>
      </c>
      <c r="AH258" s="50">
        <f t="shared" si="57"/>
        <v>106.25000000000024</v>
      </c>
      <c r="AI258" s="51">
        <f t="shared" si="57"/>
        <v>80.750000000000398</v>
      </c>
      <c r="AJ258" s="51">
        <f t="shared" si="57"/>
        <v>92.083333333333002</v>
      </c>
      <c r="AK258" s="51">
        <f t="shared" si="53"/>
        <v>99.166666666666998</v>
      </c>
    </row>
    <row r="259" spans="1:37" ht="12.95" customHeight="1">
      <c r="A259" s="27"/>
      <c r="B259" s="27"/>
      <c r="C259" s="27"/>
      <c r="D259" s="52">
        <f t="shared" si="43"/>
        <v>0.71111111111110914</v>
      </c>
      <c r="E259" s="41">
        <f t="shared" si="56"/>
        <v>203.37777777777811</v>
      </c>
      <c r="F259" s="41">
        <f t="shared" ref="F259:T259" si="58">F260-(F$363/360)</f>
        <v>214.75555555555411</v>
      </c>
      <c r="G259" s="41">
        <f t="shared" si="58"/>
        <v>221.86666666666588</v>
      </c>
      <c r="H259" s="42">
        <f t="shared" si="58"/>
        <v>189.15555555555648</v>
      </c>
      <c r="I259" s="42">
        <f t="shared" si="58"/>
        <v>200.53333333333259</v>
      </c>
      <c r="J259" s="42">
        <f t="shared" si="58"/>
        <v>207.64444444444405</v>
      </c>
      <c r="K259" s="43">
        <f t="shared" si="58"/>
        <v>174.93333333333294</v>
      </c>
      <c r="L259" s="43">
        <f t="shared" si="58"/>
        <v>186.31111111111022</v>
      </c>
      <c r="M259" s="43">
        <f t="shared" si="58"/>
        <v>193.42222222222236</v>
      </c>
      <c r="N259" s="44">
        <f t="shared" si="58"/>
        <v>130.84444444444352</v>
      </c>
      <c r="O259" s="44">
        <f t="shared" si="58"/>
        <v>142.22222222222354</v>
      </c>
      <c r="P259" s="44">
        <f t="shared" si="58"/>
        <v>149.33333333333235</v>
      </c>
      <c r="Q259" s="45">
        <f t="shared" si="58"/>
        <v>123.73333333333458</v>
      </c>
      <c r="R259" s="45">
        <f t="shared" si="58"/>
        <v>135.11111111111177</v>
      </c>
      <c r="S259" s="45">
        <f t="shared" si="58"/>
        <v>142.22222222222354</v>
      </c>
      <c r="T259" s="46">
        <f t="shared" si="58"/>
        <v>116.62222222222294</v>
      </c>
      <c r="U259" s="46">
        <f t="shared" si="57"/>
        <v>128</v>
      </c>
      <c r="V259" s="46">
        <f t="shared" si="57"/>
        <v>135.11111111111177</v>
      </c>
      <c r="W259" s="47">
        <f t="shared" si="57"/>
        <v>109.51111111111118</v>
      </c>
      <c r="X259" s="47">
        <f t="shared" si="57"/>
        <v>120.88888888888823</v>
      </c>
      <c r="Y259" s="47">
        <f t="shared" si="57"/>
        <v>128</v>
      </c>
      <c r="Z259" s="48">
        <f t="shared" si="57"/>
        <v>102.39999999999941</v>
      </c>
      <c r="AA259" s="48">
        <f t="shared" si="57"/>
        <v>113.77777777777693</v>
      </c>
      <c r="AB259" s="48">
        <f t="shared" si="57"/>
        <v>120.88888888888823</v>
      </c>
      <c r="AC259" s="49">
        <f t="shared" si="57"/>
        <v>95.288888888888891</v>
      </c>
      <c r="AD259" s="49">
        <f t="shared" si="57"/>
        <v>106.66666666666691</v>
      </c>
      <c r="AE259" s="49">
        <f t="shared" si="57"/>
        <v>113.77777777777693</v>
      </c>
      <c r="AF259" s="50">
        <f t="shared" si="57"/>
        <v>88.177777777777351</v>
      </c>
      <c r="AG259" s="50">
        <f t="shared" si="57"/>
        <v>99.555555555555884</v>
      </c>
      <c r="AH259" s="50">
        <f t="shared" si="57"/>
        <v>106.66666666666691</v>
      </c>
      <c r="AI259" s="51">
        <f t="shared" si="57"/>
        <v>81.066666666667061</v>
      </c>
      <c r="AJ259" s="51">
        <f t="shared" si="57"/>
        <v>92.444444444444116</v>
      </c>
      <c r="AK259" s="51">
        <f t="shared" si="53"/>
        <v>99.555555555555884</v>
      </c>
    </row>
    <row r="260" spans="1:37" ht="12.95" customHeight="1">
      <c r="A260" s="27"/>
      <c r="B260" s="27"/>
      <c r="C260" s="27"/>
      <c r="D260" s="52">
        <f t="shared" si="43"/>
        <v>0.71388888888888691</v>
      </c>
      <c r="E260" s="41">
        <f t="shared" ref="E260:T275" si="59">E261-(E$363/360)</f>
        <v>204.17222222222256</v>
      </c>
      <c r="F260" s="41">
        <f t="shared" si="59"/>
        <v>215.59444444444301</v>
      </c>
      <c r="G260" s="41">
        <f t="shared" si="59"/>
        <v>222.73333333333255</v>
      </c>
      <c r="H260" s="42">
        <f t="shared" si="59"/>
        <v>189.89444444444536</v>
      </c>
      <c r="I260" s="42">
        <f t="shared" si="59"/>
        <v>201.31666666666592</v>
      </c>
      <c r="J260" s="42">
        <f t="shared" si="59"/>
        <v>208.45555555555515</v>
      </c>
      <c r="K260" s="43">
        <f t="shared" si="59"/>
        <v>175.61666666666628</v>
      </c>
      <c r="L260" s="43">
        <f t="shared" si="59"/>
        <v>187.03888888888801</v>
      </c>
      <c r="M260" s="43">
        <f t="shared" si="59"/>
        <v>194.17777777777792</v>
      </c>
      <c r="N260" s="44">
        <f t="shared" si="59"/>
        <v>131.35555555555464</v>
      </c>
      <c r="O260" s="44">
        <f t="shared" si="59"/>
        <v>142.77777777777908</v>
      </c>
      <c r="P260" s="44">
        <f t="shared" si="59"/>
        <v>149.91666666666569</v>
      </c>
      <c r="Q260" s="45">
        <f t="shared" si="59"/>
        <v>124.21666666666792</v>
      </c>
      <c r="R260" s="45">
        <f t="shared" si="59"/>
        <v>135.63888888888954</v>
      </c>
      <c r="S260" s="45">
        <f t="shared" si="59"/>
        <v>142.77777777777908</v>
      </c>
      <c r="T260" s="46">
        <f t="shared" si="59"/>
        <v>117.07777777777849</v>
      </c>
      <c r="U260" s="46">
        <f t="shared" si="57"/>
        <v>128.5</v>
      </c>
      <c r="V260" s="46">
        <f t="shared" si="57"/>
        <v>135.63888888888954</v>
      </c>
      <c r="W260" s="47">
        <f t="shared" si="57"/>
        <v>109.93888888888895</v>
      </c>
      <c r="X260" s="47">
        <f t="shared" si="57"/>
        <v>121.36111111111046</v>
      </c>
      <c r="Y260" s="47">
        <f t="shared" si="57"/>
        <v>128.5</v>
      </c>
      <c r="Z260" s="48">
        <f t="shared" si="57"/>
        <v>102.79999999999941</v>
      </c>
      <c r="AA260" s="48">
        <f t="shared" si="57"/>
        <v>114.22222222222138</v>
      </c>
      <c r="AB260" s="48">
        <f t="shared" si="57"/>
        <v>121.36111111111046</v>
      </c>
      <c r="AC260" s="49">
        <f t="shared" si="57"/>
        <v>95.661111111111111</v>
      </c>
      <c r="AD260" s="49">
        <f t="shared" si="57"/>
        <v>107.08333333333358</v>
      </c>
      <c r="AE260" s="49">
        <f t="shared" si="57"/>
        <v>114.22222222222138</v>
      </c>
      <c r="AF260" s="50">
        <f t="shared" si="57"/>
        <v>88.522222222221799</v>
      </c>
      <c r="AG260" s="50">
        <f t="shared" si="57"/>
        <v>99.94444444444477</v>
      </c>
      <c r="AH260" s="50">
        <f t="shared" si="57"/>
        <v>107.08333333333358</v>
      </c>
      <c r="AI260" s="51">
        <f t="shared" si="57"/>
        <v>81.383333333333724</v>
      </c>
      <c r="AJ260" s="51">
        <f t="shared" si="57"/>
        <v>92.80555555555523</v>
      </c>
      <c r="AK260" s="51">
        <f t="shared" si="53"/>
        <v>99.94444444444477</v>
      </c>
    </row>
    <row r="261" spans="1:37" ht="12.95" customHeight="1">
      <c r="A261" s="27"/>
      <c r="B261" s="27"/>
      <c r="C261" s="27"/>
      <c r="D261" s="52">
        <f t="shared" ref="D261:D324" si="60">D260+0.2/72</f>
        <v>0.71666666666666468</v>
      </c>
      <c r="E261" s="41">
        <f t="shared" si="59"/>
        <v>204.96666666666701</v>
      </c>
      <c r="F261" s="41">
        <f t="shared" si="59"/>
        <v>216.43333333333192</v>
      </c>
      <c r="G261" s="41">
        <f t="shared" si="59"/>
        <v>223.59999999999923</v>
      </c>
      <c r="H261" s="42">
        <f t="shared" si="59"/>
        <v>190.63333333333424</v>
      </c>
      <c r="I261" s="42">
        <f t="shared" si="59"/>
        <v>202.09999999999926</v>
      </c>
      <c r="J261" s="42">
        <f t="shared" si="59"/>
        <v>209.26666666666625</v>
      </c>
      <c r="K261" s="43">
        <f t="shared" si="59"/>
        <v>176.29999999999961</v>
      </c>
      <c r="L261" s="43">
        <f t="shared" si="59"/>
        <v>187.7666666666658</v>
      </c>
      <c r="M261" s="43">
        <f t="shared" si="59"/>
        <v>194.93333333333348</v>
      </c>
      <c r="N261" s="44">
        <f t="shared" si="59"/>
        <v>131.86666666666576</v>
      </c>
      <c r="O261" s="44">
        <f t="shared" si="59"/>
        <v>143.33333333333462</v>
      </c>
      <c r="P261" s="44">
        <f t="shared" si="59"/>
        <v>150.49999999999903</v>
      </c>
      <c r="Q261" s="45">
        <f t="shared" si="59"/>
        <v>124.70000000000125</v>
      </c>
      <c r="R261" s="45">
        <f t="shared" si="59"/>
        <v>136.16666666666731</v>
      </c>
      <c r="S261" s="45">
        <f t="shared" si="59"/>
        <v>143.33333333333462</v>
      </c>
      <c r="T261" s="46">
        <f t="shared" si="59"/>
        <v>117.53333333333404</v>
      </c>
      <c r="U261" s="46">
        <f t="shared" si="57"/>
        <v>129</v>
      </c>
      <c r="V261" s="46">
        <f t="shared" si="57"/>
        <v>136.16666666666731</v>
      </c>
      <c r="W261" s="47">
        <f t="shared" si="57"/>
        <v>110.36666666666673</v>
      </c>
      <c r="X261" s="47">
        <f t="shared" si="57"/>
        <v>121.83333333333269</v>
      </c>
      <c r="Y261" s="47">
        <f t="shared" si="57"/>
        <v>129</v>
      </c>
      <c r="Z261" s="48">
        <f t="shared" si="57"/>
        <v>103.19999999999942</v>
      </c>
      <c r="AA261" s="48">
        <f t="shared" si="57"/>
        <v>114.66666666666582</v>
      </c>
      <c r="AB261" s="48">
        <f t="shared" si="57"/>
        <v>121.83333333333269</v>
      </c>
      <c r="AC261" s="49">
        <f t="shared" si="57"/>
        <v>96.033333333333331</v>
      </c>
      <c r="AD261" s="49">
        <f t="shared" si="57"/>
        <v>107.50000000000026</v>
      </c>
      <c r="AE261" s="49">
        <f t="shared" si="57"/>
        <v>114.66666666666582</v>
      </c>
      <c r="AF261" s="50">
        <f t="shared" si="57"/>
        <v>88.866666666666248</v>
      </c>
      <c r="AG261" s="50">
        <f t="shared" si="57"/>
        <v>100.33333333333366</v>
      </c>
      <c r="AH261" s="50">
        <f t="shared" si="57"/>
        <v>107.50000000000026</v>
      </c>
      <c r="AI261" s="51">
        <f t="shared" si="57"/>
        <v>81.700000000000387</v>
      </c>
      <c r="AJ261" s="51">
        <f t="shared" si="57"/>
        <v>93.166666666666345</v>
      </c>
      <c r="AK261" s="51">
        <f t="shared" si="53"/>
        <v>100.33333333333366</v>
      </c>
    </row>
    <row r="262" spans="1:37" ht="12.95" customHeight="1">
      <c r="A262" s="27"/>
      <c r="B262" s="27"/>
      <c r="C262" s="27"/>
      <c r="D262" s="52">
        <f t="shared" si="60"/>
        <v>0.71944444444444244</v>
      </c>
      <c r="E262" s="41">
        <f t="shared" si="59"/>
        <v>205.76111111111146</v>
      </c>
      <c r="F262" s="41">
        <f t="shared" si="59"/>
        <v>217.27222222222082</v>
      </c>
      <c r="G262" s="41">
        <f t="shared" si="59"/>
        <v>224.4666666666659</v>
      </c>
      <c r="H262" s="42">
        <f t="shared" si="59"/>
        <v>191.37222222222312</v>
      </c>
      <c r="I262" s="42">
        <f t="shared" si="59"/>
        <v>202.88333333333259</v>
      </c>
      <c r="J262" s="42">
        <f t="shared" si="59"/>
        <v>210.07777777777736</v>
      </c>
      <c r="K262" s="43">
        <f t="shared" si="59"/>
        <v>176.98333333333295</v>
      </c>
      <c r="L262" s="43">
        <f t="shared" si="59"/>
        <v>188.49444444444359</v>
      </c>
      <c r="M262" s="43">
        <f t="shared" si="59"/>
        <v>195.68888888888904</v>
      </c>
      <c r="N262" s="44">
        <f t="shared" si="59"/>
        <v>132.37777777777688</v>
      </c>
      <c r="O262" s="44">
        <f t="shared" si="59"/>
        <v>143.88888888889016</v>
      </c>
      <c r="P262" s="44">
        <f t="shared" si="59"/>
        <v>151.08333333333238</v>
      </c>
      <c r="Q262" s="45">
        <f t="shared" si="59"/>
        <v>125.18333333333459</v>
      </c>
      <c r="R262" s="45">
        <f t="shared" si="59"/>
        <v>136.69444444444508</v>
      </c>
      <c r="S262" s="45">
        <f t="shared" si="59"/>
        <v>143.88888888889016</v>
      </c>
      <c r="T262" s="46">
        <f t="shared" si="59"/>
        <v>117.98888888888959</v>
      </c>
      <c r="U262" s="46">
        <f t="shared" si="57"/>
        <v>129.5</v>
      </c>
      <c r="V262" s="46">
        <f t="shared" si="57"/>
        <v>136.69444444444508</v>
      </c>
      <c r="W262" s="47">
        <f t="shared" si="57"/>
        <v>110.79444444444451</v>
      </c>
      <c r="X262" s="47">
        <f t="shared" si="57"/>
        <v>122.30555555555492</v>
      </c>
      <c r="Y262" s="47">
        <f t="shared" si="57"/>
        <v>129.5</v>
      </c>
      <c r="Z262" s="48">
        <f t="shared" si="57"/>
        <v>103.59999999999943</v>
      </c>
      <c r="AA262" s="48">
        <f t="shared" si="57"/>
        <v>115.11111111111026</v>
      </c>
      <c r="AB262" s="48">
        <f t="shared" si="57"/>
        <v>122.30555555555492</v>
      </c>
      <c r="AC262" s="49">
        <f t="shared" si="57"/>
        <v>96.405555555555551</v>
      </c>
      <c r="AD262" s="49">
        <f t="shared" si="57"/>
        <v>107.91666666666693</v>
      </c>
      <c r="AE262" s="49">
        <f t="shared" si="57"/>
        <v>115.11111111111026</v>
      </c>
      <c r="AF262" s="50">
        <f t="shared" si="57"/>
        <v>89.211111111110696</v>
      </c>
      <c r="AG262" s="50">
        <f t="shared" si="57"/>
        <v>100.72222222222254</v>
      </c>
      <c r="AH262" s="50">
        <f t="shared" si="57"/>
        <v>107.91666666666693</v>
      </c>
      <c r="AI262" s="51">
        <f t="shared" si="57"/>
        <v>82.016666666667049</v>
      </c>
      <c r="AJ262" s="51">
        <f t="shared" si="57"/>
        <v>93.527777777777459</v>
      </c>
      <c r="AK262" s="51">
        <f t="shared" si="53"/>
        <v>100.72222222222254</v>
      </c>
    </row>
    <row r="263" spans="1:37" ht="12.95" customHeight="1">
      <c r="A263" s="27"/>
      <c r="B263" s="27"/>
      <c r="C263" s="27"/>
      <c r="D263" s="52">
        <f t="shared" si="60"/>
        <v>0.72222222222222021</v>
      </c>
      <c r="E263" s="41">
        <f t="shared" si="59"/>
        <v>206.55555555555591</v>
      </c>
      <c r="F263" s="41">
        <f t="shared" si="59"/>
        <v>218.11111111110972</v>
      </c>
      <c r="G263" s="41">
        <f t="shared" si="59"/>
        <v>225.33333333333258</v>
      </c>
      <c r="H263" s="42">
        <f t="shared" si="59"/>
        <v>192.111111111112</v>
      </c>
      <c r="I263" s="42">
        <f t="shared" si="59"/>
        <v>203.66666666666592</v>
      </c>
      <c r="J263" s="42">
        <f t="shared" si="59"/>
        <v>210.88888888888846</v>
      </c>
      <c r="K263" s="43">
        <f t="shared" si="59"/>
        <v>177.66666666666629</v>
      </c>
      <c r="L263" s="43">
        <f t="shared" si="59"/>
        <v>189.22222222222138</v>
      </c>
      <c r="M263" s="43">
        <f t="shared" si="59"/>
        <v>196.4444444444446</v>
      </c>
      <c r="N263" s="44">
        <f t="shared" si="59"/>
        <v>132.888888888888</v>
      </c>
      <c r="O263" s="44">
        <f t="shared" si="59"/>
        <v>144.44444444444571</v>
      </c>
      <c r="P263" s="44">
        <f t="shared" si="59"/>
        <v>151.66666666666572</v>
      </c>
      <c r="Q263" s="45">
        <f t="shared" si="59"/>
        <v>125.66666666666792</v>
      </c>
      <c r="R263" s="45">
        <f t="shared" si="59"/>
        <v>137.22222222222285</v>
      </c>
      <c r="S263" s="45">
        <f t="shared" si="59"/>
        <v>144.44444444444571</v>
      </c>
      <c r="T263" s="46">
        <f t="shared" si="59"/>
        <v>118.44444444444514</v>
      </c>
      <c r="U263" s="46">
        <f t="shared" si="57"/>
        <v>130</v>
      </c>
      <c r="V263" s="46">
        <f t="shared" si="57"/>
        <v>137.22222222222285</v>
      </c>
      <c r="W263" s="47">
        <f t="shared" si="57"/>
        <v>111.22222222222229</v>
      </c>
      <c r="X263" s="47">
        <f t="shared" si="57"/>
        <v>122.77777777777715</v>
      </c>
      <c r="Y263" s="47">
        <f t="shared" si="57"/>
        <v>130</v>
      </c>
      <c r="Z263" s="48">
        <f t="shared" si="57"/>
        <v>103.99999999999943</v>
      </c>
      <c r="AA263" s="48">
        <f t="shared" si="57"/>
        <v>115.5555555555547</v>
      </c>
      <c r="AB263" s="48">
        <f t="shared" si="57"/>
        <v>122.77777777777715</v>
      </c>
      <c r="AC263" s="49">
        <f t="shared" si="57"/>
        <v>96.777777777777771</v>
      </c>
      <c r="AD263" s="49">
        <f t="shared" si="57"/>
        <v>108.3333333333336</v>
      </c>
      <c r="AE263" s="49">
        <f t="shared" si="57"/>
        <v>115.5555555555547</v>
      </c>
      <c r="AF263" s="50">
        <f t="shared" si="57"/>
        <v>89.555555555555145</v>
      </c>
      <c r="AG263" s="50">
        <f t="shared" si="57"/>
        <v>101.11111111111143</v>
      </c>
      <c r="AH263" s="50">
        <f t="shared" si="57"/>
        <v>108.3333333333336</v>
      </c>
      <c r="AI263" s="51">
        <f t="shared" si="57"/>
        <v>82.333333333333712</v>
      </c>
      <c r="AJ263" s="51">
        <f t="shared" si="57"/>
        <v>93.888888888888573</v>
      </c>
      <c r="AK263" s="51">
        <f t="shared" si="53"/>
        <v>101.11111111111143</v>
      </c>
    </row>
    <row r="264" spans="1:37" ht="12.95" customHeight="1">
      <c r="A264" s="27"/>
      <c r="B264" s="27"/>
      <c r="C264" s="27"/>
      <c r="D264" s="52">
        <f t="shared" si="60"/>
        <v>0.72499999999999798</v>
      </c>
      <c r="E264" s="41">
        <f t="shared" si="59"/>
        <v>207.35000000000036</v>
      </c>
      <c r="F264" s="41">
        <f t="shared" si="59"/>
        <v>218.94999999999862</v>
      </c>
      <c r="G264" s="41">
        <f t="shared" si="59"/>
        <v>226.19999999999925</v>
      </c>
      <c r="H264" s="42">
        <f t="shared" si="59"/>
        <v>192.85000000000088</v>
      </c>
      <c r="I264" s="42">
        <f t="shared" si="59"/>
        <v>204.44999999999925</v>
      </c>
      <c r="J264" s="42">
        <f t="shared" si="59"/>
        <v>211.69999999999956</v>
      </c>
      <c r="K264" s="43">
        <f t="shared" si="59"/>
        <v>178.34999999999962</v>
      </c>
      <c r="L264" s="43">
        <f t="shared" si="59"/>
        <v>189.94999999999916</v>
      </c>
      <c r="M264" s="43">
        <f t="shared" si="59"/>
        <v>197.20000000000016</v>
      </c>
      <c r="N264" s="44">
        <f t="shared" si="59"/>
        <v>133.39999999999912</v>
      </c>
      <c r="O264" s="44">
        <f t="shared" si="59"/>
        <v>145.00000000000125</v>
      </c>
      <c r="P264" s="44">
        <f t="shared" si="59"/>
        <v>152.24999999999906</v>
      </c>
      <c r="Q264" s="45">
        <f t="shared" si="59"/>
        <v>126.15000000000126</v>
      </c>
      <c r="R264" s="45">
        <f t="shared" si="59"/>
        <v>137.75000000000063</v>
      </c>
      <c r="S264" s="45">
        <f t="shared" si="59"/>
        <v>145.00000000000125</v>
      </c>
      <c r="T264" s="46">
        <f t="shared" si="59"/>
        <v>118.90000000000069</v>
      </c>
      <c r="U264" s="46">
        <f t="shared" si="57"/>
        <v>130.5</v>
      </c>
      <c r="V264" s="46">
        <f t="shared" si="57"/>
        <v>137.75000000000063</v>
      </c>
      <c r="W264" s="47">
        <f t="shared" si="57"/>
        <v>111.65000000000006</v>
      </c>
      <c r="X264" s="47">
        <f t="shared" si="57"/>
        <v>123.24999999999937</v>
      </c>
      <c r="Y264" s="47">
        <f t="shared" si="57"/>
        <v>130.5</v>
      </c>
      <c r="Z264" s="48">
        <f t="shared" si="57"/>
        <v>104.39999999999944</v>
      </c>
      <c r="AA264" s="48">
        <f t="shared" si="57"/>
        <v>115.99999999999915</v>
      </c>
      <c r="AB264" s="48">
        <f t="shared" si="57"/>
        <v>123.24999999999937</v>
      </c>
      <c r="AC264" s="49">
        <f t="shared" si="57"/>
        <v>97.149999999999991</v>
      </c>
      <c r="AD264" s="49">
        <f t="shared" si="57"/>
        <v>108.75000000000027</v>
      </c>
      <c r="AE264" s="49">
        <f t="shared" si="57"/>
        <v>115.99999999999915</v>
      </c>
      <c r="AF264" s="50">
        <f t="shared" si="57"/>
        <v>89.899999999999594</v>
      </c>
      <c r="AG264" s="50">
        <f t="shared" si="57"/>
        <v>101.50000000000031</v>
      </c>
      <c r="AH264" s="50">
        <f t="shared" si="57"/>
        <v>108.75000000000027</v>
      </c>
      <c r="AI264" s="51">
        <f t="shared" si="57"/>
        <v>82.650000000000375</v>
      </c>
      <c r="AJ264" s="51">
        <f t="shared" si="57"/>
        <v>94.249999999999687</v>
      </c>
      <c r="AK264" s="51">
        <f t="shared" si="53"/>
        <v>101.50000000000031</v>
      </c>
    </row>
    <row r="265" spans="1:37" ht="12.95" customHeight="1">
      <c r="A265" s="27"/>
      <c r="B265" s="27"/>
      <c r="C265" s="27"/>
      <c r="D265" s="52">
        <f t="shared" si="60"/>
        <v>0.72777777777777575</v>
      </c>
      <c r="E265" s="41">
        <f t="shared" si="59"/>
        <v>208.14444444444482</v>
      </c>
      <c r="F265" s="41">
        <f t="shared" si="59"/>
        <v>219.78888888888753</v>
      </c>
      <c r="G265" s="41">
        <f t="shared" si="59"/>
        <v>227.06666666666592</v>
      </c>
      <c r="H265" s="42">
        <f t="shared" si="59"/>
        <v>193.58888888888976</v>
      </c>
      <c r="I265" s="42">
        <f t="shared" si="59"/>
        <v>205.23333333333258</v>
      </c>
      <c r="J265" s="42">
        <f t="shared" si="59"/>
        <v>212.51111111111067</v>
      </c>
      <c r="K265" s="43">
        <f t="shared" si="59"/>
        <v>179.03333333333296</v>
      </c>
      <c r="L265" s="43">
        <f t="shared" si="59"/>
        <v>190.67777777777695</v>
      </c>
      <c r="M265" s="43">
        <f t="shared" si="59"/>
        <v>197.95555555555572</v>
      </c>
      <c r="N265" s="44">
        <f t="shared" si="59"/>
        <v>133.91111111111024</v>
      </c>
      <c r="O265" s="44">
        <f t="shared" si="59"/>
        <v>145.55555555555679</v>
      </c>
      <c r="P265" s="44">
        <f t="shared" si="59"/>
        <v>152.8333333333324</v>
      </c>
      <c r="Q265" s="45">
        <f t="shared" si="59"/>
        <v>126.63333333333459</v>
      </c>
      <c r="R265" s="45">
        <f t="shared" si="59"/>
        <v>138.2777777777784</v>
      </c>
      <c r="S265" s="45">
        <f t="shared" si="59"/>
        <v>145.55555555555679</v>
      </c>
      <c r="T265" s="46">
        <f t="shared" si="59"/>
        <v>119.35555555555624</v>
      </c>
      <c r="U265" s="46">
        <f t="shared" si="57"/>
        <v>131</v>
      </c>
      <c r="V265" s="46">
        <f t="shared" si="57"/>
        <v>138.2777777777784</v>
      </c>
      <c r="W265" s="47">
        <f t="shared" si="57"/>
        <v>112.07777777777784</v>
      </c>
      <c r="X265" s="47">
        <f t="shared" si="57"/>
        <v>123.7222222222216</v>
      </c>
      <c r="Y265" s="47">
        <f t="shared" si="57"/>
        <v>131</v>
      </c>
      <c r="Z265" s="48">
        <f t="shared" si="57"/>
        <v>104.79999999999944</v>
      </c>
      <c r="AA265" s="48">
        <f t="shared" si="57"/>
        <v>116.44444444444359</v>
      </c>
      <c r="AB265" s="48">
        <f t="shared" si="57"/>
        <v>123.7222222222216</v>
      </c>
      <c r="AC265" s="49">
        <f t="shared" si="57"/>
        <v>97.522222222222211</v>
      </c>
      <c r="AD265" s="49">
        <f t="shared" si="57"/>
        <v>109.16666666666694</v>
      </c>
      <c r="AE265" s="49">
        <f t="shared" si="57"/>
        <v>116.44444444444359</v>
      </c>
      <c r="AF265" s="50">
        <f t="shared" si="57"/>
        <v>90.244444444444042</v>
      </c>
      <c r="AG265" s="50">
        <f t="shared" si="57"/>
        <v>101.8888888888892</v>
      </c>
      <c r="AH265" s="50">
        <f t="shared" si="57"/>
        <v>109.16666666666694</v>
      </c>
      <c r="AI265" s="51">
        <f t="shared" si="57"/>
        <v>82.966666666667038</v>
      </c>
      <c r="AJ265" s="51">
        <f t="shared" si="57"/>
        <v>94.611111111110802</v>
      </c>
      <c r="AK265" s="51">
        <f t="shared" si="53"/>
        <v>101.8888888888892</v>
      </c>
    </row>
    <row r="266" spans="1:37" ht="12.95" customHeight="1">
      <c r="A266" s="27"/>
      <c r="B266" s="27"/>
      <c r="C266" s="27"/>
      <c r="D266" s="52">
        <f t="shared" si="60"/>
        <v>0.73055555555555352</v>
      </c>
      <c r="E266" s="41">
        <f t="shared" si="59"/>
        <v>208.93888888888927</v>
      </c>
      <c r="F266" s="41">
        <f t="shared" si="59"/>
        <v>220.62777777777643</v>
      </c>
      <c r="G266" s="41">
        <f t="shared" si="59"/>
        <v>227.9333333333326</v>
      </c>
      <c r="H266" s="42">
        <f t="shared" si="59"/>
        <v>194.32777777777864</v>
      </c>
      <c r="I266" s="42">
        <f t="shared" si="59"/>
        <v>206.01666666666591</v>
      </c>
      <c r="J266" s="42">
        <f t="shared" si="59"/>
        <v>213.32222222222177</v>
      </c>
      <c r="K266" s="43">
        <f t="shared" si="59"/>
        <v>179.7166666666663</v>
      </c>
      <c r="L266" s="43">
        <f t="shared" si="59"/>
        <v>191.40555555555474</v>
      </c>
      <c r="M266" s="43">
        <f t="shared" si="59"/>
        <v>198.71111111111128</v>
      </c>
      <c r="N266" s="44">
        <f t="shared" si="59"/>
        <v>134.42222222222136</v>
      </c>
      <c r="O266" s="44">
        <f t="shared" si="59"/>
        <v>146.11111111111234</v>
      </c>
      <c r="P266" s="44">
        <f t="shared" si="59"/>
        <v>153.41666666666575</v>
      </c>
      <c r="Q266" s="45">
        <f t="shared" si="59"/>
        <v>127.11666666666792</v>
      </c>
      <c r="R266" s="45">
        <f t="shared" si="59"/>
        <v>138.80555555555617</v>
      </c>
      <c r="S266" s="45">
        <f t="shared" si="59"/>
        <v>146.11111111111234</v>
      </c>
      <c r="T266" s="46">
        <f t="shared" si="59"/>
        <v>119.81111111111179</v>
      </c>
      <c r="U266" s="46">
        <f t="shared" si="57"/>
        <v>131.5</v>
      </c>
      <c r="V266" s="46">
        <f t="shared" si="57"/>
        <v>138.80555555555617</v>
      </c>
      <c r="W266" s="47">
        <f t="shared" si="57"/>
        <v>112.50555555555562</v>
      </c>
      <c r="X266" s="47">
        <f t="shared" si="57"/>
        <v>124.19444444444383</v>
      </c>
      <c r="Y266" s="47">
        <f t="shared" si="57"/>
        <v>131.5</v>
      </c>
      <c r="Z266" s="48">
        <f t="shared" si="57"/>
        <v>105.19999999999945</v>
      </c>
      <c r="AA266" s="48">
        <f t="shared" si="57"/>
        <v>116.88888888888803</v>
      </c>
      <c r="AB266" s="48">
        <f t="shared" si="57"/>
        <v>124.19444444444383</v>
      </c>
      <c r="AC266" s="49">
        <f t="shared" si="57"/>
        <v>97.894444444444431</v>
      </c>
      <c r="AD266" s="49">
        <f t="shared" si="57"/>
        <v>109.58333333333361</v>
      </c>
      <c r="AE266" s="49">
        <f t="shared" si="57"/>
        <v>116.88888888888803</v>
      </c>
      <c r="AF266" s="50">
        <f t="shared" si="57"/>
        <v>90.588888888888491</v>
      </c>
      <c r="AG266" s="50">
        <f t="shared" si="57"/>
        <v>102.27777777777808</v>
      </c>
      <c r="AH266" s="50">
        <f t="shared" si="57"/>
        <v>109.58333333333361</v>
      </c>
      <c r="AI266" s="51">
        <f t="shared" si="57"/>
        <v>83.283333333333701</v>
      </c>
      <c r="AJ266" s="51">
        <f t="shared" si="57"/>
        <v>94.972222222221916</v>
      </c>
      <c r="AK266" s="51">
        <f t="shared" si="53"/>
        <v>102.27777777777808</v>
      </c>
    </row>
    <row r="267" spans="1:37" ht="12.95" customHeight="1">
      <c r="A267" s="27"/>
      <c r="B267" s="27"/>
      <c r="C267" s="27"/>
      <c r="D267" s="52">
        <f t="shared" si="60"/>
        <v>0.73333333333333128</v>
      </c>
      <c r="E267" s="41">
        <f t="shared" si="59"/>
        <v>209.73333333333372</v>
      </c>
      <c r="F267" s="41">
        <f t="shared" si="59"/>
        <v>221.46666666666533</v>
      </c>
      <c r="G267" s="41">
        <f t="shared" si="59"/>
        <v>228.79999999999927</v>
      </c>
      <c r="H267" s="42">
        <f t="shared" si="59"/>
        <v>195.06666666666752</v>
      </c>
      <c r="I267" s="42">
        <f t="shared" si="59"/>
        <v>206.79999999999924</v>
      </c>
      <c r="J267" s="42">
        <f t="shared" si="59"/>
        <v>214.13333333333287</v>
      </c>
      <c r="K267" s="43">
        <f t="shared" si="59"/>
        <v>180.39999999999964</v>
      </c>
      <c r="L267" s="43">
        <f t="shared" si="59"/>
        <v>192.13333333333253</v>
      </c>
      <c r="M267" s="43">
        <f t="shared" si="59"/>
        <v>199.46666666666684</v>
      </c>
      <c r="N267" s="44">
        <f t="shared" si="59"/>
        <v>134.93333333333248</v>
      </c>
      <c r="O267" s="44">
        <f t="shared" si="59"/>
        <v>146.66666666666788</v>
      </c>
      <c r="P267" s="44">
        <f t="shared" si="59"/>
        <v>153.99999999999909</v>
      </c>
      <c r="Q267" s="45">
        <f t="shared" si="59"/>
        <v>127.60000000000126</v>
      </c>
      <c r="R267" s="45">
        <f t="shared" si="59"/>
        <v>139.33333333333394</v>
      </c>
      <c r="S267" s="45">
        <f t="shared" si="59"/>
        <v>146.66666666666788</v>
      </c>
      <c r="T267" s="46">
        <f t="shared" si="59"/>
        <v>120.26666666666733</v>
      </c>
      <c r="U267" s="46">
        <f t="shared" si="57"/>
        <v>132</v>
      </c>
      <c r="V267" s="46">
        <f t="shared" si="57"/>
        <v>139.33333333333394</v>
      </c>
      <c r="W267" s="47">
        <f t="shared" si="57"/>
        <v>112.93333333333339</v>
      </c>
      <c r="X267" s="47">
        <f t="shared" si="57"/>
        <v>124.66666666666606</v>
      </c>
      <c r="Y267" s="47">
        <f t="shared" si="57"/>
        <v>132</v>
      </c>
      <c r="Z267" s="48">
        <f t="shared" si="57"/>
        <v>105.59999999999945</v>
      </c>
      <c r="AA267" s="48">
        <f t="shared" si="57"/>
        <v>117.33333333333248</v>
      </c>
      <c r="AB267" s="48">
        <f t="shared" si="57"/>
        <v>124.66666666666606</v>
      </c>
      <c r="AC267" s="49">
        <f t="shared" si="57"/>
        <v>98.266666666666652</v>
      </c>
      <c r="AD267" s="49">
        <f t="shared" si="57"/>
        <v>110.00000000000028</v>
      </c>
      <c r="AE267" s="49">
        <f t="shared" si="57"/>
        <v>117.33333333333248</v>
      </c>
      <c r="AF267" s="50">
        <f t="shared" si="57"/>
        <v>90.933333333332939</v>
      </c>
      <c r="AG267" s="50">
        <f t="shared" si="57"/>
        <v>102.66666666666697</v>
      </c>
      <c r="AH267" s="50">
        <f t="shared" si="57"/>
        <v>110.00000000000028</v>
      </c>
      <c r="AI267" s="51">
        <f t="shared" si="57"/>
        <v>83.600000000000364</v>
      </c>
      <c r="AJ267" s="51">
        <f t="shared" si="57"/>
        <v>95.33333333333303</v>
      </c>
      <c r="AK267" s="51">
        <f t="shared" si="53"/>
        <v>102.66666666666697</v>
      </c>
    </row>
    <row r="268" spans="1:37" ht="12.95" customHeight="1">
      <c r="A268" s="27"/>
      <c r="B268" s="27"/>
      <c r="C268" s="27"/>
      <c r="D268" s="52">
        <f t="shared" si="60"/>
        <v>0.73611111111110905</v>
      </c>
      <c r="E268" s="41">
        <f t="shared" si="59"/>
        <v>210.52777777777817</v>
      </c>
      <c r="F268" s="41">
        <f t="shared" si="59"/>
        <v>222.30555555555424</v>
      </c>
      <c r="G268" s="41">
        <f t="shared" si="59"/>
        <v>229.66666666666595</v>
      </c>
      <c r="H268" s="42">
        <f t="shared" si="59"/>
        <v>195.8055555555564</v>
      </c>
      <c r="I268" s="42">
        <f t="shared" si="59"/>
        <v>207.58333333333258</v>
      </c>
      <c r="J268" s="42">
        <f t="shared" si="59"/>
        <v>214.94444444444397</v>
      </c>
      <c r="K268" s="43">
        <f t="shared" si="59"/>
        <v>181.08333333333297</v>
      </c>
      <c r="L268" s="43">
        <f t="shared" si="59"/>
        <v>192.86111111111032</v>
      </c>
      <c r="M268" s="43">
        <f t="shared" si="59"/>
        <v>200.2222222222224</v>
      </c>
      <c r="N268" s="44">
        <f t="shared" si="59"/>
        <v>135.4444444444436</v>
      </c>
      <c r="O268" s="44">
        <f t="shared" si="59"/>
        <v>147.22222222222342</v>
      </c>
      <c r="P268" s="44">
        <f t="shared" si="59"/>
        <v>154.58333333333243</v>
      </c>
      <c r="Q268" s="45">
        <f t="shared" si="59"/>
        <v>128.08333333333459</v>
      </c>
      <c r="R268" s="45">
        <f t="shared" si="59"/>
        <v>139.86111111111171</v>
      </c>
      <c r="S268" s="45">
        <f t="shared" si="59"/>
        <v>147.22222222222342</v>
      </c>
      <c r="T268" s="46">
        <f t="shared" si="59"/>
        <v>120.72222222222288</v>
      </c>
      <c r="U268" s="46">
        <f t="shared" si="57"/>
        <v>132.5</v>
      </c>
      <c r="V268" s="46">
        <f t="shared" si="57"/>
        <v>139.86111111111171</v>
      </c>
      <c r="W268" s="47">
        <f t="shared" si="57"/>
        <v>113.36111111111117</v>
      </c>
      <c r="X268" s="47">
        <f t="shared" si="57"/>
        <v>125.13888888888829</v>
      </c>
      <c r="Y268" s="47">
        <f t="shared" si="57"/>
        <v>132.5</v>
      </c>
      <c r="Z268" s="48">
        <f t="shared" si="57"/>
        <v>105.99999999999946</v>
      </c>
      <c r="AA268" s="48">
        <f t="shared" si="57"/>
        <v>117.77777777777692</v>
      </c>
      <c r="AB268" s="48">
        <f t="shared" si="57"/>
        <v>125.13888888888829</v>
      </c>
      <c r="AC268" s="49">
        <f t="shared" si="57"/>
        <v>98.638888888888872</v>
      </c>
      <c r="AD268" s="49">
        <f t="shared" si="57"/>
        <v>110.41666666666696</v>
      </c>
      <c r="AE268" s="49">
        <f t="shared" si="57"/>
        <v>117.77777777777692</v>
      </c>
      <c r="AF268" s="50">
        <f t="shared" si="57"/>
        <v>91.277777777777388</v>
      </c>
      <c r="AG268" s="50">
        <f t="shared" si="57"/>
        <v>103.05555555555586</v>
      </c>
      <c r="AH268" s="50">
        <f t="shared" si="57"/>
        <v>110.41666666666696</v>
      </c>
      <c r="AI268" s="51">
        <f t="shared" si="57"/>
        <v>83.916666666667027</v>
      </c>
      <c r="AJ268" s="51">
        <f t="shared" si="57"/>
        <v>95.694444444444144</v>
      </c>
      <c r="AK268" s="51">
        <f t="shared" si="53"/>
        <v>103.05555555555586</v>
      </c>
    </row>
    <row r="269" spans="1:37" ht="12.95" customHeight="1">
      <c r="A269" s="27"/>
      <c r="B269" s="27"/>
      <c r="C269" s="27"/>
      <c r="D269" s="52">
        <f t="shared" si="60"/>
        <v>0.73888888888888682</v>
      </c>
      <c r="E269" s="41">
        <f t="shared" si="59"/>
        <v>211.32222222222262</v>
      </c>
      <c r="F269" s="41">
        <f t="shared" si="59"/>
        <v>223.14444444444314</v>
      </c>
      <c r="G269" s="41">
        <f t="shared" si="59"/>
        <v>230.53333333333262</v>
      </c>
      <c r="H269" s="42">
        <f t="shared" si="59"/>
        <v>196.54444444444528</v>
      </c>
      <c r="I269" s="42">
        <f t="shared" si="59"/>
        <v>208.36666666666591</v>
      </c>
      <c r="J269" s="42">
        <f t="shared" si="59"/>
        <v>215.75555555555508</v>
      </c>
      <c r="K269" s="43">
        <f t="shared" si="59"/>
        <v>181.76666666666631</v>
      </c>
      <c r="L269" s="43">
        <f t="shared" si="59"/>
        <v>193.58888888888811</v>
      </c>
      <c r="M269" s="43">
        <f t="shared" si="59"/>
        <v>200.97777777777796</v>
      </c>
      <c r="N269" s="44">
        <f t="shared" si="59"/>
        <v>135.95555555555472</v>
      </c>
      <c r="O269" s="44">
        <f t="shared" si="59"/>
        <v>147.77777777777897</v>
      </c>
      <c r="P269" s="44">
        <f t="shared" si="59"/>
        <v>155.16666666666578</v>
      </c>
      <c r="Q269" s="45">
        <f t="shared" si="59"/>
        <v>128.56666666666791</v>
      </c>
      <c r="R269" s="45">
        <f t="shared" si="59"/>
        <v>140.38888888888948</v>
      </c>
      <c r="S269" s="45">
        <f t="shared" si="59"/>
        <v>147.77777777777897</v>
      </c>
      <c r="T269" s="46">
        <f t="shared" si="59"/>
        <v>121.17777777777843</v>
      </c>
      <c r="U269" s="46">
        <f t="shared" si="57"/>
        <v>133</v>
      </c>
      <c r="V269" s="46">
        <f t="shared" si="57"/>
        <v>140.38888888888948</v>
      </c>
      <c r="W269" s="47">
        <f t="shared" si="57"/>
        <v>113.78888888888895</v>
      </c>
      <c r="X269" s="47">
        <f t="shared" si="57"/>
        <v>125.61111111111052</v>
      </c>
      <c r="Y269" s="47">
        <f t="shared" si="57"/>
        <v>133</v>
      </c>
      <c r="Z269" s="48">
        <f t="shared" si="57"/>
        <v>106.39999999999947</v>
      </c>
      <c r="AA269" s="48">
        <f t="shared" si="57"/>
        <v>118.22222222222136</v>
      </c>
      <c r="AB269" s="48">
        <f t="shared" si="57"/>
        <v>125.61111111111052</v>
      </c>
      <c r="AC269" s="49">
        <f t="shared" si="57"/>
        <v>99.011111111111092</v>
      </c>
      <c r="AD269" s="49">
        <f t="shared" si="57"/>
        <v>110.83333333333363</v>
      </c>
      <c r="AE269" s="49">
        <f t="shared" si="57"/>
        <v>118.22222222222136</v>
      </c>
      <c r="AF269" s="50">
        <f t="shared" si="57"/>
        <v>91.622222222221836</v>
      </c>
      <c r="AG269" s="50">
        <f t="shared" si="57"/>
        <v>103.44444444444474</v>
      </c>
      <c r="AH269" s="50">
        <f t="shared" si="57"/>
        <v>110.83333333333363</v>
      </c>
      <c r="AI269" s="51">
        <f t="shared" si="57"/>
        <v>84.23333333333369</v>
      </c>
      <c r="AJ269" s="51">
        <f t="shared" si="57"/>
        <v>96.055555555555259</v>
      </c>
      <c r="AK269" s="51">
        <f t="shared" si="53"/>
        <v>103.44444444444474</v>
      </c>
    </row>
    <row r="270" spans="1:37" ht="12.95" customHeight="1">
      <c r="A270" s="27"/>
      <c r="B270" s="27"/>
      <c r="C270" s="27"/>
      <c r="D270" s="52">
        <f t="shared" si="60"/>
        <v>0.74166666666666459</v>
      </c>
      <c r="E270" s="41">
        <f t="shared" si="59"/>
        <v>212.11666666666707</v>
      </c>
      <c r="F270" s="41">
        <f t="shared" si="59"/>
        <v>223.98333333333204</v>
      </c>
      <c r="G270" s="41">
        <f t="shared" si="59"/>
        <v>231.3999999999993</v>
      </c>
      <c r="H270" s="42">
        <f t="shared" si="59"/>
        <v>197.28333333333416</v>
      </c>
      <c r="I270" s="42">
        <f t="shared" si="59"/>
        <v>209.14999999999924</v>
      </c>
      <c r="J270" s="42">
        <f t="shared" si="59"/>
        <v>216.56666666666618</v>
      </c>
      <c r="K270" s="43">
        <f t="shared" si="59"/>
        <v>182.44999999999965</v>
      </c>
      <c r="L270" s="43">
        <f t="shared" si="59"/>
        <v>194.3166666666659</v>
      </c>
      <c r="M270" s="43">
        <f t="shared" si="59"/>
        <v>201.73333333333352</v>
      </c>
      <c r="N270" s="44">
        <f t="shared" si="59"/>
        <v>136.46666666666584</v>
      </c>
      <c r="O270" s="44">
        <f t="shared" si="59"/>
        <v>148.33333333333451</v>
      </c>
      <c r="P270" s="44">
        <f t="shared" si="59"/>
        <v>155.74999999999912</v>
      </c>
      <c r="Q270" s="45">
        <f t="shared" si="59"/>
        <v>129.05000000000123</v>
      </c>
      <c r="R270" s="45">
        <f t="shared" si="59"/>
        <v>140.91666666666725</v>
      </c>
      <c r="S270" s="45">
        <f t="shared" si="59"/>
        <v>148.33333333333451</v>
      </c>
      <c r="T270" s="46">
        <f t="shared" si="59"/>
        <v>121.63333333333398</v>
      </c>
      <c r="U270" s="46">
        <f t="shared" si="57"/>
        <v>133.5</v>
      </c>
      <c r="V270" s="46">
        <f t="shared" si="57"/>
        <v>140.91666666666725</v>
      </c>
      <c r="W270" s="47">
        <f t="shared" si="57"/>
        <v>114.21666666666673</v>
      </c>
      <c r="X270" s="47">
        <f t="shared" si="57"/>
        <v>126.08333333333275</v>
      </c>
      <c r="Y270" s="47">
        <f t="shared" si="57"/>
        <v>133.5</v>
      </c>
      <c r="Z270" s="48">
        <f t="shared" si="57"/>
        <v>106.79999999999947</v>
      </c>
      <c r="AA270" s="48">
        <f t="shared" si="57"/>
        <v>118.6666666666658</v>
      </c>
      <c r="AB270" s="48">
        <f t="shared" si="57"/>
        <v>126.08333333333275</v>
      </c>
      <c r="AC270" s="49">
        <f t="shared" si="57"/>
        <v>99.383333333333312</v>
      </c>
      <c r="AD270" s="49">
        <f t="shared" si="57"/>
        <v>111.2500000000003</v>
      </c>
      <c r="AE270" s="49">
        <f t="shared" si="57"/>
        <v>118.6666666666658</v>
      </c>
      <c r="AF270" s="50">
        <f t="shared" si="57"/>
        <v>91.966666666666285</v>
      </c>
      <c r="AG270" s="50">
        <f t="shared" si="57"/>
        <v>103.83333333333363</v>
      </c>
      <c r="AH270" s="50">
        <f t="shared" si="57"/>
        <v>111.2500000000003</v>
      </c>
      <c r="AI270" s="51">
        <f t="shared" si="57"/>
        <v>84.550000000000352</v>
      </c>
      <c r="AJ270" s="51">
        <f t="shared" si="57"/>
        <v>96.416666666666373</v>
      </c>
      <c r="AK270" s="51">
        <f t="shared" si="53"/>
        <v>103.83333333333363</v>
      </c>
    </row>
    <row r="271" spans="1:37" ht="12.95" customHeight="1">
      <c r="A271" s="27"/>
      <c r="B271" s="27"/>
      <c r="C271" s="27"/>
      <c r="D271" s="52">
        <f t="shared" si="60"/>
        <v>0.74444444444444235</v>
      </c>
      <c r="E271" s="41">
        <f t="shared" si="59"/>
        <v>212.91111111111152</v>
      </c>
      <c r="F271" s="41">
        <f t="shared" si="59"/>
        <v>224.82222222222094</v>
      </c>
      <c r="G271" s="41">
        <f t="shared" si="59"/>
        <v>232.26666666666597</v>
      </c>
      <c r="H271" s="42">
        <f t="shared" si="59"/>
        <v>198.02222222222304</v>
      </c>
      <c r="I271" s="42">
        <f t="shared" si="59"/>
        <v>209.93333333333257</v>
      </c>
      <c r="J271" s="42">
        <f t="shared" si="59"/>
        <v>217.37777777777728</v>
      </c>
      <c r="K271" s="43">
        <f t="shared" si="59"/>
        <v>183.13333333333298</v>
      </c>
      <c r="L271" s="43">
        <f t="shared" si="59"/>
        <v>195.04444444444368</v>
      </c>
      <c r="M271" s="43">
        <f t="shared" si="59"/>
        <v>202.48888888888908</v>
      </c>
      <c r="N271" s="44">
        <f t="shared" si="59"/>
        <v>136.97777777777696</v>
      </c>
      <c r="O271" s="44">
        <f t="shared" si="59"/>
        <v>148.88888888889005</v>
      </c>
      <c r="P271" s="44">
        <f t="shared" si="59"/>
        <v>156.33333333333246</v>
      </c>
      <c r="Q271" s="45">
        <f t="shared" si="59"/>
        <v>129.53333333333455</v>
      </c>
      <c r="R271" s="45">
        <f t="shared" si="59"/>
        <v>141.44444444444503</v>
      </c>
      <c r="S271" s="45">
        <f t="shared" si="59"/>
        <v>148.88888888889005</v>
      </c>
      <c r="T271" s="46">
        <f t="shared" si="59"/>
        <v>122.08888888888953</v>
      </c>
      <c r="U271" s="46">
        <f t="shared" si="57"/>
        <v>134</v>
      </c>
      <c r="V271" s="46">
        <f t="shared" si="57"/>
        <v>141.44444444444503</v>
      </c>
      <c r="W271" s="47">
        <f t="shared" si="57"/>
        <v>114.6444444444445</v>
      </c>
      <c r="X271" s="47">
        <f t="shared" si="57"/>
        <v>126.55555555555497</v>
      </c>
      <c r="Y271" s="47">
        <f t="shared" si="57"/>
        <v>134</v>
      </c>
      <c r="Z271" s="48">
        <f t="shared" si="57"/>
        <v>107.19999999999948</v>
      </c>
      <c r="AA271" s="48">
        <f t="shared" si="57"/>
        <v>119.11111111111025</v>
      </c>
      <c r="AB271" s="48">
        <f t="shared" si="57"/>
        <v>126.55555555555497</v>
      </c>
      <c r="AC271" s="49">
        <f t="shared" si="57"/>
        <v>99.755555555555532</v>
      </c>
      <c r="AD271" s="49">
        <f t="shared" si="57"/>
        <v>111.66666666666697</v>
      </c>
      <c r="AE271" s="49">
        <f t="shared" si="57"/>
        <v>119.11111111111025</v>
      </c>
      <c r="AF271" s="50">
        <f t="shared" si="57"/>
        <v>92.311111111110733</v>
      </c>
      <c r="AG271" s="50">
        <f t="shared" si="57"/>
        <v>104.22222222222251</v>
      </c>
      <c r="AH271" s="50">
        <f t="shared" si="57"/>
        <v>111.66666666666697</v>
      </c>
      <c r="AI271" s="51">
        <f t="shared" si="57"/>
        <v>84.866666666667015</v>
      </c>
      <c r="AJ271" s="51">
        <f t="shared" si="57"/>
        <v>96.777777777777487</v>
      </c>
      <c r="AK271" s="51">
        <f t="shared" si="53"/>
        <v>104.22222222222251</v>
      </c>
    </row>
    <row r="272" spans="1:37" ht="12.95" customHeight="1">
      <c r="A272" s="27"/>
      <c r="B272" s="27"/>
      <c r="C272" s="27"/>
      <c r="D272" s="52">
        <f t="shared" si="60"/>
        <v>0.74722222222222012</v>
      </c>
      <c r="E272" s="41">
        <f t="shared" si="59"/>
        <v>213.70555555555597</v>
      </c>
      <c r="F272" s="41">
        <f t="shared" si="59"/>
        <v>225.66111111110985</v>
      </c>
      <c r="G272" s="41">
        <f t="shared" si="59"/>
        <v>233.13333333333264</v>
      </c>
      <c r="H272" s="42">
        <f t="shared" si="59"/>
        <v>198.76111111111192</v>
      </c>
      <c r="I272" s="42">
        <f t="shared" si="59"/>
        <v>210.7166666666659</v>
      </c>
      <c r="J272" s="42">
        <f t="shared" si="59"/>
        <v>218.18888888888839</v>
      </c>
      <c r="K272" s="43">
        <f t="shared" si="59"/>
        <v>183.81666666666632</v>
      </c>
      <c r="L272" s="43">
        <f t="shared" si="59"/>
        <v>195.77222222222147</v>
      </c>
      <c r="M272" s="43">
        <f t="shared" si="59"/>
        <v>203.24444444444464</v>
      </c>
      <c r="N272" s="44">
        <f t="shared" si="59"/>
        <v>137.48888888888808</v>
      </c>
      <c r="O272" s="44">
        <f t="shared" si="59"/>
        <v>149.44444444444559</v>
      </c>
      <c r="P272" s="44">
        <f t="shared" si="59"/>
        <v>156.9166666666658</v>
      </c>
      <c r="Q272" s="45">
        <f t="shared" si="59"/>
        <v>130.01666666666787</v>
      </c>
      <c r="R272" s="45">
        <f t="shared" si="59"/>
        <v>141.9722222222228</v>
      </c>
      <c r="S272" s="45">
        <f t="shared" si="59"/>
        <v>149.44444444444559</v>
      </c>
      <c r="T272" s="46">
        <f t="shared" si="59"/>
        <v>122.54444444444508</v>
      </c>
      <c r="U272" s="46">
        <f t="shared" si="57"/>
        <v>134.5</v>
      </c>
      <c r="V272" s="46">
        <f t="shared" si="57"/>
        <v>141.9722222222228</v>
      </c>
      <c r="W272" s="47">
        <f t="shared" si="57"/>
        <v>115.07222222222228</v>
      </c>
      <c r="X272" s="47">
        <f t="shared" si="57"/>
        <v>127.0277777777772</v>
      </c>
      <c r="Y272" s="47">
        <f t="shared" si="57"/>
        <v>134.5</v>
      </c>
      <c r="Z272" s="48">
        <f t="shared" si="57"/>
        <v>107.59999999999948</v>
      </c>
      <c r="AA272" s="48">
        <f t="shared" si="57"/>
        <v>119.55555555555469</v>
      </c>
      <c r="AB272" s="48">
        <f t="shared" si="57"/>
        <v>127.0277777777772</v>
      </c>
      <c r="AC272" s="49">
        <f t="shared" si="57"/>
        <v>100.12777777777775</v>
      </c>
      <c r="AD272" s="49">
        <f t="shared" si="57"/>
        <v>112.08333333333364</v>
      </c>
      <c r="AE272" s="49">
        <f t="shared" si="57"/>
        <v>119.55555555555469</v>
      </c>
      <c r="AF272" s="50">
        <f t="shared" si="57"/>
        <v>92.655555555555182</v>
      </c>
      <c r="AG272" s="50">
        <f t="shared" si="57"/>
        <v>104.6111111111114</v>
      </c>
      <c r="AH272" s="50">
        <f t="shared" si="57"/>
        <v>112.08333333333364</v>
      </c>
      <c r="AI272" s="51">
        <f t="shared" si="57"/>
        <v>85.183333333333678</v>
      </c>
      <c r="AJ272" s="51">
        <f t="shared" si="57"/>
        <v>97.138888888888602</v>
      </c>
      <c r="AK272" s="51">
        <f t="shared" si="53"/>
        <v>104.6111111111114</v>
      </c>
    </row>
    <row r="273" spans="1:37" ht="12.95" customHeight="1">
      <c r="A273" s="27"/>
      <c r="B273" s="27"/>
      <c r="C273" s="27"/>
      <c r="D273" s="52">
        <f t="shared" si="60"/>
        <v>0.74999999999999789</v>
      </c>
      <c r="E273" s="41">
        <f t="shared" si="59"/>
        <v>214.50000000000043</v>
      </c>
      <c r="F273" s="41">
        <f t="shared" si="59"/>
        <v>226.49999999999875</v>
      </c>
      <c r="G273" s="41">
        <f t="shared" si="59"/>
        <v>233.99999999999932</v>
      </c>
      <c r="H273" s="42">
        <f t="shared" si="59"/>
        <v>199.5000000000008</v>
      </c>
      <c r="I273" s="42">
        <f t="shared" si="59"/>
        <v>211.49999999999923</v>
      </c>
      <c r="J273" s="42">
        <f t="shared" si="59"/>
        <v>218.99999999999949</v>
      </c>
      <c r="K273" s="43">
        <f t="shared" si="59"/>
        <v>184.49999999999966</v>
      </c>
      <c r="L273" s="43">
        <f t="shared" si="59"/>
        <v>196.49999999999926</v>
      </c>
      <c r="M273" s="43">
        <f t="shared" si="59"/>
        <v>204.0000000000002</v>
      </c>
      <c r="N273" s="44">
        <f t="shared" si="59"/>
        <v>137.9999999999992</v>
      </c>
      <c r="O273" s="44">
        <f t="shared" si="59"/>
        <v>150.00000000000114</v>
      </c>
      <c r="P273" s="44">
        <f t="shared" si="59"/>
        <v>157.49999999999915</v>
      </c>
      <c r="Q273" s="45">
        <f t="shared" si="59"/>
        <v>130.50000000000119</v>
      </c>
      <c r="R273" s="45">
        <f t="shared" si="59"/>
        <v>142.50000000000057</v>
      </c>
      <c r="S273" s="45">
        <f t="shared" si="59"/>
        <v>150.00000000000114</v>
      </c>
      <c r="T273" s="46">
        <f t="shared" si="59"/>
        <v>123.00000000000063</v>
      </c>
      <c r="U273" s="46">
        <f t="shared" si="57"/>
        <v>135</v>
      </c>
      <c r="V273" s="46">
        <f t="shared" si="57"/>
        <v>142.50000000000057</v>
      </c>
      <c r="W273" s="47">
        <f t="shared" si="57"/>
        <v>115.50000000000006</v>
      </c>
      <c r="X273" s="47">
        <f t="shared" si="57"/>
        <v>127.49999999999943</v>
      </c>
      <c r="Y273" s="47">
        <f t="shared" si="57"/>
        <v>135</v>
      </c>
      <c r="Z273" s="48">
        <f t="shared" si="57"/>
        <v>107.99999999999949</v>
      </c>
      <c r="AA273" s="48">
        <f t="shared" si="57"/>
        <v>119.99999999999913</v>
      </c>
      <c r="AB273" s="48">
        <f t="shared" si="57"/>
        <v>127.49999999999943</v>
      </c>
      <c r="AC273" s="49">
        <f t="shared" si="57"/>
        <v>100.49999999999997</v>
      </c>
      <c r="AD273" s="49">
        <f t="shared" si="57"/>
        <v>112.50000000000031</v>
      </c>
      <c r="AE273" s="49">
        <f t="shared" si="57"/>
        <v>119.99999999999913</v>
      </c>
      <c r="AF273" s="50">
        <f t="shared" si="57"/>
        <v>92.999999999999631</v>
      </c>
      <c r="AG273" s="50">
        <f t="shared" si="57"/>
        <v>105.00000000000028</v>
      </c>
      <c r="AH273" s="50">
        <f t="shared" si="57"/>
        <v>112.50000000000031</v>
      </c>
      <c r="AI273" s="51">
        <f t="shared" si="57"/>
        <v>85.500000000000341</v>
      </c>
      <c r="AJ273" s="51">
        <f t="shared" ref="AJ273" si="61">AJ274-(AJ$363/360)</f>
        <v>97.499999999999716</v>
      </c>
      <c r="AK273" s="51">
        <f t="shared" si="53"/>
        <v>105.00000000000028</v>
      </c>
    </row>
    <row r="274" spans="1:37" ht="12.95" customHeight="1">
      <c r="A274" s="27"/>
      <c r="B274" s="27"/>
      <c r="C274" s="27"/>
      <c r="D274" s="52">
        <f t="shared" si="60"/>
        <v>0.75277777777777566</v>
      </c>
      <c r="E274" s="41">
        <f t="shared" si="59"/>
        <v>215.29444444444488</v>
      </c>
      <c r="F274" s="41">
        <f t="shared" si="59"/>
        <v>227.33888888888765</v>
      </c>
      <c r="G274" s="41">
        <f t="shared" si="59"/>
        <v>234.86666666666599</v>
      </c>
      <c r="H274" s="42">
        <f t="shared" si="59"/>
        <v>200.23888888888968</v>
      </c>
      <c r="I274" s="42">
        <f t="shared" si="59"/>
        <v>212.28333333333256</v>
      </c>
      <c r="J274" s="42">
        <f t="shared" si="59"/>
        <v>219.81111111111059</v>
      </c>
      <c r="K274" s="43">
        <f t="shared" si="59"/>
        <v>185.183333333333</v>
      </c>
      <c r="L274" s="43">
        <f t="shared" si="59"/>
        <v>197.22777777777705</v>
      </c>
      <c r="M274" s="43">
        <f t="shared" si="59"/>
        <v>204.75555555555576</v>
      </c>
      <c r="N274" s="44">
        <f t="shared" si="59"/>
        <v>138.51111111111032</v>
      </c>
      <c r="O274" s="44">
        <f t="shared" si="59"/>
        <v>150.55555555555668</v>
      </c>
      <c r="P274" s="44">
        <f t="shared" si="59"/>
        <v>158.08333333333249</v>
      </c>
      <c r="Q274" s="45">
        <f t="shared" si="59"/>
        <v>130.98333333333451</v>
      </c>
      <c r="R274" s="45">
        <f t="shared" si="59"/>
        <v>143.02777777777834</v>
      </c>
      <c r="S274" s="45">
        <f t="shared" si="59"/>
        <v>150.55555555555668</v>
      </c>
      <c r="T274" s="46">
        <f t="shared" si="59"/>
        <v>123.45555555555617</v>
      </c>
      <c r="U274" s="46">
        <f t="shared" ref="U274:AJ281" si="62">U275-(U$363/360)</f>
        <v>135.5</v>
      </c>
      <c r="V274" s="46">
        <f t="shared" si="62"/>
        <v>143.02777777777834</v>
      </c>
      <c r="W274" s="47">
        <f t="shared" si="62"/>
        <v>115.92777777777783</v>
      </c>
      <c r="X274" s="47">
        <f t="shared" si="62"/>
        <v>127.97222222222166</v>
      </c>
      <c r="Y274" s="47">
        <f t="shared" si="62"/>
        <v>135.5</v>
      </c>
      <c r="Z274" s="48">
        <f t="shared" si="62"/>
        <v>108.39999999999949</v>
      </c>
      <c r="AA274" s="48">
        <f t="shared" si="62"/>
        <v>120.44444444444358</v>
      </c>
      <c r="AB274" s="48">
        <f t="shared" si="62"/>
        <v>127.97222222222166</v>
      </c>
      <c r="AC274" s="49">
        <f t="shared" si="62"/>
        <v>100.87222222222219</v>
      </c>
      <c r="AD274" s="49">
        <f t="shared" si="62"/>
        <v>112.91666666666698</v>
      </c>
      <c r="AE274" s="49">
        <f t="shared" si="62"/>
        <v>120.44444444444358</v>
      </c>
      <c r="AF274" s="50">
        <f t="shared" si="62"/>
        <v>93.344444444444079</v>
      </c>
      <c r="AG274" s="50">
        <f t="shared" si="62"/>
        <v>105.38888888888917</v>
      </c>
      <c r="AH274" s="50">
        <f t="shared" si="62"/>
        <v>112.91666666666698</v>
      </c>
      <c r="AI274" s="51">
        <f t="shared" si="62"/>
        <v>85.816666666667004</v>
      </c>
      <c r="AJ274" s="51">
        <f t="shared" si="62"/>
        <v>97.86111111111083</v>
      </c>
      <c r="AK274" s="51">
        <f t="shared" si="53"/>
        <v>105.38888888888917</v>
      </c>
    </row>
    <row r="275" spans="1:37" ht="12.95" customHeight="1">
      <c r="A275" s="27"/>
      <c r="B275" s="27"/>
      <c r="C275" s="27"/>
      <c r="D275" s="52">
        <f t="shared" si="60"/>
        <v>0.75555555555555343</v>
      </c>
      <c r="E275" s="41">
        <f t="shared" si="59"/>
        <v>216.08888888888933</v>
      </c>
      <c r="F275" s="41">
        <f t="shared" si="59"/>
        <v>228.17777777777656</v>
      </c>
      <c r="G275" s="41">
        <f t="shared" si="59"/>
        <v>235.73333333333267</v>
      </c>
      <c r="H275" s="42">
        <f t="shared" si="59"/>
        <v>200.97777777777856</v>
      </c>
      <c r="I275" s="42">
        <f t="shared" si="59"/>
        <v>213.0666666666659</v>
      </c>
      <c r="J275" s="42">
        <f t="shared" si="59"/>
        <v>220.62222222222169</v>
      </c>
      <c r="K275" s="43">
        <f t="shared" si="59"/>
        <v>185.86666666666633</v>
      </c>
      <c r="L275" s="43">
        <f t="shared" si="59"/>
        <v>197.95555555555484</v>
      </c>
      <c r="M275" s="43">
        <f t="shared" si="59"/>
        <v>205.51111111111132</v>
      </c>
      <c r="N275" s="44">
        <f t="shared" si="59"/>
        <v>139.02222222222144</v>
      </c>
      <c r="O275" s="44">
        <f t="shared" si="59"/>
        <v>151.11111111111222</v>
      </c>
      <c r="P275" s="44">
        <f t="shared" si="59"/>
        <v>158.66666666666583</v>
      </c>
      <c r="Q275" s="45">
        <f t="shared" si="59"/>
        <v>131.46666666666783</v>
      </c>
      <c r="R275" s="45">
        <f t="shared" si="59"/>
        <v>143.55555555555611</v>
      </c>
      <c r="S275" s="45">
        <f t="shared" si="59"/>
        <v>151.11111111111222</v>
      </c>
      <c r="T275" s="46">
        <f t="shared" ref="T275:AI290" si="63">T276-(T$363/360)</f>
        <v>123.91111111111172</v>
      </c>
      <c r="U275" s="46">
        <f t="shared" si="63"/>
        <v>136</v>
      </c>
      <c r="V275" s="46">
        <f t="shared" si="63"/>
        <v>143.55555555555611</v>
      </c>
      <c r="W275" s="47">
        <f t="shared" si="63"/>
        <v>116.35555555555561</v>
      </c>
      <c r="X275" s="47">
        <f t="shared" si="63"/>
        <v>128.44444444444389</v>
      </c>
      <c r="Y275" s="47">
        <f t="shared" si="63"/>
        <v>136</v>
      </c>
      <c r="Z275" s="48">
        <f t="shared" si="63"/>
        <v>108.7999999999995</v>
      </c>
      <c r="AA275" s="48">
        <f t="shared" si="63"/>
        <v>120.88888888888802</v>
      </c>
      <c r="AB275" s="48">
        <f t="shared" si="63"/>
        <v>128.44444444444389</v>
      </c>
      <c r="AC275" s="49">
        <f t="shared" si="63"/>
        <v>101.24444444444441</v>
      </c>
      <c r="AD275" s="49">
        <f t="shared" si="63"/>
        <v>113.33333333333366</v>
      </c>
      <c r="AE275" s="49">
        <f t="shared" si="63"/>
        <v>120.88888888888802</v>
      </c>
      <c r="AF275" s="50">
        <f t="shared" si="63"/>
        <v>93.688888888888528</v>
      </c>
      <c r="AG275" s="50">
        <f t="shared" si="63"/>
        <v>105.77777777777806</v>
      </c>
      <c r="AH275" s="50">
        <f t="shared" si="63"/>
        <v>113.33333333333366</v>
      </c>
      <c r="AI275" s="51">
        <f t="shared" si="63"/>
        <v>86.133333333333667</v>
      </c>
      <c r="AJ275" s="51">
        <f t="shared" si="62"/>
        <v>98.222222222221944</v>
      </c>
      <c r="AK275" s="51">
        <f t="shared" si="53"/>
        <v>105.77777777777806</v>
      </c>
    </row>
    <row r="276" spans="1:37" ht="12.95" customHeight="1">
      <c r="A276" s="27"/>
      <c r="B276" s="27"/>
      <c r="C276" s="27"/>
      <c r="D276" s="52">
        <f t="shared" si="60"/>
        <v>0.75833333333333119</v>
      </c>
      <c r="E276" s="41">
        <f t="shared" ref="E276:T291" si="64">E277-(E$363/360)</f>
        <v>216.88333333333378</v>
      </c>
      <c r="F276" s="41">
        <f t="shared" si="64"/>
        <v>229.01666666666546</v>
      </c>
      <c r="G276" s="41">
        <f t="shared" si="64"/>
        <v>236.59999999999934</v>
      </c>
      <c r="H276" s="42">
        <f t="shared" si="64"/>
        <v>201.71666666666744</v>
      </c>
      <c r="I276" s="42">
        <f t="shared" si="64"/>
        <v>213.84999999999923</v>
      </c>
      <c r="J276" s="42">
        <f t="shared" si="64"/>
        <v>221.4333333333328</v>
      </c>
      <c r="K276" s="43">
        <f t="shared" si="64"/>
        <v>186.54999999999967</v>
      </c>
      <c r="L276" s="43">
        <f t="shared" si="64"/>
        <v>198.68333333333263</v>
      </c>
      <c r="M276" s="43">
        <f t="shared" si="64"/>
        <v>206.26666666666688</v>
      </c>
      <c r="N276" s="44">
        <f t="shared" si="64"/>
        <v>139.53333333333256</v>
      </c>
      <c r="O276" s="44">
        <f t="shared" si="64"/>
        <v>151.66666666666777</v>
      </c>
      <c r="P276" s="44">
        <f t="shared" si="64"/>
        <v>159.24999999999918</v>
      </c>
      <c r="Q276" s="45">
        <f t="shared" si="64"/>
        <v>131.95000000000115</v>
      </c>
      <c r="R276" s="45">
        <f t="shared" si="64"/>
        <v>144.08333333333388</v>
      </c>
      <c r="S276" s="45">
        <f t="shared" si="64"/>
        <v>151.66666666666777</v>
      </c>
      <c r="T276" s="46">
        <f t="shared" si="64"/>
        <v>124.36666666666727</v>
      </c>
      <c r="U276" s="46">
        <f t="shared" si="63"/>
        <v>136.5</v>
      </c>
      <c r="V276" s="46">
        <f t="shared" si="63"/>
        <v>144.08333333333388</v>
      </c>
      <c r="W276" s="47">
        <f t="shared" si="63"/>
        <v>116.78333333333339</v>
      </c>
      <c r="X276" s="47">
        <f t="shared" si="63"/>
        <v>128.91666666666612</v>
      </c>
      <c r="Y276" s="47">
        <f t="shared" si="63"/>
        <v>136.5</v>
      </c>
      <c r="Z276" s="48">
        <f t="shared" si="63"/>
        <v>109.19999999999951</v>
      </c>
      <c r="AA276" s="48">
        <f t="shared" si="63"/>
        <v>121.33333333333246</v>
      </c>
      <c r="AB276" s="48">
        <f t="shared" si="63"/>
        <v>128.91666666666612</v>
      </c>
      <c r="AC276" s="49">
        <f t="shared" si="63"/>
        <v>101.61666666666663</v>
      </c>
      <c r="AD276" s="49">
        <f t="shared" si="63"/>
        <v>113.75000000000033</v>
      </c>
      <c r="AE276" s="49">
        <f t="shared" si="63"/>
        <v>121.33333333333246</v>
      </c>
      <c r="AF276" s="50">
        <f t="shared" si="63"/>
        <v>94.033333333332976</v>
      </c>
      <c r="AG276" s="50">
        <f t="shared" si="63"/>
        <v>106.16666666666694</v>
      </c>
      <c r="AH276" s="50">
        <f t="shared" si="63"/>
        <v>113.75000000000033</v>
      </c>
      <c r="AI276" s="51">
        <f t="shared" si="63"/>
        <v>86.45000000000033</v>
      </c>
      <c r="AJ276" s="51">
        <f t="shared" si="62"/>
        <v>98.583333333333059</v>
      </c>
      <c r="AK276" s="51">
        <f t="shared" si="53"/>
        <v>106.16666666666694</v>
      </c>
    </row>
    <row r="277" spans="1:37" ht="12.95" customHeight="1">
      <c r="A277" s="27"/>
      <c r="B277" s="27"/>
      <c r="C277" s="27"/>
      <c r="D277" s="52">
        <f t="shared" si="60"/>
        <v>0.76111111111110896</v>
      </c>
      <c r="E277" s="41">
        <f t="shared" si="64"/>
        <v>217.67777777777823</v>
      </c>
      <c r="F277" s="41">
        <f t="shared" si="64"/>
        <v>229.85555555555436</v>
      </c>
      <c r="G277" s="41">
        <f t="shared" si="64"/>
        <v>237.46666666666601</v>
      </c>
      <c r="H277" s="42">
        <f t="shared" si="64"/>
        <v>202.45555555555632</v>
      </c>
      <c r="I277" s="42">
        <f t="shared" si="64"/>
        <v>214.63333333333256</v>
      </c>
      <c r="J277" s="42">
        <f t="shared" si="64"/>
        <v>222.2444444444439</v>
      </c>
      <c r="K277" s="43">
        <f t="shared" si="64"/>
        <v>187.23333333333301</v>
      </c>
      <c r="L277" s="43">
        <f t="shared" si="64"/>
        <v>199.41111111111042</v>
      </c>
      <c r="M277" s="43">
        <f t="shared" si="64"/>
        <v>207.02222222222244</v>
      </c>
      <c r="N277" s="44">
        <f t="shared" si="64"/>
        <v>140.04444444444368</v>
      </c>
      <c r="O277" s="44">
        <f t="shared" si="64"/>
        <v>152.22222222222331</v>
      </c>
      <c r="P277" s="44">
        <f t="shared" si="64"/>
        <v>159.83333333333252</v>
      </c>
      <c r="Q277" s="45">
        <f t="shared" si="64"/>
        <v>132.43333333333447</v>
      </c>
      <c r="R277" s="45">
        <f t="shared" si="64"/>
        <v>144.61111111111165</v>
      </c>
      <c r="S277" s="45">
        <f t="shared" si="64"/>
        <v>152.22222222222331</v>
      </c>
      <c r="T277" s="46">
        <f t="shared" si="64"/>
        <v>124.82222222222282</v>
      </c>
      <c r="U277" s="46">
        <f t="shared" si="63"/>
        <v>137</v>
      </c>
      <c r="V277" s="46">
        <f t="shared" si="63"/>
        <v>144.61111111111165</v>
      </c>
      <c r="W277" s="47">
        <f t="shared" si="63"/>
        <v>117.21111111111117</v>
      </c>
      <c r="X277" s="47">
        <f t="shared" si="63"/>
        <v>129.38888888888835</v>
      </c>
      <c r="Y277" s="47">
        <f t="shared" si="63"/>
        <v>137</v>
      </c>
      <c r="Z277" s="48">
        <f t="shared" si="63"/>
        <v>109.59999999999951</v>
      </c>
      <c r="AA277" s="48">
        <f t="shared" si="63"/>
        <v>121.7777777777769</v>
      </c>
      <c r="AB277" s="48">
        <f t="shared" si="63"/>
        <v>129.38888888888835</v>
      </c>
      <c r="AC277" s="49">
        <f t="shared" si="63"/>
        <v>101.98888888888885</v>
      </c>
      <c r="AD277" s="49">
        <f t="shared" si="63"/>
        <v>114.166666666667</v>
      </c>
      <c r="AE277" s="49">
        <f t="shared" si="63"/>
        <v>121.7777777777769</v>
      </c>
      <c r="AF277" s="50">
        <f t="shared" si="63"/>
        <v>94.377777777777425</v>
      </c>
      <c r="AG277" s="50">
        <f t="shared" si="63"/>
        <v>106.55555555555583</v>
      </c>
      <c r="AH277" s="50">
        <f t="shared" si="63"/>
        <v>114.166666666667</v>
      </c>
      <c r="AI277" s="51">
        <f t="shared" si="63"/>
        <v>86.766666666666993</v>
      </c>
      <c r="AJ277" s="51">
        <f t="shared" si="62"/>
        <v>98.944444444444173</v>
      </c>
      <c r="AK277" s="51">
        <f t="shared" ref="AJ277:AK299" si="65">AK278-(AK$363/360)</f>
        <v>106.55555555555583</v>
      </c>
    </row>
    <row r="278" spans="1:37" ht="12.95" customHeight="1">
      <c r="A278" s="27"/>
      <c r="B278" s="27"/>
      <c r="C278" s="27"/>
      <c r="D278" s="52">
        <f t="shared" si="60"/>
        <v>0.76388888888888673</v>
      </c>
      <c r="E278" s="41">
        <f t="shared" si="64"/>
        <v>218.47222222222268</v>
      </c>
      <c r="F278" s="41">
        <f t="shared" si="64"/>
        <v>230.69444444444326</v>
      </c>
      <c r="G278" s="41">
        <f t="shared" si="64"/>
        <v>238.33333333333269</v>
      </c>
      <c r="H278" s="42">
        <f t="shared" si="64"/>
        <v>203.1944444444452</v>
      </c>
      <c r="I278" s="42">
        <f t="shared" si="64"/>
        <v>215.41666666666589</v>
      </c>
      <c r="J278" s="42">
        <f t="shared" si="64"/>
        <v>223.055555555555</v>
      </c>
      <c r="K278" s="43">
        <f t="shared" si="64"/>
        <v>187.91666666666634</v>
      </c>
      <c r="L278" s="43">
        <f t="shared" si="64"/>
        <v>200.1388888888882</v>
      </c>
      <c r="M278" s="43">
        <f t="shared" si="64"/>
        <v>207.777777777778</v>
      </c>
      <c r="N278" s="44">
        <f t="shared" si="64"/>
        <v>140.5555555555548</v>
      </c>
      <c r="O278" s="44">
        <f t="shared" si="64"/>
        <v>152.77777777777885</v>
      </c>
      <c r="P278" s="44">
        <f t="shared" si="64"/>
        <v>160.41666666666586</v>
      </c>
      <c r="Q278" s="45">
        <f t="shared" si="64"/>
        <v>132.91666666666779</v>
      </c>
      <c r="R278" s="45">
        <f t="shared" si="64"/>
        <v>145.13888888888943</v>
      </c>
      <c r="S278" s="45">
        <f t="shared" si="64"/>
        <v>152.77777777777885</v>
      </c>
      <c r="T278" s="46">
        <f t="shared" si="64"/>
        <v>125.27777777777837</v>
      </c>
      <c r="U278" s="46">
        <f t="shared" si="63"/>
        <v>137.5</v>
      </c>
      <c r="V278" s="46">
        <f t="shared" si="63"/>
        <v>145.13888888888943</v>
      </c>
      <c r="W278" s="47">
        <f t="shared" si="63"/>
        <v>117.63888888888894</v>
      </c>
      <c r="X278" s="47">
        <f t="shared" si="63"/>
        <v>129.86111111111057</v>
      </c>
      <c r="Y278" s="47">
        <f t="shared" si="63"/>
        <v>137.5</v>
      </c>
      <c r="Z278" s="48">
        <f t="shared" si="63"/>
        <v>109.99999999999952</v>
      </c>
      <c r="AA278" s="48">
        <f t="shared" si="63"/>
        <v>122.22222222222135</v>
      </c>
      <c r="AB278" s="48">
        <f t="shared" si="63"/>
        <v>129.86111111111057</v>
      </c>
      <c r="AC278" s="49">
        <f t="shared" si="63"/>
        <v>102.36111111111107</v>
      </c>
      <c r="AD278" s="49">
        <f t="shared" si="63"/>
        <v>114.58333333333367</v>
      </c>
      <c r="AE278" s="49">
        <f t="shared" si="63"/>
        <v>122.22222222222135</v>
      </c>
      <c r="AF278" s="50">
        <f t="shared" si="63"/>
        <v>94.722222222221873</v>
      </c>
      <c r="AG278" s="50">
        <f t="shared" si="63"/>
        <v>106.94444444444471</v>
      </c>
      <c r="AH278" s="50">
        <f t="shared" si="63"/>
        <v>114.58333333333367</v>
      </c>
      <c r="AI278" s="51">
        <f t="shared" si="63"/>
        <v>87.083333333333655</v>
      </c>
      <c r="AJ278" s="51">
        <f t="shared" si="62"/>
        <v>99.305555555555287</v>
      </c>
      <c r="AK278" s="51">
        <f t="shared" si="65"/>
        <v>106.94444444444471</v>
      </c>
    </row>
    <row r="279" spans="1:37" ht="12.95" customHeight="1">
      <c r="A279" s="27"/>
      <c r="B279" s="27"/>
      <c r="C279" s="27"/>
      <c r="D279" s="52">
        <f t="shared" si="60"/>
        <v>0.7666666666666645</v>
      </c>
      <c r="E279" s="41">
        <f t="shared" si="64"/>
        <v>219.26666666666713</v>
      </c>
      <c r="F279" s="41">
        <f t="shared" si="64"/>
        <v>231.53333333333217</v>
      </c>
      <c r="G279" s="41">
        <f t="shared" si="64"/>
        <v>239.19999999999936</v>
      </c>
      <c r="H279" s="42">
        <f t="shared" si="64"/>
        <v>203.93333333333408</v>
      </c>
      <c r="I279" s="42">
        <f t="shared" si="64"/>
        <v>216.19999999999922</v>
      </c>
      <c r="J279" s="42">
        <f t="shared" si="64"/>
        <v>223.86666666666611</v>
      </c>
      <c r="K279" s="43">
        <f t="shared" si="64"/>
        <v>188.59999999999968</v>
      </c>
      <c r="L279" s="43">
        <f t="shared" si="64"/>
        <v>200.86666666666599</v>
      </c>
      <c r="M279" s="43">
        <f t="shared" si="64"/>
        <v>208.53333333333356</v>
      </c>
      <c r="N279" s="44">
        <f t="shared" si="64"/>
        <v>141.06666666666592</v>
      </c>
      <c r="O279" s="44">
        <f t="shared" si="64"/>
        <v>153.33333333333439</v>
      </c>
      <c r="P279" s="44">
        <f t="shared" si="64"/>
        <v>160.9999999999992</v>
      </c>
      <c r="Q279" s="45">
        <f t="shared" si="64"/>
        <v>133.40000000000111</v>
      </c>
      <c r="R279" s="45">
        <f t="shared" si="64"/>
        <v>145.6666666666672</v>
      </c>
      <c r="S279" s="45">
        <f t="shared" si="64"/>
        <v>153.33333333333439</v>
      </c>
      <c r="T279" s="46">
        <f t="shared" si="64"/>
        <v>125.73333333333392</v>
      </c>
      <c r="U279" s="46">
        <f t="shared" si="63"/>
        <v>138</v>
      </c>
      <c r="V279" s="46">
        <f t="shared" si="63"/>
        <v>145.6666666666672</v>
      </c>
      <c r="W279" s="47">
        <f t="shared" si="63"/>
        <v>118.06666666666672</v>
      </c>
      <c r="X279" s="47">
        <f t="shared" si="63"/>
        <v>130.3333333333328</v>
      </c>
      <c r="Y279" s="47">
        <f t="shared" si="63"/>
        <v>138</v>
      </c>
      <c r="Z279" s="48">
        <f t="shared" si="63"/>
        <v>110.39999999999952</v>
      </c>
      <c r="AA279" s="48">
        <f t="shared" si="63"/>
        <v>122.66666666666579</v>
      </c>
      <c r="AB279" s="48">
        <f t="shared" si="63"/>
        <v>130.3333333333328</v>
      </c>
      <c r="AC279" s="49">
        <f t="shared" si="63"/>
        <v>102.73333333333329</v>
      </c>
      <c r="AD279" s="49">
        <f t="shared" si="63"/>
        <v>115.00000000000034</v>
      </c>
      <c r="AE279" s="49">
        <f t="shared" si="63"/>
        <v>122.66666666666579</v>
      </c>
      <c r="AF279" s="50">
        <f t="shared" si="63"/>
        <v>95.066666666666322</v>
      </c>
      <c r="AG279" s="50">
        <f t="shared" si="63"/>
        <v>107.3333333333336</v>
      </c>
      <c r="AH279" s="50">
        <f t="shared" si="63"/>
        <v>115.00000000000034</v>
      </c>
      <c r="AI279" s="51">
        <f t="shared" si="63"/>
        <v>87.400000000000318</v>
      </c>
      <c r="AJ279" s="51">
        <f t="shared" si="62"/>
        <v>99.666666666666401</v>
      </c>
      <c r="AK279" s="51">
        <f t="shared" si="65"/>
        <v>107.3333333333336</v>
      </c>
    </row>
    <row r="280" spans="1:37" ht="12.95" customHeight="1">
      <c r="A280" s="27"/>
      <c r="B280" s="27"/>
      <c r="C280" s="27"/>
      <c r="D280" s="52">
        <f t="shared" si="60"/>
        <v>0.76944444444444227</v>
      </c>
      <c r="E280" s="41">
        <f t="shared" si="64"/>
        <v>220.06111111111159</v>
      </c>
      <c r="F280" s="41">
        <f t="shared" si="64"/>
        <v>232.37222222222107</v>
      </c>
      <c r="G280" s="41">
        <f t="shared" si="64"/>
        <v>240.06666666666604</v>
      </c>
      <c r="H280" s="42">
        <f t="shared" si="64"/>
        <v>204.67222222222296</v>
      </c>
      <c r="I280" s="42">
        <f t="shared" si="64"/>
        <v>216.98333333333255</v>
      </c>
      <c r="J280" s="42">
        <f t="shared" si="64"/>
        <v>224.67777777777721</v>
      </c>
      <c r="K280" s="43">
        <f t="shared" si="64"/>
        <v>189.28333333333302</v>
      </c>
      <c r="L280" s="43">
        <f t="shared" si="64"/>
        <v>201.59444444444378</v>
      </c>
      <c r="M280" s="43">
        <f t="shared" si="64"/>
        <v>209.28888888888912</v>
      </c>
      <c r="N280" s="44">
        <f t="shared" si="64"/>
        <v>141.57777777777704</v>
      </c>
      <c r="O280" s="44">
        <f t="shared" si="64"/>
        <v>153.88888888888994</v>
      </c>
      <c r="P280" s="44">
        <f t="shared" si="64"/>
        <v>161.58333333333255</v>
      </c>
      <c r="Q280" s="45">
        <f t="shared" si="64"/>
        <v>133.88333333333443</v>
      </c>
      <c r="R280" s="45">
        <f t="shared" si="64"/>
        <v>146.19444444444497</v>
      </c>
      <c r="S280" s="45">
        <f t="shared" si="64"/>
        <v>153.88888888888994</v>
      </c>
      <c r="T280" s="46">
        <f t="shared" si="64"/>
        <v>126.18888888888947</v>
      </c>
      <c r="U280" s="46">
        <f t="shared" si="63"/>
        <v>138.5</v>
      </c>
      <c r="V280" s="46">
        <f t="shared" si="63"/>
        <v>146.19444444444497</v>
      </c>
      <c r="W280" s="47">
        <f t="shared" si="63"/>
        <v>118.4944444444445</v>
      </c>
      <c r="X280" s="47">
        <f t="shared" si="63"/>
        <v>130.80555555555503</v>
      </c>
      <c r="Y280" s="47">
        <f t="shared" si="63"/>
        <v>138.5</v>
      </c>
      <c r="Z280" s="48">
        <f t="shared" si="63"/>
        <v>110.79999999999953</v>
      </c>
      <c r="AA280" s="48">
        <f t="shared" si="63"/>
        <v>123.11111111111023</v>
      </c>
      <c r="AB280" s="48">
        <f t="shared" si="63"/>
        <v>130.80555555555503</v>
      </c>
      <c r="AC280" s="49">
        <f t="shared" si="63"/>
        <v>103.10555555555551</v>
      </c>
      <c r="AD280" s="49">
        <f t="shared" si="63"/>
        <v>115.41666666666701</v>
      </c>
      <c r="AE280" s="49">
        <f t="shared" si="63"/>
        <v>123.11111111111023</v>
      </c>
      <c r="AF280" s="50">
        <f t="shared" si="63"/>
        <v>95.41111111111077</v>
      </c>
      <c r="AG280" s="50">
        <f t="shared" si="63"/>
        <v>107.72222222222248</v>
      </c>
      <c r="AH280" s="50">
        <f t="shared" si="63"/>
        <v>115.41666666666701</v>
      </c>
      <c r="AI280" s="51">
        <f t="shared" si="63"/>
        <v>87.716666666666981</v>
      </c>
      <c r="AJ280" s="51">
        <f t="shared" si="62"/>
        <v>100.02777777777752</v>
      </c>
      <c r="AK280" s="51">
        <f t="shared" si="65"/>
        <v>107.72222222222248</v>
      </c>
    </row>
    <row r="281" spans="1:37" ht="12.95" customHeight="1">
      <c r="A281" s="27"/>
      <c r="B281" s="27"/>
      <c r="C281" s="27"/>
      <c r="D281" s="52">
        <f t="shared" si="60"/>
        <v>0.77222222222222003</v>
      </c>
      <c r="E281" s="41">
        <f t="shared" si="64"/>
        <v>220.85555555555604</v>
      </c>
      <c r="F281" s="41">
        <f t="shared" si="64"/>
        <v>233.21111111110997</v>
      </c>
      <c r="G281" s="41">
        <f t="shared" si="64"/>
        <v>240.93333333333271</v>
      </c>
      <c r="H281" s="42">
        <f t="shared" si="64"/>
        <v>205.41111111111184</v>
      </c>
      <c r="I281" s="42">
        <f t="shared" si="64"/>
        <v>217.76666666666588</v>
      </c>
      <c r="J281" s="42">
        <f t="shared" si="64"/>
        <v>225.48888888888831</v>
      </c>
      <c r="K281" s="43">
        <f t="shared" si="64"/>
        <v>189.96666666666636</v>
      </c>
      <c r="L281" s="43">
        <f t="shared" si="64"/>
        <v>202.32222222222157</v>
      </c>
      <c r="M281" s="43">
        <f t="shared" si="64"/>
        <v>210.04444444444468</v>
      </c>
      <c r="N281" s="44">
        <f t="shared" si="64"/>
        <v>142.08888888888816</v>
      </c>
      <c r="O281" s="44">
        <f t="shared" si="64"/>
        <v>154.44444444444548</v>
      </c>
      <c r="P281" s="44">
        <f t="shared" si="64"/>
        <v>162.16666666666589</v>
      </c>
      <c r="Q281" s="45">
        <f t="shared" si="64"/>
        <v>134.36666666666775</v>
      </c>
      <c r="R281" s="45">
        <f t="shared" si="64"/>
        <v>146.72222222222274</v>
      </c>
      <c r="S281" s="45">
        <f t="shared" si="64"/>
        <v>154.44444444444548</v>
      </c>
      <c r="T281" s="46">
        <f t="shared" si="64"/>
        <v>126.64444444444501</v>
      </c>
      <c r="U281" s="46">
        <f t="shared" si="63"/>
        <v>139</v>
      </c>
      <c r="V281" s="46">
        <f t="shared" si="63"/>
        <v>146.72222222222274</v>
      </c>
      <c r="W281" s="47">
        <f t="shared" si="63"/>
        <v>118.92222222222227</v>
      </c>
      <c r="X281" s="47">
        <f t="shared" si="63"/>
        <v>131.27777777777726</v>
      </c>
      <c r="Y281" s="47">
        <f t="shared" si="63"/>
        <v>139</v>
      </c>
      <c r="Z281" s="48">
        <f t="shared" si="63"/>
        <v>111.19999999999953</v>
      </c>
      <c r="AA281" s="48">
        <f t="shared" si="63"/>
        <v>123.55555555555468</v>
      </c>
      <c r="AB281" s="48">
        <f t="shared" si="63"/>
        <v>131.27777777777726</v>
      </c>
      <c r="AC281" s="49">
        <f t="shared" si="63"/>
        <v>103.47777777777773</v>
      </c>
      <c r="AD281" s="49">
        <f t="shared" si="63"/>
        <v>115.83333333333368</v>
      </c>
      <c r="AE281" s="49">
        <f t="shared" si="63"/>
        <v>123.55555555555468</v>
      </c>
      <c r="AF281" s="50">
        <f t="shared" si="63"/>
        <v>95.755555555555219</v>
      </c>
      <c r="AG281" s="50">
        <f t="shared" si="63"/>
        <v>108.11111111111137</v>
      </c>
      <c r="AH281" s="50">
        <f t="shared" si="63"/>
        <v>115.83333333333368</v>
      </c>
      <c r="AI281" s="51">
        <f t="shared" si="63"/>
        <v>88.033333333333644</v>
      </c>
      <c r="AJ281" s="51">
        <f t="shared" si="62"/>
        <v>100.38888888888863</v>
      </c>
      <c r="AK281" s="51">
        <f t="shared" si="65"/>
        <v>108.11111111111137</v>
      </c>
    </row>
    <row r="282" spans="1:37" ht="12.95" customHeight="1">
      <c r="A282" s="27"/>
      <c r="B282" s="27"/>
      <c r="C282" s="27"/>
      <c r="D282" s="52">
        <f t="shared" si="60"/>
        <v>0.7749999999999978</v>
      </c>
      <c r="E282" s="41">
        <f t="shared" si="64"/>
        <v>221.65000000000049</v>
      </c>
      <c r="F282" s="41">
        <f t="shared" si="64"/>
        <v>234.04999999999887</v>
      </c>
      <c r="G282" s="41">
        <f t="shared" si="64"/>
        <v>241.79999999999939</v>
      </c>
      <c r="H282" s="42">
        <f t="shared" si="64"/>
        <v>206.15000000000072</v>
      </c>
      <c r="I282" s="42">
        <f t="shared" si="64"/>
        <v>218.54999999999922</v>
      </c>
      <c r="J282" s="42">
        <f t="shared" si="64"/>
        <v>226.29999999999941</v>
      </c>
      <c r="K282" s="43">
        <f t="shared" si="64"/>
        <v>190.64999999999969</v>
      </c>
      <c r="L282" s="43">
        <f t="shared" si="64"/>
        <v>203.04999999999936</v>
      </c>
      <c r="M282" s="43">
        <f t="shared" si="64"/>
        <v>210.80000000000024</v>
      </c>
      <c r="N282" s="44">
        <f t="shared" si="64"/>
        <v>142.59999999999928</v>
      </c>
      <c r="O282" s="44">
        <f t="shared" si="64"/>
        <v>155.00000000000102</v>
      </c>
      <c r="P282" s="44">
        <f t="shared" si="64"/>
        <v>162.74999999999923</v>
      </c>
      <c r="Q282" s="45">
        <f t="shared" si="64"/>
        <v>134.85000000000107</v>
      </c>
      <c r="R282" s="45">
        <f t="shared" si="64"/>
        <v>147.25000000000051</v>
      </c>
      <c r="S282" s="45">
        <f t="shared" si="64"/>
        <v>155.00000000000102</v>
      </c>
      <c r="T282" s="46">
        <f t="shared" si="64"/>
        <v>127.10000000000056</v>
      </c>
      <c r="U282" s="46">
        <f t="shared" si="63"/>
        <v>139.5</v>
      </c>
      <c r="V282" s="46">
        <f t="shared" si="63"/>
        <v>147.25000000000051</v>
      </c>
      <c r="W282" s="47">
        <f t="shared" si="63"/>
        <v>119.35000000000005</v>
      </c>
      <c r="X282" s="47">
        <f t="shared" si="63"/>
        <v>131.74999999999949</v>
      </c>
      <c r="Y282" s="47">
        <f t="shared" si="63"/>
        <v>139.5</v>
      </c>
      <c r="Z282" s="48">
        <f t="shared" si="63"/>
        <v>111.59999999999954</v>
      </c>
      <c r="AA282" s="48">
        <f t="shared" si="63"/>
        <v>123.99999999999912</v>
      </c>
      <c r="AB282" s="48">
        <f t="shared" si="63"/>
        <v>131.74999999999949</v>
      </c>
      <c r="AC282" s="49">
        <f t="shared" si="63"/>
        <v>103.84999999999995</v>
      </c>
      <c r="AD282" s="49">
        <f t="shared" si="63"/>
        <v>116.25000000000036</v>
      </c>
      <c r="AE282" s="49">
        <f t="shared" si="63"/>
        <v>123.99999999999912</v>
      </c>
      <c r="AF282" s="50">
        <f t="shared" si="63"/>
        <v>96.099999999999667</v>
      </c>
      <c r="AG282" s="50">
        <f t="shared" si="63"/>
        <v>108.50000000000026</v>
      </c>
      <c r="AH282" s="50">
        <f t="shared" si="63"/>
        <v>116.25000000000036</v>
      </c>
      <c r="AI282" s="51">
        <f t="shared" si="63"/>
        <v>88.350000000000307</v>
      </c>
      <c r="AJ282" s="51">
        <f t="shared" si="65"/>
        <v>100.74999999999974</v>
      </c>
      <c r="AK282" s="51">
        <f t="shared" si="65"/>
        <v>108.50000000000026</v>
      </c>
    </row>
    <row r="283" spans="1:37" ht="12.95" customHeight="1">
      <c r="A283" s="27"/>
      <c r="B283" s="27"/>
      <c r="C283" s="27"/>
      <c r="D283" s="52">
        <f t="shared" si="60"/>
        <v>0.77777777777777557</v>
      </c>
      <c r="E283" s="41">
        <f t="shared" si="64"/>
        <v>222.44444444444494</v>
      </c>
      <c r="F283" s="41">
        <f t="shared" si="64"/>
        <v>234.88888888888778</v>
      </c>
      <c r="G283" s="41">
        <f t="shared" si="64"/>
        <v>242.66666666666606</v>
      </c>
      <c r="H283" s="42">
        <f t="shared" si="64"/>
        <v>206.8888888888896</v>
      </c>
      <c r="I283" s="42">
        <f t="shared" si="64"/>
        <v>219.33333333333255</v>
      </c>
      <c r="J283" s="42">
        <f t="shared" si="64"/>
        <v>227.11111111111052</v>
      </c>
      <c r="K283" s="43">
        <f t="shared" si="64"/>
        <v>191.33333333333303</v>
      </c>
      <c r="L283" s="43">
        <f t="shared" si="64"/>
        <v>203.77777777777715</v>
      </c>
      <c r="M283" s="43">
        <f t="shared" si="64"/>
        <v>211.5555555555558</v>
      </c>
      <c r="N283" s="44">
        <f t="shared" si="64"/>
        <v>143.1111111111104</v>
      </c>
      <c r="O283" s="44">
        <f t="shared" si="64"/>
        <v>155.55555555555657</v>
      </c>
      <c r="P283" s="44">
        <f t="shared" si="64"/>
        <v>163.33333333333258</v>
      </c>
      <c r="Q283" s="45">
        <f t="shared" si="64"/>
        <v>135.33333333333439</v>
      </c>
      <c r="R283" s="45">
        <f t="shared" si="64"/>
        <v>147.77777777777828</v>
      </c>
      <c r="S283" s="45">
        <f t="shared" si="64"/>
        <v>155.55555555555657</v>
      </c>
      <c r="T283" s="46">
        <f t="shared" si="64"/>
        <v>127.55555555555611</v>
      </c>
      <c r="U283" s="46">
        <f t="shared" si="63"/>
        <v>140</v>
      </c>
      <c r="V283" s="46">
        <f t="shared" si="63"/>
        <v>147.77777777777828</v>
      </c>
      <c r="W283" s="47">
        <f t="shared" si="63"/>
        <v>119.77777777777783</v>
      </c>
      <c r="X283" s="47">
        <f t="shared" si="63"/>
        <v>132.22222222222172</v>
      </c>
      <c r="Y283" s="47">
        <f t="shared" si="63"/>
        <v>140</v>
      </c>
      <c r="Z283" s="48">
        <f t="shared" si="63"/>
        <v>111.99999999999955</v>
      </c>
      <c r="AA283" s="48">
        <f t="shared" si="63"/>
        <v>124.44444444444356</v>
      </c>
      <c r="AB283" s="48">
        <f t="shared" si="63"/>
        <v>132.22222222222172</v>
      </c>
      <c r="AC283" s="49">
        <f t="shared" si="63"/>
        <v>104.22222222222217</v>
      </c>
      <c r="AD283" s="49">
        <f t="shared" si="63"/>
        <v>116.66666666666703</v>
      </c>
      <c r="AE283" s="49">
        <f t="shared" si="63"/>
        <v>124.44444444444356</v>
      </c>
      <c r="AF283" s="50">
        <f t="shared" si="63"/>
        <v>96.444444444444116</v>
      </c>
      <c r="AG283" s="50">
        <f t="shared" si="63"/>
        <v>108.88888888888914</v>
      </c>
      <c r="AH283" s="50">
        <f t="shared" si="63"/>
        <v>116.66666666666703</v>
      </c>
      <c r="AI283" s="51">
        <f t="shared" si="63"/>
        <v>88.66666666666697</v>
      </c>
      <c r="AJ283" s="51">
        <f t="shared" si="65"/>
        <v>101.11111111111086</v>
      </c>
      <c r="AK283" s="51">
        <f t="shared" si="65"/>
        <v>108.88888888888914</v>
      </c>
    </row>
    <row r="284" spans="1:37" ht="12.95" customHeight="1">
      <c r="A284" s="27"/>
      <c r="B284" s="27"/>
      <c r="C284" s="27"/>
      <c r="D284" s="52">
        <f t="shared" si="60"/>
        <v>0.78055555555555334</v>
      </c>
      <c r="E284" s="41">
        <f t="shared" si="64"/>
        <v>223.23888888888939</v>
      </c>
      <c r="F284" s="41">
        <f t="shared" si="64"/>
        <v>235.72777777777668</v>
      </c>
      <c r="G284" s="41">
        <f t="shared" si="64"/>
        <v>243.53333333333273</v>
      </c>
      <c r="H284" s="42">
        <f t="shared" si="64"/>
        <v>207.62777777777848</v>
      </c>
      <c r="I284" s="42">
        <f t="shared" si="64"/>
        <v>220.11666666666588</v>
      </c>
      <c r="J284" s="42">
        <f t="shared" si="64"/>
        <v>227.92222222222162</v>
      </c>
      <c r="K284" s="43">
        <f t="shared" si="64"/>
        <v>192.01666666666637</v>
      </c>
      <c r="L284" s="43">
        <f t="shared" si="64"/>
        <v>204.50555555555493</v>
      </c>
      <c r="M284" s="43">
        <f t="shared" si="64"/>
        <v>212.31111111111136</v>
      </c>
      <c r="N284" s="44">
        <f t="shared" si="64"/>
        <v>143.62222222222152</v>
      </c>
      <c r="O284" s="44">
        <f t="shared" si="64"/>
        <v>156.11111111111211</v>
      </c>
      <c r="P284" s="44">
        <f t="shared" si="64"/>
        <v>163.91666666666592</v>
      </c>
      <c r="Q284" s="45">
        <f t="shared" si="64"/>
        <v>135.81666666666771</v>
      </c>
      <c r="R284" s="45">
        <f t="shared" si="64"/>
        <v>148.30555555555605</v>
      </c>
      <c r="S284" s="45">
        <f t="shared" si="64"/>
        <v>156.11111111111211</v>
      </c>
      <c r="T284" s="46">
        <f t="shared" si="64"/>
        <v>128.01111111111166</v>
      </c>
      <c r="U284" s="46">
        <f t="shared" si="63"/>
        <v>140.5</v>
      </c>
      <c r="V284" s="46">
        <f t="shared" si="63"/>
        <v>148.30555555555605</v>
      </c>
      <c r="W284" s="47">
        <f t="shared" si="63"/>
        <v>120.20555555555561</v>
      </c>
      <c r="X284" s="47">
        <f t="shared" si="63"/>
        <v>132.69444444444395</v>
      </c>
      <c r="Y284" s="47">
        <f t="shared" si="63"/>
        <v>140.5</v>
      </c>
      <c r="Z284" s="48">
        <f t="shared" si="63"/>
        <v>112.39999999999955</v>
      </c>
      <c r="AA284" s="48">
        <f t="shared" si="63"/>
        <v>124.888888888888</v>
      </c>
      <c r="AB284" s="48">
        <f t="shared" si="63"/>
        <v>132.69444444444395</v>
      </c>
      <c r="AC284" s="49">
        <f t="shared" si="63"/>
        <v>104.59444444444439</v>
      </c>
      <c r="AD284" s="49">
        <f t="shared" si="63"/>
        <v>117.0833333333337</v>
      </c>
      <c r="AE284" s="49">
        <f t="shared" si="63"/>
        <v>124.888888888888</v>
      </c>
      <c r="AF284" s="50">
        <f t="shared" si="63"/>
        <v>96.788888888888565</v>
      </c>
      <c r="AG284" s="50">
        <f t="shared" si="63"/>
        <v>109.27777777777803</v>
      </c>
      <c r="AH284" s="50">
        <f t="shared" si="63"/>
        <v>117.0833333333337</v>
      </c>
      <c r="AI284" s="51">
        <f t="shared" si="63"/>
        <v>88.983333333333633</v>
      </c>
      <c r="AJ284" s="51">
        <f t="shared" si="65"/>
        <v>101.47222222222197</v>
      </c>
      <c r="AK284" s="51">
        <f t="shared" si="65"/>
        <v>109.27777777777803</v>
      </c>
    </row>
    <row r="285" spans="1:37" ht="12.95" customHeight="1">
      <c r="A285" s="27"/>
      <c r="B285" s="27"/>
      <c r="C285" s="27"/>
      <c r="D285" s="52">
        <f t="shared" si="60"/>
        <v>0.78333333333333111</v>
      </c>
      <c r="E285" s="41">
        <f t="shared" si="64"/>
        <v>224.03333333333384</v>
      </c>
      <c r="F285" s="41">
        <f t="shared" si="64"/>
        <v>236.56666666666558</v>
      </c>
      <c r="G285" s="41">
        <f t="shared" si="64"/>
        <v>244.39999999999941</v>
      </c>
      <c r="H285" s="42">
        <f t="shared" si="64"/>
        <v>208.36666666666736</v>
      </c>
      <c r="I285" s="42">
        <f t="shared" si="64"/>
        <v>220.89999999999921</v>
      </c>
      <c r="J285" s="42">
        <f t="shared" si="64"/>
        <v>228.73333333333272</v>
      </c>
      <c r="K285" s="43">
        <f t="shared" si="64"/>
        <v>192.6999999999997</v>
      </c>
      <c r="L285" s="43">
        <f t="shared" si="64"/>
        <v>205.23333333333272</v>
      </c>
      <c r="M285" s="43">
        <f t="shared" si="64"/>
        <v>213.06666666666692</v>
      </c>
      <c r="N285" s="44">
        <f t="shared" si="64"/>
        <v>144.13333333333264</v>
      </c>
      <c r="O285" s="44">
        <f t="shared" si="64"/>
        <v>156.66666666666765</v>
      </c>
      <c r="P285" s="44">
        <f t="shared" si="64"/>
        <v>164.49999999999926</v>
      </c>
      <c r="Q285" s="45">
        <f t="shared" si="64"/>
        <v>136.30000000000103</v>
      </c>
      <c r="R285" s="45">
        <f t="shared" si="64"/>
        <v>148.83333333333383</v>
      </c>
      <c r="S285" s="45">
        <f t="shared" si="64"/>
        <v>156.66666666666765</v>
      </c>
      <c r="T285" s="46">
        <f t="shared" si="64"/>
        <v>128.46666666666721</v>
      </c>
      <c r="U285" s="46">
        <f t="shared" si="63"/>
        <v>141</v>
      </c>
      <c r="V285" s="46">
        <f t="shared" si="63"/>
        <v>148.83333333333383</v>
      </c>
      <c r="W285" s="47">
        <f t="shared" si="63"/>
        <v>120.63333333333338</v>
      </c>
      <c r="X285" s="47">
        <f t="shared" si="63"/>
        <v>133.16666666666617</v>
      </c>
      <c r="Y285" s="47">
        <f t="shared" si="63"/>
        <v>141</v>
      </c>
      <c r="Z285" s="48">
        <f t="shared" si="63"/>
        <v>112.79999999999956</v>
      </c>
      <c r="AA285" s="48">
        <f t="shared" si="63"/>
        <v>125.33333333333245</v>
      </c>
      <c r="AB285" s="48">
        <f t="shared" si="63"/>
        <v>133.16666666666617</v>
      </c>
      <c r="AC285" s="49">
        <f t="shared" si="63"/>
        <v>104.96666666666661</v>
      </c>
      <c r="AD285" s="49">
        <f t="shared" si="63"/>
        <v>117.50000000000037</v>
      </c>
      <c r="AE285" s="49">
        <f t="shared" si="63"/>
        <v>125.33333333333245</v>
      </c>
      <c r="AF285" s="50">
        <f t="shared" si="63"/>
        <v>97.133333333333013</v>
      </c>
      <c r="AG285" s="50">
        <f t="shared" si="63"/>
        <v>109.66666666666691</v>
      </c>
      <c r="AH285" s="50">
        <f t="shared" si="63"/>
        <v>117.50000000000037</v>
      </c>
      <c r="AI285" s="51">
        <f t="shared" si="63"/>
        <v>89.300000000000296</v>
      </c>
      <c r="AJ285" s="51">
        <f t="shared" si="65"/>
        <v>101.83333333333309</v>
      </c>
      <c r="AK285" s="51">
        <f t="shared" si="65"/>
        <v>109.66666666666691</v>
      </c>
    </row>
    <row r="286" spans="1:37" ht="12.95" customHeight="1">
      <c r="A286" s="27"/>
      <c r="B286" s="27"/>
      <c r="C286" s="27"/>
      <c r="D286" s="52">
        <f t="shared" si="60"/>
        <v>0.78611111111110887</v>
      </c>
      <c r="E286" s="41">
        <f t="shared" si="64"/>
        <v>224.82777777777829</v>
      </c>
      <c r="F286" s="41">
        <f t="shared" si="64"/>
        <v>237.40555555555449</v>
      </c>
      <c r="G286" s="41">
        <f t="shared" si="64"/>
        <v>245.26666666666608</v>
      </c>
      <c r="H286" s="42">
        <f t="shared" si="64"/>
        <v>209.10555555555624</v>
      </c>
      <c r="I286" s="42">
        <f t="shared" si="64"/>
        <v>221.68333333333254</v>
      </c>
      <c r="J286" s="42">
        <f t="shared" si="64"/>
        <v>229.54444444444383</v>
      </c>
      <c r="K286" s="43">
        <f t="shared" si="64"/>
        <v>193.38333333333304</v>
      </c>
      <c r="L286" s="43">
        <f t="shared" si="64"/>
        <v>205.96111111111051</v>
      </c>
      <c r="M286" s="43">
        <f t="shared" si="64"/>
        <v>213.82222222222248</v>
      </c>
      <c r="N286" s="44">
        <f t="shared" si="64"/>
        <v>144.64444444444376</v>
      </c>
      <c r="O286" s="44">
        <f t="shared" si="64"/>
        <v>157.22222222222319</v>
      </c>
      <c r="P286" s="44">
        <f t="shared" si="64"/>
        <v>165.0833333333326</v>
      </c>
      <c r="Q286" s="45">
        <f t="shared" si="64"/>
        <v>136.78333333333435</v>
      </c>
      <c r="R286" s="45">
        <f t="shared" si="64"/>
        <v>149.3611111111116</v>
      </c>
      <c r="S286" s="45">
        <f t="shared" si="64"/>
        <v>157.22222222222319</v>
      </c>
      <c r="T286" s="46">
        <f t="shared" si="64"/>
        <v>128.92222222222276</v>
      </c>
      <c r="U286" s="46">
        <f t="shared" si="63"/>
        <v>141.5</v>
      </c>
      <c r="V286" s="46">
        <f t="shared" si="63"/>
        <v>149.3611111111116</v>
      </c>
      <c r="W286" s="47">
        <f t="shared" si="63"/>
        <v>121.06111111111116</v>
      </c>
      <c r="X286" s="47">
        <f t="shared" si="63"/>
        <v>133.6388888888884</v>
      </c>
      <c r="Y286" s="47">
        <f t="shared" si="63"/>
        <v>141.5</v>
      </c>
      <c r="Z286" s="48">
        <f t="shared" si="63"/>
        <v>113.19999999999956</v>
      </c>
      <c r="AA286" s="48">
        <f t="shared" si="63"/>
        <v>125.77777777777689</v>
      </c>
      <c r="AB286" s="48">
        <f t="shared" si="63"/>
        <v>133.6388888888884</v>
      </c>
      <c r="AC286" s="49">
        <f t="shared" si="63"/>
        <v>105.33888888888883</v>
      </c>
      <c r="AD286" s="49">
        <f t="shared" si="63"/>
        <v>117.91666666666704</v>
      </c>
      <c r="AE286" s="49">
        <f t="shared" si="63"/>
        <v>125.77777777777689</v>
      </c>
      <c r="AF286" s="50">
        <f t="shared" si="63"/>
        <v>97.477777777777462</v>
      </c>
      <c r="AG286" s="50">
        <f t="shared" si="63"/>
        <v>110.0555555555558</v>
      </c>
      <c r="AH286" s="50">
        <f t="shared" si="63"/>
        <v>117.91666666666704</v>
      </c>
      <c r="AI286" s="51">
        <f t="shared" si="63"/>
        <v>89.616666666666958</v>
      </c>
      <c r="AJ286" s="51">
        <f t="shared" si="65"/>
        <v>102.1944444444442</v>
      </c>
      <c r="AK286" s="51">
        <f t="shared" si="65"/>
        <v>110.0555555555558</v>
      </c>
    </row>
    <row r="287" spans="1:37" ht="12.95" customHeight="1">
      <c r="A287" s="27"/>
      <c r="B287" s="27"/>
      <c r="C287" s="27"/>
      <c r="D287" s="52">
        <f t="shared" si="60"/>
        <v>0.78888888888888664</v>
      </c>
      <c r="E287" s="41">
        <f t="shared" si="64"/>
        <v>225.62222222222275</v>
      </c>
      <c r="F287" s="41">
        <f t="shared" si="64"/>
        <v>238.24444444444339</v>
      </c>
      <c r="G287" s="41">
        <f t="shared" si="64"/>
        <v>246.13333333333276</v>
      </c>
      <c r="H287" s="42">
        <f t="shared" si="64"/>
        <v>209.84444444444512</v>
      </c>
      <c r="I287" s="42">
        <f t="shared" si="64"/>
        <v>222.46666666666587</v>
      </c>
      <c r="J287" s="42">
        <f t="shared" si="64"/>
        <v>230.35555555555493</v>
      </c>
      <c r="K287" s="43">
        <f t="shared" si="64"/>
        <v>194.06666666666638</v>
      </c>
      <c r="L287" s="43">
        <f t="shared" si="64"/>
        <v>206.6888888888883</v>
      </c>
      <c r="M287" s="43">
        <f t="shared" si="64"/>
        <v>214.57777777777804</v>
      </c>
      <c r="N287" s="44">
        <f t="shared" si="64"/>
        <v>145.15555555555488</v>
      </c>
      <c r="O287" s="44">
        <f t="shared" si="64"/>
        <v>157.77777777777874</v>
      </c>
      <c r="P287" s="44">
        <f t="shared" si="64"/>
        <v>165.66666666666595</v>
      </c>
      <c r="Q287" s="45">
        <f t="shared" si="64"/>
        <v>137.26666666666767</v>
      </c>
      <c r="R287" s="45">
        <f t="shared" si="64"/>
        <v>149.88888888888937</v>
      </c>
      <c r="S287" s="45">
        <f t="shared" si="64"/>
        <v>157.77777777777874</v>
      </c>
      <c r="T287" s="46">
        <f t="shared" si="64"/>
        <v>129.37777777777831</v>
      </c>
      <c r="U287" s="46">
        <f t="shared" si="63"/>
        <v>142</v>
      </c>
      <c r="V287" s="46">
        <f t="shared" si="63"/>
        <v>149.88888888888937</v>
      </c>
      <c r="W287" s="47">
        <f t="shared" si="63"/>
        <v>121.48888888888894</v>
      </c>
      <c r="X287" s="47">
        <f t="shared" si="63"/>
        <v>134.11111111111063</v>
      </c>
      <c r="Y287" s="47">
        <f t="shared" si="63"/>
        <v>142</v>
      </c>
      <c r="Z287" s="48">
        <f t="shared" si="63"/>
        <v>113.59999999999957</v>
      </c>
      <c r="AA287" s="48">
        <f t="shared" si="63"/>
        <v>126.22222222222133</v>
      </c>
      <c r="AB287" s="48">
        <f t="shared" si="63"/>
        <v>134.11111111111063</v>
      </c>
      <c r="AC287" s="49">
        <f t="shared" si="63"/>
        <v>105.71111111111105</v>
      </c>
      <c r="AD287" s="49">
        <f t="shared" si="63"/>
        <v>118.33333333333371</v>
      </c>
      <c r="AE287" s="49">
        <f t="shared" si="63"/>
        <v>126.22222222222133</v>
      </c>
      <c r="AF287" s="50">
        <f t="shared" si="63"/>
        <v>97.82222222222191</v>
      </c>
      <c r="AG287" s="50">
        <f t="shared" si="63"/>
        <v>110.44444444444468</v>
      </c>
      <c r="AH287" s="50">
        <f t="shared" si="63"/>
        <v>118.33333333333371</v>
      </c>
      <c r="AI287" s="51">
        <f t="shared" si="63"/>
        <v>89.933333333333621</v>
      </c>
      <c r="AJ287" s="51">
        <f t="shared" si="65"/>
        <v>102.55555555555532</v>
      </c>
      <c r="AK287" s="51">
        <f t="shared" si="65"/>
        <v>110.44444444444468</v>
      </c>
    </row>
    <row r="288" spans="1:37" ht="12.95" customHeight="1">
      <c r="A288" s="27"/>
      <c r="B288" s="27"/>
      <c r="C288" s="27"/>
      <c r="D288" s="52">
        <f t="shared" si="60"/>
        <v>0.79166666666666441</v>
      </c>
      <c r="E288" s="41">
        <f t="shared" si="64"/>
        <v>226.4166666666672</v>
      </c>
      <c r="F288" s="41">
        <f t="shared" si="64"/>
        <v>239.08333333333229</v>
      </c>
      <c r="G288" s="41">
        <f t="shared" si="64"/>
        <v>246.99999999999943</v>
      </c>
      <c r="H288" s="42">
        <f t="shared" si="64"/>
        <v>210.583333333334</v>
      </c>
      <c r="I288" s="42">
        <f t="shared" si="64"/>
        <v>223.2499999999992</v>
      </c>
      <c r="J288" s="42">
        <f t="shared" si="64"/>
        <v>231.16666666666603</v>
      </c>
      <c r="K288" s="43">
        <f t="shared" si="64"/>
        <v>194.74999999999972</v>
      </c>
      <c r="L288" s="43">
        <f t="shared" si="64"/>
        <v>207.41666666666609</v>
      </c>
      <c r="M288" s="43">
        <f t="shared" si="64"/>
        <v>215.3333333333336</v>
      </c>
      <c r="N288" s="44">
        <f t="shared" si="64"/>
        <v>145.666666666666</v>
      </c>
      <c r="O288" s="44">
        <f t="shared" si="64"/>
        <v>158.33333333333428</v>
      </c>
      <c r="P288" s="44">
        <f t="shared" si="64"/>
        <v>166.24999999999929</v>
      </c>
      <c r="Q288" s="45">
        <f t="shared" si="64"/>
        <v>137.75000000000099</v>
      </c>
      <c r="R288" s="45">
        <f t="shared" si="64"/>
        <v>150.41666666666714</v>
      </c>
      <c r="S288" s="45">
        <f t="shared" si="64"/>
        <v>158.33333333333428</v>
      </c>
      <c r="T288" s="46">
        <f t="shared" si="64"/>
        <v>129.83333333333385</v>
      </c>
      <c r="U288" s="46">
        <f t="shared" si="63"/>
        <v>142.5</v>
      </c>
      <c r="V288" s="46">
        <f t="shared" si="63"/>
        <v>150.41666666666714</v>
      </c>
      <c r="W288" s="47">
        <f t="shared" si="63"/>
        <v>121.91666666666671</v>
      </c>
      <c r="X288" s="47">
        <f t="shared" si="63"/>
        <v>134.58333333333286</v>
      </c>
      <c r="Y288" s="47">
        <f t="shared" si="63"/>
        <v>142.5</v>
      </c>
      <c r="Z288" s="48">
        <f t="shared" si="63"/>
        <v>113.99999999999957</v>
      </c>
      <c r="AA288" s="48">
        <f t="shared" si="63"/>
        <v>126.66666666666578</v>
      </c>
      <c r="AB288" s="48">
        <f t="shared" si="63"/>
        <v>134.58333333333286</v>
      </c>
      <c r="AC288" s="49">
        <f t="shared" si="63"/>
        <v>106.08333333333327</v>
      </c>
      <c r="AD288" s="49">
        <f t="shared" si="63"/>
        <v>118.75000000000038</v>
      </c>
      <c r="AE288" s="49">
        <f t="shared" si="63"/>
        <v>126.66666666666578</v>
      </c>
      <c r="AF288" s="50">
        <f t="shared" si="63"/>
        <v>98.166666666666359</v>
      </c>
      <c r="AG288" s="50">
        <f t="shared" si="63"/>
        <v>110.83333333333357</v>
      </c>
      <c r="AH288" s="50">
        <f t="shared" si="63"/>
        <v>118.75000000000038</v>
      </c>
      <c r="AI288" s="51">
        <f t="shared" si="63"/>
        <v>90.250000000000284</v>
      </c>
      <c r="AJ288" s="51">
        <f t="shared" si="65"/>
        <v>102.91666666666643</v>
      </c>
      <c r="AK288" s="51">
        <f t="shared" si="65"/>
        <v>110.83333333333357</v>
      </c>
    </row>
    <row r="289" spans="1:37" ht="12.95" customHeight="1">
      <c r="A289" s="27"/>
      <c r="B289" s="27"/>
      <c r="C289" s="27"/>
      <c r="D289" s="52">
        <f t="shared" si="60"/>
        <v>0.79444444444444218</v>
      </c>
      <c r="E289" s="41">
        <f t="shared" si="64"/>
        <v>227.21111111111165</v>
      </c>
      <c r="F289" s="41">
        <f t="shared" si="64"/>
        <v>239.92222222222119</v>
      </c>
      <c r="G289" s="41">
        <f t="shared" si="64"/>
        <v>247.86666666666611</v>
      </c>
      <c r="H289" s="42">
        <f t="shared" si="64"/>
        <v>211.32222222222288</v>
      </c>
      <c r="I289" s="42">
        <f t="shared" si="64"/>
        <v>224.03333333333254</v>
      </c>
      <c r="J289" s="42">
        <f t="shared" si="64"/>
        <v>231.97777777777713</v>
      </c>
      <c r="K289" s="43">
        <f t="shared" si="64"/>
        <v>195.43333333333305</v>
      </c>
      <c r="L289" s="43">
        <f t="shared" si="64"/>
        <v>208.14444444444388</v>
      </c>
      <c r="M289" s="43">
        <f t="shared" si="64"/>
        <v>216.08888888888916</v>
      </c>
      <c r="N289" s="44">
        <f t="shared" si="64"/>
        <v>146.17777777777712</v>
      </c>
      <c r="O289" s="44">
        <f t="shared" si="64"/>
        <v>158.88888888888982</v>
      </c>
      <c r="P289" s="44">
        <f t="shared" si="64"/>
        <v>166.83333333333263</v>
      </c>
      <c r="Q289" s="45">
        <f t="shared" si="64"/>
        <v>138.23333333333431</v>
      </c>
      <c r="R289" s="45">
        <f t="shared" si="64"/>
        <v>150.94444444444491</v>
      </c>
      <c r="S289" s="45">
        <f t="shared" si="64"/>
        <v>158.88888888888982</v>
      </c>
      <c r="T289" s="46">
        <f t="shared" si="64"/>
        <v>130.2888888888894</v>
      </c>
      <c r="U289" s="46">
        <f t="shared" si="63"/>
        <v>143</v>
      </c>
      <c r="V289" s="46">
        <f t="shared" si="63"/>
        <v>150.94444444444491</v>
      </c>
      <c r="W289" s="47">
        <f t="shared" si="63"/>
        <v>122.34444444444449</v>
      </c>
      <c r="X289" s="47">
        <f t="shared" si="63"/>
        <v>135.05555555555509</v>
      </c>
      <c r="Y289" s="47">
        <f t="shared" si="63"/>
        <v>143</v>
      </c>
      <c r="Z289" s="48">
        <f t="shared" si="63"/>
        <v>114.39999999999958</v>
      </c>
      <c r="AA289" s="48">
        <f t="shared" si="63"/>
        <v>127.11111111111022</v>
      </c>
      <c r="AB289" s="48">
        <f t="shared" si="63"/>
        <v>135.05555555555509</v>
      </c>
      <c r="AC289" s="49">
        <f t="shared" si="63"/>
        <v>106.45555555555549</v>
      </c>
      <c r="AD289" s="49">
        <f t="shared" si="63"/>
        <v>119.16666666666706</v>
      </c>
      <c r="AE289" s="49">
        <f t="shared" si="63"/>
        <v>127.11111111111022</v>
      </c>
      <c r="AF289" s="50">
        <f t="shared" si="63"/>
        <v>98.511111111110807</v>
      </c>
      <c r="AG289" s="50">
        <f t="shared" si="63"/>
        <v>111.22222222222246</v>
      </c>
      <c r="AH289" s="50">
        <f t="shared" si="63"/>
        <v>119.16666666666706</v>
      </c>
      <c r="AI289" s="51">
        <f t="shared" si="63"/>
        <v>90.566666666666947</v>
      </c>
      <c r="AJ289" s="51">
        <f t="shared" si="65"/>
        <v>103.27777777777754</v>
      </c>
      <c r="AK289" s="51">
        <f t="shared" si="65"/>
        <v>111.22222222222246</v>
      </c>
    </row>
    <row r="290" spans="1:37" ht="12.95" customHeight="1">
      <c r="A290" s="27"/>
      <c r="B290" s="27"/>
      <c r="C290" s="27"/>
      <c r="D290" s="52">
        <f t="shared" si="60"/>
        <v>0.79722222222221995</v>
      </c>
      <c r="E290" s="41">
        <f t="shared" si="64"/>
        <v>228.0055555555561</v>
      </c>
      <c r="F290" s="41">
        <f t="shared" si="64"/>
        <v>240.7611111111101</v>
      </c>
      <c r="G290" s="41">
        <f t="shared" si="64"/>
        <v>248.73333333333278</v>
      </c>
      <c r="H290" s="42">
        <f t="shared" si="64"/>
        <v>212.06111111111176</v>
      </c>
      <c r="I290" s="42">
        <f t="shared" si="64"/>
        <v>224.81666666666587</v>
      </c>
      <c r="J290" s="42">
        <f t="shared" si="64"/>
        <v>232.78888888888824</v>
      </c>
      <c r="K290" s="43">
        <f t="shared" si="64"/>
        <v>196.11666666666639</v>
      </c>
      <c r="L290" s="43">
        <f t="shared" si="64"/>
        <v>208.87222222222167</v>
      </c>
      <c r="M290" s="43">
        <f t="shared" si="64"/>
        <v>216.84444444444472</v>
      </c>
      <c r="N290" s="44">
        <f t="shared" si="64"/>
        <v>146.68888888888824</v>
      </c>
      <c r="O290" s="44">
        <f t="shared" si="64"/>
        <v>159.44444444444537</v>
      </c>
      <c r="P290" s="44">
        <f t="shared" si="64"/>
        <v>167.41666666666598</v>
      </c>
      <c r="Q290" s="45">
        <f t="shared" si="64"/>
        <v>138.71666666666763</v>
      </c>
      <c r="R290" s="45">
        <f t="shared" si="64"/>
        <v>151.47222222222268</v>
      </c>
      <c r="S290" s="45">
        <f t="shared" si="64"/>
        <v>159.44444444444537</v>
      </c>
      <c r="T290" s="46">
        <f t="shared" si="64"/>
        <v>130.74444444444495</v>
      </c>
      <c r="U290" s="46">
        <f t="shared" si="63"/>
        <v>143.5</v>
      </c>
      <c r="V290" s="46">
        <f t="shared" si="63"/>
        <v>151.47222222222268</v>
      </c>
      <c r="W290" s="47">
        <f t="shared" si="63"/>
        <v>122.77222222222227</v>
      </c>
      <c r="X290" s="47">
        <f t="shared" si="63"/>
        <v>135.52777777777732</v>
      </c>
      <c r="Y290" s="47">
        <f t="shared" si="63"/>
        <v>143.5</v>
      </c>
      <c r="Z290" s="48">
        <f t="shared" si="63"/>
        <v>114.79999999999959</v>
      </c>
      <c r="AA290" s="48">
        <f t="shared" si="63"/>
        <v>127.55555555555466</v>
      </c>
      <c r="AB290" s="48">
        <f t="shared" si="63"/>
        <v>135.52777777777732</v>
      </c>
      <c r="AC290" s="49">
        <f t="shared" si="63"/>
        <v>106.82777777777771</v>
      </c>
      <c r="AD290" s="49">
        <f t="shared" si="63"/>
        <v>119.58333333333373</v>
      </c>
      <c r="AE290" s="49">
        <f t="shared" si="63"/>
        <v>127.55555555555466</v>
      </c>
      <c r="AF290" s="50">
        <f t="shared" si="63"/>
        <v>98.855555555555256</v>
      </c>
      <c r="AG290" s="50">
        <f t="shared" si="63"/>
        <v>111.61111111111134</v>
      </c>
      <c r="AH290" s="50">
        <f t="shared" si="63"/>
        <v>119.58333333333373</v>
      </c>
      <c r="AI290" s="51">
        <f t="shared" si="63"/>
        <v>90.88333333333361</v>
      </c>
      <c r="AJ290" s="51">
        <f t="shared" si="65"/>
        <v>103.63888888888866</v>
      </c>
      <c r="AK290" s="51">
        <f t="shared" si="65"/>
        <v>111.61111111111134</v>
      </c>
    </row>
    <row r="291" spans="1:37" ht="12.95" customHeight="1">
      <c r="A291" s="27"/>
      <c r="B291" s="27"/>
      <c r="C291" s="27"/>
      <c r="D291" s="52">
        <f t="shared" si="60"/>
        <v>0.79999999999999771</v>
      </c>
      <c r="E291" s="41">
        <f t="shared" si="64"/>
        <v>228.80000000000055</v>
      </c>
      <c r="F291" s="41">
        <f t="shared" si="64"/>
        <v>241.599999999999</v>
      </c>
      <c r="G291" s="41">
        <f t="shared" si="64"/>
        <v>249.59999999999945</v>
      </c>
      <c r="H291" s="42">
        <f t="shared" si="64"/>
        <v>212.80000000000064</v>
      </c>
      <c r="I291" s="42">
        <f t="shared" si="64"/>
        <v>225.5999999999992</v>
      </c>
      <c r="J291" s="42">
        <f t="shared" si="64"/>
        <v>233.59999999999934</v>
      </c>
      <c r="K291" s="43">
        <f t="shared" si="64"/>
        <v>196.79999999999973</v>
      </c>
      <c r="L291" s="43">
        <f t="shared" si="64"/>
        <v>209.59999999999945</v>
      </c>
      <c r="M291" s="43">
        <f t="shared" si="64"/>
        <v>217.60000000000028</v>
      </c>
      <c r="N291" s="44">
        <f t="shared" si="64"/>
        <v>147.19999999999936</v>
      </c>
      <c r="O291" s="44">
        <f t="shared" si="64"/>
        <v>160.00000000000091</v>
      </c>
      <c r="P291" s="44">
        <f t="shared" si="64"/>
        <v>167.99999999999932</v>
      </c>
      <c r="Q291" s="45">
        <f t="shared" si="64"/>
        <v>139.20000000000095</v>
      </c>
      <c r="R291" s="45">
        <f t="shared" si="64"/>
        <v>152.00000000000045</v>
      </c>
      <c r="S291" s="45">
        <f t="shared" si="64"/>
        <v>160.00000000000091</v>
      </c>
      <c r="T291" s="46">
        <f t="shared" ref="T291:AI306" si="66">T292-(T$363/360)</f>
        <v>131.2000000000005</v>
      </c>
      <c r="U291" s="46">
        <f t="shared" si="66"/>
        <v>144</v>
      </c>
      <c r="V291" s="46">
        <f t="shared" si="66"/>
        <v>152.00000000000045</v>
      </c>
      <c r="W291" s="47">
        <f t="shared" si="66"/>
        <v>123.20000000000005</v>
      </c>
      <c r="X291" s="47">
        <f t="shared" si="66"/>
        <v>135.99999999999955</v>
      </c>
      <c r="Y291" s="47">
        <f t="shared" si="66"/>
        <v>144</v>
      </c>
      <c r="Z291" s="48">
        <f t="shared" si="66"/>
        <v>115.19999999999959</v>
      </c>
      <c r="AA291" s="48">
        <f t="shared" si="66"/>
        <v>127.9999999999991</v>
      </c>
      <c r="AB291" s="48">
        <f t="shared" si="66"/>
        <v>135.99999999999955</v>
      </c>
      <c r="AC291" s="49">
        <f t="shared" si="66"/>
        <v>107.19999999999993</v>
      </c>
      <c r="AD291" s="49">
        <f t="shared" si="66"/>
        <v>120.0000000000004</v>
      </c>
      <c r="AE291" s="49">
        <f t="shared" si="66"/>
        <v>127.9999999999991</v>
      </c>
      <c r="AF291" s="50">
        <f t="shared" si="66"/>
        <v>99.199999999999704</v>
      </c>
      <c r="AG291" s="50">
        <f t="shared" si="66"/>
        <v>112.00000000000023</v>
      </c>
      <c r="AH291" s="50">
        <f t="shared" si="66"/>
        <v>120.0000000000004</v>
      </c>
      <c r="AI291" s="51">
        <f t="shared" si="66"/>
        <v>91.200000000000273</v>
      </c>
      <c r="AJ291" s="51">
        <f t="shared" si="65"/>
        <v>103.99999999999977</v>
      </c>
      <c r="AK291" s="51">
        <f t="shared" si="65"/>
        <v>112.00000000000023</v>
      </c>
    </row>
    <row r="292" spans="1:37" ht="12.95" customHeight="1">
      <c r="A292" s="27"/>
      <c r="B292" s="27"/>
      <c r="C292" s="27"/>
      <c r="D292" s="52">
        <f t="shared" si="60"/>
        <v>0.80277777777777548</v>
      </c>
      <c r="E292" s="41">
        <f t="shared" ref="E292:T307" si="67">E293-(E$363/360)</f>
        <v>229.594444444445</v>
      </c>
      <c r="F292" s="41">
        <f t="shared" si="67"/>
        <v>242.4388888888879</v>
      </c>
      <c r="G292" s="41">
        <f t="shared" si="67"/>
        <v>250.46666666666613</v>
      </c>
      <c r="H292" s="42">
        <f t="shared" si="67"/>
        <v>213.53888888888952</v>
      </c>
      <c r="I292" s="42">
        <f t="shared" si="67"/>
        <v>226.38333333333253</v>
      </c>
      <c r="J292" s="42">
        <f t="shared" si="67"/>
        <v>234.41111111111044</v>
      </c>
      <c r="K292" s="43">
        <f t="shared" si="67"/>
        <v>197.48333333333306</v>
      </c>
      <c r="L292" s="43">
        <f t="shared" si="67"/>
        <v>210.32777777777724</v>
      </c>
      <c r="M292" s="43">
        <f t="shared" si="67"/>
        <v>218.35555555555584</v>
      </c>
      <c r="N292" s="44">
        <f t="shared" si="67"/>
        <v>147.71111111111048</v>
      </c>
      <c r="O292" s="44">
        <f t="shared" si="67"/>
        <v>160.55555555555645</v>
      </c>
      <c r="P292" s="44">
        <f t="shared" si="67"/>
        <v>168.58333333333266</v>
      </c>
      <c r="Q292" s="45">
        <f t="shared" si="67"/>
        <v>139.68333333333428</v>
      </c>
      <c r="R292" s="45">
        <f t="shared" si="67"/>
        <v>152.52777777777823</v>
      </c>
      <c r="S292" s="45">
        <f t="shared" si="67"/>
        <v>160.55555555555645</v>
      </c>
      <c r="T292" s="46">
        <f t="shared" si="67"/>
        <v>131.65555555555605</v>
      </c>
      <c r="U292" s="46">
        <f t="shared" si="66"/>
        <v>144.5</v>
      </c>
      <c r="V292" s="46">
        <f t="shared" si="66"/>
        <v>152.52777777777823</v>
      </c>
      <c r="W292" s="47">
        <f t="shared" si="66"/>
        <v>123.62777777777782</v>
      </c>
      <c r="X292" s="47">
        <f t="shared" si="66"/>
        <v>136.47222222222177</v>
      </c>
      <c r="Y292" s="47">
        <f t="shared" si="66"/>
        <v>144.5</v>
      </c>
      <c r="Z292" s="48">
        <f t="shared" si="66"/>
        <v>115.5999999999996</v>
      </c>
      <c r="AA292" s="48">
        <f t="shared" si="66"/>
        <v>128.44444444444355</v>
      </c>
      <c r="AB292" s="48">
        <f t="shared" si="66"/>
        <v>136.47222222222177</v>
      </c>
      <c r="AC292" s="49">
        <f t="shared" si="66"/>
        <v>107.57222222222215</v>
      </c>
      <c r="AD292" s="49">
        <f t="shared" si="66"/>
        <v>120.41666666666707</v>
      </c>
      <c r="AE292" s="49">
        <f t="shared" si="66"/>
        <v>128.44444444444355</v>
      </c>
      <c r="AF292" s="50">
        <f t="shared" si="66"/>
        <v>99.544444444444153</v>
      </c>
      <c r="AG292" s="50">
        <f t="shared" si="66"/>
        <v>112.38888888888911</v>
      </c>
      <c r="AH292" s="50">
        <f t="shared" si="66"/>
        <v>120.41666666666707</v>
      </c>
      <c r="AI292" s="51">
        <f t="shared" si="66"/>
        <v>91.516666666666936</v>
      </c>
      <c r="AJ292" s="51">
        <f t="shared" si="65"/>
        <v>104.36111111111089</v>
      </c>
      <c r="AK292" s="51">
        <f t="shared" si="65"/>
        <v>112.38888888888911</v>
      </c>
    </row>
    <row r="293" spans="1:37" ht="12.95" customHeight="1">
      <c r="A293" s="27"/>
      <c r="B293" s="27"/>
      <c r="C293" s="27"/>
      <c r="D293" s="52">
        <f t="shared" si="60"/>
        <v>0.80555555555555325</v>
      </c>
      <c r="E293" s="41">
        <f t="shared" si="67"/>
        <v>230.38888888888945</v>
      </c>
      <c r="F293" s="41">
        <f t="shared" si="67"/>
        <v>243.27777777777681</v>
      </c>
      <c r="G293" s="41">
        <f t="shared" si="67"/>
        <v>251.3333333333328</v>
      </c>
      <c r="H293" s="42">
        <f t="shared" si="67"/>
        <v>214.2777777777784</v>
      </c>
      <c r="I293" s="42">
        <f t="shared" si="67"/>
        <v>227.16666666666586</v>
      </c>
      <c r="J293" s="42">
        <f t="shared" si="67"/>
        <v>235.22222222222155</v>
      </c>
      <c r="K293" s="43">
        <f t="shared" si="67"/>
        <v>198.1666666666664</v>
      </c>
      <c r="L293" s="43">
        <f t="shared" si="67"/>
        <v>211.05555555555503</v>
      </c>
      <c r="M293" s="43">
        <f t="shared" si="67"/>
        <v>219.1111111111114</v>
      </c>
      <c r="N293" s="44">
        <f t="shared" si="67"/>
        <v>148.2222222222216</v>
      </c>
      <c r="O293" s="44">
        <f t="shared" si="67"/>
        <v>161.111111111112</v>
      </c>
      <c r="P293" s="44">
        <f t="shared" si="67"/>
        <v>169.166666666666</v>
      </c>
      <c r="Q293" s="45">
        <f t="shared" si="67"/>
        <v>140.1666666666676</v>
      </c>
      <c r="R293" s="45">
        <f t="shared" si="67"/>
        <v>153.055555555556</v>
      </c>
      <c r="S293" s="45">
        <f t="shared" si="67"/>
        <v>161.111111111112</v>
      </c>
      <c r="T293" s="46">
        <f t="shared" si="67"/>
        <v>132.1111111111116</v>
      </c>
      <c r="U293" s="46">
        <f t="shared" si="66"/>
        <v>145</v>
      </c>
      <c r="V293" s="46">
        <f t="shared" si="66"/>
        <v>153.055555555556</v>
      </c>
      <c r="W293" s="47">
        <f t="shared" si="66"/>
        <v>124.0555555555556</v>
      </c>
      <c r="X293" s="47">
        <f t="shared" si="66"/>
        <v>136.944444444444</v>
      </c>
      <c r="Y293" s="47">
        <f t="shared" si="66"/>
        <v>145</v>
      </c>
      <c r="Z293" s="48">
        <f t="shared" si="66"/>
        <v>115.9999999999996</v>
      </c>
      <c r="AA293" s="48">
        <f t="shared" si="66"/>
        <v>128.888888888888</v>
      </c>
      <c r="AB293" s="48">
        <f t="shared" si="66"/>
        <v>136.944444444444</v>
      </c>
      <c r="AC293" s="49">
        <f t="shared" si="66"/>
        <v>107.94444444444437</v>
      </c>
      <c r="AD293" s="49">
        <f t="shared" si="66"/>
        <v>120.83333333333374</v>
      </c>
      <c r="AE293" s="49">
        <f t="shared" si="66"/>
        <v>128.888888888888</v>
      </c>
      <c r="AF293" s="50">
        <f t="shared" si="66"/>
        <v>99.888888888888602</v>
      </c>
      <c r="AG293" s="50">
        <f t="shared" si="66"/>
        <v>112.777777777778</v>
      </c>
      <c r="AH293" s="50">
        <f t="shared" si="66"/>
        <v>120.83333333333374</v>
      </c>
      <c r="AI293" s="51">
        <f t="shared" si="66"/>
        <v>91.833333333333599</v>
      </c>
      <c r="AJ293" s="51">
        <f t="shared" si="65"/>
        <v>104.722222222222</v>
      </c>
      <c r="AK293" s="51">
        <f t="shared" si="65"/>
        <v>112.777777777778</v>
      </c>
    </row>
    <row r="294" spans="1:37" ht="12.95" customHeight="1">
      <c r="A294" s="27"/>
      <c r="B294" s="27"/>
      <c r="C294" s="27"/>
      <c r="D294" s="52">
        <f t="shared" si="60"/>
        <v>0.80833333333333102</v>
      </c>
      <c r="E294" s="41">
        <f t="shared" si="67"/>
        <v>231.18333333333391</v>
      </c>
      <c r="F294" s="41">
        <f t="shared" si="67"/>
        <v>244.11666666666571</v>
      </c>
      <c r="G294" s="41">
        <f t="shared" si="67"/>
        <v>252.19999999999948</v>
      </c>
      <c r="H294" s="42">
        <f t="shared" si="67"/>
        <v>215.01666666666728</v>
      </c>
      <c r="I294" s="42">
        <f t="shared" si="67"/>
        <v>227.94999999999919</v>
      </c>
      <c r="J294" s="42">
        <f t="shared" si="67"/>
        <v>236.03333333333265</v>
      </c>
      <c r="K294" s="43">
        <f t="shared" si="67"/>
        <v>198.84999999999974</v>
      </c>
      <c r="L294" s="43">
        <f t="shared" si="67"/>
        <v>211.78333333333282</v>
      </c>
      <c r="M294" s="43">
        <f t="shared" si="67"/>
        <v>219.86666666666696</v>
      </c>
      <c r="N294" s="44">
        <f t="shared" si="67"/>
        <v>148.73333333333272</v>
      </c>
      <c r="O294" s="44">
        <f t="shared" si="67"/>
        <v>161.66666666666754</v>
      </c>
      <c r="P294" s="44">
        <f t="shared" si="67"/>
        <v>169.74999999999935</v>
      </c>
      <c r="Q294" s="45">
        <f t="shared" si="67"/>
        <v>140.65000000000092</v>
      </c>
      <c r="R294" s="45">
        <f t="shared" si="67"/>
        <v>153.58333333333377</v>
      </c>
      <c r="S294" s="45">
        <f t="shared" si="67"/>
        <v>161.66666666666754</v>
      </c>
      <c r="T294" s="46">
        <f t="shared" si="67"/>
        <v>132.56666666666715</v>
      </c>
      <c r="U294" s="46">
        <f t="shared" si="66"/>
        <v>145.5</v>
      </c>
      <c r="V294" s="46">
        <f t="shared" si="66"/>
        <v>153.58333333333377</v>
      </c>
      <c r="W294" s="47">
        <f t="shared" si="66"/>
        <v>124.48333333333338</v>
      </c>
      <c r="X294" s="47">
        <f t="shared" si="66"/>
        <v>137.41666666666623</v>
      </c>
      <c r="Y294" s="47">
        <f t="shared" si="66"/>
        <v>145.5</v>
      </c>
      <c r="Z294" s="48">
        <f t="shared" si="66"/>
        <v>116.39999999999961</v>
      </c>
      <c r="AA294" s="48">
        <f t="shared" si="66"/>
        <v>129.33333333333246</v>
      </c>
      <c r="AB294" s="48">
        <f t="shared" si="66"/>
        <v>137.41666666666623</v>
      </c>
      <c r="AC294" s="49">
        <f t="shared" si="66"/>
        <v>108.31666666666659</v>
      </c>
      <c r="AD294" s="49">
        <f t="shared" si="66"/>
        <v>121.25000000000041</v>
      </c>
      <c r="AE294" s="49">
        <f t="shared" si="66"/>
        <v>129.33333333333246</v>
      </c>
      <c r="AF294" s="50">
        <f t="shared" si="66"/>
        <v>100.23333333333305</v>
      </c>
      <c r="AG294" s="50">
        <f t="shared" si="66"/>
        <v>113.16666666666688</v>
      </c>
      <c r="AH294" s="50">
        <f t="shared" si="66"/>
        <v>121.25000000000041</v>
      </c>
      <c r="AI294" s="51">
        <f t="shared" si="66"/>
        <v>92.150000000000261</v>
      </c>
      <c r="AJ294" s="51">
        <f t="shared" si="65"/>
        <v>105.08333333333312</v>
      </c>
      <c r="AK294" s="51">
        <f t="shared" si="65"/>
        <v>113.16666666666688</v>
      </c>
    </row>
    <row r="295" spans="1:37" ht="12.95" customHeight="1">
      <c r="A295" s="27"/>
      <c r="B295" s="27"/>
      <c r="C295" s="27"/>
      <c r="D295" s="52">
        <f t="shared" si="60"/>
        <v>0.81111111111110878</v>
      </c>
      <c r="E295" s="41">
        <f t="shared" si="67"/>
        <v>231.97777777777836</v>
      </c>
      <c r="F295" s="41">
        <f t="shared" si="67"/>
        <v>244.95555555555461</v>
      </c>
      <c r="G295" s="41">
        <f t="shared" si="67"/>
        <v>253.06666666666615</v>
      </c>
      <c r="H295" s="42">
        <f t="shared" si="67"/>
        <v>215.75555555555616</v>
      </c>
      <c r="I295" s="42">
        <f t="shared" si="67"/>
        <v>228.73333333333252</v>
      </c>
      <c r="J295" s="42">
        <f t="shared" si="67"/>
        <v>236.84444444444375</v>
      </c>
      <c r="K295" s="43">
        <f t="shared" si="67"/>
        <v>199.53333333333308</v>
      </c>
      <c r="L295" s="43">
        <f t="shared" si="67"/>
        <v>212.51111111111061</v>
      </c>
      <c r="M295" s="43">
        <f t="shared" si="67"/>
        <v>220.62222222222252</v>
      </c>
      <c r="N295" s="44">
        <f t="shared" si="67"/>
        <v>149.24444444444384</v>
      </c>
      <c r="O295" s="44">
        <f t="shared" si="67"/>
        <v>162.22222222222308</v>
      </c>
      <c r="P295" s="44">
        <f t="shared" si="67"/>
        <v>170.33333333333269</v>
      </c>
      <c r="Q295" s="45">
        <f t="shared" si="67"/>
        <v>141.13333333333424</v>
      </c>
      <c r="R295" s="45">
        <f t="shared" si="67"/>
        <v>154.11111111111154</v>
      </c>
      <c r="S295" s="45">
        <f t="shared" si="67"/>
        <v>162.22222222222308</v>
      </c>
      <c r="T295" s="46">
        <f t="shared" si="67"/>
        <v>133.02222222222269</v>
      </c>
      <c r="U295" s="46">
        <f t="shared" si="66"/>
        <v>146</v>
      </c>
      <c r="V295" s="46">
        <f t="shared" si="66"/>
        <v>154.11111111111154</v>
      </c>
      <c r="W295" s="47">
        <f t="shared" si="66"/>
        <v>124.91111111111115</v>
      </c>
      <c r="X295" s="47">
        <f t="shared" si="66"/>
        <v>137.88888888888846</v>
      </c>
      <c r="Y295" s="47">
        <f t="shared" si="66"/>
        <v>146</v>
      </c>
      <c r="Z295" s="48">
        <f t="shared" si="66"/>
        <v>116.79999999999961</v>
      </c>
      <c r="AA295" s="48">
        <f t="shared" si="66"/>
        <v>129.77777777777692</v>
      </c>
      <c r="AB295" s="48">
        <f t="shared" si="66"/>
        <v>137.88888888888846</v>
      </c>
      <c r="AC295" s="49">
        <f t="shared" si="66"/>
        <v>108.68888888888881</v>
      </c>
      <c r="AD295" s="49">
        <f t="shared" si="66"/>
        <v>121.66666666666708</v>
      </c>
      <c r="AE295" s="49">
        <f t="shared" si="66"/>
        <v>129.77777777777692</v>
      </c>
      <c r="AF295" s="50">
        <f t="shared" si="66"/>
        <v>100.5777777777775</v>
      </c>
      <c r="AG295" s="50">
        <f t="shared" si="66"/>
        <v>113.55555555555577</v>
      </c>
      <c r="AH295" s="50">
        <f t="shared" si="66"/>
        <v>121.66666666666708</v>
      </c>
      <c r="AI295" s="51">
        <f t="shared" si="66"/>
        <v>92.466666666666924</v>
      </c>
      <c r="AJ295" s="51">
        <f t="shared" si="65"/>
        <v>105.44444444444423</v>
      </c>
      <c r="AK295" s="51">
        <f t="shared" si="65"/>
        <v>113.55555555555577</v>
      </c>
    </row>
    <row r="296" spans="1:37" ht="12.95" customHeight="1">
      <c r="A296" s="27"/>
      <c r="B296" s="27"/>
      <c r="C296" s="27"/>
      <c r="D296" s="52">
        <f t="shared" si="60"/>
        <v>0.81388888888888655</v>
      </c>
      <c r="E296" s="41">
        <f t="shared" si="67"/>
        <v>232.77222222222281</v>
      </c>
      <c r="F296" s="41">
        <f t="shared" si="67"/>
        <v>245.79444444444351</v>
      </c>
      <c r="G296" s="41">
        <f t="shared" si="67"/>
        <v>253.93333333333283</v>
      </c>
      <c r="H296" s="42">
        <f t="shared" si="67"/>
        <v>216.49444444444504</v>
      </c>
      <c r="I296" s="42">
        <f t="shared" si="67"/>
        <v>229.51666666666586</v>
      </c>
      <c r="J296" s="42">
        <f t="shared" si="67"/>
        <v>237.65555555555486</v>
      </c>
      <c r="K296" s="43">
        <f t="shared" si="67"/>
        <v>200.21666666666641</v>
      </c>
      <c r="L296" s="43">
        <f t="shared" si="67"/>
        <v>213.2388888888884</v>
      </c>
      <c r="M296" s="43">
        <f t="shared" si="67"/>
        <v>221.37777777777808</v>
      </c>
      <c r="N296" s="44">
        <f t="shared" si="67"/>
        <v>149.75555555555496</v>
      </c>
      <c r="O296" s="44">
        <f t="shared" si="67"/>
        <v>162.77777777777862</v>
      </c>
      <c r="P296" s="44">
        <f t="shared" si="67"/>
        <v>170.91666666666603</v>
      </c>
      <c r="Q296" s="45">
        <f t="shared" si="67"/>
        <v>141.61666666666756</v>
      </c>
      <c r="R296" s="45">
        <f t="shared" si="67"/>
        <v>154.63888888888931</v>
      </c>
      <c r="S296" s="45">
        <f t="shared" si="67"/>
        <v>162.77777777777862</v>
      </c>
      <c r="T296" s="46">
        <f t="shared" si="67"/>
        <v>133.47777777777824</v>
      </c>
      <c r="U296" s="46">
        <f t="shared" si="66"/>
        <v>146.5</v>
      </c>
      <c r="V296" s="46">
        <f t="shared" si="66"/>
        <v>154.63888888888931</v>
      </c>
      <c r="W296" s="47">
        <f t="shared" si="66"/>
        <v>125.33888888888893</v>
      </c>
      <c r="X296" s="47">
        <f t="shared" si="66"/>
        <v>138.36111111111069</v>
      </c>
      <c r="Y296" s="47">
        <f t="shared" si="66"/>
        <v>146.5</v>
      </c>
      <c r="Z296" s="48">
        <f t="shared" si="66"/>
        <v>117.19999999999962</v>
      </c>
      <c r="AA296" s="48">
        <f t="shared" si="66"/>
        <v>130.22222222222138</v>
      </c>
      <c r="AB296" s="48">
        <f t="shared" si="66"/>
        <v>138.36111111111069</v>
      </c>
      <c r="AC296" s="49">
        <f t="shared" si="66"/>
        <v>109.06111111111103</v>
      </c>
      <c r="AD296" s="49">
        <f t="shared" si="66"/>
        <v>122.08333333333375</v>
      </c>
      <c r="AE296" s="49">
        <f t="shared" si="66"/>
        <v>130.22222222222138</v>
      </c>
      <c r="AF296" s="50">
        <f t="shared" si="66"/>
        <v>100.92222222222195</v>
      </c>
      <c r="AG296" s="50">
        <f t="shared" si="66"/>
        <v>113.94444444444466</v>
      </c>
      <c r="AH296" s="50">
        <f t="shared" si="66"/>
        <v>122.08333333333375</v>
      </c>
      <c r="AI296" s="51">
        <f t="shared" si="66"/>
        <v>92.783333333333587</v>
      </c>
      <c r="AJ296" s="51">
        <f t="shared" si="65"/>
        <v>105.80555555555534</v>
      </c>
      <c r="AK296" s="51">
        <f t="shared" si="65"/>
        <v>113.94444444444466</v>
      </c>
    </row>
    <row r="297" spans="1:37" ht="12.95" customHeight="1">
      <c r="A297" s="27"/>
      <c r="B297" s="27"/>
      <c r="C297" s="27"/>
      <c r="D297" s="52">
        <f t="shared" si="60"/>
        <v>0.81666666666666432</v>
      </c>
      <c r="E297" s="41">
        <f t="shared" si="67"/>
        <v>233.56666666666726</v>
      </c>
      <c r="F297" s="41">
        <f t="shared" si="67"/>
        <v>246.63333333333242</v>
      </c>
      <c r="G297" s="41">
        <f t="shared" si="67"/>
        <v>254.7999999999995</v>
      </c>
      <c r="H297" s="42">
        <f t="shared" si="67"/>
        <v>217.23333333333392</v>
      </c>
      <c r="I297" s="42">
        <f t="shared" si="67"/>
        <v>230.29999999999919</v>
      </c>
      <c r="J297" s="42">
        <f t="shared" si="67"/>
        <v>238.46666666666596</v>
      </c>
      <c r="K297" s="43">
        <f t="shared" si="67"/>
        <v>200.89999999999975</v>
      </c>
      <c r="L297" s="43">
        <f t="shared" si="67"/>
        <v>213.96666666666619</v>
      </c>
      <c r="M297" s="43">
        <f t="shared" si="67"/>
        <v>222.13333333333364</v>
      </c>
      <c r="N297" s="44">
        <f t="shared" si="67"/>
        <v>150.26666666666608</v>
      </c>
      <c r="O297" s="44">
        <f t="shared" si="67"/>
        <v>163.33333333333417</v>
      </c>
      <c r="P297" s="44">
        <f t="shared" si="67"/>
        <v>171.49999999999937</v>
      </c>
      <c r="Q297" s="45">
        <f t="shared" si="67"/>
        <v>142.10000000000088</v>
      </c>
      <c r="R297" s="45">
        <f t="shared" si="67"/>
        <v>155.16666666666708</v>
      </c>
      <c r="S297" s="45">
        <f t="shared" si="67"/>
        <v>163.33333333333417</v>
      </c>
      <c r="T297" s="46">
        <f t="shared" si="67"/>
        <v>133.93333333333379</v>
      </c>
      <c r="U297" s="46">
        <f t="shared" si="66"/>
        <v>147</v>
      </c>
      <c r="V297" s="46">
        <f t="shared" si="66"/>
        <v>155.16666666666708</v>
      </c>
      <c r="W297" s="47">
        <f t="shared" si="66"/>
        <v>125.76666666666671</v>
      </c>
      <c r="X297" s="47">
        <f t="shared" si="66"/>
        <v>138.83333333333292</v>
      </c>
      <c r="Y297" s="47">
        <f t="shared" si="66"/>
        <v>147</v>
      </c>
      <c r="Z297" s="48">
        <f t="shared" si="66"/>
        <v>117.59999999999962</v>
      </c>
      <c r="AA297" s="48">
        <f t="shared" si="66"/>
        <v>130.66666666666583</v>
      </c>
      <c r="AB297" s="48">
        <f t="shared" si="66"/>
        <v>138.83333333333292</v>
      </c>
      <c r="AC297" s="49">
        <f t="shared" si="66"/>
        <v>109.43333333333325</v>
      </c>
      <c r="AD297" s="49">
        <f t="shared" si="66"/>
        <v>122.50000000000043</v>
      </c>
      <c r="AE297" s="49">
        <f t="shared" si="66"/>
        <v>130.66666666666583</v>
      </c>
      <c r="AF297" s="50">
        <f t="shared" si="66"/>
        <v>101.2666666666664</v>
      </c>
      <c r="AG297" s="50">
        <f t="shared" si="66"/>
        <v>114.33333333333354</v>
      </c>
      <c r="AH297" s="50">
        <f t="shared" si="66"/>
        <v>122.50000000000043</v>
      </c>
      <c r="AI297" s="51">
        <f t="shared" si="66"/>
        <v>93.10000000000025</v>
      </c>
      <c r="AJ297" s="51">
        <f t="shared" si="65"/>
        <v>106.16666666666646</v>
      </c>
      <c r="AK297" s="51">
        <f t="shared" si="65"/>
        <v>114.33333333333354</v>
      </c>
    </row>
    <row r="298" spans="1:37" ht="12.95" customHeight="1">
      <c r="A298" s="27"/>
      <c r="B298" s="27"/>
      <c r="C298" s="27"/>
      <c r="D298" s="52">
        <f t="shared" si="60"/>
        <v>0.81944444444444209</v>
      </c>
      <c r="E298" s="41">
        <f t="shared" si="67"/>
        <v>234.36111111111171</v>
      </c>
      <c r="F298" s="41">
        <f t="shared" si="67"/>
        <v>247.47222222222132</v>
      </c>
      <c r="G298" s="41">
        <f t="shared" si="67"/>
        <v>255.66666666666617</v>
      </c>
      <c r="H298" s="42">
        <f t="shared" si="67"/>
        <v>217.9722222222228</v>
      </c>
      <c r="I298" s="42">
        <f t="shared" si="67"/>
        <v>231.08333333333252</v>
      </c>
      <c r="J298" s="42">
        <f t="shared" si="67"/>
        <v>239.27777777777706</v>
      </c>
      <c r="K298" s="43">
        <f t="shared" si="67"/>
        <v>201.58333333333309</v>
      </c>
      <c r="L298" s="43">
        <f t="shared" si="67"/>
        <v>214.69444444444397</v>
      </c>
      <c r="M298" s="43">
        <f t="shared" si="67"/>
        <v>222.8888888888892</v>
      </c>
      <c r="N298" s="44">
        <f t="shared" si="67"/>
        <v>150.7777777777772</v>
      </c>
      <c r="O298" s="44">
        <f t="shared" si="67"/>
        <v>163.88888888888971</v>
      </c>
      <c r="P298" s="44">
        <f t="shared" si="67"/>
        <v>172.08333333333272</v>
      </c>
      <c r="Q298" s="45">
        <f t="shared" si="67"/>
        <v>142.5833333333342</v>
      </c>
      <c r="R298" s="45">
        <f t="shared" si="67"/>
        <v>155.69444444444485</v>
      </c>
      <c r="S298" s="45">
        <f t="shared" si="67"/>
        <v>163.88888888888971</v>
      </c>
      <c r="T298" s="46">
        <f t="shared" si="67"/>
        <v>134.38888888888934</v>
      </c>
      <c r="U298" s="46">
        <f t="shared" si="66"/>
        <v>147.5</v>
      </c>
      <c r="V298" s="46">
        <f t="shared" si="66"/>
        <v>155.69444444444485</v>
      </c>
      <c r="W298" s="47">
        <f t="shared" si="66"/>
        <v>126.19444444444449</v>
      </c>
      <c r="X298" s="47">
        <f t="shared" si="66"/>
        <v>139.30555555555515</v>
      </c>
      <c r="Y298" s="47">
        <f t="shared" si="66"/>
        <v>147.5</v>
      </c>
      <c r="Z298" s="48">
        <f t="shared" si="66"/>
        <v>117.99999999999963</v>
      </c>
      <c r="AA298" s="48">
        <f t="shared" si="66"/>
        <v>131.11111111111029</v>
      </c>
      <c r="AB298" s="48">
        <f t="shared" si="66"/>
        <v>139.30555555555515</v>
      </c>
      <c r="AC298" s="49">
        <f t="shared" si="66"/>
        <v>109.80555555555547</v>
      </c>
      <c r="AD298" s="49">
        <f t="shared" si="66"/>
        <v>122.9166666666671</v>
      </c>
      <c r="AE298" s="49">
        <f t="shared" si="66"/>
        <v>131.11111111111029</v>
      </c>
      <c r="AF298" s="50">
        <f t="shared" si="66"/>
        <v>101.61111111111084</v>
      </c>
      <c r="AG298" s="50">
        <f t="shared" si="66"/>
        <v>114.72222222222243</v>
      </c>
      <c r="AH298" s="50">
        <f t="shared" si="66"/>
        <v>122.9166666666671</v>
      </c>
      <c r="AI298" s="51">
        <f t="shared" si="66"/>
        <v>93.416666666666913</v>
      </c>
      <c r="AJ298" s="51">
        <f t="shared" si="65"/>
        <v>106.52777777777757</v>
      </c>
      <c r="AK298" s="51">
        <f t="shared" si="65"/>
        <v>114.72222222222243</v>
      </c>
    </row>
    <row r="299" spans="1:37" ht="12.95" customHeight="1">
      <c r="A299" s="27"/>
      <c r="B299" s="27"/>
      <c r="C299" s="27"/>
      <c r="D299" s="52">
        <f t="shared" si="60"/>
        <v>0.82222222222221986</v>
      </c>
      <c r="E299" s="41">
        <f t="shared" si="67"/>
        <v>235.15555555555616</v>
      </c>
      <c r="F299" s="41">
        <f t="shared" si="67"/>
        <v>248.31111111111022</v>
      </c>
      <c r="G299" s="41">
        <f t="shared" si="67"/>
        <v>256.53333333333285</v>
      </c>
      <c r="H299" s="42">
        <f t="shared" si="67"/>
        <v>218.71111111111168</v>
      </c>
      <c r="I299" s="42">
        <f t="shared" si="67"/>
        <v>231.86666666666585</v>
      </c>
      <c r="J299" s="42">
        <f t="shared" si="67"/>
        <v>240.08888888888816</v>
      </c>
      <c r="K299" s="43">
        <f t="shared" si="67"/>
        <v>202.26666666666642</v>
      </c>
      <c r="L299" s="43">
        <f t="shared" si="67"/>
        <v>215.42222222222176</v>
      </c>
      <c r="M299" s="43">
        <f t="shared" si="67"/>
        <v>223.64444444444476</v>
      </c>
      <c r="N299" s="44">
        <f t="shared" si="67"/>
        <v>151.28888888888832</v>
      </c>
      <c r="O299" s="44">
        <f t="shared" si="67"/>
        <v>164.44444444444525</v>
      </c>
      <c r="P299" s="44">
        <f t="shared" si="67"/>
        <v>172.66666666666606</v>
      </c>
      <c r="Q299" s="45">
        <f t="shared" si="67"/>
        <v>143.06666666666752</v>
      </c>
      <c r="R299" s="45">
        <f t="shared" si="67"/>
        <v>156.22222222222263</v>
      </c>
      <c r="S299" s="45">
        <f t="shared" si="67"/>
        <v>164.44444444444525</v>
      </c>
      <c r="T299" s="46">
        <f t="shared" si="67"/>
        <v>134.84444444444489</v>
      </c>
      <c r="U299" s="46">
        <f t="shared" si="66"/>
        <v>148</v>
      </c>
      <c r="V299" s="46">
        <f t="shared" si="66"/>
        <v>156.22222222222263</v>
      </c>
      <c r="W299" s="47">
        <f t="shared" si="66"/>
        <v>126.62222222222226</v>
      </c>
      <c r="X299" s="47">
        <f t="shared" si="66"/>
        <v>139.77777777777737</v>
      </c>
      <c r="Y299" s="47">
        <f t="shared" si="66"/>
        <v>148</v>
      </c>
      <c r="Z299" s="48">
        <f t="shared" si="66"/>
        <v>118.39999999999964</v>
      </c>
      <c r="AA299" s="48">
        <f t="shared" si="66"/>
        <v>131.55555555555475</v>
      </c>
      <c r="AB299" s="48">
        <f t="shared" si="66"/>
        <v>139.77777777777737</v>
      </c>
      <c r="AC299" s="49">
        <f t="shared" si="66"/>
        <v>110.17777777777769</v>
      </c>
      <c r="AD299" s="49">
        <f t="shared" si="66"/>
        <v>123.33333333333377</v>
      </c>
      <c r="AE299" s="49">
        <f t="shared" si="66"/>
        <v>131.55555555555475</v>
      </c>
      <c r="AF299" s="50">
        <f t="shared" si="66"/>
        <v>101.95555555555529</v>
      </c>
      <c r="AG299" s="50">
        <f t="shared" si="66"/>
        <v>115.11111111111131</v>
      </c>
      <c r="AH299" s="50">
        <f t="shared" si="66"/>
        <v>123.33333333333377</v>
      </c>
      <c r="AI299" s="51">
        <f t="shared" si="66"/>
        <v>93.733333333333576</v>
      </c>
      <c r="AJ299" s="51">
        <f t="shared" si="65"/>
        <v>106.88888888888869</v>
      </c>
      <c r="AK299" s="51">
        <f t="shared" si="65"/>
        <v>115.11111111111131</v>
      </c>
    </row>
    <row r="300" spans="1:37" ht="12.95" customHeight="1">
      <c r="A300" s="27"/>
      <c r="B300" s="27"/>
      <c r="C300" s="27"/>
      <c r="D300" s="52">
        <f t="shared" si="60"/>
        <v>0.82499999999999762</v>
      </c>
      <c r="E300" s="41">
        <f t="shared" si="67"/>
        <v>235.95000000000061</v>
      </c>
      <c r="F300" s="41">
        <f t="shared" si="67"/>
        <v>249.14999999999912</v>
      </c>
      <c r="G300" s="41">
        <f t="shared" si="67"/>
        <v>257.39999999999952</v>
      </c>
      <c r="H300" s="42">
        <f t="shared" si="67"/>
        <v>219.45000000000056</v>
      </c>
      <c r="I300" s="42">
        <f t="shared" si="67"/>
        <v>232.64999999999918</v>
      </c>
      <c r="J300" s="42">
        <f t="shared" si="67"/>
        <v>240.89999999999927</v>
      </c>
      <c r="K300" s="43">
        <f t="shared" si="67"/>
        <v>202.94999999999976</v>
      </c>
      <c r="L300" s="43">
        <f t="shared" si="67"/>
        <v>216.14999999999955</v>
      </c>
      <c r="M300" s="43">
        <f t="shared" si="67"/>
        <v>224.40000000000032</v>
      </c>
      <c r="N300" s="44">
        <f t="shared" si="67"/>
        <v>151.79999999999944</v>
      </c>
      <c r="O300" s="44">
        <f t="shared" si="67"/>
        <v>165.0000000000008</v>
      </c>
      <c r="P300" s="44">
        <f t="shared" si="67"/>
        <v>173.2499999999994</v>
      </c>
      <c r="Q300" s="45">
        <f t="shared" si="67"/>
        <v>143.55000000000084</v>
      </c>
      <c r="R300" s="45">
        <f t="shared" si="67"/>
        <v>156.7500000000004</v>
      </c>
      <c r="S300" s="45">
        <f t="shared" si="67"/>
        <v>165.0000000000008</v>
      </c>
      <c r="T300" s="46">
        <f t="shared" si="67"/>
        <v>135.30000000000044</v>
      </c>
      <c r="U300" s="46">
        <f t="shared" si="66"/>
        <v>148.5</v>
      </c>
      <c r="V300" s="46">
        <f t="shared" si="66"/>
        <v>156.7500000000004</v>
      </c>
      <c r="W300" s="47">
        <f t="shared" si="66"/>
        <v>127.05000000000004</v>
      </c>
      <c r="X300" s="47">
        <f t="shared" si="66"/>
        <v>140.2499999999996</v>
      </c>
      <c r="Y300" s="47">
        <f t="shared" si="66"/>
        <v>148.5</v>
      </c>
      <c r="Z300" s="48">
        <f t="shared" si="66"/>
        <v>118.79999999999964</v>
      </c>
      <c r="AA300" s="48">
        <f t="shared" si="66"/>
        <v>131.9999999999992</v>
      </c>
      <c r="AB300" s="48">
        <f t="shared" si="66"/>
        <v>140.2499999999996</v>
      </c>
      <c r="AC300" s="49">
        <f t="shared" si="66"/>
        <v>110.54999999999991</v>
      </c>
      <c r="AD300" s="49">
        <f t="shared" si="66"/>
        <v>123.75000000000044</v>
      </c>
      <c r="AE300" s="49">
        <f t="shared" si="66"/>
        <v>131.9999999999992</v>
      </c>
      <c r="AF300" s="50">
        <f t="shared" si="66"/>
        <v>102.29999999999974</v>
      </c>
      <c r="AG300" s="50">
        <f t="shared" si="66"/>
        <v>115.5000000000002</v>
      </c>
      <c r="AH300" s="50">
        <f t="shared" si="66"/>
        <v>123.75000000000044</v>
      </c>
      <c r="AI300" s="51">
        <f t="shared" si="66"/>
        <v>94.050000000000239</v>
      </c>
      <c r="AJ300" s="51">
        <f t="shared" ref="AJ300:AK306" si="68">AJ301-(AJ$363/360)</f>
        <v>107.2499999999998</v>
      </c>
      <c r="AK300" s="51">
        <f t="shared" si="68"/>
        <v>115.5000000000002</v>
      </c>
    </row>
    <row r="301" spans="1:37" ht="12.95" customHeight="1">
      <c r="A301" s="27"/>
      <c r="B301" s="27"/>
      <c r="C301" s="27"/>
      <c r="D301" s="52">
        <f t="shared" si="60"/>
        <v>0.82777777777777539</v>
      </c>
      <c r="E301" s="41">
        <f t="shared" si="67"/>
        <v>236.74444444444507</v>
      </c>
      <c r="F301" s="41">
        <f t="shared" si="67"/>
        <v>249.98888888888803</v>
      </c>
      <c r="G301" s="41">
        <f t="shared" si="67"/>
        <v>258.2666666666662</v>
      </c>
      <c r="H301" s="42">
        <f t="shared" si="67"/>
        <v>220.18888888888944</v>
      </c>
      <c r="I301" s="42">
        <f t="shared" si="67"/>
        <v>233.43333333333251</v>
      </c>
      <c r="J301" s="42">
        <f t="shared" si="67"/>
        <v>241.71111111111037</v>
      </c>
      <c r="K301" s="43">
        <f t="shared" si="67"/>
        <v>203.6333333333331</v>
      </c>
      <c r="L301" s="43">
        <f t="shared" si="67"/>
        <v>216.87777777777734</v>
      </c>
      <c r="M301" s="43">
        <f t="shared" si="67"/>
        <v>225.15555555555588</v>
      </c>
      <c r="N301" s="44">
        <f t="shared" si="67"/>
        <v>152.31111111111056</v>
      </c>
      <c r="O301" s="44">
        <f t="shared" si="67"/>
        <v>165.55555555555634</v>
      </c>
      <c r="P301" s="44">
        <f t="shared" si="67"/>
        <v>173.83333333333275</v>
      </c>
      <c r="Q301" s="45">
        <f t="shared" si="67"/>
        <v>144.03333333333416</v>
      </c>
      <c r="R301" s="45">
        <f t="shared" si="67"/>
        <v>157.27777777777817</v>
      </c>
      <c r="S301" s="45">
        <f t="shared" si="67"/>
        <v>165.55555555555634</v>
      </c>
      <c r="T301" s="46">
        <f t="shared" si="67"/>
        <v>135.75555555555599</v>
      </c>
      <c r="U301" s="46">
        <f t="shared" si="66"/>
        <v>149</v>
      </c>
      <c r="V301" s="46">
        <f t="shared" si="66"/>
        <v>157.27777777777817</v>
      </c>
      <c r="W301" s="47">
        <f t="shared" si="66"/>
        <v>127.47777777777782</v>
      </c>
      <c r="X301" s="47">
        <f t="shared" si="66"/>
        <v>140.72222222222183</v>
      </c>
      <c r="Y301" s="47">
        <f t="shared" si="66"/>
        <v>149</v>
      </c>
      <c r="Z301" s="48">
        <f t="shared" si="66"/>
        <v>119.19999999999965</v>
      </c>
      <c r="AA301" s="48">
        <f t="shared" si="66"/>
        <v>132.44444444444366</v>
      </c>
      <c r="AB301" s="48">
        <f t="shared" si="66"/>
        <v>140.72222222222183</v>
      </c>
      <c r="AC301" s="49">
        <f t="shared" si="66"/>
        <v>110.92222222222213</v>
      </c>
      <c r="AD301" s="49">
        <f t="shared" si="66"/>
        <v>124.16666666666711</v>
      </c>
      <c r="AE301" s="49">
        <f t="shared" si="66"/>
        <v>132.44444444444366</v>
      </c>
      <c r="AF301" s="50">
        <f t="shared" si="66"/>
        <v>102.64444444444419</v>
      </c>
      <c r="AG301" s="50">
        <f t="shared" si="66"/>
        <v>115.88888888888908</v>
      </c>
      <c r="AH301" s="50">
        <f t="shared" si="66"/>
        <v>124.16666666666711</v>
      </c>
      <c r="AI301" s="51">
        <f t="shared" si="66"/>
        <v>94.366666666666902</v>
      </c>
      <c r="AJ301" s="51">
        <f t="shared" si="68"/>
        <v>107.61111111111092</v>
      </c>
      <c r="AK301" s="51">
        <f t="shared" si="68"/>
        <v>115.88888888888908</v>
      </c>
    </row>
    <row r="302" spans="1:37" ht="12.95" customHeight="1">
      <c r="A302" s="27"/>
      <c r="B302" s="27"/>
      <c r="C302" s="27"/>
      <c r="D302" s="52">
        <f t="shared" si="60"/>
        <v>0.83055555555555316</v>
      </c>
      <c r="E302" s="41">
        <f t="shared" si="67"/>
        <v>237.53888888888952</v>
      </c>
      <c r="F302" s="41">
        <f t="shared" si="67"/>
        <v>250.82777777777693</v>
      </c>
      <c r="G302" s="41">
        <f t="shared" si="67"/>
        <v>259.13333333333287</v>
      </c>
      <c r="H302" s="42">
        <f t="shared" si="67"/>
        <v>220.92777777777832</v>
      </c>
      <c r="I302" s="42">
        <f t="shared" si="67"/>
        <v>234.21666666666584</v>
      </c>
      <c r="J302" s="42">
        <f t="shared" si="67"/>
        <v>242.52222222222147</v>
      </c>
      <c r="K302" s="43">
        <f t="shared" si="67"/>
        <v>204.31666666666644</v>
      </c>
      <c r="L302" s="43">
        <f t="shared" si="67"/>
        <v>217.60555555555513</v>
      </c>
      <c r="M302" s="43">
        <f t="shared" si="67"/>
        <v>225.91111111111144</v>
      </c>
      <c r="N302" s="44">
        <f t="shared" si="67"/>
        <v>152.82222222222168</v>
      </c>
      <c r="O302" s="44">
        <f t="shared" si="67"/>
        <v>166.11111111111188</v>
      </c>
      <c r="P302" s="44">
        <f t="shared" si="67"/>
        <v>174.41666666666609</v>
      </c>
      <c r="Q302" s="45">
        <f t="shared" si="67"/>
        <v>144.51666666666748</v>
      </c>
      <c r="R302" s="45">
        <f t="shared" si="67"/>
        <v>157.80555555555594</v>
      </c>
      <c r="S302" s="45">
        <f t="shared" si="67"/>
        <v>166.11111111111188</v>
      </c>
      <c r="T302" s="46">
        <f t="shared" si="67"/>
        <v>136.21111111111153</v>
      </c>
      <c r="U302" s="46">
        <f t="shared" si="66"/>
        <v>149.5</v>
      </c>
      <c r="V302" s="46">
        <f t="shared" si="66"/>
        <v>157.80555555555594</v>
      </c>
      <c r="W302" s="47">
        <f t="shared" si="66"/>
        <v>127.90555555555559</v>
      </c>
      <c r="X302" s="47">
        <f t="shared" si="66"/>
        <v>141.19444444444406</v>
      </c>
      <c r="Y302" s="47">
        <f t="shared" si="66"/>
        <v>149.5</v>
      </c>
      <c r="Z302" s="48">
        <f t="shared" si="66"/>
        <v>119.59999999999965</v>
      </c>
      <c r="AA302" s="48">
        <f t="shared" si="66"/>
        <v>132.88888888888812</v>
      </c>
      <c r="AB302" s="48">
        <f t="shared" si="66"/>
        <v>141.19444444444406</v>
      </c>
      <c r="AC302" s="49">
        <f t="shared" si="66"/>
        <v>111.29444444444435</v>
      </c>
      <c r="AD302" s="49">
        <f t="shared" si="66"/>
        <v>124.58333333333378</v>
      </c>
      <c r="AE302" s="49">
        <f t="shared" si="66"/>
        <v>132.88888888888812</v>
      </c>
      <c r="AF302" s="50">
        <f t="shared" si="66"/>
        <v>102.98888888888864</v>
      </c>
      <c r="AG302" s="50">
        <f t="shared" si="66"/>
        <v>116.27777777777797</v>
      </c>
      <c r="AH302" s="50">
        <f t="shared" si="66"/>
        <v>124.58333333333378</v>
      </c>
      <c r="AI302" s="51">
        <f t="shared" si="66"/>
        <v>94.683333333333564</v>
      </c>
      <c r="AJ302" s="51">
        <f t="shared" si="68"/>
        <v>107.97222222222203</v>
      </c>
      <c r="AK302" s="51">
        <f t="shared" si="68"/>
        <v>116.27777777777797</v>
      </c>
    </row>
    <row r="303" spans="1:37" ht="12.95" customHeight="1">
      <c r="A303" s="27"/>
      <c r="B303" s="27"/>
      <c r="C303" s="27"/>
      <c r="D303" s="52">
        <f t="shared" si="60"/>
        <v>0.83333333333333093</v>
      </c>
      <c r="E303" s="41">
        <f t="shared" si="67"/>
        <v>238.33333333333397</v>
      </c>
      <c r="F303" s="41">
        <f t="shared" si="67"/>
        <v>251.66666666666583</v>
      </c>
      <c r="G303" s="41">
        <f t="shared" si="67"/>
        <v>259.99999999999955</v>
      </c>
      <c r="H303" s="42">
        <f t="shared" si="67"/>
        <v>221.6666666666672</v>
      </c>
      <c r="I303" s="42">
        <f t="shared" si="67"/>
        <v>234.99999999999918</v>
      </c>
      <c r="J303" s="42">
        <f t="shared" si="67"/>
        <v>243.33333333333258</v>
      </c>
      <c r="K303" s="43">
        <f t="shared" si="67"/>
        <v>204.99999999999977</v>
      </c>
      <c r="L303" s="43">
        <f t="shared" si="67"/>
        <v>218.33333333333292</v>
      </c>
      <c r="M303" s="43">
        <f t="shared" si="67"/>
        <v>226.666666666667</v>
      </c>
      <c r="N303" s="44">
        <f t="shared" si="67"/>
        <v>153.3333333333328</v>
      </c>
      <c r="O303" s="44">
        <f t="shared" si="67"/>
        <v>166.66666666666742</v>
      </c>
      <c r="P303" s="44">
        <f t="shared" si="67"/>
        <v>174.99999999999943</v>
      </c>
      <c r="Q303" s="45">
        <f t="shared" si="67"/>
        <v>145.0000000000008</v>
      </c>
      <c r="R303" s="45">
        <f t="shared" si="67"/>
        <v>158.33333333333371</v>
      </c>
      <c r="S303" s="45">
        <f t="shared" si="67"/>
        <v>166.66666666666742</v>
      </c>
      <c r="T303" s="46">
        <f t="shared" si="67"/>
        <v>136.66666666666708</v>
      </c>
      <c r="U303" s="46">
        <f t="shared" si="66"/>
        <v>150</v>
      </c>
      <c r="V303" s="46">
        <f t="shared" si="66"/>
        <v>158.33333333333371</v>
      </c>
      <c r="W303" s="47">
        <f t="shared" si="66"/>
        <v>128.33333333333337</v>
      </c>
      <c r="X303" s="47">
        <f t="shared" si="66"/>
        <v>141.66666666666629</v>
      </c>
      <c r="Y303" s="47">
        <f t="shared" si="66"/>
        <v>150</v>
      </c>
      <c r="Z303" s="48">
        <f t="shared" si="66"/>
        <v>119.99999999999966</v>
      </c>
      <c r="AA303" s="48">
        <f t="shared" si="66"/>
        <v>133.33333333333258</v>
      </c>
      <c r="AB303" s="48">
        <f t="shared" si="66"/>
        <v>141.66666666666629</v>
      </c>
      <c r="AC303" s="49">
        <f t="shared" si="66"/>
        <v>111.66666666666657</v>
      </c>
      <c r="AD303" s="49">
        <f t="shared" si="66"/>
        <v>125.00000000000045</v>
      </c>
      <c r="AE303" s="49">
        <f t="shared" si="66"/>
        <v>133.33333333333258</v>
      </c>
      <c r="AF303" s="50">
        <f t="shared" si="66"/>
        <v>103.33333333333309</v>
      </c>
      <c r="AG303" s="50">
        <f t="shared" si="66"/>
        <v>116.66666666666686</v>
      </c>
      <c r="AH303" s="50">
        <f t="shared" si="66"/>
        <v>125.00000000000045</v>
      </c>
      <c r="AI303" s="51">
        <f t="shared" si="66"/>
        <v>95.000000000000227</v>
      </c>
      <c r="AJ303" s="51">
        <f t="shared" si="68"/>
        <v>108.33333333333314</v>
      </c>
      <c r="AK303" s="51">
        <f t="shared" si="68"/>
        <v>116.66666666666686</v>
      </c>
    </row>
    <row r="304" spans="1:37" ht="12.95" customHeight="1">
      <c r="A304" s="27"/>
      <c r="B304" s="27"/>
      <c r="C304" s="27"/>
      <c r="D304" s="52">
        <f t="shared" si="60"/>
        <v>0.8361111111111087</v>
      </c>
      <c r="E304" s="41">
        <f t="shared" si="67"/>
        <v>239.12777777777842</v>
      </c>
      <c r="F304" s="41">
        <f t="shared" si="67"/>
        <v>252.50555555555474</v>
      </c>
      <c r="G304" s="41">
        <f t="shared" si="67"/>
        <v>260.86666666666622</v>
      </c>
      <c r="H304" s="42">
        <f t="shared" si="67"/>
        <v>222.40555555555608</v>
      </c>
      <c r="I304" s="42">
        <f t="shared" si="67"/>
        <v>235.78333333333251</v>
      </c>
      <c r="J304" s="42">
        <f t="shared" si="67"/>
        <v>244.14444444444368</v>
      </c>
      <c r="K304" s="43">
        <f t="shared" si="67"/>
        <v>205.68333333333311</v>
      </c>
      <c r="L304" s="43">
        <f t="shared" si="67"/>
        <v>219.0611111111107</v>
      </c>
      <c r="M304" s="43">
        <f t="shared" si="67"/>
        <v>227.42222222222256</v>
      </c>
      <c r="N304" s="44">
        <f t="shared" si="67"/>
        <v>153.84444444444392</v>
      </c>
      <c r="O304" s="44">
        <f t="shared" si="67"/>
        <v>167.22222222222297</v>
      </c>
      <c r="P304" s="44">
        <f t="shared" si="67"/>
        <v>175.58333333333277</v>
      </c>
      <c r="Q304" s="45">
        <f t="shared" si="67"/>
        <v>145.48333333333412</v>
      </c>
      <c r="R304" s="45">
        <f t="shared" si="67"/>
        <v>158.86111111111148</v>
      </c>
      <c r="S304" s="45">
        <f t="shared" si="67"/>
        <v>167.22222222222297</v>
      </c>
      <c r="T304" s="46">
        <f t="shared" si="67"/>
        <v>137.12222222222263</v>
      </c>
      <c r="U304" s="46">
        <f t="shared" si="66"/>
        <v>150.5</v>
      </c>
      <c r="V304" s="46">
        <f t="shared" si="66"/>
        <v>158.86111111111148</v>
      </c>
      <c r="W304" s="47">
        <f t="shared" si="66"/>
        <v>128.76111111111115</v>
      </c>
      <c r="X304" s="47">
        <f t="shared" si="66"/>
        <v>142.13888888888852</v>
      </c>
      <c r="Y304" s="47">
        <f t="shared" si="66"/>
        <v>150.5</v>
      </c>
      <c r="Z304" s="48">
        <f t="shared" si="66"/>
        <v>120.39999999999966</v>
      </c>
      <c r="AA304" s="48">
        <f t="shared" si="66"/>
        <v>133.77777777777703</v>
      </c>
      <c r="AB304" s="48">
        <f t="shared" si="66"/>
        <v>142.13888888888852</v>
      </c>
      <c r="AC304" s="49">
        <f t="shared" si="66"/>
        <v>112.03888888888879</v>
      </c>
      <c r="AD304" s="49">
        <f t="shared" si="66"/>
        <v>125.41666666666713</v>
      </c>
      <c r="AE304" s="49">
        <f t="shared" si="66"/>
        <v>133.77777777777703</v>
      </c>
      <c r="AF304" s="50">
        <f t="shared" si="66"/>
        <v>103.67777777777754</v>
      </c>
      <c r="AG304" s="50">
        <f t="shared" si="66"/>
        <v>117.05555555555574</v>
      </c>
      <c r="AH304" s="50">
        <f t="shared" si="66"/>
        <v>125.41666666666713</v>
      </c>
      <c r="AI304" s="51">
        <f t="shared" si="66"/>
        <v>95.31666666666689</v>
      </c>
      <c r="AJ304" s="51">
        <f t="shared" si="68"/>
        <v>108.69444444444426</v>
      </c>
      <c r="AK304" s="51">
        <f t="shared" si="68"/>
        <v>117.05555555555574</v>
      </c>
    </row>
    <row r="305" spans="1:37" ht="12.95" customHeight="1">
      <c r="A305" s="27"/>
      <c r="B305" s="27"/>
      <c r="C305" s="27"/>
      <c r="D305" s="52">
        <f t="shared" si="60"/>
        <v>0.83888888888888646</v>
      </c>
      <c r="E305" s="41">
        <f t="shared" si="67"/>
        <v>239.92222222222287</v>
      </c>
      <c r="F305" s="41">
        <f t="shared" si="67"/>
        <v>253.34444444444364</v>
      </c>
      <c r="G305" s="41">
        <f t="shared" si="67"/>
        <v>261.73333333333289</v>
      </c>
      <c r="H305" s="42">
        <f t="shared" si="67"/>
        <v>223.14444444444496</v>
      </c>
      <c r="I305" s="42">
        <f t="shared" si="67"/>
        <v>236.56666666666584</v>
      </c>
      <c r="J305" s="42">
        <f t="shared" si="67"/>
        <v>244.95555555555478</v>
      </c>
      <c r="K305" s="43">
        <f t="shared" si="67"/>
        <v>206.36666666666645</v>
      </c>
      <c r="L305" s="43">
        <f t="shared" si="67"/>
        <v>219.78888888888849</v>
      </c>
      <c r="M305" s="43">
        <f t="shared" si="67"/>
        <v>228.17777777777812</v>
      </c>
      <c r="N305" s="44">
        <f t="shared" si="67"/>
        <v>154.35555555555504</v>
      </c>
      <c r="O305" s="44">
        <f t="shared" si="67"/>
        <v>167.77777777777851</v>
      </c>
      <c r="P305" s="44">
        <f t="shared" si="67"/>
        <v>176.16666666666612</v>
      </c>
      <c r="Q305" s="45">
        <f t="shared" si="67"/>
        <v>145.96666666666744</v>
      </c>
      <c r="R305" s="45">
        <f t="shared" si="67"/>
        <v>159.38888888888926</v>
      </c>
      <c r="S305" s="45">
        <f t="shared" si="67"/>
        <v>167.77777777777851</v>
      </c>
      <c r="T305" s="46">
        <f t="shared" si="67"/>
        <v>137.57777777777818</v>
      </c>
      <c r="U305" s="46">
        <f t="shared" si="66"/>
        <v>151</v>
      </c>
      <c r="V305" s="46">
        <f t="shared" si="66"/>
        <v>159.38888888888926</v>
      </c>
      <c r="W305" s="47">
        <f t="shared" si="66"/>
        <v>129.18888888888893</v>
      </c>
      <c r="X305" s="47">
        <f t="shared" si="66"/>
        <v>142.61111111111074</v>
      </c>
      <c r="Y305" s="47">
        <f t="shared" si="66"/>
        <v>151</v>
      </c>
      <c r="Z305" s="48">
        <f t="shared" si="66"/>
        <v>120.79999999999967</v>
      </c>
      <c r="AA305" s="48">
        <f t="shared" si="66"/>
        <v>134.22222222222149</v>
      </c>
      <c r="AB305" s="48">
        <f t="shared" si="66"/>
        <v>142.61111111111074</v>
      </c>
      <c r="AC305" s="49">
        <f t="shared" si="66"/>
        <v>112.41111111111101</v>
      </c>
      <c r="AD305" s="49">
        <f t="shared" si="66"/>
        <v>125.8333333333338</v>
      </c>
      <c r="AE305" s="49">
        <f t="shared" si="66"/>
        <v>134.22222222222149</v>
      </c>
      <c r="AF305" s="50">
        <f t="shared" si="66"/>
        <v>104.02222222222198</v>
      </c>
      <c r="AG305" s="50">
        <f t="shared" si="66"/>
        <v>117.44444444444463</v>
      </c>
      <c r="AH305" s="50">
        <f t="shared" si="66"/>
        <v>125.8333333333338</v>
      </c>
      <c r="AI305" s="51">
        <f t="shared" si="66"/>
        <v>95.633333333333553</v>
      </c>
      <c r="AJ305" s="51">
        <f t="shared" si="68"/>
        <v>109.05555555555537</v>
      </c>
      <c r="AK305" s="51">
        <f t="shared" si="68"/>
        <v>117.44444444444463</v>
      </c>
    </row>
    <row r="306" spans="1:37" ht="12.95" customHeight="1">
      <c r="A306" s="27"/>
      <c r="B306" s="27"/>
      <c r="C306" s="27"/>
      <c r="D306" s="52">
        <f t="shared" si="60"/>
        <v>0.84166666666666423</v>
      </c>
      <c r="E306" s="41">
        <f t="shared" si="67"/>
        <v>240.71666666666732</v>
      </c>
      <c r="F306" s="41">
        <f t="shared" si="67"/>
        <v>254.18333333333254</v>
      </c>
      <c r="G306" s="41">
        <f t="shared" si="67"/>
        <v>262.59999999999957</v>
      </c>
      <c r="H306" s="42">
        <f t="shared" si="67"/>
        <v>223.88333333333384</v>
      </c>
      <c r="I306" s="42">
        <f t="shared" si="67"/>
        <v>237.34999999999917</v>
      </c>
      <c r="J306" s="42">
        <f t="shared" si="67"/>
        <v>245.76666666666588</v>
      </c>
      <c r="K306" s="43">
        <f t="shared" si="67"/>
        <v>207.04999999999978</v>
      </c>
      <c r="L306" s="43">
        <f t="shared" si="67"/>
        <v>220.51666666666628</v>
      </c>
      <c r="M306" s="43">
        <f t="shared" si="67"/>
        <v>228.93333333333368</v>
      </c>
      <c r="N306" s="44">
        <f t="shared" si="67"/>
        <v>154.86666666666616</v>
      </c>
      <c r="O306" s="44">
        <f t="shared" si="67"/>
        <v>168.33333333333405</v>
      </c>
      <c r="P306" s="44">
        <f t="shared" si="67"/>
        <v>176.74999999999946</v>
      </c>
      <c r="Q306" s="45">
        <f t="shared" si="67"/>
        <v>146.45000000000076</v>
      </c>
      <c r="R306" s="45">
        <f t="shared" si="67"/>
        <v>159.91666666666703</v>
      </c>
      <c r="S306" s="45">
        <f t="shared" si="67"/>
        <v>168.33333333333405</v>
      </c>
      <c r="T306" s="46">
        <f t="shared" si="67"/>
        <v>138.03333333333373</v>
      </c>
      <c r="U306" s="46">
        <f t="shared" si="66"/>
        <v>151.5</v>
      </c>
      <c r="V306" s="46">
        <f t="shared" si="66"/>
        <v>159.91666666666703</v>
      </c>
      <c r="W306" s="47">
        <f t="shared" si="66"/>
        <v>129.6166666666667</v>
      </c>
      <c r="X306" s="47">
        <f t="shared" si="66"/>
        <v>143.08333333333297</v>
      </c>
      <c r="Y306" s="47">
        <f t="shared" si="66"/>
        <v>151.5</v>
      </c>
      <c r="Z306" s="48">
        <f t="shared" si="66"/>
        <v>121.19999999999968</v>
      </c>
      <c r="AA306" s="48">
        <f t="shared" si="66"/>
        <v>134.66666666666595</v>
      </c>
      <c r="AB306" s="48">
        <f>AB307-(AB$363/360)</f>
        <v>143.08333333333297</v>
      </c>
      <c r="AC306" s="49">
        <f t="shared" si="66"/>
        <v>112.78333333333323</v>
      </c>
      <c r="AD306" s="49">
        <f t="shared" si="66"/>
        <v>126.25000000000047</v>
      </c>
      <c r="AE306" s="49">
        <f t="shared" si="66"/>
        <v>134.66666666666595</v>
      </c>
      <c r="AF306" s="50">
        <f t="shared" si="66"/>
        <v>104.36666666666643</v>
      </c>
      <c r="AG306" s="50">
        <f t="shared" si="66"/>
        <v>117.83333333333351</v>
      </c>
      <c r="AH306" s="50">
        <f t="shared" si="66"/>
        <v>126.25000000000047</v>
      </c>
      <c r="AI306" s="51">
        <f t="shared" si="66"/>
        <v>95.950000000000216</v>
      </c>
      <c r="AJ306" s="51">
        <f t="shared" si="68"/>
        <v>109.41666666666649</v>
      </c>
      <c r="AK306" s="51">
        <f t="shared" si="68"/>
        <v>117.83333333333351</v>
      </c>
    </row>
    <row r="307" spans="1:37" ht="12.95" customHeight="1">
      <c r="A307" s="27"/>
      <c r="B307" s="27"/>
      <c r="C307" s="27"/>
      <c r="D307" s="52">
        <f t="shared" si="60"/>
        <v>0.844444444444442</v>
      </c>
      <c r="E307" s="41">
        <f t="shared" si="67"/>
        <v>241.51111111111177</v>
      </c>
      <c r="F307" s="41">
        <f t="shared" si="67"/>
        <v>255.02222222222144</v>
      </c>
      <c r="G307" s="41">
        <f t="shared" si="67"/>
        <v>263.46666666666624</v>
      </c>
      <c r="H307" s="42">
        <f t="shared" si="67"/>
        <v>224.62222222222272</v>
      </c>
      <c r="I307" s="42">
        <f t="shared" si="67"/>
        <v>238.1333333333325</v>
      </c>
      <c r="J307" s="42">
        <f t="shared" si="67"/>
        <v>246.57777777777699</v>
      </c>
      <c r="K307" s="43">
        <f t="shared" si="67"/>
        <v>207.73333333333312</v>
      </c>
      <c r="L307" s="43">
        <f t="shared" si="67"/>
        <v>221.24444444444407</v>
      </c>
      <c r="M307" s="43">
        <f t="shared" si="67"/>
        <v>229.68888888888924</v>
      </c>
      <c r="N307" s="44">
        <f t="shared" si="67"/>
        <v>155.37777777777728</v>
      </c>
      <c r="O307" s="44">
        <f t="shared" si="67"/>
        <v>168.8888888888896</v>
      </c>
      <c r="P307" s="44">
        <f t="shared" si="67"/>
        <v>177.3333333333328</v>
      </c>
      <c r="Q307" s="45">
        <f t="shared" si="67"/>
        <v>146.93333333333408</v>
      </c>
      <c r="R307" s="45">
        <f t="shared" si="67"/>
        <v>160.4444444444448</v>
      </c>
      <c r="S307" s="45">
        <f t="shared" si="67"/>
        <v>168.8888888888896</v>
      </c>
      <c r="T307" s="46">
        <f t="shared" ref="T307:AI323" si="69">T308-(T$363/360)</f>
        <v>138.48888888888928</v>
      </c>
      <c r="U307" s="46">
        <f t="shared" si="69"/>
        <v>152</v>
      </c>
      <c r="V307" s="46">
        <f t="shared" si="69"/>
        <v>160.4444444444448</v>
      </c>
      <c r="W307" s="47">
        <f t="shared" si="69"/>
        <v>130.04444444444448</v>
      </c>
      <c r="X307" s="47">
        <f t="shared" si="69"/>
        <v>143.5555555555552</v>
      </c>
      <c r="Y307" s="47">
        <f t="shared" si="69"/>
        <v>152</v>
      </c>
      <c r="Z307" s="48">
        <f t="shared" si="69"/>
        <v>121.59999999999968</v>
      </c>
      <c r="AA307" s="48">
        <f t="shared" si="69"/>
        <v>135.1111111111104</v>
      </c>
      <c r="AB307" s="48">
        <f>AB308-(AB$363/360)</f>
        <v>143.5555555555552</v>
      </c>
      <c r="AC307" s="49">
        <f>AC308-(AC$363/360)</f>
        <v>113.15555555555545</v>
      </c>
      <c r="AD307" s="49">
        <f>AD308-(AD$363/360)</f>
        <v>126.66666666666714</v>
      </c>
      <c r="AE307" s="49">
        <f t="shared" ref="AE307:AK324" si="70">AE308-(AE$363/360)</f>
        <v>135.1111111111104</v>
      </c>
      <c r="AF307" s="50">
        <f t="shared" si="70"/>
        <v>104.71111111111088</v>
      </c>
      <c r="AG307" s="50">
        <f t="shared" si="70"/>
        <v>118.2222222222224</v>
      </c>
      <c r="AH307" s="50">
        <f t="shared" si="70"/>
        <v>126.66666666666714</v>
      </c>
      <c r="AI307" s="51">
        <f t="shared" si="70"/>
        <v>96.266666666666879</v>
      </c>
      <c r="AJ307" s="51">
        <f t="shared" si="70"/>
        <v>109.7777777777776</v>
      </c>
      <c r="AK307" s="51">
        <f t="shared" si="70"/>
        <v>118.2222222222224</v>
      </c>
    </row>
    <row r="308" spans="1:37" ht="12.95" customHeight="1">
      <c r="A308" s="27"/>
      <c r="B308" s="27"/>
      <c r="C308" s="27"/>
      <c r="D308" s="52">
        <f t="shared" si="60"/>
        <v>0.84722222222221977</v>
      </c>
      <c r="E308" s="41">
        <f t="shared" ref="E308:T323" si="71">E309-(E$363/360)</f>
        <v>242.30555555555623</v>
      </c>
      <c r="F308" s="41">
        <f t="shared" si="71"/>
        <v>255.86111111111035</v>
      </c>
      <c r="G308" s="41">
        <f t="shared" si="71"/>
        <v>264.33333333333292</v>
      </c>
      <c r="H308" s="42">
        <f t="shared" si="71"/>
        <v>225.3611111111116</v>
      </c>
      <c r="I308" s="42">
        <f t="shared" si="71"/>
        <v>238.91666666666583</v>
      </c>
      <c r="J308" s="42">
        <f t="shared" si="71"/>
        <v>247.38888888888809</v>
      </c>
      <c r="K308" s="43">
        <f t="shared" si="71"/>
        <v>208.41666666666646</v>
      </c>
      <c r="L308" s="43">
        <f t="shared" si="71"/>
        <v>221.97222222222186</v>
      </c>
      <c r="M308" s="43">
        <f t="shared" si="71"/>
        <v>230.4444444444448</v>
      </c>
      <c r="N308" s="44">
        <f t="shared" si="71"/>
        <v>155.8888888888884</v>
      </c>
      <c r="O308" s="44">
        <f t="shared" si="71"/>
        <v>169.44444444444514</v>
      </c>
      <c r="P308" s="44">
        <f t="shared" si="71"/>
        <v>177.91666666666615</v>
      </c>
      <c r="Q308" s="45">
        <f t="shared" si="71"/>
        <v>147.4166666666674</v>
      </c>
      <c r="R308" s="45">
        <f t="shared" si="71"/>
        <v>160.97222222222257</v>
      </c>
      <c r="S308" s="45">
        <f t="shared" si="71"/>
        <v>169.44444444444514</v>
      </c>
      <c r="T308" s="46">
        <f t="shared" si="71"/>
        <v>138.94444444444483</v>
      </c>
      <c r="U308" s="46">
        <f t="shared" si="69"/>
        <v>152.5</v>
      </c>
      <c r="V308" s="46">
        <f t="shared" si="69"/>
        <v>160.97222222222257</v>
      </c>
      <c r="W308" s="47">
        <f t="shared" si="69"/>
        <v>130.47222222222226</v>
      </c>
      <c r="X308" s="47">
        <f t="shared" si="69"/>
        <v>144.02777777777743</v>
      </c>
      <c r="Y308" s="47">
        <f t="shared" si="69"/>
        <v>152.5</v>
      </c>
      <c r="Z308" s="48">
        <f t="shared" si="69"/>
        <v>121.99999999999969</v>
      </c>
      <c r="AA308" s="48">
        <f t="shared" si="69"/>
        <v>135.55555555555486</v>
      </c>
      <c r="AB308" s="48">
        <f t="shared" si="69"/>
        <v>144.02777777777743</v>
      </c>
      <c r="AC308" s="49">
        <f t="shared" si="69"/>
        <v>113.52777777777767</v>
      </c>
      <c r="AD308" s="49">
        <f t="shared" si="69"/>
        <v>127.08333333333381</v>
      </c>
      <c r="AE308" s="49">
        <f t="shared" si="69"/>
        <v>135.55555555555486</v>
      </c>
      <c r="AF308" s="50">
        <f t="shared" si="69"/>
        <v>105.05555555555533</v>
      </c>
      <c r="AG308" s="50">
        <f t="shared" si="69"/>
        <v>118.61111111111128</v>
      </c>
      <c r="AH308" s="50">
        <f t="shared" si="69"/>
        <v>127.08333333333381</v>
      </c>
      <c r="AI308" s="51">
        <f t="shared" si="69"/>
        <v>96.583333333333542</v>
      </c>
      <c r="AJ308" s="51">
        <f t="shared" si="70"/>
        <v>110.13888888888872</v>
      </c>
      <c r="AK308" s="51">
        <f t="shared" si="70"/>
        <v>118.61111111111128</v>
      </c>
    </row>
    <row r="309" spans="1:37" ht="12.95" customHeight="1">
      <c r="A309" s="27"/>
      <c r="B309" s="27"/>
      <c r="C309" s="27"/>
      <c r="D309" s="52">
        <f t="shared" si="60"/>
        <v>0.84999999999999754</v>
      </c>
      <c r="E309" s="41">
        <f t="shared" si="71"/>
        <v>243.10000000000068</v>
      </c>
      <c r="F309" s="41">
        <f t="shared" si="71"/>
        <v>256.69999999999925</v>
      </c>
      <c r="G309" s="41">
        <f t="shared" si="71"/>
        <v>265.19999999999959</v>
      </c>
      <c r="H309" s="42">
        <f t="shared" si="71"/>
        <v>226.10000000000048</v>
      </c>
      <c r="I309" s="42">
        <f t="shared" si="71"/>
        <v>239.69999999999916</v>
      </c>
      <c r="J309" s="42">
        <f t="shared" si="71"/>
        <v>248.19999999999919</v>
      </c>
      <c r="K309" s="43">
        <f t="shared" si="71"/>
        <v>209.0999999999998</v>
      </c>
      <c r="L309" s="43">
        <f t="shared" si="71"/>
        <v>222.69999999999965</v>
      </c>
      <c r="M309" s="43">
        <f t="shared" si="71"/>
        <v>231.20000000000036</v>
      </c>
      <c r="N309" s="44">
        <f t="shared" si="71"/>
        <v>156.39999999999952</v>
      </c>
      <c r="O309" s="44">
        <f t="shared" si="71"/>
        <v>170.00000000000068</v>
      </c>
      <c r="P309" s="44">
        <f t="shared" si="71"/>
        <v>178.49999999999949</v>
      </c>
      <c r="Q309" s="45">
        <f t="shared" si="71"/>
        <v>147.90000000000072</v>
      </c>
      <c r="R309" s="45">
        <f t="shared" si="71"/>
        <v>161.50000000000034</v>
      </c>
      <c r="S309" s="45">
        <f t="shared" si="71"/>
        <v>170.00000000000068</v>
      </c>
      <c r="T309" s="46">
        <f t="shared" si="71"/>
        <v>139.40000000000038</v>
      </c>
      <c r="U309" s="46">
        <f t="shared" si="69"/>
        <v>153</v>
      </c>
      <c r="V309" s="46">
        <f t="shared" si="69"/>
        <v>161.50000000000034</v>
      </c>
      <c r="W309" s="47">
        <f t="shared" si="69"/>
        <v>130.90000000000003</v>
      </c>
      <c r="X309" s="47">
        <f t="shared" si="69"/>
        <v>144.49999999999966</v>
      </c>
      <c r="Y309" s="47">
        <f t="shared" si="69"/>
        <v>153</v>
      </c>
      <c r="Z309" s="48">
        <f t="shared" si="69"/>
        <v>122.39999999999969</v>
      </c>
      <c r="AA309" s="48">
        <f t="shared" si="69"/>
        <v>135.99999999999932</v>
      </c>
      <c r="AB309" s="48">
        <f t="shared" si="69"/>
        <v>144.49999999999966</v>
      </c>
      <c r="AC309" s="49">
        <f t="shared" si="69"/>
        <v>113.89999999999989</v>
      </c>
      <c r="AD309" s="49">
        <f t="shared" si="69"/>
        <v>127.50000000000048</v>
      </c>
      <c r="AE309" s="49">
        <f t="shared" si="69"/>
        <v>135.99999999999932</v>
      </c>
      <c r="AF309" s="50">
        <f t="shared" si="69"/>
        <v>105.39999999999978</v>
      </c>
      <c r="AG309" s="50">
        <f t="shared" si="69"/>
        <v>119.00000000000017</v>
      </c>
      <c r="AH309" s="50">
        <f t="shared" si="69"/>
        <v>127.50000000000048</v>
      </c>
      <c r="AI309" s="51">
        <f t="shared" si="69"/>
        <v>96.900000000000205</v>
      </c>
      <c r="AJ309" s="51">
        <f t="shared" si="70"/>
        <v>110.49999999999983</v>
      </c>
      <c r="AK309" s="51">
        <f t="shared" si="70"/>
        <v>119.00000000000017</v>
      </c>
    </row>
    <row r="310" spans="1:37" ht="12.95" customHeight="1">
      <c r="A310" s="27"/>
      <c r="B310" s="27"/>
      <c r="C310" s="27"/>
      <c r="D310" s="52">
        <f t="shared" si="60"/>
        <v>0.8527777777777753</v>
      </c>
      <c r="E310" s="41">
        <f t="shared" si="71"/>
        <v>243.89444444444513</v>
      </c>
      <c r="F310" s="41">
        <f t="shared" si="71"/>
        <v>257.53888888888815</v>
      </c>
      <c r="G310" s="41">
        <f t="shared" si="71"/>
        <v>266.06666666666626</v>
      </c>
      <c r="H310" s="42">
        <f t="shared" si="71"/>
        <v>226.83888888888936</v>
      </c>
      <c r="I310" s="42">
        <f t="shared" si="71"/>
        <v>240.4833333333325</v>
      </c>
      <c r="J310" s="42">
        <f t="shared" si="71"/>
        <v>249.0111111111103</v>
      </c>
      <c r="K310" s="43">
        <f t="shared" si="71"/>
        <v>209.78333333333313</v>
      </c>
      <c r="L310" s="43">
        <f t="shared" si="71"/>
        <v>223.42777777777744</v>
      </c>
      <c r="M310" s="43">
        <f t="shared" si="71"/>
        <v>231.95555555555592</v>
      </c>
      <c r="N310" s="44">
        <f t="shared" si="71"/>
        <v>156.91111111111064</v>
      </c>
      <c r="O310" s="44">
        <f t="shared" si="71"/>
        <v>170.55555555555623</v>
      </c>
      <c r="P310" s="44">
        <f t="shared" si="71"/>
        <v>179.08333333333283</v>
      </c>
      <c r="Q310" s="45">
        <f t="shared" si="71"/>
        <v>148.38333333333404</v>
      </c>
      <c r="R310" s="45">
        <f t="shared" si="71"/>
        <v>162.02777777777811</v>
      </c>
      <c r="S310" s="45">
        <f t="shared" si="71"/>
        <v>170.55555555555623</v>
      </c>
      <c r="T310" s="46">
        <f t="shared" si="71"/>
        <v>139.85555555555592</v>
      </c>
      <c r="U310" s="46">
        <f t="shared" si="69"/>
        <v>153.5</v>
      </c>
      <c r="V310" s="46">
        <f t="shared" si="69"/>
        <v>162.02777777777811</v>
      </c>
      <c r="W310" s="47">
        <f t="shared" si="69"/>
        <v>131.32777777777781</v>
      </c>
      <c r="X310" s="47">
        <f t="shared" si="69"/>
        <v>144.97222222222189</v>
      </c>
      <c r="Y310" s="47">
        <f t="shared" si="69"/>
        <v>153.5</v>
      </c>
      <c r="Z310" s="48">
        <f t="shared" si="69"/>
        <v>122.7999999999997</v>
      </c>
      <c r="AA310" s="48">
        <f t="shared" si="69"/>
        <v>136.44444444444377</v>
      </c>
      <c r="AB310" s="48">
        <f t="shared" si="69"/>
        <v>144.97222222222189</v>
      </c>
      <c r="AC310" s="49">
        <f t="shared" si="69"/>
        <v>114.27222222222211</v>
      </c>
      <c r="AD310" s="49">
        <f t="shared" si="69"/>
        <v>127.91666666666715</v>
      </c>
      <c r="AE310" s="49">
        <f t="shared" si="69"/>
        <v>136.44444444444377</v>
      </c>
      <c r="AF310" s="50">
        <f t="shared" si="69"/>
        <v>105.74444444444423</v>
      </c>
      <c r="AG310" s="50">
        <f t="shared" si="69"/>
        <v>119.38888888888906</v>
      </c>
      <c r="AH310" s="50">
        <f t="shared" si="69"/>
        <v>127.91666666666715</v>
      </c>
      <c r="AI310" s="51">
        <f t="shared" si="69"/>
        <v>97.216666666666868</v>
      </c>
      <c r="AJ310" s="51">
        <f t="shared" si="70"/>
        <v>110.86111111111094</v>
      </c>
      <c r="AK310" s="51">
        <f t="shared" si="70"/>
        <v>119.38888888888906</v>
      </c>
    </row>
    <row r="311" spans="1:37" ht="12.95" customHeight="1">
      <c r="A311" s="27"/>
      <c r="B311" s="27"/>
      <c r="C311" s="27"/>
      <c r="D311" s="52">
        <f t="shared" si="60"/>
        <v>0.85555555555555307</v>
      </c>
      <c r="E311" s="41">
        <f t="shared" si="71"/>
        <v>244.68888888888958</v>
      </c>
      <c r="F311" s="41">
        <f t="shared" si="71"/>
        <v>258.37777777777706</v>
      </c>
      <c r="G311" s="41">
        <f t="shared" si="71"/>
        <v>266.93333333333294</v>
      </c>
      <c r="H311" s="42">
        <f t="shared" si="71"/>
        <v>227.57777777777824</v>
      </c>
      <c r="I311" s="42">
        <f t="shared" si="71"/>
        <v>241.26666666666583</v>
      </c>
      <c r="J311" s="42">
        <f t="shared" si="71"/>
        <v>249.8222222222214</v>
      </c>
      <c r="K311" s="43">
        <f t="shared" si="71"/>
        <v>210.46666666666647</v>
      </c>
      <c r="L311" s="43">
        <f t="shared" si="71"/>
        <v>224.15555555555522</v>
      </c>
      <c r="M311" s="43">
        <f t="shared" si="71"/>
        <v>232.71111111111148</v>
      </c>
      <c r="N311" s="44">
        <f t="shared" si="71"/>
        <v>157.42222222222176</v>
      </c>
      <c r="O311" s="44">
        <f t="shared" si="71"/>
        <v>171.11111111111177</v>
      </c>
      <c r="P311" s="44">
        <f t="shared" si="71"/>
        <v>179.66666666666617</v>
      </c>
      <c r="Q311" s="45">
        <f t="shared" si="71"/>
        <v>148.86666666666736</v>
      </c>
      <c r="R311" s="45">
        <f t="shared" si="71"/>
        <v>162.55555555555588</v>
      </c>
      <c r="S311" s="45">
        <f t="shared" si="71"/>
        <v>171.11111111111177</v>
      </c>
      <c r="T311" s="46">
        <f t="shared" si="71"/>
        <v>140.31111111111147</v>
      </c>
      <c r="U311" s="46">
        <f t="shared" si="69"/>
        <v>154</v>
      </c>
      <c r="V311" s="46">
        <f t="shared" si="69"/>
        <v>162.55555555555588</v>
      </c>
      <c r="W311" s="47">
        <f t="shared" si="69"/>
        <v>131.75555555555559</v>
      </c>
      <c r="X311" s="47">
        <f t="shared" si="69"/>
        <v>145.44444444444412</v>
      </c>
      <c r="Y311" s="47">
        <f t="shared" si="69"/>
        <v>154</v>
      </c>
      <c r="Z311" s="48">
        <f t="shared" si="69"/>
        <v>123.1999999999997</v>
      </c>
      <c r="AA311" s="48">
        <f t="shared" si="69"/>
        <v>136.88888888888823</v>
      </c>
      <c r="AB311" s="48">
        <f t="shared" si="69"/>
        <v>145.44444444444412</v>
      </c>
      <c r="AC311" s="49">
        <f t="shared" si="69"/>
        <v>114.64444444444433</v>
      </c>
      <c r="AD311" s="49">
        <f t="shared" si="69"/>
        <v>128.33333333333383</v>
      </c>
      <c r="AE311" s="49">
        <f t="shared" si="69"/>
        <v>136.88888888888823</v>
      </c>
      <c r="AF311" s="50">
        <f t="shared" si="69"/>
        <v>106.08888888888868</v>
      </c>
      <c r="AG311" s="50">
        <f t="shared" si="69"/>
        <v>119.77777777777794</v>
      </c>
      <c r="AH311" s="50">
        <f t="shared" si="69"/>
        <v>128.33333333333383</v>
      </c>
      <c r="AI311" s="51">
        <f t="shared" si="69"/>
        <v>97.53333333333353</v>
      </c>
      <c r="AJ311" s="51">
        <f t="shared" si="70"/>
        <v>111.22222222222206</v>
      </c>
      <c r="AK311" s="51">
        <f t="shared" si="70"/>
        <v>119.77777777777794</v>
      </c>
    </row>
    <row r="312" spans="1:37" ht="12.95" customHeight="1">
      <c r="A312" s="27"/>
      <c r="B312" s="27"/>
      <c r="C312" s="27"/>
      <c r="D312" s="52">
        <f t="shared" si="60"/>
        <v>0.85833333333333084</v>
      </c>
      <c r="E312" s="41">
        <f t="shared" si="71"/>
        <v>245.48333333333403</v>
      </c>
      <c r="F312" s="41">
        <f t="shared" si="71"/>
        <v>259.21666666666596</v>
      </c>
      <c r="G312" s="41">
        <f t="shared" si="71"/>
        <v>267.79999999999961</v>
      </c>
      <c r="H312" s="42">
        <f t="shared" si="71"/>
        <v>228.31666666666712</v>
      </c>
      <c r="I312" s="42">
        <f t="shared" si="71"/>
        <v>242.04999999999916</v>
      </c>
      <c r="J312" s="42">
        <f t="shared" si="71"/>
        <v>250.6333333333325</v>
      </c>
      <c r="K312" s="43">
        <f t="shared" si="71"/>
        <v>211.14999999999981</v>
      </c>
      <c r="L312" s="43">
        <f t="shared" si="71"/>
        <v>224.88333333333301</v>
      </c>
      <c r="M312" s="43">
        <f t="shared" si="71"/>
        <v>233.46666666666704</v>
      </c>
      <c r="N312" s="44">
        <f t="shared" si="71"/>
        <v>157.93333333333288</v>
      </c>
      <c r="O312" s="44">
        <f t="shared" si="71"/>
        <v>171.66666666666731</v>
      </c>
      <c r="P312" s="44">
        <f t="shared" si="71"/>
        <v>180.24999999999952</v>
      </c>
      <c r="Q312" s="45">
        <f t="shared" si="71"/>
        <v>149.35000000000068</v>
      </c>
      <c r="R312" s="45">
        <f t="shared" si="71"/>
        <v>163.08333333333366</v>
      </c>
      <c r="S312" s="45">
        <f t="shared" si="71"/>
        <v>171.66666666666731</v>
      </c>
      <c r="T312" s="46">
        <f t="shared" si="71"/>
        <v>140.76666666666702</v>
      </c>
      <c r="U312" s="46">
        <f t="shared" si="69"/>
        <v>154.5</v>
      </c>
      <c r="V312" s="46">
        <f t="shared" si="69"/>
        <v>163.08333333333366</v>
      </c>
      <c r="W312" s="47">
        <f t="shared" si="69"/>
        <v>132.18333333333337</v>
      </c>
      <c r="X312" s="47">
        <f t="shared" si="69"/>
        <v>145.91666666666634</v>
      </c>
      <c r="Y312" s="47">
        <f t="shared" si="69"/>
        <v>154.5</v>
      </c>
      <c r="Z312" s="48">
        <f t="shared" si="69"/>
        <v>123.59999999999971</v>
      </c>
      <c r="AA312" s="48">
        <f t="shared" si="69"/>
        <v>137.33333333333269</v>
      </c>
      <c r="AB312" s="48">
        <f t="shared" si="69"/>
        <v>145.91666666666634</v>
      </c>
      <c r="AC312" s="49">
        <f t="shared" si="69"/>
        <v>115.01666666666655</v>
      </c>
      <c r="AD312" s="49">
        <f t="shared" si="69"/>
        <v>128.75000000000048</v>
      </c>
      <c r="AE312" s="49">
        <f t="shared" si="69"/>
        <v>137.33333333333269</v>
      </c>
      <c r="AF312" s="50">
        <f t="shared" si="69"/>
        <v>106.43333333333312</v>
      </c>
      <c r="AG312" s="50">
        <f t="shared" si="69"/>
        <v>120.16666666666683</v>
      </c>
      <c r="AH312" s="50">
        <f t="shared" si="69"/>
        <v>128.75000000000048</v>
      </c>
      <c r="AI312" s="51">
        <f t="shared" si="69"/>
        <v>97.850000000000193</v>
      </c>
      <c r="AJ312" s="51">
        <f t="shared" si="70"/>
        <v>111.58333333333317</v>
      </c>
      <c r="AK312" s="51">
        <f t="shared" si="70"/>
        <v>120.16666666666683</v>
      </c>
    </row>
    <row r="313" spans="1:37" ht="12.95" customHeight="1">
      <c r="A313" s="27"/>
      <c r="B313" s="27"/>
      <c r="C313" s="27"/>
      <c r="D313" s="52">
        <f t="shared" si="60"/>
        <v>0.86111111111110861</v>
      </c>
      <c r="E313" s="41">
        <f t="shared" si="71"/>
        <v>246.27777777777848</v>
      </c>
      <c r="F313" s="41">
        <f t="shared" si="71"/>
        <v>260.05555555555486</v>
      </c>
      <c r="G313" s="41">
        <f t="shared" si="71"/>
        <v>268.66666666666629</v>
      </c>
      <c r="H313" s="42">
        <f t="shared" si="71"/>
        <v>229.055555555556</v>
      </c>
      <c r="I313" s="42">
        <f t="shared" si="71"/>
        <v>242.83333333333249</v>
      </c>
      <c r="J313" s="42">
        <f t="shared" si="71"/>
        <v>251.4444444444436</v>
      </c>
      <c r="K313" s="43">
        <f t="shared" si="71"/>
        <v>211.83333333333314</v>
      </c>
      <c r="L313" s="43">
        <f t="shared" si="71"/>
        <v>225.6111111111108</v>
      </c>
      <c r="M313" s="43">
        <f t="shared" si="71"/>
        <v>234.2222222222226</v>
      </c>
      <c r="N313" s="44">
        <f t="shared" si="71"/>
        <v>158.444444444444</v>
      </c>
      <c r="O313" s="44">
        <f t="shared" si="71"/>
        <v>172.22222222222285</v>
      </c>
      <c r="P313" s="44">
        <f t="shared" si="71"/>
        <v>180.83333333333286</v>
      </c>
      <c r="Q313" s="45">
        <f t="shared" si="71"/>
        <v>149.833333333334</v>
      </c>
      <c r="R313" s="45">
        <f t="shared" si="71"/>
        <v>163.61111111111143</v>
      </c>
      <c r="S313" s="45">
        <f t="shared" si="71"/>
        <v>172.22222222222285</v>
      </c>
      <c r="T313" s="46">
        <f t="shared" si="71"/>
        <v>141.22222222222257</v>
      </c>
      <c r="U313" s="46">
        <f t="shared" si="69"/>
        <v>155</v>
      </c>
      <c r="V313" s="46">
        <f t="shared" si="69"/>
        <v>163.61111111111143</v>
      </c>
      <c r="W313" s="47">
        <f t="shared" si="69"/>
        <v>132.61111111111114</v>
      </c>
      <c r="X313" s="47">
        <f t="shared" si="69"/>
        <v>146.38888888888857</v>
      </c>
      <c r="Y313" s="47">
        <f t="shared" si="69"/>
        <v>155</v>
      </c>
      <c r="Z313" s="48">
        <f t="shared" si="69"/>
        <v>123.99999999999972</v>
      </c>
      <c r="AA313" s="48">
        <f t="shared" si="69"/>
        <v>137.77777777777715</v>
      </c>
      <c r="AB313" s="48">
        <f t="shared" si="69"/>
        <v>146.38888888888857</v>
      </c>
      <c r="AC313" s="49">
        <f t="shared" si="69"/>
        <v>115.38888888888877</v>
      </c>
      <c r="AD313" s="49">
        <f t="shared" si="69"/>
        <v>129.16666666666714</v>
      </c>
      <c r="AE313" s="49">
        <f t="shared" si="69"/>
        <v>137.77777777777715</v>
      </c>
      <c r="AF313" s="50">
        <f t="shared" si="69"/>
        <v>106.77777777777757</v>
      </c>
      <c r="AG313" s="50">
        <f t="shared" si="69"/>
        <v>120.55555555555571</v>
      </c>
      <c r="AH313" s="50">
        <f t="shared" si="69"/>
        <v>129.16666666666714</v>
      </c>
      <c r="AI313" s="51">
        <f t="shared" si="69"/>
        <v>98.166666666666856</v>
      </c>
      <c r="AJ313" s="51">
        <f t="shared" si="70"/>
        <v>111.94444444444429</v>
      </c>
      <c r="AK313" s="51">
        <f t="shared" si="70"/>
        <v>120.55555555555571</v>
      </c>
    </row>
    <row r="314" spans="1:37" ht="12.95" customHeight="1">
      <c r="A314" s="27"/>
      <c r="B314" s="27"/>
      <c r="C314" s="27"/>
      <c r="D314" s="52">
        <f t="shared" si="60"/>
        <v>0.86388888888888637</v>
      </c>
      <c r="E314" s="41">
        <f t="shared" si="71"/>
        <v>247.07222222222293</v>
      </c>
      <c r="F314" s="41">
        <f t="shared" si="71"/>
        <v>260.89444444444376</v>
      </c>
      <c r="G314" s="41">
        <f t="shared" si="71"/>
        <v>269.53333333333296</v>
      </c>
      <c r="H314" s="42">
        <f t="shared" si="71"/>
        <v>229.79444444444488</v>
      </c>
      <c r="I314" s="42">
        <f t="shared" si="71"/>
        <v>243.61666666666582</v>
      </c>
      <c r="J314" s="42">
        <f t="shared" si="71"/>
        <v>252.25555555555471</v>
      </c>
      <c r="K314" s="43">
        <f t="shared" si="71"/>
        <v>212.51666666666648</v>
      </c>
      <c r="L314" s="43">
        <f t="shared" si="71"/>
        <v>226.33888888888859</v>
      </c>
      <c r="M314" s="43">
        <f t="shared" si="71"/>
        <v>234.97777777777816</v>
      </c>
      <c r="N314" s="44">
        <f t="shared" si="71"/>
        <v>158.95555555555512</v>
      </c>
      <c r="O314" s="44">
        <f t="shared" si="71"/>
        <v>172.7777777777784</v>
      </c>
      <c r="P314" s="44">
        <f t="shared" si="71"/>
        <v>181.4166666666662</v>
      </c>
      <c r="Q314" s="45">
        <f t="shared" si="71"/>
        <v>150.31666666666732</v>
      </c>
      <c r="R314" s="45">
        <f t="shared" si="71"/>
        <v>164.1388888888892</v>
      </c>
      <c r="S314" s="45">
        <f t="shared" si="71"/>
        <v>172.7777777777784</v>
      </c>
      <c r="T314" s="46">
        <f t="shared" si="71"/>
        <v>141.67777777777812</v>
      </c>
      <c r="U314" s="46">
        <f t="shared" si="69"/>
        <v>155.5</v>
      </c>
      <c r="V314" s="46">
        <f t="shared" si="69"/>
        <v>164.1388888888892</v>
      </c>
      <c r="W314" s="47">
        <f t="shared" si="69"/>
        <v>133.03888888888892</v>
      </c>
      <c r="X314" s="47">
        <f t="shared" si="69"/>
        <v>146.8611111111108</v>
      </c>
      <c r="Y314" s="47">
        <f t="shared" si="69"/>
        <v>155.5</v>
      </c>
      <c r="Z314" s="48">
        <f t="shared" si="69"/>
        <v>124.39999999999972</v>
      </c>
      <c r="AA314" s="48">
        <f t="shared" si="69"/>
        <v>138.2222222222216</v>
      </c>
      <c r="AB314" s="48">
        <f t="shared" si="69"/>
        <v>146.8611111111108</v>
      </c>
      <c r="AC314" s="49">
        <f t="shared" si="69"/>
        <v>115.76111111111099</v>
      </c>
      <c r="AD314" s="49">
        <f t="shared" si="69"/>
        <v>129.5833333333338</v>
      </c>
      <c r="AE314" s="49">
        <f t="shared" si="69"/>
        <v>138.2222222222216</v>
      </c>
      <c r="AF314" s="50">
        <f t="shared" si="69"/>
        <v>107.12222222222202</v>
      </c>
      <c r="AG314" s="50">
        <f t="shared" si="69"/>
        <v>120.9444444444446</v>
      </c>
      <c r="AH314" s="50">
        <f t="shared" si="69"/>
        <v>129.5833333333338</v>
      </c>
      <c r="AI314" s="51">
        <f t="shared" si="69"/>
        <v>98.483333333333519</v>
      </c>
      <c r="AJ314" s="51">
        <f t="shared" si="70"/>
        <v>112.3055555555554</v>
      </c>
      <c r="AK314" s="51">
        <f t="shared" si="70"/>
        <v>120.9444444444446</v>
      </c>
    </row>
    <row r="315" spans="1:37" ht="12.95" customHeight="1">
      <c r="A315" s="27"/>
      <c r="B315" s="27"/>
      <c r="C315" s="27"/>
      <c r="D315" s="52">
        <f t="shared" si="60"/>
        <v>0.86666666666666414</v>
      </c>
      <c r="E315" s="41">
        <f t="shared" si="71"/>
        <v>247.86666666666738</v>
      </c>
      <c r="F315" s="41">
        <f t="shared" si="71"/>
        <v>261.73333333333267</v>
      </c>
      <c r="G315" s="41">
        <f t="shared" si="71"/>
        <v>270.39999999999964</v>
      </c>
      <c r="H315" s="42">
        <f t="shared" si="71"/>
        <v>230.53333333333376</v>
      </c>
      <c r="I315" s="42">
        <f t="shared" si="71"/>
        <v>244.39999999999915</v>
      </c>
      <c r="J315" s="42">
        <f t="shared" si="71"/>
        <v>253.06666666666581</v>
      </c>
      <c r="K315" s="43">
        <f t="shared" si="71"/>
        <v>213.19999999999982</v>
      </c>
      <c r="L315" s="43">
        <f t="shared" si="71"/>
        <v>227.06666666666638</v>
      </c>
      <c r="M315" s="43">
        <f t="shared" si="71"/>
        <v>235.73333333333372</v>
      </c>
      <c r="N315" s="44">
        <f t="shared" si="71"/>
        <v>159.46666666666624</v>
      </c>
      <c r="O315" s="44">
        <f t="shared" si="71"/>
        <v>173.33333333333394</v>
      </c>
      <c r="P315" s="44">
        <f t="shared" si="71"/>
        <v>181.99999999999955</v>
      </c>
      <c r="Q315" s="45">
        <f t="shared" si="71"/>
        <v>150.80000000000064</v>
      </c>
      <c r="R315" s="45">
        <f t="shared" si="71"/>
        <v>164.66666666666697</v>
      </c>
      <c r="S315" s="45">
        <f t="shared" si="71"/>
        <v>173.33333333333394</v>
      </c>
      <c r="T315" s="46">
        <f t="shared" si="71"/>
        <v>142.13333333333367</v>
      </c>
      <c r="U315" s="46">
        <f t="shared" si="69"/>
        <v>156</v>
      </c>
      <c r="V315" s="46">
        <f t="shared" si="69"/>
        <v>164.66666666666697</v>
      </c>
      <c r="W315" s="47">
        <f t="shared" si="69"/>
        <v>133.4666666666667</v>
      </c>
      <c r="X315" s="47">
        <f t="shared" si="69"/>
        <v>147.33333333333303</v>
      </c>
      <c r="Y315" s="47">
        <f t="shared" si="69"/>
        <v>156</v>
      </c>
      <c r="Z315" s="48">
        <f t="shared" si="69"/>
        <v>124.79999999999973</v>
      </c>
      <c r="AA315" s="48">
        <f t="shared" si="69"/>
        <v>138.66666666666606</v>
      </c>
      <c r="AB315" s="48">
        <f t="shared" si="69"/>
        <v>147.33333333333303</v>
      </c>
      <c r="AC315" s="49">
        <f t="shared" si="69"/>
        <v>116.13333333333321</v>
      </c>
      <c r="AD315" s="49">
        <f t="shared" si="69"/>
        <v>130.00000000000045</v>
      </c>
      <c r="AE315" s="49">
        <f t="shared" si="69"/>
        <v>138.66666666666606</v>
      </c>
      <c r="AF315" s="50">
        <f t="shared" si="69"/>
        <v>107.46666666666647</v>
      </c>
      <c r="AG315" s="50">
        <f t="shared" si="69"/>
        <v>121.33333333333348</v>
      </c>
      <c r="AH315" s="50">
        <f t="shared" si="69"/>
        <v>130.00000000000045</v>
      </c>
      <c r="AI315" s="51">
        <f t="shared" si="69"/>
        <v>98.800000000000182</v>
      </c>
      <c r="AJ315" s="51">
        <f t="shared" si="70"/>
        <v>112.66666666666652</v>
      </c>
      <c r="AK315" s="51">
        <f t="shared" si="70"/>
        <v>121.33333333333348</v>
      </c>
    </row>
    <row r="316" spans="1:37" ht="12.95" customHeight="1">
      <c r="A316" s="27"/>
      <c r="B316" s="27"/>
      <c r="C316" s="27"/>
      <c r="D316" s="52">
        <f t="shared" si="60"/>
        <v>0.86944444444444191</v>
      </c>
      <c r="E316" s="41">
        <f t="shared" si="71"/>
        <v>248.66111111111184</v>
      </c>
      <c r="F316" s="41">
        <f t="shared" si="71"/>
        <v>262.57222222222157</v>
      </c>
      <c r="G316" s="41">
        <f t="shared" si="71"/>
        <v>271.26666666666631</v>
      </c>
      <c r="H316" s="42">
        <f t="shared" si="71"/>
        <v>231.27222222222264</v>
      </c>
      <c r="I316" s="42">
        <f t="shared" si="71"/>
        <v>245.18333333333248</v>
      </c>
      <c r="J316" s="42">
        <f t="shared" si="71"/>
        <v>253.87777777777691</v>
      </c>
      <c r="K316" s="43">
        <f t="shared" si="71"/>
        <v>213.88333333333316</v>
      </c>
      <c r="L316" s="43">
        <f t="shared" si="71"/>
        <v>227.79444444444417</v>
      </c>
      <c r="M316" s="43">
        <f t="shared" si="71"/>
        <v>236.48888888888928</v>
      </c>
      <c r="N316" s="44">
        <f t="shared" si="71"/>
        <v>159.97777777777736</v>
      </c>
      <c r="O316" s="44">
        <f t="shared" si="71"/>
        <v>173.88888888888948</v>
      </c>
      <c r="P316" s="44">
        <f t="shared" si="71"/>
        <v>182.58333333333289</v>
      </c>
      <c r="Q316" s="45">
        <f t="shared" si="71"/>
        <v>151.28333333333396</v>
      </c>
      <c r="R316" s="45">
        <f t="shared" si="71"/>
        <v>165.19444444444474</v>
      </c>
      <c r="S316" s="45">
        <f t="shared" si="71"/>
        <v>173.88888888888948</v>
      </c>
      <c r="T316" s="46">
        <f t="shared" si="71"/>
        <v>142.58888888888922</v>
      </c>
      <c r="U316" s="46">
        <f t="shared" si="69"/>
        <v>156.5</v>
      </c>
      <c r="V316" s="46">
        <f t="shared" si="69"/>
        <v>165.19444444444474</v>
      </c>
      <c r="W316" s="47">
        <f t="shared" si="69"/>
        <v>133.89444444444447</v>
      </c>
      <c r="X316" s="47">
        <f t="shared" si="69"/>
        <v>147.80555555555526</v>
      </c>
      <c r="Y316" s="47">
        <f t="shared" si="69"/>
        <v>156.5</v>
      </c>
      <c r="Z316" s="48">
        <f t="shared" si="69"/>
        <v>125.19999999999973</v>
      </c>
      <c r="AA316" s="48">
        <f t="shared" si="69"/>
        <v>139.11111111111052</v>
      </c>
      <c r="AB316" s="48">
        <f t="shared" si="69"/>
        <v>147.80555555555526</v>
      </c>
      <c r="AC316" s="49">
        <f t="shared" si="69"/>
        <v>116.50555555555543</v>
      </c>
      <c r="AD316" s="49">
        <f t="shared" si="69"/>
        <v>130.41666666666711</v>
      </c>
      <c r="AE316" s="49">
        <f t="shared" si="69"/>
        <v>139.11111111111052</v>
      </c>
      <c r="AF316" s="50">
        <f t="shared" si="69"/>
        <v>107.81111111111092</v>
      </c>
      <c r="AG316" s="50">
        <f t="shared" si="69"/>
        <v>121.72222222222237</v>
      </c>
      <c r="AH316" s="50">
        <f t="shared" si="69"/>
        <v>130.41666666666711</v>
      </c>
      <c r="AI316" s="51">
        <f t="shared" si="69"/>
        <v>99.116666666666845</v>
      </c>
      <c r="AJ316" s="51">
        <f t="shared" si="70"/>
        <v>113.02777777777763</v>
      </c>
      <c r="AK316" s="51">
        <f t="shared" si="70"/>
        <v>121.72222222222237</v>
      </c>
    </row>
    <row r="317" spans="1:37" ht="12.95" customHeight="1">
      <c r="A317" s="27"/>
      <c r="B317" s="27"/>
      <c r="C317" s="27"/>
      <c r="D317" s="52">
        <f t="shared" si="60"/>
        <v>0.87222222222221968</v>
      </c>
      <c r="E317" s="41">
        <f t="shared" si="71"/>
        <v>249.45555555555629</v>
      </c>
      <c r="F317" s="41">
        <f t="shared" si="71"/>
        <v>263.41111111111047</v>
      </c>
      <c r="G317" s="41">
        <f t="shared" si="71"/>
        <v>272.13333333333298</v>
      </c>
      <c r="H317" s="42">
        <f t="shared" si="71"/>
        <v>232.01111111111152</v>
      </c>
      <c r="I317" s="42">
        <f t="shared" si="71"/>
        <v>245.96666666666582</v>
      </c>
      <c r="J317" s="42">
        <f t="shared" si="71"/>
        <v>254.68888888888802</v>
      </c>
      <c r="K317" s="43">
        <f t="shared" si="71"/>
        <v>214.56666666666649</v>
      </c>
      <c r="L317" s="43">
        <f t="shared" si="71"/>
        <v>228.52222222222196</v>
      </c>
      <c r="M317" s="43">
        <f t="shared" si="71"/>
        <v>237.24444444444484</v>
      </c>
      <c r="N317" s="44">
        <f t="shared" si="71"/>
        <v>160.48888888888848</v>
      </c>
      <c r="O317" s="44">
        <f t="shared" si="71"/>
        <v>174.44444444444503</v>
      </c>
      <c r="P317" s="44">
        <f t="shared" si="71"/>
        <v>183.16666666666623</v>
      </c>
      <c r="Q317" s="45">
        <f t="shared" si="71"/>
        <v>151.76666666666728</v>
      </c>
      <c r="R317" s="45">
        <f t="shared" si="71"/>
        <v>165.72222222222251</v>
      </c>
      <c r="S317" s="45">
        <f t="shared" si="71"/>
        <v>174.44444444444503</v>
      </c>
      <c r="T317" s="46">
        <f t="shared" si="71"/>
        <v>143.04444444444476</v>
      </c>
      <c r="U317" s="46">
        <f t="shared" si="69"/>
        <v>157</v>
      </c>
      <c r="V317" s="46">
        <f t="shared" si="69"/>
        <v>165.72222222222251</v>
      </c>
      <c r="W317" s="47">
        <f t="shared" si="69"/>
        <v>134.32222222222225</v>
      </c>
      <c r="X317" s="47">
        <f t="shared" si="69"/>
        <v>148.27777777777749</v>
      </c>
      <c r="Y317" s="47">
        <f t="shared" si="69"/>
        <v>157</v>
      </c>
      <c r="Z317" s="48">
        <f t="shared" si="69"/>
        <v>125.59999999999974</v>
      </c>
      <c r="AA317" s="48">
        <f t="shared" si="69"/>
        <v>139.55555555555497</v>
      </c>
      <c r="AB317" s="48">
        <f t="shared" si="69"/>
        <v>148.27777777777749</v>
      </c>
      <c r="AC317" s="49">
        <f t="shared" si="69"/>
        <v>116.87777777777765</v>
      </c>
      <c r="AD317" s="49">
        <f t="shared" si="69"/>
        <v>130.83333333333377</v>
      </c>
      <c r="AE317" s="49">
        <f t="shared" si="69"/>
        <v>139.55555555555497</v>
      </c>
      <c r="AF317" s="50">
        <f t="shared" si="69"/>
        <v>108.15555555555537</v>
      </c>
      <c r="AG317" s="50">
        <f t="shared" si="69"/>
        <v>122.11111111111126</v>
      </c>
      <c r="AH317" s="50">
        <f t="shared" si="69"/>
        <v>130.83333333333377</v>
      </c>
      <c r="AI317" s="51">
        <f t="shared" si="69"/>
        <v>99.433333333333508</v>
      </c>
      <c r="AJ317" s="51">
        <f t="shared" si="70"/>
        <v>113.38888888888874</v>
      </c>
      <c r="AK317" s="51">
        <f t="shared" si="70"/>
        <v>122.11111111111126</v>
      </c>
    </row>
    <row r="318" spans="1:37" ht="12.95" customHeight="1">
      <c r="A318" s="27"/>
      <c r="B318" s="27"/>
      <c r="C318" s="27"/>
      <c r="D318" s="52">
        <f t="shared" si="60"/>
        <v>0.87499999999999745</v>
      </c>
      <c r="E318" s="41">
        <f t="shared" si="71"/>
        <v>250.25000000000074</v>
      </c>
      <c r="F318" s="41">
        <f t="shared" si="71"/>
        <v>264.24999999999937</v>
      </c>
      <c r="G318" s="41">
        <f t="shared" si="71"/>
        <v>272.99999999999966</v>
      </c>
      <c r="H318" s="42">
        <f t="shared" si="71"/>
        <v>232.7500000000004</v>
      </c>
      <c r="I318" s="42">
        <f t="shared" si="71"/>
        <v>246.74999999999915</v>
      </c>
      <c r="J318" s="42">
        <f t="shared" si="71"/>
        <v>255.49999999999912</v>
      </c>
      <c r="K318" s="43">
        <f t="shared" si="71"/>
        <v>215.24999999999983</v>
      </c>
      <c r="L318" s="43">
        <f t="shared" si="71"/>
        <v>229.24999999999974</v>
      </c>
      <c r="M318" s="43">
        <f t="shared" si="71"/>
        <v>238.0000000000004</v>
      </c>
      <c r="N318" s="44">
        <f t="shared" si="71"/>
        <v>160.9999999999996</v>
      </c>
      <c r="O318" s="44">
        <f t="shared" si="71"/>
        <v>175.00000000000057</v>
      </c>
      <c r="P318" s="44">
        <f t="shared" si="71"/>
        <v>183.74999999999957</v>
      </c>
      <c r="Q318" s="45">
        <f t="shared" si="71"/>
        <v>152.2500000000006</v>
      </c>
      <c r="R318" s="45">
        <f t="shared" si="71"/>
        <v>166.25000000000028</v>
      </c>
      <c r="S318" s="45">
        <f t="shared" si="71"/>
        <v>175.00000000000057</v>
      </c>
      <c r="T318" s="46">
        <f t="shared" si="71"/>
        <v>143.50000000000031</v>
      </c>
      <c r="U318" s="46">
        <f t="shared" si="69"/>
        <v>157.5</v>
      </c>
      <c r="V318" s="46">
        <f t="shared" si="69"/>
        <v>166.25000000000028</v>
      </c>
      <c r="W318" s="47">
        <f t="shared" si="69"/>
        <v>134.75000000000003</v>
      </c>
      <c r="X318" s="47">
        <f t="shared" si="69"/>
        <v>148.74999999999972</v>
      </c>
      <c r="Y318" s="47">
        <f t="shared" si="69"/>
        <v>157.5</v>
      </c>
      <c r="Z318" s="48">
        <f t="shared" si="69"/>
        <v>125.99999999999974</v>
      </c>
      <c r="AA318" s="48">
        <f t="shared" si="69"/>
        <v>139.99999999999943</v>
      </c>
      <c r="AB318" s="48">
        <f t="shared" si="69"/>
        <v>148.74999999999972</v>
      </c>
      <c r="AC318" s="49">
        <f t="shared" si="69"/>
        <v>117.24999999999987</v>
      </c>
      <c r="AD318" s="49">
        <f t="shared" si="69"/>
        <v>131.25000000000043</v>
      </c>
      <c r="AE318" s="49">
        <f t="shared" si="69"/>
        <v>139.99999999999943</v>
      </c>
      <c r="AF318" s="50">
        <f t="shared" si="69"/>
        <v>108.49999999999982</v>
      </c>
      <c r="AG318" s="50">
        <f t="shared" si="69"/>
        <v>122.50000000000014</v>
      </c>
      <c r="AH318" s="50">
        <f t="shared" si="69"/>
        <v>131.25000000000043</v>
      </c>
      <c r="AI318" s="51">
        <f t="shared" si="69"/>
        <v>99.750000000000171</v>
      </c>
      <c r="AJ318" s="51">
        <f t="shared" si="70"/>
        <v>113.74999999999986</v>
      </c>
      <c r="AK318" s="51">
        <f t="shared" si="70"/>
        <v>122.50000000000014</v>
      </c>
    </row>
    <row r="319" spans="1:37" ht="12.95" customHeight="1">
      <c r="A319" s="27"/>
      <c r="B319" s="27"/>
      <c r="C319" s="27"/>
      <c r="D319" s="52">
        <f t="shared" si="60"/>
        <v>0.87777777777777521</v>
      </c>
      <c r="E319" s="41">
        <f t="shared" si="71"/>
        <v>251.04444444444519</v>
      </c>
      <c r="F319" s="41">
        <f t="shared" si="71"/>
        <v>265.08888888888828</v>
      </c>
      <c r="G319" s="41">
        <f t="shared" si="71"/>
        <v>273.86666666666633</v>
      </c>
      <c r="H319" s="42">
        <f t="shared" si="71"/>
        <v>233.48888888888928</v>
      </c>
      <c r="I319" s="42">
        <f t="shared" si="71"/>
        <v>247.53333333333248</v>
      </c>
      <c r="J319" s="42">
        <f t="shared" si="71"/>
        <v>256.31111111111022</v>
      </c>
      <c r="K319" s="43">
        <f t="shared" si="71"/>
        <v>215.93333333333317</v>
      </c>
      <c r="L319" s="43">
        <f t="shared" si="71"/>
        <v>229.97777777777753</v>
      </c>
      <c r="M319" s="43">
        <f t="shared" si="71"/>
        <v>238.75555555555596</v>
      </c>
      <c r="N319" s="44">
        <f t="shared" si="71"/>
        <v>161.51111111111072</v>
      </c>
      <c r="O319" s="44">
        <f t="shared" si="71"/>
        <v>175.55555555555611</v>
      </c>
      <c r="P319" s="44">
        <f t="shared" si="71"/>
        <v>184.33333333333292</v>
      </c>
      <c r="Q319" s="45">
        <f t="shared" si="71"/>
        <v>152.73333333333392</v>
      </c>
      <c r="R319" s="45">
        <f t="shared" si="71"/>
        <v>166.77777777777806</v>
      </c>
      <c r="S319" s="45">
        <f t="shared" si="71"/>
        <v>175.55555555555611</v>
      </c>
      <c r="T319" s="46">
        <f t="shared" si="71"/>
        <v>143.95555555555586</v>
      </c>
      <c r="U319" s="46">
        <f t="shared" si="69"/>
        <v>158</v>
      </c>
      <c r="V319" s="46">
        <f t="shared" si="69"/>
        <v>166.77777777777806</v>
      </c>
      <c r="W319" s="47">
        <f t="shared" si="69"/>
        <v>135.17777777777781</v>
      </c>
      <c r="X319" s="47">
        <f t="shared" si="69"/>
        <v>149.22222222222194</v>
      </c>
      <c r="Y319" s="47">
        <f t="shared" si="69"/>
        <v>158</v>
      </c>
      <c r="Z319" s="48">
        <f t="shared" si="69"/>
        <v>126.39999999999975</v>
      </c>
      <c r="AA319" s="48">
        <f t="shared" si="69"/>
        <v>140.44444444444389</v>
      </c>
      <c r="AB319" s="48">
        <f t="shared" si="69"/>
        <v>149.22222222222194</v>
      </c>
      <c r="AC319" s="49">
        <f t="shared" si="69"/>
        <v>117.62222222222209</v>
      </c>
      <c r="AD319" s="49">
        <f t="shared" si="69"/>
        <v>131.66666666666708</v>
      </c>
      <c r="AE319" s="49">
        <f t="shared" si="69"/>
        <v>140.44444444444389</v>
      </c>
      <c r="AF319" s="50">
        <f t="shared" si="69"/>
        <v>108.84444444444426</v>
      </c>
      <c r="AG319" s="50">
        <f t="shared" si="69"/>
        <v>122.88888888888903</v>
      </c>
      <c r="AH319" s="50">
        <f t="shared" si="69"/>
        <v>131.66666666666708</v>
      </c>
      <c r="AI319" s="51">
        <f t="shared" si="69"/>
        <v>100.06666666666683</v>
      </c>
      <c r="AJ319" s="51">
        <f t="shared" si="70"/>
        <v>114.11111111111097</v>
      </c>
      <c r="AK319" s="51">
        <f t="shared" si="70"/>
        <v>122.88888888888903</v>
      </c>
    </row>
    <row r="320" spans="1:37" ht="12.95" customHeight="1">
      <c r="A320" s="27"/>
      <c r="B320" s="27"/>
      <c r="C320" s="27"/>
      <c r="D320" s="52">
        <f t="shared" si="60"/>
        <v>0.88055555555555298</v>
      </c>
      <c r="E320" s="41">
        <f t="shared" si="71"/>
        <v>251.83888888888964</v>
      </c>
      <c r="F320" s="41">
        <f t="shared" si="71"/>
        <v>265.92777777777718</v>
      </c>
      <c r="G320" s="41">
        <f t="shared" si="71"/>
        <v>274.73333333333301</v>
      </c>
      <c r="H320" s="42">
        <f t="shared" si="71"/>
        <v>234.22777777777816</v>
      </c>
      <c r="I320" s="42">
        <f t="shared" si="71"/>
        <v>248.31666666666581</v>
      </c>
      <c r="J320" s="42">
        <f t="shared" si="71"/>
        <v>257.12222222222135</v>
      </c>
      <c r="K320" s="43">
        <f t="shared" si="71"/>
        <v>216.6166666666665</v>
      </c>
      <c r="L320" s="43">
        <f t="shared" si="71"/>
        <v>230.70555555555532</v>
      </c>
      <c r="M320" s="43">
        <f t="shared" si="71"/>
        <v>239.51111111111152</v>
      </c>
      <c r="N320" s="44">
        <f t="shared" si="71"/>
        <v>162.02222222222184</v>
      </c>
      <c r="O320" s="44">
        <f t="shared" si="71"/>
        <v>176.11111111111165</v>
      </c>
      <c r="P320" s="44">
        <f t="shared" si="71"/>
        <v>184.91666666666626</v>
      </c>
      <c r="Q320" s="45">
        <f t="shared" si="71"/>
        <v>153.21666666666724</v>
      </c>
      <c r="R320" s="45">
        <f t="shared" si="71"/>
        <v>167.30555555555583</v>
      </c>
      <c r="S320" s="45">
        <f t="shared" si="71"/>
        <v>176.11111111111165</v>
      </c>
      <c r="T320" s="46">
        <f t="shared" si="71"/>
        <v>144.41111111111141</v>
      </c>
      <c r="U320" s="46">
        <f t="shared" si="69"/>
        <v>158.5</v>
      </c>
      <c r="V320" s="46">
        <f t="shared" si="69"/>
        <v>167.30555555555583</v>
      </c>
      <c r="W320" s="47">
        <f t="shared" si="69"/>
        <v>135.60555555555558</v>
      </c>
      <c r="X320" s="47">
        <f t="shared" si="69"/>
        <v>149.69444444444417</v>
      </c>
      <c r="Y320" s="47">
        <f t="shared" si="69"/>
        <v>158.5</v>
      </c>
      <c r="Z320" s="48">
        <f t="shared" si="69"/>
        <v>126.79999999999976</v>
      </c>
      <c r="AA320" s="48">
        <f t="shared" si="69"/>
        <v>140.88888888888835</v>
      </c>
      <c r="AB320" s="48">
        <f t="shared" si="69"/>
        <v>149.69444444444417</v>
      </c>
      <c r="AC320" s="49">
        <f t="shared" si="69"/>
        <v>117.99444444444431</v>
      </c>
      <c r="AD320" s="49">
        <f t="shared" si="69"/>
        <v>132.08333333333374</v>
      </c>
      <c r="AE320" s="49">
        <f t="shared" si="69"/>
        <v>140.88888888888835</v>
      </c>
      <c r="AF320" s="50">
        <f t="shared" si="69"/>
        <v>109.18888888888871</v>
      </c>
      <c r="AG320" s="50">
        <f t="shared" si="69"/>
        <v>123.27777777777791</v>
      </c>
      <c r="AH320" s="50">
        <f t="shared" si="69"/>
        <v>132.08333333333374</v>
      </c>
      <c r="AI320" s="51">
        <f t="shared" si="69"/>
        <v>100.3833333333335</v>
      </c>
      <c r="AJ320" s="51">
        <f t="shared" si="70"/>
        <v>114.47222222222209</v>
      </c>
      <c r="AK320" s="51">
        <f t="shared" si="70"/>
        <v>123.27777777777791</v>
      </c>
    </row>
    <row r="321" spans="1:37" ht="12.95" customHeight="1">
      <c r="A321" s="27"/>
      <c r="B321" s="27"/>
      <c r="C321" s="27"/>
      <c r="D321" s="52">
        <f t="shared" si="60"/>
        <v>0.88333333333333075</v>
      </c>
      <c r="E321" s="41">
        <f t="shared" si="71"/>
        <v>252.63333333333409</v>
      </c>
      <c r="F321" s="41">
        <f t="shared" si="71"/>
        <v>266.76666666666608</v>
      </c>
      <c r="G321" s="41">
        <f t="shared" si="71"/>
        <v>275.59999999999968</v>
      </c>
      <c r="H321" s="42">
        <f t="shared" si="71"/>
        <v>234.96666666666704</v>
      </c>
      <c r="I321" s="42">
        <f t="shared" si="71"/>
        <v>249.09999999999914</v>
      </c>
      <c r="J321" s="42">
        <f t="shared" si="71"/>
        <v>257.93333333333248</v>
      </c>
      <c r="K321" s="43">
        <f t="shared" si="71"/>
        <v>217.29999999999984</v>
      </c>
      <c r="L321" s="43">
        <f t="shared" si="71"/>
        <v>231.43333333333311</v>
      </c>
      <c r="M321" s="43">
        <f t="shared" si="71"/>
        <v>240.26666666666708</v>
      </c>
      <c r="N321" s="44">
        <f t="shared" si="71"/>
        <v>162.53333333333296</v>
      </c>
      <c r="O321" s="44">
        <f t="shared" si="71"/>
        <v>176.6666666666672</v>
      </c>
      <c r="P321" s="44">
        <f t="shared" si="71"/>
        <v>185.4999999999996</v>
      </c>
      <c r="Q321" s="45">
        <f t="shared" si="71"/>
        <v>153.70000000000056</v>
      </c>
      <c r="R321" s="45">
        <f t="shared" si="71"/>
        <v>167.8333333333336</v>
      </c>
      <c r="S321" s="45">
        <f t="shared" si="71"/>
        <v>176.6666666666672</v>
      </c>
      <c r="T321" s="46">
        <f t="shared" si="71"/>
        <v>144.86666666666696</v>
      </c>
      <c r="U321" s="46">
        <f t="shared" si="69"/>
        <v>159</v>
      </c>
      <c r="V321" s="46">
        <f t="shared" si="69"/>
        <v>167.8333333333336</v>
      </c>
      <c r="W321" s="47">
        <f t="shared" si="69"/>
        <v>136.03333333333336</v>
      </c>
      <c r="X321" s="47">
        <f t="shared" si="69"/>
        <v>150.1666666666664</v>
      </c>
      <c r="Y321" s="47">
        <f t="shared" si="69"/>
        <v>159</v>
      </c>
      <c r="Z321" s="48">
        <f t="shared" si="69"/>
        <v>127.19999999999976</v>
      </c>
      <c r="AA321" s="48">
        <f t="shared" si="69"/>
        <v>141.3333333333328</v>
      </c>
      <c r="AB321" s="48">
        <f t="shared" si="69"/>
        <v>150.1666666666664</v>
      </c>
      <c r="AC321" s="49">
        <f t="shared" si="69"/>
        <v>118.36666666666653</v>
      </c>
      <c r="AD321" s="49">
        <f t="shared" si="69"/>
        <v>132.5000000000004</v>
      </c>
      <c r="AE321" s="49">
        <f t="shared" si="69"/>
        <v>141.3333333333328</v>
      </c>
      <c r="AF321" s="50">
        <f t="shared" si="69"/>
        <v>109.53333333333316</v>
      </c>
      <c r="AG321" s="50">
        <f t="shared" si="69"/>
        <v>123.6666666666668</v>
      </c>
      <c r="AH321" s="50">
        <f t="shared" si="69"/>
        <v>132.5000000000004</v>
      </c>
      <c r="AI321" s="51">
        <f t="shared" si="69"/>
        <v>100.70000000000016</v>
      </c>
      <c r="AJ321" s="51">
        <f t="shared" si="70"/>
        <v>114.8333333333332</v>
      </c>
      <c r="AK321" s="51">
        <f t="shared" si="70"/>
        <v>123.6666666666668</v>
      </c>
    </row>
    <row r="322" spans="1:37" ht="12.95" customHeight="1">
      <c r="A322" s="27"/>
      <c r="B322" s="27"/>
      <c r="C322" s="27"/>
      <c r="D322" s="52">
        <f t="shared" si="60"/>
        <v>0.88611111111110852</v>
      </c>
      <c r="E322" s="41">
        <f t="shared" si="71"/>
        <v>253.42777777777854</v>
      </c>
      <c r="F322" s="41">
        <f t="shared" si="71"/>
        <v>267.60555555555499</v>
      </c>
      <c r="G322" s="41">
        <f t="shared" si="71"/>
        <v>276.46666666666636</v>
      </c>
      <c r="H322" s="42">
        <f t="shared" si="71"/>
        <v>235.70555555555592</v>
      </c>
      <c r="I322" s="42">
        <f t="shared" si="71"/>
        <v>249.88333333333247</v>
      </c>
      <c r="J322" s="42">
        <f t="shared" si="71"/>
        <v>258.74444444444362</v>
      </c>
      <c r="K322" s="43">
        <f t="shared" si="71"/>
        <v>217.98333333333318</v>
      </c>
      <c r="L322" s="43">
        <f t="shared" si="71"/>
        <v>232.1611111111109</v>
      </c>
      <c r="M322" s="43">
        <f t="shared" si="71"/>
        <v>241.02222222222264</v>
      </c>
      <c r="N322" s="44">
        <f t="shared" si="71"/>
        <v>163.04444444444408</v>
      </c>
      <c r="O322" s="44">
        <f t="shared" si="71"/>
        <v>177.22222222222274</v>
      </c>
      <c r="P322" s="44">
        <f t="shared" si="71"/>
        <v>186.08333333333294</v>
      </c>
      <c r="Q322" s="45">
        <f t="shared" si="71"/>
        <v>154.18333333333388</v>
      </c>
      <c r="R322" s="45">
        <f t="shared" si="71"/>
        <v>168.36111111111137</v>
      </c>
      <c r="S322" s="45">
        <f t="shared" si="71"/>
        <v>177.22222222222274</v>
      </c>
      <c r="T322" s="46">
        <f t="shared" si="71"/>
        <v>145.32222222222251</v>
      </c>
      <c r="U322" s="46">
        <f t="shared" si="69"/>
        <v>159.5</v>
      </c>
      <c r="V322" s="46">
        <f t="shared" si="69"/>
        <v>168.36111111111137</v>
      </c>
      <c r="W322" s="47">
        <f t="shared" si="69"/>
        <v>136.46111111111114</v>
      </c>
      <c r="X322" s="47">
        <f t="shared" si="69"/>
        <v>150.63888888888863</v>
      </c>
      <c r="Y322" s="47">
        <f t="shared" si="69"/>
        <v>159.5</v>
      </c>
      <c r="Z322" s="48">
        <f t="shared" si="69"/>
        <v>127.59999999999977</v>
      </c>
      <c r="AA322" s="48">
        <f t="shared" si="69"/>
        <v>141.77777777777726</v>
      </c>
      <c r="AB322" s="48">
        <f t="shared" si="69"/>
        <v>150.63888888888863</v>
      </c>
      <c r="AC322" s="49">
        <f t="shared" si="69"/>
        <v>118.73888888888875</v>
      </c>
      <c r="AD322" s="49">
        <f t="shared" si="69"/>
        <v>132.91666666666706</v>
      </c>
      <c r="AE322" s="49">
        <f t="shared" si="69"/>
        <v>141.77777777777726</v>
      </c>
      <c r="AF322" s="50">
        <f t="shared" si="69"/>
        <v>109.87777777777761</v>
      </c>
      <c r="AG322" s="50">
        <f t="shared" si="69"/>
        <v>124.05555555555569</v>
      </c>
      <c r="AH322" s="50">
        <f t="shared" si="69"/>
        <v>132.91666666666706</v>
      </c>
      <c r="AI322" s="51">
        <f t="shared" si="69"/>
        <v>101.01666666666682</v>
      </c>
      <c r="AJ322" s="51">
        <f t="shared" si="70"/>
        <v>115.19444444444431</v>
      </c>
      <c r="AK322" s="51">
        <f t="shared" si="70"/>
        <v>124.05555555555569</v>
      </c>
    </row>
    <row r="323" spans="1:37" ht="12.95" customHeight="1">
      <c r="A323" s="27"/>
      <c r="B323" s="27"/>
      <c r="C323" s="27"/>
      <c r="D323" s="52">
        <f t="shared" si="60"/>
        <v>0.88888888888888629</v>
      </c>
      <c r="E323" s="41">
        <f t="shared" si="71"/>
        <v>254.222222222223</v>
      </c>
      <c r="F323" s="41">
        <f t="shared" si="71"/>
        <v>268.44444444444389</v>
      </c>
      <c r="G323" s="41">
        <f t="shared" si="71"/>
        <v>277.33333333333303</v>
      </c>
      <c r="H323" s="42">
        <f t="shared" si="71"/>
        <v>236.4444444444448</v>
      </c>
      <c r="I323" s="42">
        <f t="shared" si="71"/>
        <v>250.6666666666658</v>
      </c>
      <c r="J323" s="42">
        <f t="shared" si="71"/>
        <v>259.55555555555475</v>
      </c>
      <c r="K323" s="43">
        <f t="shared" si="71"/>
        <v>218.66666666666652</v>
      </c>
      <c r="L323" s="43">
        <f t="shared" si="71"/>
        <v>232.88888888888869</v>
      </c>
      <c r="M323" s="43">
        <f t="shared" si="71"/>
        <v>241.7777777777782</v>
      </c>
      <c r="N323" s="44">
        <f t="shared" si="71"/>
        <v>163.5555555555552</v>
      </c>
      <c r="O323" s="44">
        <f t="shared" si="71"/>
        <v>177.77777777777828</v>
      </c>
      <c r="P323" s="44">
        <f t="shared" si="71"/>
        <v>186.66666666666629</v>
      </c>
      <c r="Q323" s="45">
        <f t="shared" si="71"/>
        <v>154.6666666666672</v>
      </c>
      <c r="R323" s="45">
        <f t="shared" si="71"/>
        <v>168.88888888888914</v>
      </c>
      <c r="S323" s="45">
        <f t="shared" si="71"/>
        <v>177.77777777777828</v>
      </c>
      <c r="T323" s="46">
        <f t="shared" ref="T323" si="72">T324-(T$363/360)</f>
        <v>145.77777777777806</v>
      </c>
      <c r="U323" s="46">
        <f t="shared" si="69"/>
        <v>160</v>
      </c>
      <c r="V323" s="46">
        <f t="shared" si="69"/>
        <v>168.88888888888914</v>
      </c>
      <c r="W323" s="47">
        <f t="shared" si="69"/>
        <v>136.88888888888891</v>
      </c>
      <c r="X323" s="47">
        <f t="shared" si="69"/>
        <v>151.11111111111086</v>
      </c>
      <c r="Y323" s="47">
        <f t="shared" si="69"/>
        <v>160</v>
      </c>
      <c r="Z323" s="48">
        <f t="shared" si="69"/>
        <v>127.99999999999977</v>
      </c>
      <c r="AA323" s="48">
        <f t="shared" si="69"/>
        <v>142.22222222222172</v>
      </c>
      <c r="AB323" s="48">
        <f t="shared" si="69"/>
        <v>151.11111111111086</v>
      </c>
      <c r="AC323" s="49">
        <f t="shared" si="69"/>
        <v>119.11111111111097</v>
      </c>
      <c r="AD323" s="49">
        <f t="shared" si="69"/>
        <v>133.33333333333371</v>
      </c>
      <c r="AE323" s="49">
        <f t="shared" si="69"/>
        <v>142.22222222222172</v>
      </c>
      <c r="AF323" s="50">
        <f t="shared" si="69"/>
        <v>110.22222222222206</v>
      </c>
      <c r="AG323" s="50">
        <f t="shared" si="69"/>
        <v>124.44444444444457</v>
      </c>
      <c r="AH323" s="50">
        <f t="shared" si="69"/>
        <v>133.33333333333371</v>
      </c>
      <c r="AI323" s="51">
        <f t="shared" si="69"/>
        <v>101.33333333333348</v>
      </c>
      <c r="AJ323" s="51">
        <f t="shared" si="70"/>
        <v>115.55555555555543</v>
      </c>
      <c r="AK323" s="51">
        <f t="shared" si="70"/>
        <v>124.44444444444457</v>
      </c>
    </row>
    <row r="324" spans="1:37" ht="12.95" customHeight="1">
      <c r="A324" s="27"/>
      <c r="B324" s="27"/>
      <c r="C324" s="27"/>
      <c r="D324" s="52">
        <f t="shared" si="60"/>
        <v>0.89166666666666405</v>
      </c>
      <c r="E324" s="41">
        <f t="shared" ref="E324:T339" si="73">E325-(E$363/360)</f>
        <v>255.01666666666745</v>
      </c>
      <c r="F324" s="41">
        <f t="shared" si="73"/>
        <v>269.28333333333279</v>
      </c>
      <c r="G324" s="41">
        <f t="shared" si="73"/>
        <v>278.1999999999997</v>
      </c>
      <c r="H324" s="42">
        <f t="shared" si="73"/>
        <v>237.18333333333368</v>
      </c>
      <c r="I324" s="42">
        <f t="shared" si="73"/>
        <v>251.44999999999914</v>
      </c>
      <c r="J324" s="42">
        <f t="shared" si="73"/>
        <v>260.36666666666588</v>
      </c>
      <c r="K324" s="43">
        <f t="shared" si="73"/>
        <v>219.34999999999985</v>
      </c>
      <c r="L324" s="43">
        <f t="shared" si="73"/>
        <v>233.61666666666648</v>
      </c>
      <c r="M324" s="43">
        <f t="shared" si="73"/>
        <v>242.53333333333376</v>
      </c>
      <c r="N324" s="44">
        <f t="shared" si="73"/>
        <v>164.06666666666632</v>
      </c>
      <c r="O324" s="44">
        <f t="shared" si="73"/>
        <v>178.33333333333383</v>
      </c>
      <c r="P324" s="44">
        <f t="shared" si="73"/>
        <v>187.24999999999963</v>
      </c>
      <c r="Q324" s="45">
        <f t="shared" si="73"/>
        <v>155.15000000000052</v>
      </c>
      <c r="R324" s="45">
        <f t="shared" si="73"/>
        <v>169.41666666666691</v>
      </c>
      <c r="S324" s="45">
        <f t="shared" si="73"/>
        <v>178.33333333333383</v>
      </c>
      <c r="T324" s="46">
        <f t="shared" si="73"/>
        <v>146.2333333333336</v>
      </c>
      <c r="U324" s="46">
        <f t="shared" ref="U324:AJ339" si="74">U325-(U$363/360)</f>
        <v>160.5</v>
      </c>
      <c r="V324" s="46">
        <f t="shared" si="74"/>
        <v>169.41666666666691</v>
      </c>
      <c r="W324" s="47">
        <f t="shared" si="74"/>
        <v>137.31666666666669</v>
      </c>
      <c r="X324" s="47">
        <f t="shared" si="74"/>
        <v>151.58333333333309</v>
      </c>
      <c r="Y324" s="47">
        <f t="shared" si="74"/>
        <v>160.5</v>
      </c>
      <c r="Z324" s="48">
        <f t="shared" si="74"/>
        <v>128.39999999999978</v>
      </c>
      <c r="AA324" s="48">
        <f t="shared" si="74"/>
        <v>142.66666666666617</v>
      </c>
      <c r="AB324" s="48">
        <f t="shared" si="74"/>
        <v>151.58333333333309</v>
      </c>
      <c r="AC324" s="49">
        <f t="shared" si="74"/>
        <v>119.48333333333319</v>
      </c>
      <c r="AD324" s="49">
        <f t="shared" si="74"/>
        <v>133.75000000000037</v>
      </c>
      <c r="AE324" s="49">
        <f t="shared" si="74"/>
        <v>142.66666666666617</v>
      </c>
      <c r="AF324" s="50">
        <f t="shared" si="74"/>
        <v>110.56666666666651</v>
      </c>
      <c r="AG324" s="50">
        <f t="shared" si="74"/>
        <v>124.83333333333346</v>
      </c>
      <c r="AH324" s="50">
        <f t="shared" si="74"/>
        <v>133.75000000000037</v>
      </c>
      <c r="AI324" s="51">
        <f t="shared" si="74"/>
        <v>101.65000000000015</v>
      </c>
      <c r="AJ324" s="51">
        <f t="shared" si="74"/>
        <v>115.91666666666654</v>
      </c>
      <c r="AK324" s="51">
        <f t="shared" si="70"/>
        <v>124.83333333333346</v>
      </c>
    </row>
    <row r="325" spans="1:37" ht="12.95" customHeight="1">
      <c r="A325" s="27"/>
      <c r="B325" s="27"/>
      <c r="C325" s="27"/>
      <c r="D325" s="52">
        <f t="shared" ref="D325:D363" si="75">D324+0.2/72</f>
        <v>0.89444444444444182</v>
      </c>
      <c r="E325" s="41">
        <f t="shared" si="73"/>
        <v>255.8111111111119</v>
      </c>
      <c r="F325" s="41">
        <f t="shared" si="73"/>
        <v>270.12222222222169</v>
      </c>
      <c r="G325" s="41">
        <f t="shared" si="73"/>
        <v>279.06666666666638</v>
      </c>
      <c r="H325" s="42">
        <f t="shared" si="73"/>
        <v>237.92222222222256</v>
      </c>
      <c r="I325" s="42">
        <f t="shared" si="73"/>
        <v>252.23333333333247</v>
      </c>
      <c r="J325" s="42">
        <f t="shared" si="73"/>
        <v>261.17777777777701</v>
      </c>
      <c r="K325" s="43">
        <f t="shared" si="73"/>
        <v>220.03333333333319</v>
      </c>
      <c r="L325" s="43">
        <f t="shared" si="73"/>
        <v>234.34444444444426</v>
      </c>
      <c r="M325" s="43">
        <f t="shared" si="73"/>
        <v>243.28888888888932</v>
      </c>
      <c r="N325" s="44">
        <f t="shared" si="73"/>
        <v>164.57777777777744</v>
      </c>
      <c r="O325" s="44">
        <f t="shared" si="73"/>
        <v>178.88888888888937</v>
      </c>
      <c r="P325" s="44">
        <f t="shared" si="73"/>
        <v>187.83333333333297</v>
      </c>
      <c r="Q325" s="45">
        <f t="shared" si="73"/>
        <v>155.63333333333384</v>
      </c>
      <c r="R325" s="45">
        <f t="shared" si="73"/>
        <v>169.94444444444468</v>
      </c>
      <c r="S325" s="45">
        <f t="shared" si="73"/>
        <v>178.88888888888937</v>
      </c>
      <c r="T325" s="46">
        <f t="shared" si="73"/>
        <v>146.68888888888915</v>
      </c>
      <c r="U325" s="46">
        <f t="shared" si="74"/>
        <v>161</v>
      </c>
      <c r="V325" s="46">
        <f t="shared" si="74"/>
        <v>169.94444444444468</v>
      </c>
      <c r="W325" s="47">
        <f t="shared" si="74"/>
        <v>137.74444444444447</v>
      </c>
      <c r="X325" s="47">
        <f t="shared" si="74"/>
        <v>152.05555555555532</v>
      </c>
      <c r="Y325" s="47">
        <f t="shared" si="74"/>
        <v>161</v>
      </c>
      <c r="Z325" s="48">
        <f t="shared" si="74"/>
        <v>128.79999999999978</v>
      </c>
      <c r="AA325" s="48">
        <f t="shared" si="74"/>
        <v>143.11111111111063</v>
      </c>
      <c r="AB325" s="48">
        <f t="shared" si="74"/>
        <v>152.05555555555532</v>
      </c>
      <c r="AC325" s="49">
        <f t="shared" si="74"/>
        <v>119.85555555555541</v>
      </c>
      <c r="AD325" s="49">
        <f t="shared" si="74"/>
        <v>134.16666666666703</v>
      </c>
      <c r="AE325" s="49">
        <f t="shared" si="74"/>
        <v>143.11111111111063</v>
      </c>
      <c r="AF325" s="50">
        <f t="shared" si="74"/>
        <v>110.91111111111096</v>
      </c>
      <c r="AG325" s="50">
        <f t="shared" si="74"/>
        <v>125.22222222222234</v>
      </c>
      <c r="AH325" s="50">
        <f t="shared" si="74"/>
        <v>134.16666666666703</v>
      </c>
      <c r="AI325" s="51">
        <f t="shared" si="74"/>
        <v>101.96666666666681</v>
      </c>
      <c r="AJ325" s="51">
        <f t="shared" si="74"/>
        <v>116.27777777777766</v>
      </c>
      <c r="AK325" s="51">
        <f t="shared" ref="AK325:AK362" si="76">AK326-(AK$363/360)</f>
        <v>125.22222222222234</v>
      </c>
    </row>
    <row r="326" spans="1:37" ht="12.95" customHeight="1">
      <c r="A326" s="27"/>
      <c r="B326" s="27"/>
      <c r="C326" s="27"/>
      <c r="D326" s="52">
        <f t="shared" si="75"/>
        <v>0.89722222222221959</v>
      </c>
      <c r="E326" s="41">
        <f t="shared" si="73"/>
        <v>256.60555555555635</v>
      </c>
      <c r="F326" s="41">
        <f t="shared" si="73"/>
        <v>270.9611111111106</v>
      </c>
      <c r="G326" s="41">
        <f t="shared" si="73"/>
        <v>279.93333333333305</v>
      </c>
      <c r="H326" s="42">
        <f t="shared" si="73"/>
        <v>238.66111111111144</v>
      </c>
      <c r="I326" s="42">
        <f t="shared" si="73"/>
        <v>253.0166666666658</v>
      </c>
      <c r="J326" s="42">
        <f t="shared" si="73"/>
        <v>261.98888888888814</v>
      </c>
      <c r="K326" s="43">
        <f t="shared" si="73"/>
        <v>220.71666666666653</v>
      </c>
      <c r="L326" s="43">
        <f t="shared" si="73"/>
        <v>235.07222222222205</v>
      </c>
      <c r="M326" s="43">
        <f t="shared" si="73"/>
        <v>244.04444444444488</v>
      </c>
      <c r="N326" s="44">
        <f t="shared" si="73"/>
        <v>165.08888888888856</v>
      </c>
      <c r="O326" s="44">
        <f t="shared" si="73"/>
        <v>179.44444444444491</v>
      </c>
      <c r="P326" s="44">
        <f t="shared" si="73"/>
        <v>188.41666666666632</v>
      </c>
      <c r="Q326" s="45">
        <f t="shared" si="73"/>
        <v>156.11666666666716</v>
      </c>
      <c r="R326" s="45">
        <f t="shared" si="73"/>
        <v>170.47222222222246</v>
      </c>
      <c r="S326" s="45">
        <f t="shared" si="73"/>
        <v>179.44444444444491</v>
      </c>
      <c r="T326" s="46">
        <f t="shared" si="73"/>
        <v>147.1444444444447</v>
      </c>
      <c r="U326" s="46">
        <f t="shared" si="74"/>
        <v>161.5</v>
      </c>
      <c r="V326" s="46">
        <f t="shared" si="74"/>
        <v>170.47222222222246</v>
      </c>
      <c r="W326" s="47">
        <f t="shared" si="74"/>
        <v>138.17222222222225</v>
      </c>
      <c r="X326" s="47">
        <f t="shared" si="74"/>
        <v>152.52777777777754</v>
      </c>
      <c r="Y326" s="47">
        <f t="shared" si="74"/>
        <v>161.5</v>
      </c>
      <c r="Z326" s="48">
        <f t="shared" si="74"/>
        <v>129.19999999999979</v>
      </c>
      <c r="AA326" s="48">
        <f t="shared" si="74"/>
        <v>143.55555555555509</v>
      </c>
      <c r="AB326" s="48">
        <f t="shared" si="74"/>
        <v>152.52777777777754</v>
      </c>
      <c r="AC326" s="49">
        <f t="shared" si="74"/>
        <v>120.22777777777763</v>
      </c>
      <c r="AD326" s="49">
        <f t="shared" si="74"/>
        <v>134.58333333333368</v>
      </c>
      <c r="AE326" s="49">
        <f t="shared" si="74"/>
        <v>143.55555555555509</v>
      </c>
      <c r="AF326" s="50">
        <f t="shared" si="74"/>
        <v>111.2555555555554</v>
      </c>
      <c r="AG326" s="50">
        <f t="shared" si="74"/>
        <v>125.61111111111123</v>
      </c>
      <c r="AH326" s="50">
        <f t="shared" si="74"/>
        <v>134.58333333333368</v>
      </c>
      <c r="AI326" s="51">
        <f t="shared" si="74"/>
        <v>102.28333333333347</v>
      </c>
      <c r="AJ326" s="51">
        <f t="shared" si="74"/>
        <v>116.63888888888877</v>
      </c>
      <c r="AK326" s="51">
        <f t="shared" si="76"/>
        <v>125.61111111111123</v>
      </c>
    </row>
    <row r="327" spans="1:37" ht="12.95" customHeight="1">
      <c r="A327" s="27"/>
      <c r="B327" s="27"/>
      <c r="C327" s="27"/>
      <c r="D327" s="52">
        <f t="shared" si="75"/>
        <v>0.89999999999999736</v>
      </c>
      <c r="E327" s="41">
        <f t="shared" si="73"/>
        <v>257.40000000000077</v>
      </c>
      <c r="F327" s="41">
        <f t="shared" si="73"/>
        <v>271.7999999999995</v>
      </c>
      <c r="G327" s="41">
        <f t="shared" si="73"/>
        <v>280.79999999999973</v>
      </c>
      <c r="H327" s="42">
        <f t="shared" si="73"/>
        <v>239.40000000000032</v>
      </c>
      <c r="I327" s="42">
        <f t="shared" si="73"/>
        <v>253.79999999999913</v>
      </c>
      <c r="J327" s="42">
        <f t="shared" si="73"/>
        <v>262.79999999999927</v>
      </c>
      <c r="K327" s="43">
        <f t="shared" si="73"/>
        <v>221.39999999999986</v>
      </c>
      <c r="L327" s="43">
        <f t="shared" si="73"/>
        <v>235.79999999999984</v>
      </c>
      <c r="M327" s="43">
        <f t="shared" si="73"/>
        <v>244.80000000000044</v>
      </c>
      <c r="N327" s="44">
        <f t="shared" si="73"/>
        <v>165.59999999999968</v>
      </c>
      <c r="O327" s="44">
        <f t="shared" si="73"/>
        <v>180.00000000000045</v>
      </c>
      <c r="P327" s="44">
        <f t="shared" si="73"/>
        <v>188.99999999999966</v>
      </c>
      <c r="Q327" s="45">
        <f t="shared" si="73"/>
        <v>156.60000000000048</v>
      </c>
      <c r="R327" s="45">
        <f t="shared" si="73"/>
        <v>171.00000000000023</v>
      </c>
      <c r="S327" s="45">
        <f t="shared" si="73"/>
        <v>180.00000000000045</v>
      </c>
      <c r="T327" s="46">
        <f t="shared" si="73"/>
        <v>147.60000000000025</v>
      </c>
      <c r="U327" s="46">
        <f t="shared" si="74"/>
        <v>162</v>
      </c>
      <c r="V327" s="46">
        <f t="shared" si="74"/>
        <v>171.00000000000023</v>
      </c>
      <c r="W327" s="47">
        <f t="shared" si="74"/>
        <v>138.60000000000002</v>
      </c>
      <c r="X327" s="47">
        <f t="shared" si="74"/>
        <v>152.99999999999977</v>
      </c>
      <c r="Y327" s="47">
        <f t="shared" si="74"/>
        <v>162</v>
      </c>
      <c r="Z327" s="48">
        <f t="shared" si="74"/>
        <v>129.5999999999998</v>
      </c>
      <c r="AA327" s="48">
        <f t="shared" si="74"/>
        <v>143.99999999999955</v>
      </c>
      <c r="AB327" s="48">
        <f t="shared" si="74"/>
        <v>152.99999999999977</v>
      </c>
      <c r="AC327" s="49">
        <f t="shared" si="74"/>
        <v>120.59999999999985</v>
      </c>
      <c r="AD327" s="49">
        <f t="shared" si="74"/>
        <v>135.00000000000034</v>
      </c>
      <c r="AE327" s="49">
        <f t="shared" si="74"/>
        <v>143.99999999999955</v>
      </c>
      <c r="AF327" s="50">
        <f t="shared" si="74"/>
        <v>111.59999999999985</v>
      </c>
      <c r="AG327" s="50">
        <f t="shared" si="74"/>
        <v>126.00000000000011</v>
      </c>
      <c r="AH327" s="50">
        <f t="shared" si="74"/>
        <v>135.00000000000034</v>
      </c>
      <c r="AI327" s="51">
        <f t="shared" si="74"/>
        <v>102.60000000000014</v>
      </c>
      <c r="AJ327" s="51">
        <f t="shared" si="74"/>
        <v>116.99999999999989</v>
      </c>
      <c r="AK327" s="51">
        <f t="shared" si="76"/>
        <v>126.00000000000011</v>
      </c>
    </row>
    <row r="328" spans="1:37" ht="12.95" customHeight="1">
      <c r="A328" s="27"/>
      <c r="B328" s="27"/>
      <c r="C328" s="27"/>
      <c r="D328" s="52">
        <f t="shared" si="75"/>
        <v>0.90277777777777513</v>
      </c>
      <c r="E328" s="41">
        <f t="shared" si="73"/>
        <v>258.1944444444452</v>
      </c>
      <c r="F328" s="41">
        <f t="shared" si="73"/>
        <v>272.6388888888884</v>
      </c>
      <c r="G328" s="41">
        <f t="shared" si="73"/>
        <v>281.6666666666664</v>
      </c>
      <c r="H328" s="42">
        <f t="shared" si="73"/>
        <v>240.1388888888892</v>
      </c>
      <c r="I328" s="42">
        <f t="shared" si="73"/>
        <v>254.58333333333246</v>
      </c>
      <c r="J328" s="42">
        <f t="shared" si="73"/>
        <v>263.6111111111104</v>
      </c>
      <c r="K328" s="43">
        <f t="shared" si="73"/>
        <v>222.0833333333332</v>
      </c>
      <c r="L328" s="43">
        <f t="shared" si="73"/>
        <v>236.52777777777763</v>
      </c>
      <c r="M328" s="43">
        <f t="shared" si="73"/>
        <v>245.555555555556</v>
      </c>
      <c r="N328" s="44">
        <f t="shared" si="73"/>
        <v>166.1111111111108</v>
      </c>
      <c r="O328" s="44">
        <f t="shared" si="73"/>
        <v>180.555555555556</v>
      </c>
      <c r="P328" s="44">
        <f t="shared" si="73"/>
        <v>189.583333333333</v>
      </c>
      <c r="Q328" s="45">
        <f t="shared" si="73"/>
        <v>157.0833333333338</v>
      </c>
      <c r="R328" s="45">
        <f t="shared" si="73"/>
        <v>171.527777777778</v>
      </c>
      <c r="S328" s="45">
        <f t="shared" si="73"/>
        <v>180.555555555556</v>
      </c>
      <c r="T328" s="46">
        <f t="shared" si="73"/>
        <v>148.0555555555558</v>
      </c>
      <c r="U328" s="46">
        <f t="shared" si="74"/>
        <v>162.5</v>
      </c>
      <c r="V328" s="46">
        <f t="shared" si="74"/>
        <v>171.527777777778</v>
      </c>
      <c r="W328" s="47">
        <f t="shared" si="74"/>
        <v>139.0277777777778</v>
      </c>
      <c r="X328" s="47">
        <f t="shared" si="74"/>
        <v>153.472222222222</v>
      </c>
      <c r="Y328" s="47">
        <f t="shared" si="74"/>
        <v>162.5</v>
      </c>
      <c r="Z328" s="48">
        <f t="shared" si="74"/>
        <v>129.9999999999998</v>
      </c>
      <c r="AA328" s="48">
        <f t="shared" si="74"/>
        <v>144.444444444444</v>
      </c>
      <c r="AB328" s="48">
        <f t="shared" si="74"/>
        <v>153.472222222222</v>
      </c>
      <c r="AC328" s="49">
        <f t="shared" si="74"/>
        <v>120.97222222222207</v>
      </c>
      <c r="AD328" s="49">
        <f t="shared" si="74"/>
        <v>135.416666666667</v>
      </c>
      <c r="AE328" s="49">
        <f t="shared" si="74"/>
        <v>144.444444444444</v>
      </c>
      <c r="AF328" s="50">
        <f t="shared" si="74"/>
        <v>111.9444444444443</v>
      </c>
      <c r="AG328" s="50">
        <f t="shared" si="74"/>
        <v>126.388888888889</v>
      </c>
      <c r="AH328" s="50">
        <f t="shared" si="74"/>
        <v>135.416666666667</v>
      </c>
      <c r="AI328" s="51">
        <f t="shared" si="74"/>
        <v>102.9166666666668</v>
      </c>
      <c r="AJ328" s="51">
        <f t="shared" si="74"/>
        <v>117.361111111111</v>
      </c>
      <c r="AK328" s="51">
        <f t="shared" si="76"/>
        <v>126.388888888889</v>
      </c>
    </row>
    <row r="329" spans="1:37" ht="12.95" customHeight="1">
      <c r="A329" s="27"/>
      <c r="B329" s="27"/>
      <c r="C329" s="27"/>
      <c r="D329" s="52">
        <f t="shared" si="75"/>
        <v>0.90555555555555289</v>
      </c>
      <c r="E329" s="41">
        <f t="shared" si="73"/>
        <v>258.98888888888962</v>
      </c>
      <c r="F329" s="41">
        <f t="shared" si="73"/>
        <v>273.47777777777731</v>
      </c>
      <c r="G329" s="41">
        <f t="shared" si="73"/>
        <v>282.53333333333308</v>
      </c>
      <c r="H329" s="42">
        <f t="shared" si="73"/>
        <v>240.87777777777808</v>
      </c>
      <c r="I329" s="42">
        <f t="shared" si="73"/>
        <v>255.36666666666579</v>
      </c>
      <c r="J329" s="42">
        <f t="shared" si="73"/>
        <v>264.42222222222154</v>
      </c>
      <c r="K329" s="43">
        <f t="shared" si="73"/>
        <v>222.76666666666654</v>
      </c>
      <c r="L329" s="43">
        <f t="shared" si="73"/>
        <v>237.25555555555542</v>
      </c>
      <c r="M329" s="43">
        <f t="shared" si="73"/>
        <v>246.31111111111156</v>
      </c>
      <c r="N329" s="44">
        <f t="shared" si="73"/>
        <v>166.62222222222192</v>
      </c>
      <c r="O329" s="44">
        <f t="shared" si="73"/>
        <v>181.11111111111154</v>
      </c>
      <c r="P329" s="44">
        <f t="shared" si="73"/>
        <v>190.16666666666634</v>
      </c>
      <c r="Q329" s="45">
        <f t="shared" si="73"/>
        <v>157.56666666666712</v>
      </c>
      <c r="R329" s="45">
        <f t="shared" si="73"/>
        <v>172.05555555555577</v>
      </c>
      <c r="S329" s="45">
        <f t="shared" si="73"/>
        <v>181.11111111111154</v>
      </c>
      <c r="T329" s="46">
        <f t="shared" si="73"/>
        <v>148.51111111111135</v>
      </c>
      <c r="U329" s="46">
        <f t="shared" si="74"/>
        <v>163</v>
      </c>
      <c r="V329" s="46">
        <f t="shared" si="74"/>
        <v>172.05555555555577</v>
      </c>
      <c r="W329" s="47">
        <f t="shared" si="74"/>
        <v>139.45555555555558</v>
      </c>
      <c r="X329" s="47">
        <f t="shared" si="74"/>
        <v>153.94444444444423</v>
      </c>
      <c r="Y329" s="47">
        <f t="shared" si="74"/>
        <v>163</v>
      </c>
      <c r="Z329" s="48">
        <f t="shared" si="74"/>
        <v>130.39999999999981</v>
      </c>
      <c r="AA329" s="48">
        <f t="shared" si="74"/>
        <v>144.88888888888846</v>
      </c>
      <c r="AB329" s="48">
        <f t="shared" si="74"/>
        <v>153.94444444444423</v>
      </c>
      <c r="AC329" s="49">
        <f t="shared" si="74"/>
        <v>121.34444444444429</v>
      </c>
      <c r="AD329" s="49">
        <f t="shared" si="74"/>
        <v>135.83333333333366</v>
      </c>
      <c r="AE329" s="49">
        <f t="shared" si="74"/>
        <v>144.88888888888846</v>
      </c>
      <c r="AF329" s="50">
        <f t="shared" si="74"/>
        <v>112.28888888888875</v>
      </c>
      <c r="AG329" s="50">
        <f t="shared" si="74"/>
        <v>126.77777777777789</v>
      </c>
      <c r="AH329" s="50">
        <f t="shared" si="74"/>
        <v>135.83333333333366</v>
      </c>
      <c r="AI329" s="51">
        <f t="shared" si="74"/>
        <v>103.23333333333346</v>
      </c>
      <c r="AJ329" s="51">
        <f t="shared" si="74"/>
        <v>117.72222222222211</v>
      </c>
      <c r="AK329" s="51">
        <f t="shared" si="76"/>
        <v>126.77777777777789</v>
      </c>
    </row>
    <row r="330" spans="1:37" ht="12.95" customHeight="1">
      <c r="A330" s="27"/>
      <c r="B330" s="27"/>
      <c r="C330" s="27"/>
      <c r="D330" s="52">
        <f t="shared" si="75"/>
        <v>0.90833333333333066</v>
      </c>
      <c r="E330" s="41">
        <f t="shared" si="73"/>
        <v>259.78333333333404</v>
      </c>
      <c r="F330" s="41">
        <f t="shared" si="73"/>
        <v>274.31666666666621</v>
      </c>
      <c r="G330" s="41">
        <f t="shared" si="73"/>
        <v>283.39999999999975</v>
      </c>
      <c r="H330" s="42">
        <f t="shared" si="73"/>
        <v>241.61666666666696</v>
      </c>
      <c r="I330" s="42">
        <f t="shared" si="73"/>
        <v>256.14999999999912</v>
      </c>
      <c r="J330" s="42">
        <f t="shared" si="73"/>
        <v>265.23333333333267</v>
      </c>
      <c r="K330" s="43">
        <f t="shared" si="73"/>
        <v>223.44999999999987</v>
      </c>
      <c r="L330" s="43">
        <f t="shared" si="73"/>
        <v>237.98333333333321</v>
      </c>
      <c r="M330" s="43">
        <f t="shared" si="73"/>
        <v>247.06666666666712</v>
      </c>
      <c r="N330" s="44">
        <f t="shared" si="73"/>
        <v>167.13333333333304</v>
      </c>
      <c r="O330" s="44">
        <f t="shared" si="73"/>
        <v>181.66666666666708</v>
      </c>
      <c r="P330" s="44">
        <f t="shared" si="73"/>
        <v>190.74999999999969</v>
      </c>
      <c r="Q330" s="45">
        <f t="shared" si="73"/>
        <v>158.05000000000044</v>
      </c>
      <c r="R330" s="45">
        <f t="shared" si="73"/>
        <v>172.58333333333354</v>
      </c>
      <c r="S330" s="45">
        <f t="shared" si="73"/>
        <v>181.66666666666708</v>
      </c>
      <c r="T330" s="46">
        <f t="shared" si="73"/>
        <v>148.9666666666669</v>
      </c>
      <c r="U330" s="46">
        <f t="shared" si="74"/>
        <v>163.5</v>
      </c>
      <c r="V330" s="46">
        <f t="shared" si="74"/>
        <v>172.58333333333354</v>
      </c>
      <c r="W330" s="47">
        <f t="shared" si="74"/>
        <v>139.88333333333335</v>
      </c>
      <c r="X330" s="47">
        <f t="shared" si="74"/>
        <v>154.41666666666646</v>
      </c>
      <c r="Y330" s="47">
        <f t="shared" si="74"/>
        <v>163.5</v>
      </c>
      <c r="Z330" s="48">
        <f t="shared" si="74"/>
        <v>130.79999999999981</v>
      </c>
      <c r="AA330" s="48">
        <f t="shared" si="74"/>
        <v>145.33333333333292</v>
      </c>
      <c r="AB330" s="48">
        <f t="shared" si="74"/>
        <v>154.41666666666646</v>
      </c>
      <c r="AC330" s="49">
        <f t="shared" si="74"/>
        <v>121.71666666666651</v>
      </c>
      <c r="AD330" s="49">
        <f t="shared" si="74"/>
        <v>136.25000000000031</v>
      </c>
      <c r="AE330" s="49">
        <f t="shared" si="74"/>
        <v>145.33333333333292</v>
      </c>
      <c r="AF330" s="50">
        <f t="shared" si="74"/>
        <v>112.6333333333332</v>
      </c>
      <c r="AG330" s="50">
        <f t="shared" si="74"/>
        <v>127.16666666666677</v>
      </c>
      <c r="AH330" s="50">
        <f t="shared" si="74"/>
        <v>136.25000000000031</v>
      </c>
      <c r="AI330" s="51">
        <f t="shared" si="74"/>
        <v>103.55000000000013</v>
      </c>
      <c r="AJ330" s="51">
        <f t="shared" si="74"/>
        <v>118.08333333333323</v>
      </c>
      <c r="AK330" s="51">
        <f t="shared" si="76"/>
        <v>127.16666666666677</v>
      </c>
    </row>
    <row r="331" spans="1:37" ht="12.95" customHeight="1">
      <c r="A331" s="27"/>
      <c r="B331" s="27"/>
      <c r="C331" s="27"/>
      <c r="D331" s="52">
        <f t="shared" si="75"/>
        <v>0.91111111111110843</v>
      </c>
      <c r="E331" s="41">
        <f t="shared" si="73"/>
        <v>260.57777777777846</v>
      </c>
      <c r="F331" s="41">
        <f t="shared" si="73"/>
        <v>275.15555555555511</v>
      </c>
      <c r="G331" s="41">
        <f t="shared" si="73"/>
        <v>284.26666666666642</v>
      </c>
      <c r="H331" s="42">
        <f t="shared" si="73"/>
        <v>242.35555555555584</v>
      </c>
      <c r="I331" s="42">
        <f t="shared" si="73"/>
        <v>256.93333333333248</v>
      </c>
      <c r="J331" s="42">
        <f t="shared" si="73"/>
        <v>266.0444444444438</v>
      </c>
      <c r="K331" s="43">
        <f t="shared" si="73"/>
        <v>224.13333333333321</v>
      </c>
      <c r="L331" s="43">
        <f t="shared" si="73"/>
        <v>238.71111111111099</v>
      </c>
      <c r="M331" s="43">
        <f t="shared" si="73"/>
        <v>247.82222222222268</v>
      </c>
      <c r="N331" s="44">
        <f t="shared" si="73"/>
        <v>167.64444444444416</v>
      </c>
      <c r="O331" s="44">
        <f t="shared" si="73"/>
        <v>182.22222222222263</v>
      </c>
      <c r="P331" s="44">
        <f t="shared" si="73"/>
        <v>191.33333333333303</v>
      </c>
      <c r="Q331" s="45">
        <f t="shared" si="73"/>
        <v>158.53333333333376</v>
      </c>
      <c r="R331" s="45">
        <f t="shared" si="73"/>
        <v>173.11111111111131</v>
      </c>
      <c r="S331" s="45">
        <f t="shared" si="73"/>
        <v>182.22222222222263</v>
      </c>
      <c r="T331" s="46">
        <f t="shared" si="73"/>
        <v>149.42222222222244</v>
      </c>
      <c r="U331" s="46">
        <f t="shared" si="74"/>
        <v>164</v>
      </c>
      <c r="V331" s="46">
        <f t="shared" si="74"/>
        <v>173.11111111111131</v>
      </c>
      <c r="W331" s="47">
        <f t="shared" si="74"/>
        <v>140.31111111111113</v>
      </c>
      <c r="X331" s="47">
        <f t="shared" si="74"/>
        <v>154.88888888888869</v>
      </c>
      <c r="Y331" s="47">
        <f t="shared" si="74"/>
        <v>164</v>
      </c>
      <c r="Z331" s="48">
        <f t="shared" si="74"/>
        <v>131.19999999999982</v>
      </c>
      <c r="AA331" s="48">
        <f t="shared" si="74"/>
        <v>145.77777777777737</v>
      </c>
      <c r="AB331" s="48">
        <f t="shared" si="74"/>
        <v>154.88888888888869</v>
      </c>
      <c r="AC331" s="49">
        <f t="shared" si="74"/>
        <v>122.08888888888873</v>
      </c>
      <c r="AD331" s="49">
        <f t="shared" si="74"/>
        <v>136.66666666666697</v>
      </c>
      <c r="AE331" s="49">
        <f t="shared" si="74"/>
        <v>145.77777777777737</v>
      </c>
      <c r="AF331" s="50">
        <f t="shared" si="74"/>
        <v>112.97777777777765</v>
      </c>
      <c r="AG331" s="50">
        <f t="shared" si="74"/>
        <v>127.55555555555566</v>
      </c>
      <c r="AH331" s="50">
        <f t="shared" si="74"/>
        <v>136.66666666666697</v>
      </c>
      <c r="AI331" s="51">
        <f t="shared" si="74"/>
        <v>103.86666666666679</v>
      </c>
      <c r="AJ331" s="51">
        <f t="shared" si="74"/>
        <v>118.44444444444434</v>
      </c>
      <c r="AK331" s="51">
        <f t="shared" si="76"/>
        <v>127.55555555555566</v>
      </c>
    </row>
    <row r="332" spans="1:37" ht="12.95" customHeight="1">
      <c r="A332" s="27"/>
      <c r="B332" s="27"/>
      <c r="C332" s="27"/>
      <c r="D332" s="52">
        <f t="shared" si="75"/>
        <v>0.9138888888888862</v>
      </c>
      <c r="E332" s="41">
        <f t="shared" si="73"/>
        <v>261.37222222222289</v>
      </c>
      <c r="F332" s="41">
        <f t="shared" si="73"/>
        <v>275.99444444444401</v>
      </c>
      <c r="G332" s="41">
        <f t="shared" si="73"/>
        <v>285.1333333333331</v>
      </c>
      <c r="H332" s="42">
        <f t="shared" si="73"/>
        <v>243.09444444444472</v>
      </c>
      <c r="I332" s="42">
        <f t="shared" si="73"/>
        <v>257.71666666666584</v>
      </c>
      <c r="J332" s="42">
        <f t="shared" si="73"/>
        <v>266.85555555555493</v>
      </c>
      <c r="K332" s="43">
        <f t="shared" si="73"/>
        <v>224.81666666666655</v>
      </c>
      <c r="L332" s="43">
        <f t="shared" si="73"/>
        <v>239.43888888888878</v>
      </c>
      <c r="M332" s="43">
        <f t="shared" si="73"/>
        <v>248.57777777777824</v>
      </c>
      <c r="N332" s="44">
        <f t="shared" si="73"/>
        <v>168.15555555555528</v>
      </c>
      <c r="O332" s="44">
        <f t="shared" si="73"/>
        <v>182.77777777777817</v>
      </c>
      <c r="P332" s="44">
        <f t="shared" si="73"/>
        <v>191.91666666666637</v>
      </c>
      <c r="Q332" s="45">
        <f t="shared" si="73"/>
        <v>159.01666666666708</v>
      </c>
      <c r="R332" s="45">
        <f t="shared" si="73"/>
        <v>173.63888888888908</v>
      </c>
      <c r="S332" s="45">
        <f t="shared" si="73"/>
        <v>182.77777777777817</v>
      </c>
      <c r="T332" s="46">
        <f t="shared" si="73"/>
        <v>149.87777777777799</v>
      </c>
      <c r="U332" s="46">
        <f t="shared" si="74"/>
        <v>164.5</v>
      </c>
      <c r="V332" s="46">
        <f t="shared" si="74"/>
        <v>173.63888888888908</v>
      </c>
      <c r="W332" s="47">
        <f t="shared" si="74"/>
        <v>140.73888888888891</v>
      </c>
      <c r="X332" s="47">
        <f t="shared" si="74"/>
        <v>155.36111111111092</v>
      </c>
      <c r="Y332" s="47">
        <f t="shared" si="74"/>
        <v>164.5</v>
      </c>
      <c r="Z332" s="48">
        <f t="shared" si="74"/>
        <v>131.59999999999982</v>
      </c>
      <c r="AA332" s="48">
        <f t="shared" si="74"/>
        <v>146.22222222222183</v>
      </c>
      <c r="AB332" s="48">
        <f t="shared" si="74"/>
        <v>155.36111111111092</v>
      </c>
      <c r="AC332" s="49">
        <f t="shared" si="74"/>
        <v>122.46111111111095</v>
      </c>
      <c r="AD332" s="49">
        <f t="shared" si="74"/>
        <v>137.08333333333363</v>
      </c>
      <c r="AE332" s="49">
        <f t="shared" si="74"/>
        <v>146.22222222222183</v>
      </c>
      <c r="AF332" s="50">
        <f t="shared" si="74"/>
        <v>113.32222222222209</v>
      </c>
      <c r="AG332" s="50">
        <f t="shared" si="74"/>
        <v>127.94444444444454</v>
      </c>
      <c r="AH332" s="50">
        <f t="shared" si="74"/>
        <v>137.08333333333363</v>
      </c>
      <c r="AI332" s="51">
        <f t="shared" si="74"/>
        <v>104.18333333333345</v>
      </c>
      <c r="AJ332" s="51">
        <f t="shared" si="74"/>
        <v>118.80555555555546</v>
      </c>
      <c r="AK332" s="51">
        <f t="shared" si="76"/>
        <v>127.94444444444454</v>
      </c>
    </row>
    <row r="333" spans="1:37" ht="12.95" customHeight="1">
      <c r="A333" s="27"/>
      <c r="B333" s="27"/>
      <c r="C333" s="27"/>
      <c r="D333" s="52">
        <f t="shared" si="75"/>
        <v>0.91666666666666397</v>
      </c>
      <c r="E333" s="41">
        <f t="shared" si="73"/>
        <v>262.16666666666731</v>
      </c>
      <c r="F333" s="41">
        <f t="shared" si="73"/>
        <v>276.83333333333292</v>
      </c>
      <c r="G333" s="41">
        <f t="shared" si="73"/>
        <v>285.99999999999977</v>
      </c>
      <c r="H333" s="42">
        <f t="shared" si="73"/>
        <v>243.8333333333336</v>
      </c>
      <c r="I333" s="42">
        <f t="shared" si="73"/>
        <v>258.4999999999992</v>
      </c>
      <c r="J333" s="42">
        <f t="shared" si="73"/>
        <v>267.66666666666606</v>
      </c>
      <c r="K333" s="43">
        <f t="shared" si="73"/>
        <v>225.49999999999989</v>
      </c>
      <c r="L333" s="43">
        <f t="shared" si="73"/>
        <v>240.16666666666657</v>
      </c>
      <c r="M333" s="43">
        <f t="shared" si="73"/>
        <v>249.3333333333338</v>
      </c>
      <c r="N333" s="44">
        <f t="shared" si="73"/>
        <v>168.6666666666664</v>
      </c>
      <c r="O333" s="44">
        <f t="shared" si="73"/>
        <v>183.33333333333371</v>
      </c>
      <c r="P333" s="44">
        <f t="shared" si="73"/>
        <v>192.49999999999972</v>
      </c>
      <c r="Q333" s="45">
        <f t="shared" si="73"/>
        <v>159.5000000000004</v>
      </c>
      <c r="R333" s="45">
        <f t="shared" si="73"/>
        <v>174.16666666666686</v>
      </c>
      <c r="S333" s="45">
        <f t="shared" si="73"/>
        <v>183.33333333333371</v>
      </c>
      <c r="T333" s="46">
        <f t="shared" si="73"/>
        <v>150.33333333333354</v>
      </c>
      <c r="U333" s="46">
        <f t="shared" si="74"/>
        <v>165</v>
      </c>
      <c r="V333" s="46">
        <f t="shared" si="74"/>
        <v>174.16666666666686</v>
      </c>
      <c r="W333" s="47">
        <f t="shared" si="74"/>
        <v>141.16666666666669</v>
      </c>
      <c r="X333" s="47">
        <f t="shared" si="74"/>
        <v>155.83333333333314</v>
      </c>
      <c r="Y333" s="47">
        <f t="shared" si="74"/>
        <v>165</v>
      </c>
      <c r="Z333" s="48">
        <f t="shared" si="74"/>
        <v>131.99999999999983</v>
      </c>
      <c r="AA333" s="48">
        <f t="shared" si="74"/>
        <v>146.66666666666629</v>
      </c>
      <c r="AB333" s="48">
        <f t="shared" si="74"/>
        <v>155.83333333333314</v>
      </c>
      <c r="AC333" s="49">
        <f t="shared" si="74"/>
        <v>122.83333333333317</v>
      </c>
      <c r="AD333" s="49">
        <f t="shared" si="74"/>
        <v>137.50000000000028</v>
      </c>
      <c r="AE333" s="49">
        <f t="shared" si="74"/>
        <v>146.66666666666629</v>
      </c>
      <c r="AF333" s="50">
        <f t="shared" si="74"/>
        <v>113.66666666666654</v>
      </c>
      <c r="AG333" s="50">
        <f t="shared" si="74"/>
        <v>128.33333333333343</v>
      </c>
      <c r="AH333" s="50">
        <f t="shared" si="74"/>
        <v>137.50000000000028</v>
      </c>
      <c r="AI333" s="51">
        <f t="shared" si="74"/>
        <v>104.50000000000011</v>
      </c>
      <c r="AJ333" s="51">
        <f t="shared" si="74"/>
        <v>119.16666666666657</v>
      </c>
      <c r="AK333" s="51">
        <f t="shared" si="76"/>
        <v>128.33333333333343</v>
      </c>
    </row>
    <row r="334" spans="1:37" ht="12.95" customHeight="1">
      <c r="A334" s="27"/>
      <c r="B334" s="27"/>
      <c r="C334" s="27"/>
      <c r="D334" s="52">
        <f t="shared" si="75"/>
        <v>0.91944444444444173</v>
      </c>
      <c r="E334" s="41">
        <f t="shared" si="73"/>
        <v>262.96111111111173</v>
      </c>
      <c r="F334" s="41">
        <f t="shared" si="73"/>
        <v>277.67222222222182</v>
      </c>
      <c r="G334" s="41">
        <f t="shared" si="73"/>
        <v>286.86666666666645</v>
      </c>
      <c r="H334" s="42">
        <f t="shared" si="73"/>
        <v>244.57222222222248</v>
      </c>
      <c r="I334" s="42">
        <f t="shared" si="73"/>
        <v>259.28333333333256</v>
      </c>
      <c r="J334" s="42">
        <f t="shared" si="73"/>
        <v>268.47777777777719</v>
      </c>
      <c r="K334" s="43">
        <f t="shared" si="73"/>
        <v>226.18333333333322</v>
      </c>
      <c r="L334" s="43">
        <f t="shared" si="73"/>
        <v>240.89444444444436</v>
      </c>
      <c r="M334" s="43">
        <f t="shared" si="73"/>
        <v>250.08888888888936</v>
      </c>
      <c r="N334" s="44">
        <f t="shared" si="73"/>
        <v>169.17777777777752</v>
      </c>
      <c r="O334" s="44">
        <f t="shared" si="73"/>
        <v>183.88888888888926</v>
      </c>
      <c r="P334" s="44">
        <f t="shared" si="73"/>
        <v>193.08333333333306</v>
      </c>
      <c r="Q334" s="45">
        <f t="shared" si="73"/>
        <v>159.98333333333372</v>
      </c>
      <c r="R334" s="45">
        <f t="shared" si="73"/>
        <v>174.69444444444463</v>
      </c>
      <c r="S334" s="45">
        <f t="shared" si="73"/>
        <v>183.88888888888926</v>
      </c>
      <c r="T334" s="46">
        <f t="shared" si="73"/>
        <v>150.78888888888909</v>
      </c>
      <c r="U334" s="46">
        <f t="shared" si="74"/>
        <v>165.5</v>
      </c>
      <c r="V334" s="46">
        <f t="shared" si="74"/>
        <v>174.69444444444463</v>
      </c>
      <c r="W334" s="47">
        <f t="shared" si="74"/>
        <v>141.59444444444446</v>
      </c>
      <c r="X334" s="47">
        <f t="shared" si="74"/>
        <v>156.30555555555537</v>
      </c>
      <c r="Y334" s="47">
        <f t="shared" si="74"/>
        <v>165.5</v>
      </c>
      <c r="Z334" s="48">
        <f t="shared" si="74"/>
        <v>132.39999999999984</v>
      </c>
      <c r="AA334" s="48">
        <f t="shared" si="74"/>
        <v>147.11111111111074</v>
      </c>
      <c r="AB334" s="48">
        <f t="shared" si="74"/>
        <v>156.30555555555537</v>
      </c>
      <c r="AC334" s="49">
        <f t="shared" si="74"/>
        <v>123.20555555555539</v>
      </c>
      <c r="AD334" s="49">
        <f t="shared" si="74"/>
        <v>137.91666666666694</v>
      </c>
      <c r="AE334" s="49">
        <f t="shared" si="74"/>
        <v>147.11111111111074</v>
      </c>
      <c r="AF334" s="50">
        <f t="shared" si="74"/>
        <v>114.01111111111099</v>
      </c>
      <c r="AG334" s="50">
        <f t="shared" si="74"/>
        <v>128.72222222222231</v>
      </c>
      <c r="AH334" s="50">
        <f t="shared" si="74"/>
        <v>137.91666666666694</v>
      </c>
      <c r="AI334" s="51">
        <f t="shared" si="74"/>
        <v>104.81666666666678</v>
      </c>
      <c r="AJ334" s="51">
        <f t="shared" si="74"/>
        <v>119.52777777777769</v>
      </c>
      <c r="AK334" s="51">
        <f t="shared" si="76"/>
        <v>128.72222222222231</v>
      </c>
    </row>
    <row r="335" spans="1:37" ht="12.95" customHeight="1">
      <c r="A335" s="27"/>
      <c r="B335" s="27"/>
      <c r="C335" s="27"/>
      <c r="D335" s="52">
        <f t="shared" si="75"/>
        <v>0.9222222222222195</v>
      </c>
      <c r="E335" s="41">
        <f t="shared" si="73"/>
        <v>263.75555555555616</v>
      </c>
      <c r="F335" s="41">
        <f t="shared" si="73"/>
        <v>278.51111111111072</v>
      </c>
      <c r="G335" s="41">
        <f t="shared" si="73"/>
        <v>287.73333333333312</v>
      </c>
      <c r="H335" s="42">
        <f t="shared" si="73"/>
        <v>245.31111111111136</v>
      </c>
      <c r="I335" s="42">
        <f t="shared" si="73"/>
        <v>260.06666666666592</v>
      </c>
      <c r="J335" s="42">
        <f t="shared" si="73"/>
        <v>269.28888888888832</v>
      </c>
      <c r="K335" s="43">
        <f t="shared" si="73"/>
        <v>226.86666666666656</v>
      </c>
      <c r="L335" s="43">
        <f t="shared" si="73"/>
        <v>241.62222222222215</v>
      </c>
      <c r="M335" s="43">
        <f t="shared" si="73"/>
        <v>250.84444444444492</v>
      </c>
      <c r="N335" s="44">
        <f t="shared" si="73"/>
        <v>169.68888888888864</v>
      </c>
      <c r="O335" s="44">
        <f t="shared" si="73"/>
        <v>184.4444444444448</v>
      </c>
      <c r="P335" s="44">
        <f t="shared" si="73"/>
        <v>193.6666666666664</v>
      </c>
      <c r="Q335" s="45">
        <f t="shared" si="73"/>
        <v>160.46666666666704</v>
      </c>
      <c r="R335" s="45">
        <f t="shared" si="73"/>
        <v>175.2222222222224</v>
      </c>
      <c r="S335" s="45">
        <f t="shared" si="73"/>
        <v>184.4444444444448</v>
      </c>
      <c r="T335" s="46">
        <f t="shared" si="73"/>
        <v>151.24444444444464</v>
      </c>
      <c r="U335" s="46">
        <f t="shared" si="74"/>
        <v>166</v>
      </c>
      <c r="V335" s="46">
        <f t="shared" si="74"/>
        <v>175.2222222222224</v>
      </c>
      <c r="W335" s="47">
        <f t="shared" si="74"/>
        <v>142.02222222222224</v>
      </c>
      <c r="X335" s="47">
        <f t="shared" si="74"/>
        <v>156.7777777777776</v>
      </c>
      <c r="Y335" s="47">
        <f t="shared" si="74"/>
        <v>166</v>
      </c>
      <c r="Z335" s="48">
        <f t="shared" si="74"/>
        <v>132.79999999999984</v>
      </c>
      <c r="AA335" s="48">
        <f t="shared" si="74"/>
        <v>147.5555555555552</v>
      </c>
      <c r="AB335" s="48">
        <f t="shared" si="74"/>
        <v>156.7777777777776</v>
      </c>
      <c r="AC335" s="49">
        <f t="shared" si="74"/>
        <v>123.57777777777761</v>
      </c>
      <c r="AD335" s="49">
        <f t="shared" si="74"/>
        <v>138.3333333333336</v>
      </c>
      <c r="AE335" s="49">
        <f t="shared" si="74"/>
        <v>147.5555555555552</v>
      </c>
      <c r="AF335" s="50">
        <f t="shared" si="74"/>
        <v>114.35555555555544</v>
      </c>
      <c r="AG335" s="50">
        <f t="shared" si="74"/>
        <v>129.1111111111112</v>
      </c>
      <c r="AH335" s="50">
        <f t="shared" si="74"/>
        <v>138.3333333333336</v>
      </c>
      <c r="AI335" s="51">
        <f t="shared" si="74"/>
        <v>105.13333333333344</v>
      </c>
      <c r="AJ335" s="51">
        <f t="shared" si="74"/>
        <v>119.8888888888888</v>
      </c>
      <c r="AK335" s="51">
        <f t="shared" si="76"/>
        <v>129.1111111111112</v>
      </c>
    </row>
    <row r="336" spans="1:37" ht="12.95" customHeight="1">
      <c r="A336" s="27"/>
      <c r="B336" s="27"/>
      <c r="C336" s="27"/>
      <c r="D336" s="52">
        <f t="shared" si="75"/>
        <v>0.92499999999999727</v>
      </c>
      <c r="E336" s="41">
        <f t="shared" si="73"/>
        <v>264.55000000000058</v>
      </c>
      <c r="F336" s="41">
        <f t="shared" si="73"/>
        <v>279.34999999999962</v>
      </c>
      <c r="G336" s="41">
        <f t="shared" si="73"/>
        <v>288.5999999999998</v>
      </c>
      <c r="H336" s="42">
        <f t="shared" si="73"/>
        <v>246.05000000000024</v>
      </c>
      <c r="I336" s="42">
        <f t="shared" si="73"/>
        <v>260.84999999999928</v>
      </c>
      <c r="J336" s="42">
        <f t="shared" si="73"/>
        <v>270.09999999999945</v>
      </c>
      <c r="K336" s="43">
        <f t="shared" si="73"/>
        <v>227.5499999999999</v>
      </c>
      <c r="L336" s="43">
        <f t="shared" si="73"/>
        <v>242.34999999999994</v>
      </c>
      <c r="M336" s="43">
        <f t="shared" si="73"/>
        <v>251.60000000000048</v>
      </c>
      <c r="N336" s="44">
        <f t="shared" si="73"/>
        <v>170.19999999999976</v>
      </c>
      <c r="O336" s="44">
        <f t="shared" si="73"/>
        <v>185.00000000000034</v>
      </c>
      <c r="P336" s="44">
        <f t="shared" si="73"/>
        <v>194.24999999999974</v>
      </c>
      <c r="Q336" s="45">
        <f t="shared" si="73"/>
        <v>160.95000000000036</v>
      </c>
      <c r="R336" s="45">
        <f t="shared" si="73"/>
        <v>175.75000000000017</v>
      </c>
      <c r="S336" s="45">
        <f t="shared" si="73"/>
        <v>185.00000000000034</v>
      </c>
      <c r="T336" s="46">
        <f t="shared" si="73"/>
        <v>151.70000000000019</v>
      </c>
      <c r="U336" s="46">
        <f t="shared" si="74"/>
        <v>166.5</v>
      </c>
      <c r="V336" s="46">
        <f t="shared" si="74"/>
        <v>175.75000000000017</v>
      </c>
      <c r="W336" s="47">
        <f t="shared" si="74"/>
        <v>142.45000000000002</v>
      </c>
      <c r="X336" s="47">
        <f t="shared" si="74"/>
        <v>157.24999999999983</v>
      </c>
      <c r="Y336" s="47">
        <f t="shared" si="74"/>
        <v>166.5</v>
      </c>
      <c r="Z336" s="48">
        <f t="shared" si="74"/>
        <v>133.19999999999985</v>
      </c>
      <c r="AA336" s="48">
        <f t="shared" si="74"/>
        <v>147.99999999999966</v>
      </c>
      <c r="AB336" s="48">
        <f t="shared" si="74"/>
        <v>157.24999999999983</v>
      </c>
      <c r="AC336" s="49">
        <f t="shared" si="74"/>
        <v>123.94999999999983</v>
      </c>
      <c r="AD336" s="49">
        <f t="shared" si="74"/>
        <v>138.75000000000026</v>
      </c>
      <c r="AE336" s="49">
        <f t="shared" si="74"/>
        <v>147.99999999999966</v>
      </c>
      <c r="AF336" s="50">
        <f t="shared" si="74"/>
        <v>114.69999999999989</v>
      </c>
      <c r="AG336" s="50">
        <f t="shared" si="74"/>
        <v>129.50000000000009</v>
      </c>
      <c r="AH336" s="50">
        <f t="shared" si="74"/>
        <v>138.75000000000026</v>
      </c>
      <c r="AI336" s="51">
        <f t="shared" si="74"/>
        <v>105.4500000000001</v>
      </c>
      <c r="AJ336" s="51">
        <f t="shared" si="74"/>
        <v>120.24999999999991</v>
      </c>
      <c r="AK336" s="51">
        <f t="shared" si="76"/>
        <v>129.50000000000009</v>
      </c>
    </row>
    <row r="337" spans="1:37" ht="12.95" customHeight="1">
      <c r="A337" s="27"/>
      <c r="B337" s="27"/>
      <c r="C337" s="27"/>
      <c r="D337" s="52">
        <f t="shared" si="75"/>
        <v>0.92777777777777504</v>
      </c>
      <c r="E337" s="41">
        <f t="shared" si="73"/>
        <v>265.344444444445</v>
      </c>
      <c r="F337" s="41">
        <f t="shared" si="73"/>
        <v>280.18888888888853</v>
      </c>
      <c r="G337" s="41">
        <f t="shared" si="73"/>
        <v>289.46666666666647</v>
      </c>
      <c r="H337" s="42">
        <f t="shared" si="73"/>
        <v>246.78888888888912</v>
      </c>
      <c r="I337" s="42">
        <f t="shared" si="73"/>
        <v>261.63333333333264</v>
      </c>
      <c r="J337" s="42">
        <f t="shared" si="73"/>
        <v>270.91111111111059</v>
      </c>
      <c r="K337" s="43">
        <f t="shared" si="73"/>
        <v>228.23333333333323</v>
      </c>
      <c r="L337" s="43">
        <f t="shared" si="73"/>
        <v>243.07777777777773</v>
      </c>
      <c r="M337" s="43">
        <f t="shared" si="73"/>
        <v>252.35555555555604</v>
      </c>
      <c r="N337" s="44">
        <f t="shared" si="73"/>
        <v>170.71111111111088</v>
      </c>
      <c r="O337" s="44">
        <f t="shared" si="73"/>
        <v>185.55555555555588</v>
      </c>
      <c r="P337" s="44">
        <f t="shared" si="73"/>
        <v>194.83333333333309</v>
      </c>
      <c r="Q337" s="45">
        <f t="shared" si="73"/>
        <v>161.43333333333368</v>
      </c>
      <c r="R337" s="45">
        <f t="shared" si="73"/>
        <v>176.27777777777794</v>
      </c>
      <c r="S337" s="45">
        <f t="shared" si="73"/>
        <v>185.55555555555588</v>
      </c>
      <c r="T337" s="46">
        <f t="shared" si="73"/>
        <v>152.15555555555574</v>
      </c>
      <c r="U337" s="46">
        <f t="shared" si="74"/>
        <v>167</v>
      </c>
      <c r="V337" s="46">
        <f t="shared" si="74"/>
        <v>176.27777777777794</v>
      </c>
      <c r="W337" s="47">
        <f t="shared" si="74"/>
        <v>142.87777777777779</v>
      </c>
      <c r="X337" s="47">
        <f t="shared" si="74"/>
        <v>157.72222222222206</v>
      </c>
      <c r="Y337" s="47">
        <f t="shared" si="74"/>
        <v>167</v>
      </c>
      <c r="Z337" s="48">
        <f t="shared" si="74"/>
        <v>133.59999999999985</v>
      </c>
      <c r="AA337" s="48">
        <f t="shared" si="74"/>
        <v>148.44444444444412</v>
      </c>
      <c r="AB337" s="48">
        <f t="shared" si="74"/>
        <v>157.72222222222206</v>
      </c>
      <c r="AC337" s="49">
        <f t="shared" si="74"/>
        <v>124.32222222222205</v>
      </c>
      <c r="AD337" s="49">
        <f t="shared" si="74"/>
        <v>139.16666666666691</v>
      </c>
      <c r="AE337" s="49">
        <f t="shared" si="74"/>
        <v>148.44444444444412</v>
      </c>
      <c r="AF337" s="50">
        <f t="shared" si="74"/>
        <v>115.04444444444434</v>
      </c>
      <c r="AG337" s="50">
        <f t="shared" si="74"/>
        <v>129.88888888888897</v>
      </c>
      <c r="AH337" s="50">
        <f t="shared" si="74"/>
        <v>139.16666666666691</v>
      </c>
      <c r="AI337" s="51">
        <f t="shared" si="74"/>
        <v>105.76666666666677</v>
      </c>
      <c r="AJ337" s="51">
        <f t="shared" si="74"/>
        <v>120.61111111111103</v>
      </c>
      <c r="AK337" s="51">
        <f t="shared" si="76"/>
        <v>129.88888888888897</v>
      </c>
    </row>
    <row r="338" spans="1:37" ht="12.95" customHeight="1">
      <c r="A338" s="27"/>
      <c r="B338" s="27"/>
      <c r="C338" s="27"/>
      <c r="D338" s="52">
        <f t="shared" si="75"/>
        <v>0.9305555555555528</v>
      </c>
      <c r="E338" s="41">
        <f t="shared" si="73"/>
        <v>266.13888888888943</v>
      </c>
      <c r="F338" s="41">
        <f t="shared" si="73"/>
        <v>281.02777777777743</v>
      </c>
      <c r="G338" s="41">
        <f t="shared" si="73"/>
        <v>290.33333333333314</v>
      </c>
      <c r="H338" s="42">
        <f t="shared" si="73"/>
        <v>247.527777777778</v>
      </c>
      <c r="I338" s="42">
        <f t="shared" si="73"/>
        <v>262.416666666666</v>
      </c>
      <c r="J338" s="42">
        <f t="shared" si="73"/>
        <v>271.72222222222172</v>
      </c>
      <c r="K338" s="43">
        <f t="shared" si="73"/>
        <v>228.91666666666657</v>
      </c>
      <c r="L338" s="43">
        <f t="shared" si="73"/>
        <v>243.80555555555551</v>
      </c>
      <c r="M338" s="43">
        <f t="shared" si="73"/>
        <v>253.1111111111116</v>
      </c>
      <c r="N338" s="44">
        <f t="shared" si="73"/>
        <v>171.222222222222</v>
      </c>
      <c r="O338" s="44">
        <f t="shared" si="73"/>
        <v>186.11111111111143</v>
      </c>
      <c r="P338" s="44">
        <f t="shared" si="73"/>
        <v>195.41666666666643</v>
      </c>
      <c r="Q338" s="45">
        <f t="shared" si="73"/>
        <v>161.916666666667</v>
      </c>
      <c r="R338" s="45">
        <f t="shared" si="73"/>
        <v>176.80555555555571</v>
      </c>
      <c r="S338" s="45">
        <f t="shared" si="73"/>
        <v>186.11111111111143</v>
      </c>
      <c r="T338" s="46">
        <f t="shared" si="73"/>
        <v>152.61111111111128</v>
      </c>
      <c r="U338" s="46">
        <f t="shared" si="74"/>
        <v>167.5</v>
      </c>
      <c r="V338" s="46">
        <f t="shared" si="74"/>
        <v>176.80555555555571</v>
      </c>
      <c r="W338" s="47">
        <f t="shared" si="74"/>
        <v>143.30555555555557</v>
      </c>
      <c r="X338" s="47">
        <f t="shared" si="74"/>
        <v>158.19444444444429</v>
      </c>
      <c r="Y338" s="47">
        <f t="shared" si="74"/>
        <v>167.5</v>
      </c>
      <c r="Z338" s="48">
        <f t="shared" si="74"/>
        <v>133.99999999999986</v>
      </c>
      <c r="AA338" s="48">
        <f t="shared" si="74"/>
        <v>148.88888888888857</v>
      </c>
      <c r="AB338" s="48">
        <f t="shared" si="74"/>
        <v>158.19444444444429</v>
      </c>
      <c r="AC338" s="49">
        <f t="shared" si="74"/>
        <v>124.69444444444427</v>
      </c>
      <c r="AD338" s="49">
        <f t="shared" si="74"/>
        <v>139.58333333333357</v>
      </c>
      <c r="AE338" s="49">
        <f t="shared" si="74"/>
        <v>148.88888888888857</v>
      </c>
      <c r="AF338" s="50">
        <f t="shared" si="74"/>
        <v>115.38888888888879</v>
      </c>
      <c r="AG338" s="50">
        <f t="shared" si="74"/>
        <v>130.27777777777786</v>
      </c>
      <c r="AH338" s="50">
        <f t="shared" si="74"/>
        <v>139.58333333333357</v>
      </c>
      <c r="AI338" s="51">
        <f t="shared" si="74"/>
        <v>106.08333333333343</v>
      </c>
      <c r="AJ338" s="51">
        <f t="shared" si="74"/>
        <v>120.97222222222214</v>
      </c>
      <c r="AK338" s="51">
        <f t="shared" si="76"/>
        <v>130.27777777777786</v>
      </c>
    </row>
    <row r="339" spans="1:37" ht="12.95" customHeight="1">
      <c r="A339" s="27"/>
      <c r="B339" s="27"/>
      <c r="C339" s="27"/>
      <c r="D339" s="52">
        <f t="shared" si="75"/>
        <v>0.93333333333333057</v>
      </c>
      <c r="E339" s="41">
        <f t="shared" si="73"/>
        <v>266.93333333333385</v>
      </c>
      <c r="F339" s="41">
        <f t="shared" si="73"/>
        <v>281.86666666666633</v>
      </c>
      <c r="G339" s="41">
        <f t="shared" si="73"/>
        <v>291.19999999999982</v>
      </c>
      <c r="H339" s="42">
        <f t="shared" si="73"/>
        <v>248.26666666666688</v>
      </c>
      <c r="I339" s="42">
        <f t="shared" si="73"/>
        <v>263.19999999999936</v>
      </c>
      <c r="J339" s="42">
        <f t="shared" si="73"/>
        <v>272.53333333333285</v>
      </c>
      <c r="K339" s="43">
        <f t="shared" si="73"/>
        <v>229.59999999999991</v>
      </c>
      <c r="L339" s="43">
        <f t="shared" si="73"/>
        <v>244.5333333333333</v>
      </c>
      <c r="M339" s="43">
        <f t="shared" si="73"/>
        <v>253.86666666666716</v>
      </c>
      <c r="N339" s="44">
        <f t="shared" si="73"/>
        <v>171.73333333333312</v>
      </c>
      <c r="O339" s="44">
        <f t="shared" si="73"/>
        <v>186.66666666666697</v>
      </c>
      <c r="P339" s="44">
        <f t="shared" si="73"/>
        <v>195.99999999999977</v>
      </c>
      <c r="Q339" s="45">
        <f t="shared" si="73"/>
        <v>162.40000000000032</v>
      </c>
      <c r="R339" s="45">
        <f t="shared" si="73"/>
        <v>177.33333333333348</v>
      </c>
      <c r="S339" s="45">
        <f t="shared" si="73"/>
        <v>186.66666666666697</v>
      </c>
      <c r="T339" s="46">
        <f t="shared" ref="T339" si="77">T340-(T$363/360)</f>
        <v>153.06666666666683</v>
      </c>
      <c r="U339" s="46">
        <f t="shared" si="74"/>
        <v>168</v>
      </c>
      <c r="V339" s="46">
        <f t="shared" si="74"/>
        <v>177.33333333333348</v>
      </c>
      <c r="W339" s="47">
        <f t="shared" si="74"/>
        <v>143.73333333333335</v>
      </c>
      <c r="X339" s="47">
        <f t="shared" si="74"/>
        <v>158.66666666666652</v>
      </c>
      <c r="Y339" s="47">
        <f t="shared" si="74"/>
        <v>168</v>
      </c>
      <c r="Z339" s="48">
        <f t="shared" si="74"/>
        <v>134.39999999999986</v>
      </c>
      <c r="AA339" s="48">
        <f t="shared" si="74"/>
        <v>149.33333333333303</v>
      </c>
      <c r="AB339" s="48">
        <f t="shared" si="74"/>
        <v>158.66666666666652</v>
      </c>
      <c r="AC339" s="49">
        <f t="shared" si="74"/>
        <v>125.06666666666649</v>
      </c>
      <c r="AD339" s="49">
        <f t="shared" si="74"/>
        <v>140.00000000000023</v>
      </c>
      <c r="AE339" s="49">
        <f t="shared" si="74"/>
        <v>149.33333333333303</v>
      </c>
      <c r="AF339" s="50">
        <f t="shared" si="74"/>
        <v>115.73333333333323</v>
      </c>
      <c r="AG339" s="50">
        <f t="shared" si="74"/>
        <v>130.66666666666674</v>
      </c>
      <c r="AH339" s="50">
        <f t="shared" si="74"/>
        <v>140.00000000000023</v>
      </c>
      <c r="AI339" s="51">
        <f t="shared" si="74"/>
        <v>106.40000000000009</v>
      </c>
      <c r="AJ339" s="51">
        <f t="shared" ref="AJ339" si="78">AJ340-(AJ$363/360)</f>
        <v>121.33333333333326</v>
      </c>
      <c r="AK339" s="51">
        <f t="shared" si="76"/>
        <v>130.66666666666674</v>
      </c>
    </row>
    <row r="340" spans="1:37" ht="12.95" customHeight="1">
      <c r="A340" s="27"/>
      <c r="B340" s="27"/>
      <c r="C340" s="27"/>
      <c r="D340" s="52">
        <f t="shared" si="75"/>
        <v>0.93611111111110834</v>
      </c>
      <c r="E340" s="41">
        <f t="shared" ref="E340:T355" si="79">E341-(E$363/360)</f>
        <v>267.72777777777827</v>
      </c>
      <c r="F340" s="41">
        <f t="shared" si="79"/>
        <v>282.70555555555524</v>
      </c>
      <c r="G340" s="41">
        <f t="shared" si="79"/>
        <v>292.06666666666649</v>
      </c>
      <c r="H340" s="42">
        <f t="shared" si="79"/>
        <v>249.00555555555576</v>
      </c>
      <c r="I340" s="42">
        <f t="shared" si="79"/>
        <v>263.98333333333272</v>
      </c>
      <c r="J340" s="42">
        <f t="shared" si="79"/>
        <v>273.34444444444398</v>
      </c>
      <c r="K340" s="43">
        <f t="shared" si="79"/>
        <v>230.28333333333325</v>
      </c>
      <c r="L340" s="43">
        <f t="shared" si="79"/>
        <v>245.26111111111109</v>
      </c>
      <c r="M340" s="43">
        <f t="shared" si="79"/>
        <v>254.62222222222272</v>
      </c>
      <c r="N340" s="44">
        <f t="shared" si="79"/>
        <v>172.24444444444424</v>
      </c>
      <c r="O340" s="44">
        <f t="shared" si="79"/>
        <v>187.22222222222251</v>
      </c>
      <c r="P340" s="44">
        <f t="shared" si="79"/>
        <v>196.58333333333312</v>
      </c>
      <c r="Q340" s="45">
        <f t="shared" si="79"/>
        <v>162.88333333333364</v>
      </c>
      <c r="R340" s="45">
        <f t="shared" si="79"/>
        <v>177.86111111111126</v>
      </c>
      <c r="S340" s="45">
        <f t="shared" si="79"/>
        <v>187.22222222222251</v>
      </c>
      <c r="T340" s="46">
        <f t="shared" si="79"/>
        <v>153.52222222222238</v>
      </c>
      <c r="U340" s="46">
        <f t="shared" ref="U340:AJ355" si="80">U341-(U$363/360)</f>
        <v>168.5</v>
      </c>
      <c r="V340" s="46">
        <f t="shared" si="80"/>
        <v>177.86111111111126</v>
      </c>
      <c r="W340" s="47">
        <f t="shared" si="80"/>
        <v>144.16111111111113</v>
      </c>
      <c r="X340" s="47">
        <f t="shared" si="80"/>
        <v>159.13888888888874</v>
      </c>
      <c r="Y340" s="47">
        <f t="shared" si="80"/>
        <v>168.5</v>
      </c>
      <c r="Z340" s="48">
        <f t="shared" si="80"/>
        <v>134.79999999999987</v>
      </c>
      <c r="AA340" s="48">
        <f t="shared" si="80"/>
        <v>149.77777777777749</v>
      </c>
      <c r="AB340" s="48">
        <f t="shared" si="80"/>
        <v>159.13888888888874</v>
      </c>
      <c r="AC340" s="49">
        <f t="shared" si="80"/>
        <v>125.43888888888871</v>
      </c>
      <c r="AD340" s="49">
        <f t="shared" si="80"/>
        <v>140.41666666666688</v>
      </c>
      <c r="AE340" s="49">
        <f t="shared" si="80"/>
        <v>149.77777777777749</v>
      </c>
      <c r="AF340" s="50">
        <f t="shared" si="80"/>
        <v>116.07777777777768</v>
      </c>
      <c r="AG340" s="50">
        <f t="shared" si="80"/>
        <v>131.05555555555563</v>
      </c>
      <c r="AH340" s="50">
        <f t="shared" si="80"/>
        <v>140.41666666666688</v>
      </c>
      <c r="AI340" s="51">
        <f t="shared" si="80"/>
        <v>106.71666666666675</v>
      </c>
      <c r="AJ340" s="51">
        <f t="shared" si="80"/>
        <v>121.69444444444437</v>
      </c>
      <c r="AK340" s="51">
        <f t="shared" si="76"/>
        <v>131.05555555555563</v>
      </c>
    </row>
    <row r="341" spans="1:37" ht="12.95" customHeight="1">
      <c r="A341" s="27"/>
      <c r="B341" s="27"/>
      <c r="C341" s="27"/>
      <c r="D341" s="52">
        <f t="shared" si="75"/>
        <v>0.93888888888888611</v>
      </c>
      <c r="E341" s="41">
        <f t="shared" si="79"/>
        <v>268.52222222222269</v>
      </c>
      <c r="F341" s="41">
        <f t="shared" si="79"/>
        <v>283.54444444444414</v>
      </c>
      <c r="G341" s="41">
        <f t="shared" si="79"/>
        <v>292.93333333333317</v>
      </c>
      <c r="H341" s="42">
        <f t="shared" si="79"/>
        <v>249.74444444444464</v>
      </c>
      <c r="I341" s="42">
        <f t="shared" si="79"/>
        <v>264.76666666666608</v>
      </c>
      <c r="J341" s="42">
        <f t="shared" si="79"/>
        <v>274.15555555555511</v>
      </c>
      <c r="K341" s="43">
        <f t="shared" si="79"/>
        <v>230.96666666666658</v>
      </c>
      <c r="L341" s="43">
        <f t="shared" si="79"/>
        <v>245.98888888888888</v>
      </c>
      <c r="M341" s="43">
        <f t="shared" si="79"/>
        <v>255.37777777777828</v>
      </c>
      <c r="N341" s="44">
        <f t="shared" si="79"/>
        <v>172.75555555555536</v>
      </c>
      <c r="O341" s="44">
        <f t="shared" si="79"/>
        <v>187.77777777777806</v>
      </c>
      <c r="P341" s="44">
        <f t="shared" si="79"/>
        <v>197.16666666666646</v>
      </c>
      <c r="Q341" s="45">
        <f t="shared" si="79"/>
        <v>163.36666666666696</v>
      </c>
      <c r="R341" s="45">
        <f t="shared" si="79"/>
        <v>178.38888888888903</v>
      </c>
      <c r="S341" s="45">
        <f t="shared" si="79"/>
        <v>187.77777777777806</v>
      </c>
      <c r="T341" s="46">
        <f t="shared" si="79"/>
        <v>153.97777777777793</v>
      </c>
      <c r="U341" s="46">
        <f t="shared" si="80"/>
        <v>169</v>
      </c>
      <c r="V341" s="46">
        <f t="shared" si="80"/>
        <v>178.38888888888903</v>
      </c>
      <c r="W341" s="47">
        <f t="shared" si="80"/>
        <v>144.5888888888889</v>
      </c>
      <c r="X341" s="47">
        <f t="shared" si="80"/>
        <v>159.61111111111097</v>
      </c>
      <c r="Y341" s="47">
        <f t="shared" si="80"/>
        <v>169</v>
      </c>
      <c r="Z341" s="48">
        <f t="shared" si="80"/>
        <v>135.19999999999987</v>
      </c>
      <c r="AA341" s="48">
        <f t="shared" si="80"/>
        <v>150.22222222222194</v>
      </c>
      <c r="AB341" s="48">
        <f t="shared" si="80"/>
        <v>159.61111111111097</v>
      </c>
      <c r="AC341" s="49">
        <f t="shared" si="80"/>
        <v>125.81111111111093</v>
      </c>
      <c r="AD341" s="49">
        <f t="shared" si="80"/>
        <v>140.83333333333354</v>
      </c>
      <c r="AE341" s="49">
        <f t="shared" si="80"/>
        <v>150.22222222222194</v>
      </c>
      <c r="AF341" s="50">
        <f t="shared" si="80"/>
        <v>116.42222222222213</v>
      </c>
      <c r="AG341" s="50">
        <f t="shared" si="80"/>
        <v>131.44444444444451</v>
      </c>
      <c r="AH341" s="50">
        <f t="shared" si="80"/>
        <v>140.83333333333354</v>
      </c>
      <c r="AI341" s="51">
        <f t="shared" si="80"/>
        <v>107.03333333333342</v>
      </c>
      <c r="AJ341" s="51">
        <f t="shared" si="80"/>
        <v>122.05555555555549</v>
      </c>
      <c r="AK341" s="51">
        <f t="shared" si="76"/>
        <v>131.44444444444451</v>
      </c>
    </row>
    <row r="342" spans="1:37" ht="12.95" customHeight="1">
      <c r="A342" s="27"/>
      <c r="B342" s="27"/>
      <c r="C342" s="27"/>
      <c r="D342" s="52">
        <f t="shared" si="75"/>
        <v>0.94166666666666388</v>
      </c>
      <c r="E342" s="41">
        <f t="shared" si="79"/>
        <v>269.31666666666712</v>
      </c>
      <c r="F342" s="41">
        <f t="shared" si="79"/>
        <v>284.38333333333304</v>
      </c>
      <c r="G342" s="41">
        <f t="shared" si="79"/>
        <v>293.79999999999984</v>
      </c>
      <c r="H342" s="42">
        <f t="shared" si="79"/>
        <v>250.48333333333352</v>
      </c>
      <c r="I342" s="42">
        <f t="shared" si="79"/>
        <v>265.54999999999944</v>
      </c>
      <c r="J342" s="42">
        <f t="shared" si="79"/>
        <v>274.96666666666624</v>
      </c>
      <c r="K342" s="43">
        <f t="shared" si="79"/>
        <v>231.64999999999992</v>
      </c>
      <c r="L342" s="43">
        <f t="shared" si="79"/>
        <v>246.71666666666667</v>
      </c>
      <c r="M342" s="43">
        <f t="shared" si="79"/>
        <v>256.13333333333384</v>
      </c>
      <c r="N342" s="44">
        <f t="shared" si="79"/>
        <v>173.26666666666648</v>
      </c>
      <c r="O342" s="44">
        <f t="shared" si="79"/>
        <v>188.3333333333336</v>
      </c>
      <c r="P342" s="44">
        <f t="shared" si="79"/>
        <v>197.7499999999998</v>
      </c>
      <c r="Q342" s="45">
        <f t="shared" si="79"/>
        <v>163.85000000000028</v>
      </c>
      <c r="R342" s="45">
        <f t="shared" si="79"/>
        <v>178.9166666666668</v>
      </c>
      <c r="S342" s="45">
        <f t="shared" si="79"/>
        <v>188.3333333333336</v>
      </c>
      <c r="T342" s="46">
        <f t="shared" si="79"/>
        <v>154.43333333333348</v>
      </c>
      <c r="U342" s="46">
        <f t="shared" si="80"/>
        <v>169.5</v>
      </c>
      <c r="V342" s="46">
        <f t="shared" si="80"/>
        <v>178.9166666666668</v>
      </c>
      <c r="W342" s="47">
        <f t="shared" si="80"/>
        <v>145.01666666666668</v>
      </c>
      <c r="X342" s="47">
        <f t="shared" si="80"/>
        <v>160.0833333333332</v>
      </c>
      <c r="Y342" s="47">
        <f t="shared" si="80"/>
        <v>169.5</v>
      </c>
      <c r="Z342" s="48">
        <f t="shared" si="80"/>
        <v>135.59999999999988</v>
      </c>
      <c r="AA342" s="48">
        <f t="shared" si="80"/>
        <v>150.6666666666664</v>
      </c>
      <c r="AB342" s="48">
        <f t="shared" si="80"/>
        <v>160.0833333333332</v>
      </c>
      <c r="AC342" s="49">
        <f t="shared" si="80"/>
        <v>126.18333333333315</v>
      </c>
      <c r="AD342" s="49">
        <f t="shared" si="80"/>
        <v>141.2500000000002</v>
      </c>
      <c r="AE342" s="49">
        <f t="shared" si="80"/>
        <v>150.6666666666664</v>
      </c>
      <c r="AF342" s="50">
        <f t="shared" si="80"/>
        <v>116.76666666666658</v>
      </c>
      <c r="AG342" s="50">
        <f t="shared" si="80"/>
        <v>131.8333333333334</v>
      </c>
      <c r="AH342" s="50">
        <f t="shared" si="80"/>
        <v>141.2500000000002</v>
      </c>
      <c r="AI342" s="51">
        <f t="shared" si="80"/>
        <v>107.35000000000008</v>
      </c>
      <c r="AJ342" s="51">
        <f t="shared" si="80"/>
        <v>122.4166666666666</v>
      </c>
      <c r="AK342" s="51">
        <f t="shared" si="76"/>
        <v>131.8333333333334</v>
      </c>
    </row>
    <row r="343" spans="1:37" ht="12.95" customHeight="1">
      <c r="A343" s="27"/>
      <c r="B343" s="27"/>
      <c r="C343" s="27"/>
      <c r="D343" s="52">
        <f t="shared" si="75"/>
        <v>0.94444444444444164</v>
      </c>
      <c r="E343" s="41">
        <f t="shared" si="79"/>
        <v>270.11111111111154</v>
      </c>
      <c r="F343" s="41">
        <f t="shared" si="79"/>
        <v>285.22222222222194</v>
      </c>
      <c r="G343" s="41">
        <f t="shared" si="79"/>
        <v>294.66666666666652</v>
      </c>
      <c r="H343" s="42">
        <f t="shared" si="79"/>
        <v>251.2222222222224</v>
      </c>
      <c r="I343" s="42">
        <f t="shared" si="79"/>
        <v>266.3333333333328</v>
      </c>
      <c r="J343" s="42">
        <f t="shared" si="79"/>
        <v>275.77777777777737</v>
      </c>
      <c r="K343" s="43">
        <f t="shared" si="79"/>
        <v>232.33333333333326</v>
      </c>
      <c r="L343" s="43">
        <f t="shared" si="79"/>
        <v>247.44444444444446</v>
      </c>
      <c r="M343" s="43">
        <f t="shared" si="79"/>
        <v>256.88888888888937</v>
      </c>
      <c r="N343" s="44">
        <f t="shared" si="79"/>
        <v>173.7777777777776</v>
      </c>
      <c r="O343" s="44">
        <f t="shared" si="79"/>
        <v>188.88888888888914</v>
      </c>
      <c r="P343" s="44">
        <f t="shared" si="79"/>
        <v>198.33333333333314</v>
      </c>
      <c r="Q343" s="45">
        <f t="shared" si="79"/>
        <v>164.3333333333336</v>
      </c>
      <c r="R343" s="45">
        <f t="shared" si="79"/>
        <v>179.44444444444457</v>
      </c>
      <c r="S343" s="45">
        <f t="shared" si="79"/>
        <v>188.88888888888914</v>
      </c>
      <c r="T343" s="46">
        <f t="shared" si="79"/>
        <v>154.88888888888903</v>
      </c>
      <c r="U343" s="46">
        <f t="shared" si="80"/>
        <v>170</v>
      </c>
      <c r="V343" s="46">
        <f t="shared" si="80"/>
        <v>179.44444444444457</v>
      </c>
      <c r="W343" s="47">
        <f t="shared" si="80"/>
        <v>145.44444444444446</v>
      </c>
      <c r="X343" s="47">
        <f t="shared" si="80"/>
        <v>160.55555555555543</v>
      </c>
      <c r="Y343" s="47">
        <f t="shared" si="80"/>
        <v>170</v>
      </c>
      <c r="Z343" s="48">
        <f t="shared" si="80"/>
        <v>135.99999999999989</v>
      </c>
      <c r="AA343" s="48">
        <f t="shared" si="80"/>
        <v>151.11111111111086</v>
      </c>
      <c r="AB343" s="48">
        <f t="shared" si="80"/>
        <v>160.55555555555543</v>
      </c>
      <c r="AC343" s="49">
        <f t="shared" si="80"/>
        <v>126.55555555555537</v>
      </c>
      <c r="AD343" s="49">
        <f t="shared" si="80"/>
        <v>141.66666666666686</v>
      </c>
      <c r="AE343" s="49">
        <f t="shared" si="80"/>
        <v>151.11111111111086</v>
      </c>
      <c r="AF343" s="50">
        <f t="shared" si="80"/>
        <v>117.11111111111103</v>
      </c>
      <c r="AG343" s="50">
        <f t="shared" si="80"/>
        <v>132.22222222222229</v>
      </c>
      <c r="AH343" s="50">
        <f t="shared" si="80"/>
        <v>141.66666666666686</v>
      </c>
      <c r="AI343" s="51">
        <f t="shared" si="80"/>
        <v>107.66666666666674</v>
      </c>
      <c r="AJ343" s="51">
        <f t="shared" si="80"/>
        <v>122.77777777777771</v>
      </c>
      <c r="AK343" s="51">
        <f t="shared" si="76"/>
        <v>132.22222222222229</v>
      </c>
    </row>
    <row r="344" spans="1:37" ht="12.95" customHeight="1">
      <c r="A344" s="27"/>
      <c r="B344" s="27"/>
      <c r="C344" s="27"/>
      <c r="D344" s="52">
        <f t="shared" si="75"/>
        <v>0.94722222222221941</v>
      </c>
      <c r="E344" s="41">
        <f t="shared" si="79"/>
        <v>270.90555555555596</v>
      </c>
      <c r="F344" s="41">
        <f t="shared" si="79"/>
        <v>286.06111111111085</v>
      </c>
      <c r="G344" s="41">
        <f t="shared" si="79"/>
        <v>295.53333333333319</v>
      </c>
      <c r="H344" s="42">
        <f t="shared" si="79"/>
        <v>251.96111111111128</v>
      </c>
      <c r="I344" s="42">
        <f t="shared" si="79"/>
        <v>267.11666666666616</v>
      </c>
      <c r="J344" s="42">
        <f t="shared" si="79"/>
        <v>276.5888888888885</v>
      </c>
      <c r="K344" s="43">
        <f t="shared" si="79"/>
        <v>233.01666666666659</v>
      </c>
      <c r="L344" s="43">
        <f t="shared" si="79"/>
        <v>248.17222222222225</v>
      </c>
      <c r="M344" s="43">
        <f t="shared" si="79"/>
        <v>257.6444444444449</v>
      </c>
      <c r="N344" s="44">
        <f t="shared" si="79"/>
        <v>174.28888888888872</v>
      </c>
      <c r="O344" s="44">
        <f t="shared" si="79"/>
        <v>189.44444444444468</v>
      </c>
      <c r="P344" s="44">
        <f t="shared" si="79"/>
        <v>198.91666666666649</v>
      </c>
      <c r="Q344" s="45">
        <f t="shared" si="79"/>
        <v>164.81666666666692</v>
      </c>
      <c r="R344" s="45">
        <f t="shared" si="79"/>
        <v>179.97222222222234</v>
      </c>
      <c r="S344" s="45">
        <f t="shared" si="79"/>
        <v>189.44444444444468</v>
      </c>
      <c r="T344" s="46">
        <f t="shared" si="79"/>
        <v>155.34444444444458</v>
      </c>
      <c r="U344" s="46">
        <f t="shared" si="80"/>
        <v>170.5</v>
      </c>
      <c r="V344" s="46">
        <f t="shared" si="80"/>
        <v>179.97222222222234</v>
      </c>
      <c r="W344" s="47">
        <f t="shared" si="80"/>
        <v>145.87222222222223</v>
      </c>
      <c r="X344" s="47">
        <f t="shared" si="80"/>
        <v>161.02777777777766</v>
      </c>
      <c r="Y344" s="47">
        <f t="shared" si="80"/>
        <v>170.5</v>
      </c>
      <c r="Z344" s="48">
        <f t="shared" si="80"/>
        <v>136.39999999999989</v>
      </c>
      <c r="AA344" s="48">
        <f t="shared" si="80"/>
        <v>151.55555555555532</v>
      </c>
      <c r="AB344" s="48">
        <f t="shared" si="80"/>
        <v>161.02777777777766</v>
      </c>
      <c r="AC344" s="49">
        <f t="shared" si="80"/>
        <v>126.92777777777759</v>
      </c>
      <c r="AD344" s="49">
        <f t="shared" si="80"/>
        <v>142.08333333333351</v>
      </c>
      <c r="AE344" s="49">
        <f t="shared" si="80"/>
        <v>151.55555555555532</v>
      </c>
      <c r="AF344" s="50">
        <f t="shared" si="80"/>
        <v>117.45555555555548</v>
      </c>
      <c r="AG344" s="50">
        <f t="shared" si="80"/>
        <v>132.61111111111117</v>
      </c>
      <c r="AH344" s="50">
        <f t="shared" si="80"/>
        <v>142.08333333333351</v>
      </c>
      <c r="AI344" s="51">
        <f t="shared" si="80"/>
        <v>107.98333333333341</v>
      </c>
      <c r="AJ344" s="51">
        <f t="shared" si="80"/>
        <v>123.13888888888883</v>
      </c>
      <c r="AK344" s="51">
        <f t="shared" si="76"/>
        <v>132.61111111111117</v>
      </c>
    </row>
    <row r="345" spans="1:37" ht="12.95" customHeight="1">
      <c r="A345" s="27"/>
      <c r="B345" s="27"/>
      <c r="C345" s="27"/>
      <c r="D345" s="52">
        <f t="shared" si="75"/>
        <v>0.94999999999999718</v>
      </c>
      <c r="E345" s="41">
        <f t="shared" si="79"/>
        <v>271.70000000000039</v>
      </c>
      <c r="F345" s="41">
        <f t="shared" si="79"/>
        <v>286.89999999999975</v>
      </c>
      <c r="G345" s="41">
        <f t="shared" si="79"/>
        <v>296.39999999999986</v>
      </c>
      <c r="H345" s="42">
        <f t="shared" si="79"/>
        <v>252.70000000000016</v>
      </c>
      <c r="I345" s="42">
        <f t="shared" si="79"/>
        <v>267.89999999999952</v>
      </c>
      <c r="J345" s="42">
        <f t="shared" si="79"/>
        <v>277.39999999999964</v>
      </c>
      <c r="K345" s="43">
        <f t="shared" si="79"/>
        <v>233.69999999999993</v>
      </c>
      <c r="L345" s="43">
        <f t="shared" si="79"/>
        <v>248.90000000000003</v>
      </c>
      <c r="M345" s="43">
        <f t="shared" si="79"/>
        <v>258.40000000000043</v>
      </c>
      <c r="N345" s="44">
        <f t="shared" si="79"/>
        <v>174.79999999999984</v>
      </c>
      <c r="O345" s="44">
        <f t="shared" si="79"/>
        <v>190.00000000000023</v>
      </c>
      <c r="P345" s="44">
        <f t="shared" si="79"/>
        <v>199.49999999999983</v>
      </c>
      <c r="Q345" s="45">
        <f t="shared" si="79"/>
        <v>165.30000000000024</v>
      </c>
      <c r="R345" s="45">
        <f t="shared" si="79"/>
        <v>180.50000000000011</v>
      </c>
      <c r="S345" s="45">
        <f t="shared" si="79"/>
        <v>190.00000000000023</v>
      </c>
      <c r="T345" s="46">
        <f t="shared" si="79"/>
        <v>155.80000000000013</v>
      </c>
      <c r="U345" s="46">
        <f t="shared" si="80"/>
        <v>171</v>
      </c>
      <c r="V345" s="46">
        <f t="shared" si="80"/>
        <v>180.50000000000011</v>
      </c>
      <c r="W345" s="47">
        <f t="shared" si="80"/>
        <v>146.30000000000001</v>
      </c>
      <c r="X345" s="47">
        <f t="shared" si="80"/>
        <v>161.49999999999989</v>
      </c>
      <c r="Y345" s="47">
        <f t="shared" si="80"/>
        <v>171</v>
      </c>
      <c r="Z345" s="48">
        <f t="shared" si="80"/>
        <v>136.7999999999999</v>
      </c>
      <c r="AA345" s="48">
        <f t="shared" si="80"/>
        <v>151.99999999999977</v>
      </c>
      <c r="AB345" s="48">
        <f t="shared" si="80"/>
        <v>161.49999999999989</v>
      </c>
      <c r="AC345" s="49">
        <f t="shared" si="80"/>
        <v>127.29999999999981</v>
      </c>
      <c r="AD345" s="49">
        <f t="shared" si="80"/>
        <v>142.50000000000017</v>
      </c>
      <c r="AE345" s="49">
        <f t="shared" si="80"/>
        <v>151.99999999999977</v>
      </c>
      <c r="AF345" s="50">
        <f t="shared" si="80"/>
        <v>117.79999999999993</v>
      </c>
      <c r="AG345" s="50">
        <f t="shared" si="80"/>
        <v>133.00000000000006</v>
      </c>
      <c r="AH345" s="50">
        <f t="shared" si="80"/>
        <v>142.50000000000017</v>
      </c>
      <c r="AI345" s="51">
        <f t="shared" si="80"/>
        <v>108.30000000000007</v>
      </c>
      <c r="AJ345" s="51">
        <f t="shared" si="80"/>
        <v>123.49999999999994</v>
      </c>
      <c r="AK345" s="51">
        <f t="shared" si="76"/>
        <v>133.00000000000006</v>
      </c>
    </row>
    <row r="346" spans="1:37" ht="12.95" customHeight="1">
      <c r="A346" s="27"/>
      <c r="B346" s="27"/>
      <c r="C346" s="27"/>
      <c r="D346" s="52">
        <f t="shared" si="75"/>
        <v>0.95277777777777495</v>
      </c>
      <c r="E346" s="41">
        <f t="shared" si="79"/>
        <v>272.49444444444481</v>
      </c>
      <c r="F346" s="41">
        <f t="shared" si="79"/>
        <v>287.73888888888865</v>
      </c>
      <c r="G346" s="41">
        <f t="shared" si="79"/>
        <v>297.26666666666654</v>
      </c>
      <c r="H346" s="42">
        <f t="shared" si="79"/>
        <v>253.43888888888904</v>
      </c>
      <c r="I346" s="42">
        <f t="shared" si="79"/>
        <v>268.68333333333288</v>
      </c>
      <c r="J346" s="42">
        <f t="shared" si="79"/>
        <v>278.21111111111077</v>
      </c>
      <c r="K346" s="43">
        <f t="shared" si="79"/>
        <v>234.38333333333327</v>
      </c>
      <c r="L346" s="43">
        <f t="shared" si="79"/>
        <v>249.62777777777782</v>
      </c>
      <c r="M346" s="43">
        <f t="shared" si="79"/>
        <v>259.15555555555596</v>
      </c>
      <c r="N346" s="44">
        <f t="shared" si="79"/>
        <v>175.31111111111096</v>
      </c>
      <c r="O346" s="44">
        <f t="shared" si="79"/>
        <v>190.55555555555577</v>
      </c>
      <c r="P346" s="44">
        <f t="shared" si="79"/>
        <v>200.08333333333317</v>
      </c>
      <c r="Q346" s="45">
        <f t="shared" si="79"/>
        <v>165.78333333333356</v>
      </c>
      <c r="R346" s="45">
        <f t="shared" si="79"/>
        <v>181.02777777777789</v>
      </c>
      <c r="S346" s="45">
        <f t="shared" si="79"/>
        <v>190.55555555555577</v>
      </c>
      <c r="T346" s="46">
        <f t="shared" si="79"/>
        <v>156.25555555555567</v>
      </c>
      <c r="U346" s="46">
        <f t="shared" si="80"/>
        <v>171.5</v>
      </c>
      <c r="V346" s="46">
        <f t="shared" si="80"/>
        <v>181.02777777777789</v>
      </c>
      <c r="W346" s="47">
        <f t="shared" si="80"/>
        <v>146.72777777777779</v>
      </c>
      <c r="X346" s="47">
        <f t="shared" si="80"/>
        <v>161.97222222222211</v>
      </c>
      <c r="Y346" s="47">
        <f t="shared" si="80"/>
        <v>171.5</v>
      </c>
      <c r="Z346" s="48">
        <f t="shared" si="80"/>
        <v>137.1999999999999</v>
      </c>
      <c r="AA346" s="48">
        <f t="shared" si="80"/>
        <v>152.44444444444423</v>
      </c>
      <c r="AB346" s="48">
        <f t="shared" si="80"/>
        <v>161.97222222222211</v>
      </c>
      <c r="AC346" s="49">
        <f t="shared" si="80"/>
        <v>127.67222222222203</v>
      </c>
      <c r="AD346" s="49">
        <f t="shared" si="80"/>
        <v>142.91666666666683</v>
      </c>
      <c r="AE346" s="49">
        <f t="shared" si="80"/>
        <v>152.44444444444423</v>
      </c>
      <c r="AF346" s="50">
        <f t="shared" si="80"/>
        <v>118.14444444444437</v>
      </c>
      <c r="AG346" s="50">
        <f t="shared" si="80"/>
        <v>133.38888888888894</v>
      </c>
      <c r="AH346" s="50">
        <f t="shared" si="80"/>
        <v>142.91666666666683</v>
      </c>
      <c r="AI346" s="51">
        <f t="shared" si="80"/>
        <v>108.61666666666673</v>
      </c>
      <c r="AJ346" s="51">
        <f t="shared" si="80"/>
        <v>123.86111111111106</v>
      </c>
      <c r="AK346" s="51">
        <f t="shared" si="76"/>
        <v>133.38888888888894</v>
      </c>
    </row>
    <row r="347" spans="1:37" ht="12.95" customHeight="1">
      <c r="A347" s="27"/>
      <c r="B347" s="27"/>
      <c r="C347" s="27"/>
      <c r="D347" s="52">
        <f t="shared" si="75"/>
        <v>0.95555555555555272</v>
      </c>
      <c r="E347" s="41">
        <f t="shared" si="79"/>
        <v>273.28888888888923</v>
      </c>
      <c r="F347" s="41">
        <f t="shared" si="79"/>
        <v>288.57777777777756</v>
      </c>
      <c r="G347" s="41">
        <f t="shared" si="79"/>
        <v>298.13333333333321</v>
      </c>
      <c r="H347" s="42">
        <f t="shared" si="79"/>
        <v>254.17777777777792</v>
      </c>
      <c r="I347" s="42">
        <f t="shared" si="79"/>
        <v>269.46666666666624</v>
      </c>
      <c r="J347" s="42">
        <f t="shared" si="79"/>
        <v>279.0222222222219</v>
      </c>
      <c r="K347" s="43">
        <f t="shared" si="79"/>
        <v>235.06666666666661</v>
      </c>
      <c r="L347" s="43">
        <f t="shared" si="79"/>
        <v>250.35555555555561</v>
      </c>
      <c r="M347" s="43">
        <f t="shared" si="79"/>
        <v>259.9111111111115</v>
      </c>
      <c r="N347" s="44">
        <f t="shared" si="79"/>
        <v>175.82222222222208</v>
      </c>
      <c r="O347" s="44">
        <f t="shared" si="79"/>
        <v>191.11111111111131</v>
      </c>
      <c r="P347" s="44">
        <f t="shared" si="79"/>
        <v>200.66666666666652</v>
      </c>
      <c r="Q347" s="45">
        <f t="shared" si="79"/>
        <v>166.26666666666688</v>
      </c>
      <c r="R347" s="45">
        <f t="shared" si="79"/>
        <v>181.55555555555566</v>
      </c>
      <c r="S347" s="45">
        <f t="shared" si="79"/>
        <v>191.11111111111131</v>
      </c>
      <c r="T347" s="46">
        <f t="shared" si="79"/>
        <v>156.71111111111122</v>
      </c>
      <c r="U347" s="46">
        <f t="shared" si="80"/>
        <v>172</v>
      </c>
      <c r="V347" s="46">
        <f t="shared" si="80"/>
        <v>181.55555555555566</v>
      </c>
      <c r="W347" s="47">
        <f t="shared" si="80"/>
        <v>147.15555555555557</v>
      </c>
      <c r="X347" s="47">
        <f t="shared" si="80"/>
        <v>162.44444444444434</v>
      </c>
      <c r="Y347" s="47">
        <f t="shared" si="80"/>
        <v>172</v>
      </c>
      <c r="Z347" s="48">
        <f t="shared" si="80"/>
        <v>137.59999999999991</v>
      </c>
      <c r="AA347" s="48">
        <f t="shared" si="80"/>
        <v>152.88888888888869</v>
      </c>
      <c r="AB347" s="48">
        <f t="shared" si="80"/>
        <v>162.44444444444434</v>
      </c>
      <c r="AC347" s="49">
        <f t="shared" si="80"/>
        <v>128.04444444444425</v>
      </c>
      <c r="AD347" s="49">
        <f t="shared" si="80"/>
        <v>143.33333333333348</v>
      </c>
      <c r="AE347" s="49">
        <f t="shared" si="80"/>
        <v>152.88888888888869</v>
      </c>
      <c r="AF347" s="50">
        <f t="shared" si="80"/>
        <v>118.48888888888882</v>
      </c>
      <c r="AG347" s="50">
        <f t="shared" si="80"/>
        <v>133.77777777777783</v>
      </c>
      <c r="AH347" s="50">
        <f t="shared" si="80"/>
        <v>143.33333333333348</v>
      </c>
      <c r="AI347" s="51">
        <f t="shared" si="80"/>
        <v>108.93333333333339</v>
      </c>
      <c r="AJ347" s="51">
        <f t="shared" si="80"/>
        <v>124.22222222222217</v>
      </c>
      <c r="AK347" s="51">
        <f t="shared" si="76"/>
        <v>133.77777777777783</v>
      </c>
    </row>
    <row r="348" spans="1:37" ht="12.95" customHeight="1">
      <c r="A348" s="27"/>
      <c r="B348" s="27"/>
      <c r="C348" s="27"/>
      <c r="D348" s="52">
        <f t="shared" si="75"/>
        <v>0.95833333333333048</v>
      </c>
      <c r="E348" s="41">
        <f t="shared" si="79"/>
        <v>274.08333333333366</v>
      </c>
      <c r="F348" s="41">
        <f t="shared" si="79"/>
        <v>289.41666666666646</v>
      </c>
      <c r="G348" s="41">
        <f t="shared" si="79"/>
        <v>298.99999999999989</v>
      </c>
      <c r="H348" s="42">
        <f t="shared" si="79"/>
        <v>254.9166666666668</v>
      </c>
      <c r="I348" s="42">
        <f t="shared" si="79"/>
        <v>270.2499999999996</v>
      </c>
      <c r="J348" s="42">
        <f t="shared" si="79"/>
        <v>279.83333333333303</v>
      </c>
      <c r="K348" s="43">
        <f t="shared" si="79"/>
        <v>235.74999999999994</v>
      </c>
      <c r="L348" s="43">
        <f t="shared" si="79"/>
        <v>251.0833333333334</v>
      </c>
      <c r="M348" s="43">
        <f t="shared" si="79"/>
        <v>260.66666666666703</v>
      </c>
      <c r="N348" s="44">
        <f t="shared" si="79"/>
        <v>176.3333333333332</v>
      </c>
      <c r="O348" s="44">
        <f t="shared" si="79"/>
        <v>191.66666666666686</v>
      </c>
      <c r="P348" s="44">
        <f t="shared" si="79"/>
        <v>201.24999999999986</v>
      </c>
      <c r="Q348" s="45">
        <f t="shared" si="79"/>
        <v>166.7500000000002</v>
      </c>
      <c r="R348" s="45">
        <f t="shared" si="79"/>
        <v>182.08333333333343</v>
      </c>
      <c r="S348" s="45">
        <f t="shared" si="79"/>
        <v>191.66666666666686</v>
      </c>
      <c r="T348" s="46">
        <f t="shared" si="79"/>
        <v>157.16666666666677</v>
      </c>
      <c r="U348" s="46">
        <f t="shared" si="80"/>
        <v>172.5</v>
      </c>
      <c r="V348" s="46">
        <f t="shared" si="80"/>
        <v>182.08333333333343</v>
      </c>
      <c r="W348" s="47">
        <f t="shared" si="80"/>
        <v>147.58333333333334</v>
      </c>
      <c r="X348" s="47">
        <f t="shared" si="80"/>
        <v>162.91666666666657</v>
      </c>
      <c r="Y348" s="47">
        <f t="shared" si="80"/>
        <v>172.5</v>
      </c>
      <c r="Z348" s="48">
        <f t="shared" si="80"/>
        <v>137.99999999999991</v>
      </c>
      <c r="AA348" s="48">
        <f t="shared" si="80"/>
        <v>153.33333333333314</v>
      </c>
      <c r="AB348" s="48">
        <f t="shared" si="80"/>
        <v>162.91666666666657</v>
      </c>
      <c r="AC348" s="49">
        <f t="shared" si="80"/>
        <v>128.41666666666649</v>
      </c>
      <c r="AD348" s="49">
        <f t="shared" si="80"/>
        <v>143.75000000000014</v>
      </c>
      <c r="AE348" s="49">
        <f t="shared" si="80"/>
        <v>153.33333333333314</v>
      </c>
      <c r="AF348" s="50">
        <f t="shared" si="80"/>
        <v>118.83333333333327</v>
      </c>
      <c r="AG348" s="50">
        <f t="shared" si="80"/>
        <v>134.16666666666671</v>
      </c>
      <c r="AH348" s="50">
        <f t="shared" si="80"/>
        <v>143.75000000000014</v>
      </c>
      <c r="AI348" s="51">
        <f t="shared" si="80"/>
        <v>109.25000000000006</v>
      </c>
      <c r="AJ348" s="51">
        <f t="shared" si="80"/>
        <v>124.58333333333329</v>
      </c>
      <c r="AK348" s="51">
        <f t="shared" si="76"/>
        <v>134.16666666666671</v>
      </c>
    </row>
    <row r="349" spans="1:37" ht="12.95" customHeight="1">
      <c r="A349" s="27"/>
      <c r="B349" s="27"/>
      <c r="C349" s="27"/>
      <c r="D349" s="52">
        <f t="shared" si="75"/>
        <v>0.96111111111110825</v>
      </c>
      <c r="E349" s="41">
        <f t="shared" si="79"/>
        <v>274.87777777777808</v>
      </c>
      <c r="F349" s="41">
        <f t="shared" si="79"/>
        <v>290.25555555555536</v>
      </c>
      <c r="G349" s="41">
        <f t="shared" si="79"/>
        <v>299.86666666666656</v>
      </c>
      <c r="H349" s="42">
        <f t="shared" si="79"/>
        <v>255.65555555555568</v>
      </c>
      <c r="I349" s="42">
        <f t="shared" si="79"/>
        <v>271.03333333333296</v>
      </c>
      <c r="J349" s="42">
        <f t="shared" si="79"/>
        <v>280.64444444444416</v>
      </c>
      <c r="K349" s="43">
        <f t="shared" si="79"/>
        <v>236.43333333333328</v>
      </c>
      <c r="L349" s="43">
        <f t="shared" si="79"/>
        <v>251.81111111111119</v>
      </c>
      <c r="M349" s="43">
        <f t="shared" si="79"/>
        <v>261.42222222222256</v>
      </c>
      <c r="N349" s="44">
        <f t="shared" si="79"/>
        <v>176.84444444444432</v>
      </c>
      <c r="O349" s="44">
        <f t="shared" si="79"/>
        <v>192.2222222222224</v>
      </c>
      <c r="P349" s="44">
        <f t="shared" si="79"/>
        <v>201.8333333333332</v>
      </c>
      <c r="Q349" s="45">
        <f t="shared" si="79"/>
        <v>167.23333333333352</v>
      </c>
      <c r="R349" s="45">
        <f t="shared" si="79"/>
        <v>182.6111111111112</v>
      </c>
      <c r="S349" s="45">
        <f t="shared" si="79"/>
        <v>192.2222222222224</v>
      </c>
      <c r="T349" s="46">
        <f t="shared" si="79"/>
        <v>157.62222222222232</v>
      </c>
      <c r="U349" s="46">
        <f t="shared" si="80"/>
        <v>173</v>
      </c>
      <c r="V349" s="46">
        <f t="shared" si="80"/>
        <v>182.6111111111112</v>
      </c>
      <c r="W349" s="47">
        <f t="shared" si="80"/>
        <v>148.01111111111112</v>
      </c>
      <c r="X349" s="47">
        <f t="shared" si="80"/>
        <v>163.3888888888888</v>
      </c>
      <c r="Y349" s="47">
        <f t="shared" si="80"/>
        <v>173</v>
      </c>
      <c r="Z349" s="48">
        <f t="shared" si="80"/>
        <v>138.39999999999992</v>
      </c>
      <c r="AA349" s="48">
        <f t="shared" si="80"/>
        <v>153.7777777777776</v>
      </c>
      <c r="AB349" s="48">
        <f t="shared" si="80"/>
        <v>163.3888888888888</v>
      </c>
      <c r="AC349" s="49">
        <f t="shared" si="80"/>
        <v>128.78888888888872</v>
      </c>
      <c r="AD349" s="49">
        <f t="shared" si="80"/>
        <v>144.1666666666668</v>
      </c>
      <c r="AE349" s="49">
        <f t="shared" si="80"/>
        <v>153.7777777777776</v>
      </c>
      <c r="AF349" s="50">
        <f t="shared" si="80"/>
        <v>119.17777777777772</v>
      </c>
      <c r="AG349" s="50">
        <f t="shared" si="80"/>
        <v>134.5555555555556</v>
      </c>
      <c r="AH349" s="50">
        <f t="shared" si="80"/>
        <v>144.1666666666668</v>
      </c>
      <c r="AI349" s="51">
        <f t="shared" si="80"/>
        <v>109.56666666666672</v>
      </c>
      <c r="AJ349" s="51">
        <f t="shared" si="80"/>
        <v>124.9444444444444</v>
      </c>
      <c r="AK349" s="51">
        <f t="shared" si="76"/>
        <v>134.5555555555556</v>
      </c>
    </row>
    <row r="350" spans="1:37" ht="12.95" customHeight="1">
      <c r="A350" s="27"/>
      <c r="B350" s="27"/>
      <c r="C350" s="27"/>
      <c r="D350" s="52">
        <f t="shared" si="75"/>
        <v>0.96388888888888602</v>
      </c>
      <c r="E350" s="41">
        <f t="shared" si="79"/>
        <v>275.6722222222225</v>
      </c>
      <c r="F350" s="41">
        <f t="shared" si="79"/>
        <v>291.09444444444426</v>
      </c>
      <c r="G350" s="41">
        <f t="shared" si="79"/>
        <v>300.73333333333323</v>
      </c>
      <c r="H350" s="42">
        <f t="shared" si="79"/>
        <v>256.39444444444456</v>
      </c>
      <c r="I350" s="42">
        <f t="shared" si="79"/>
        <v>271.81666666666632</v>
      </c>
      <c r="J350" s="42">
        <f t="shared" si="79"/>
        <v>281.45555555555529</v>
      </c>
      <c r="K350" s="43">
        <f t="shared" si="79"/>
        <v>237.11666666666662</v>
      </c>
      <c r="L350" s="43">
        <f t="shared" si="79"/>
        <v>252.53888888888898</v>
      </c>
      <c r="M350" s="43">
        <f t="shared" si="79"/>
        <v>262.17777777777809</v>
      </c>
      <c r="N350" s="44">
        <f t="shared" si="79"/>
        <v>177.35555555555544</v>
      </c>
      <c r="O350" s="44">
        <f t="shared" si="79"/>
        <v>192.77777777777794</v>
      </c>
      <c r="P350" s="44">
        <f t="shared" si="79"/>
        <v>202.41666666666654</v>
      </c>
      <c r="Q350" s="45">
        <f t="shared" si="79"/>
        <v>167.71666666666684</v>
      </c>
      <c r="R350" s="45">
        <f t="shared" si="79"/>
        <v>183.13888888888897</v>
      </c>
      <c r="S350" s="45">
        <f t="shared" si="79"/>
        <v>192.77777777777794</v>
      </c>
      <c r="T350" s="46">
        <f t="shared" si="79"/>
        <v>158.07777777777787</v>
      </c>
      <c r="U350" s="46">
        <f t="shared" si="80"/>
        <v>173.5</v>
      </c>
      <c r="V350" s="46">
        <f t="shared" si="80"/>
        <v>183.13888888888897</v>
      </c>
      <c r="W350" s="47">
        <f t="shared" si="80"/>
        <v>148.4388888888889</v>
      </c>
      <c r="X350" s="47">
        <f t="shared" si="80"/>
        <v>163.86111111111103</v>
      </c>
      <c r="Y350" s="47">
        <f t="shared" si="80"/>
        <v>173.5</v>
      </c>
      <c r="Z350" s="48">
        <f t="shared" si="80"/>
        <v>138.79999999999993</v>
      </c>
      <c r="AA350" s="48">
        <f t="shared" si="80"/>
        <v>154.22222222222206</v>
      </c>
      <c r="AB350" s="48">
        <f t="shared" si="80"/>
        <v>163.86111111111103</v>
      </c>
      <c r="AC350" s="49">
        <f t="shared" si="80"/>
        <v>129.16111111111096</v>
      </c>
      <c r="AD350" s="49">
        <f t="shared" si="80"/>
        <v>144.58333333333346</v>
      </c>
      <c r="AE350" s="49">
        <f t="shared" si="80"/>
        <v>154.22222222222206</v>
      </c>
      <c r="AF350" s="50">
        <f t="shared" si="80"/>
        <v>119.52222222222217</v>
      </c>
      <c r="AG350" s="50">
        <f t="shared" si="80"/>
        <v>134.94444444444449</v>
      </c>
      <c r="AH350" s="50">
        <f t="shared" si="80"/>
        <v>144.58333333333346</v>
      </c>
      <c r="AI350" s="51">
        <f t="shared" si="80"/>
        <v>109.88333333333338</v>
      </c>
      <c r="AJ350" s="51">
        <f t="shared" si="80"/>
        <v>125.30555555555551</v>
      </c>
      <c r="AK350" s="51">
        <f t="shared" si="76"/>
        <v>134.94444444444449</v>
      </c>
    </row>
    <row r="351" spans="1:37" ht="12.95" customHeight="1">
      <c r="A351" s="27"/>
      <c r="B351" s="27"/>
      <c r="C351" s="27"/>
      <c r="D351" s="52">
        <f t="shared" si="75"/>
        <v>0.96666666666666379</v>
      </c>
      <c r="E351" s="41">
        <f t="shared" si="79"/>
        <v>276.46666666666692</v>
      </c>
      <c r="F351" s="41">
        <f t="shared" si="79"/>
        <v>291.93333333333317</v>
      </c>
      <c r="G351" s="41">
        <f t="shared" si="79"/>
        <v>301.59999999999991</v>
      </c>
      <c r="H351" s="42">
        <f t="shared" si="79"/>
        <v>257.13333333333344</v>
      </c>
      <c r="I351" s="42">
        <f t="shared" si="79"/>
        <v>272.59999999999968</v>
      </c>
      <c r="J351" s="42">
        <f t="shared" si="79"/>
        <v>282.26666666666642</v>
      </c>
      <c r="K351" s="43">
        <f t="shared" si="79"/>
        <v>237.79999999999995</v>
      </c>
      <c r="L351" s="43">
        <f t="shared" si="79"/>
        <v>253.26666666666677</v>
      </c>
      <c r="M351" s="43">
        <f t="shared" si="79"/>
        <v>262.93333333333362</v>
      </c>
      <c r="N351" s="44">
        <f t="shared" si="79"/>
        <v>177.86666666666656</v>
      </c>
      <c r="O351" s="44">
        <f t="shared" si="79"/>
        <v>193.33333333333348</v>
      </c>
      <c r="P351" s="44">
        <f t="shared" si="79"/>
        <v>202.99999999999989</v>
      </c>
      <c r="Q351" s="45">
        <f t="shared" si="79"/>
        <v>168.20000000000016</v>
      </c>
      <c r="R351" s="45">
        <f t="shared" si="79"/>
        <v>183.66666666666674</v>
      </c>
      <c r="S351" s="45">
        <f t="shared" si="79"/>
        <v>193.33333333333348</v>
      </c>
      <c r="T351" s="46">
        <f t="shared" si="79"/>
        <v>158.53333333333342</v>
      </c>
      <c r="U351" s="46">
        <f t="shared" si="80"/>
        <v>174</v>
      </c>
      <c r="V351" s="46">
        <f t="shared" si="80"/>
        <v>183.66666666666674</v>
      </c>
      <c r="W351" s="47">
        <f t="shared" si="80"/>
        <v>148.86666666666667</v>
      </c>
      <c r="X351" s="47">
        <f t="shared" si="80"/>
        <v>164.33333333333326</v>
      </c>
      <c r="Y351" s="47">
        <f t="shared" si="80"/>
        <v>174</v>
      </c>
      <c r="Z351" s="48">
        <f t="shared" si="80"/>
        <v>139.19999999999993</v>
      </c>
      <c r="AA351" s="48">
        <f t="shared" si="80"/>
        <v>154.66666666666652</v>
      </c>
      <c r="AB351" s="48">
        <f t="shared" si="80"/>
        <v>164.33333333333326</v>
      </c>
      <c r="AC351" s="49">
        <f t="shared" si="80"/>
        <v>129.53333333333319</v>
      </c>
      <c r="AD351" s="49">
        <f t="shared" si="80"/>
        <v>145.00000000000011</v>
      </c>
      <c r="AE351" s="49">
        <f t="shared" si="80"/>
        <v>154.66666666666652</v>
      </c>
      <c r="AF351" s="50">
        <f t="shared" si="80"/>
        <v>119.86666666666662</v>
      </c>
      <c r="AG351" s="50">
        <f t="shared" si="80"/>
        <v>135.33333333333337</v>
      </c>
      <c r="AH351" s="50">
        <f t="shared" si="80"/>
        <v>145.00000000000011</v>
      </c>
      <c r="AI351" s="51">
        <f t="shared" si="80"/>
        <v>110.20000000000005</v>
      </c>
      <c r="AJ351" s="51">
        <f t="shared" si="80"/>
        <v>125.66666666666663</v>
      </c>
      <c r="AK351" s="51">
        <f t="shared" si="76"/>
        <v>135.33333333333337</v>
      </c>
    </row>
    <row r="352" spans="1:37" ht="12.95" customHeight="1">
      <c r="A352" s="27"/>
      <c r="B352" s="27"/>
      <c r="C352" s="27"/>
      <c r="D352" s="52">
        <f t="shared" si="75"/>
        <v>0.96944444444444156</v>
      </c>
      <c r="E352" s="41">
        <f t="shared" si="79"/>
        <v>277.26111111111135</v>
      </c>
      <c r="F352" s="41">
        <f t="shared" si="79"/>
        <v>292.77222222222207</v>
      </c>
      <c r="G352" s="41">
        <f t="shared" si="79"/>
        <v>302.46666666666658</v>
      </c>
      <c r="H352" s="42">
        <f t="shared" si="79"/>
        <v>257.87222222222232</v>
      </c>
      <c r="I352" s="42">
        <f t="shared" si="79"/>
        <v>273.38333333333304</v>
      </c>
      <c r="J352" s="42">
        <f t="shared" si="79"/>
        <v>283.07777777777756</v>
      </c>
      <c r="K352" s="43">
        <f t="shared" si="79"/>
        <v>238.48333333333329</v>
      </c>
      <c r="L352" s="43">
        <f t="shared" si="79"/>
        <v>253.99444444444455</v>
      </c>
      <c r="M352" s="43">
        <f t="shared" si="79"/>
        <v>263.68888888888915</v>
      </c>
      <c r="N352" s="44">
        <f t="shared" si="79"/>
        <v>178.37777777777768</v>
      </c>
      <c r="O352" s="44">
        <f t="shared" si="79"/>
        <v>193.88888888888903</v>
      </c>
      <c r="P352" s="44">
        <f t="shared" si="79"/>
        <v>203.58333333333323</v>
      </c>
      <c r="Q352" s="45">
        <f t="shared" si="79"/>
        <v>168.68333333333348</v>
      </c>
      <c r="R352" s="45">
        <f t="shared" si="79"/>
        <v>184.19444444444451</v>
      </c>
      <c r="S352" s="45">
        <f t="shared" si="79"/>
        <v>193.88888888888903</v>
      </c>
      <c r="T352" s="46">
        <f t="shared" si="79"/>
        <v>158.98888888888897</v>
      </c>
      <c r="U352" s="46">
        <f t="shared" si="80"/>
        <v>174.5</v>
      </c>
      <c r="V352" s="46">
        <f t="shared" si="80"/>
        <v>184.19444444444451</v>
      </c>
      <c r="W352" s="47">
        <f t="shared" si="80"/>
        <v>149.29444444444445</v>
      </c>
      <c r="X352" s="47">
        <f t="shared" si="80"/>
        <v>164.80555555555549</v>
      </c>
      <c r="Y352" s="47">
        <f t="shared" si="80"/>
        <v>174.5</v>
      </c>
      <c r="Z352" s="48">
        <f t="shared" si="80"/>
        <v>139.59999999999994</v>
      </c>
      <c r="AA352" s="48">
        <f t="shared" si="80"/>
        <v>155.11111111111097</v>
      </c>
      <c r="AB352" s="48">
        <f t="shared" si="80"/>
        <v>164.80555555555549</v>
      </c>
      <c r="AC352" s="49">
        <f t="shared" si="80"/>
        <v>129.90555555555542</v>
      </c>
      <c r="AD352" s="49">
        <f t="shared" si="80"/>
        <v>145.41666666666677</v>
      </c>
      <c r="AE352" s="49">
        <f t="shared" si="80"/>
        <v>155.11111111111097</v>
      </c>
      <c r="AF352" s="50">
        <f t="shared" si="80"/>
        <v>120.21111111111107</v>
      </c>
      <c r="AG352" s="50">
        <f t="shared" si="80"/>
        <v>135.72222222222226</v>
      </c>
      <c r="AH352" s="50">
        <f t="shared" si="80"/>
        <v>145.41666666666677</v>
      </c>
      <c r="AI352" s="51">
        <f t="shared" si="80"/>
        <v>110.51666666666671</v>
      </c>
      <c r="AJ352" s="51">
        <f t="shared" si="80"/>
        <v>126.02777777777774</v>
      </c>
      <c r="AK352" s="51">
        <f t="shared" si="76"/>
        <v>135.72222222222226</v>
      </c>
    </row>
    <row r="353" spans="1:37" ht="12.95" customHeight="1">
      <c r="A353" s="27"/>
      <c r="B353" s="27"/>
      <c r="C353" s="27"/>
      <c r="D353" s="52">
        <f t="shared" si="75"/>
        <v>0.97222222222221932</v>
      </c>
      <c r="E353" s="41">
        <f t="shared" si="79"/>
        <v>278.05555555555577</v>
      </c>
      <c r="F353" s="41">
        <f t="shared" si="79"/>
        <v>293.61111111111097</v>
      </c>
      <c r="G353" s="41">
        <f t="shared" si="79"/>
        <v>303.33333333333326</v>
      </c>
      <c r="H353" s="42">
        <f t="shared" si="79"/>
        <v>258.6111111111112</v>
      </c>
      <c r="I353" s="42">
        <f t="shared" si="79"/>
        <v>274.1666666666664</v>
      </c>
      <c r="J353" s="42">
        <f t="shared" si="79"/>
        <v>283.88888888888869</v>
      </c>
      <c r="K353" s="43">
        <f t="shared" si="79"/>
        <v>239.16666666666663</v>
      </c>
      <c r="L353" s="43">
        <f t="shared" si="79"/>
        <v>254.72222222222234</v>
      </c>
      <c r="M353" s="43">
        <f t="shared" si="79"/>
        <v>264.44444444444468</v>
      </c>
      <c r="N353" s="44">
        <f t="shared" si="79"/>
        <v>178.8888888888888</v>
      </c>
      <c r="O353" s="44">
        <f t="shared" si="79"/>
        <v>194.44444444444457</v>
      </c>
      <c r="P353" s="44">
        <f t="shared" si="79"/>
        <v>204.16666666666657</v>
      </c>
      <c r="Q353" s="45">
        <f t="shared" si="79"/>
        <v>169.1666666666668</v>
      </c>
      <c r="R353" s="45">
        <f t="shared" si="79"/>
        <v>184.72222222222229</v>
      </c>
      <c r="S353" s="45">
        <f t="shared" si="79"/>
        <v>194.44444444444457</v>
      </c>
      <c r="T353" s="46">
        <f t="shared" si="79"/>
        <v>159.44444444444451</v>
      </c>
      <c r="U353" s="46">
        <f t="shared" si="80"/>
        <v>175</v>
      </c>
      <c r="V353" s="46">
        <f t="shared" si="80"/>
        <v>184.72222222222229</v>
      </c>
      <c r="W353" s="47">
        <f t="shared" si="80"/>
        <v>149.72222222222223</v>
      </c>
      <c r="X353" s="47">
        <f t="shared" si="80"/>
        <v>165.27777777777771</v>
      </c>
      <c r="Y353" s="47">
        <f t="shared" si="80"/>
        <v>175</v>
      </c>
      <c r="Z353" s="48">
        <f t="shared" si="80"/>
        <v>139.99999999999994</v>
      </c>
      <c r="AA353" s="48">
        <f t="shared" si="80"/>
        <v>155.55555555555543</v>
      </c>
      <c r="AB353" s="48">
        <f t="shared" si="80"/>
        <v>165.27777777777771</v>
      </c>
      <c r="AC353" s="49">
        <f t="shared" si="80"/>
        <v>130.27777777777766</v>
      </c>
      <c r="AD353" s="49">
        <f t="shared" si="80"/>
        <v>145.83333333333343</v>
      </c>
      <c r="AE353" s="49">
        <f t="shared" si="80"/>
        <v>155.55555555555543</v>
      </c>
      <c r="AF353" s="50">
        <f t="shared" si="80"/>
        <v>120.55555555555551</v>
      </c>
      <c r="AG353" s="50">
        <f t="shared" si="80"/>
        <v>136.11111111111114</v>
      </c>
      <c r="AH353" s="50">
        <f t="shared" si="80"/>
        <v>145.83333333333343</v>
      </c>
      <c r="AI353" s="51">
        <f t="shared" si="80"/>
        <v>110.83333333333337</v>
      </c>
      <c r="AJ353" s="51">
        <f t="shared" si="80"/>
        <v>126.38888888888886</v>
      </c>
      <c r="AK353" s="51">
        <f t="shared" si="76"/>
        <v>136.11111111111114</v>
      </c>
    </row>
    <row r="354" spans="1:37" ht="12.95" customHeight="1">
      <c r="A354" s="27"/>
      <c r="B354" s="27"/>
      <c r="C354" s="27"/>
      <c r="D354" s="52">
        <f t="shared" si="75"/>
        <v>0.97499999999999709</v>
      </c>
      <c r="E354" s="41">
        <f t="shared" si="79"/>
        <v>278.85000000000019</v>
      </c>
      <c r="F354" s="41">
        <f t="shared" si="79"/>
        <v>294.44999999999987</v>
      </c>
      <c r="G354" s="41">
        <f t="shared" si="79"/>
        <v>304.19999999999993</v>
      </c>
      <c r="H354" s="42">
        <f t="shared" si="79"/>
        <v>259.35000000000008</v>
      </c>
      <c r="I354" s="42">
        <f t="shared" si="79"/>
        <v>274.94999999999976</v>
      </c>
      <c r="J354" s="42">
        <f t="shared" si="79"/>
        <v>284.69999999999982</v>
      </c>
      <c r="K354" s="43">
        <f t="shared" si="79"/>
        <v>239.84999999999997</v>
      </c>
      <c r="L354" s="43">
        <f t="shared" si="79"/>
        <v>255.45000000000013</v>
      </c>
      <c r="M354" s="43">
        <f t="shared" si="79"/>
        <v>265.20000000000022</v>
      </c>
      <c r="N354" s="44">
        <f t="shared" si="79"/>
        <v>179.39999999999992</v>
      </c>
      <c r="O354" s="44">
        <f t="shared" si="79"/>
        <v>195.00000000000011</v>
      </c>
      <c r="P354" s="44">
        <f t="shared" si="79"/>
        <v>204.74999999999991</v>
      </c>
      <c r="Q354" s="45">
        <f t="shared" si="79"/>
        <v>169.65000000000012</v>
      </c>
      <c r="R354" s="45">
        <f t="shared" si="79"/>
        <v>185.25000000000006</v>
      </c>
      <c r="S354" s="45">
        <f t="shared" si="79"/>
        <v>195.00000000000011</v>
      </c>
      <c r="T354" s="46">
        <f t="shared" si="79"/>
        <v>159.90000000000006</v>
      </c>
      <c r="U354" s="46">
        <f t="shared" si="80"/>
        <v>175.5</v>
      </c>
      <c r="V354" s="46">
        <f t="shared" si="80"/>
        <v>185.25000000000006</v>
      </c>
      <c r="W354" s="47">
        <f t="shared" si="80"/>
        <v>150.15</v>
      </c>
      <c r="X354" s="47">
        <f t="shared" si="80"/>
        <v>165.74999999999994</v>
      </c>
      <c r="Y354" s="47">
        <f t="shared" si="80"/>
        <v>175.5</v>
      </c>
      <c r="Z354" s="48">
        <f t="shared" si="80"/>
        <v>140.39999999999995</v>
      </c>
      <c r="AA354" s="48">
        <f t="shared" si="80"/>
        <v>155.99999999999989</v>
      </c>
      <c r="AB354" s="48">
        <f t="shared" si="80"/>
        <v>165.74999999999994</v>
      </c>
      <c r="AC354" s="49">
        <f t="shared" si="80"/>
        <v>130.64999999999989</v>
      </c>
      <c r="AD354" s="49">
        <f t="shared" si="80"/>
        <v>146.25000000000009</v>
      </c>
      <c r="AE354" s="49">
        <f t="shared" si="80"/>
        <v>155.99999999999989</v>
      </c>
      <c r="AF354" s="50">
        <f t="shared" si="80"/>
        <v>120.89999999999996</v>
      </c>
      <c r="AG354" s="50">
        <f t="shared" si="80"/>
        <v>136.50000000000003</v>
      </c>
      <c r="AH354" s="50">
        <f t="shared" si="80"/>
        <v>146.25000000000009</v>
      </c>
      <c r="AI354" s="51">
        <f t="shared" si="80"/>
        <v>111.15000000000003</v>
      </c>
      <c r="AJ354" s="51">
        <f t="shared" si="80"/>
        <v>126.74999999999997</v>
      </c>
      <c r="AK354" s="51">
        <f t="shared" si="76"/>
        <v>136.50000000000003</v>
      </c>
    </row>
    <row r="355" spans="1:37" ht="12.95" customHeight="1">
      <c r="A355" s="27"/>
      <c r="B355" s="27"/>
      <c r="C355" s="27"/>
      <c r="D355" s="52">
        <f t="shared" si="75"/>
        <v>0.97777777777777486</v>
      </c>
      <c r="E355" s="41">
        <f t="shared" si="79"/>
        <v>279.64444444444462</v>
      </c>
      <c r="F355" s="41">
        <f t="shared" si="79"/>
        <v>295.28888888888878</v>
      </c>
      <c r="G355" s="41">
        <f t="shared" si="79"/>
        <v>305.06666666666661</v>
      </c>
      <c r="H355" s="42">
        <f t="shared" si="79"/>
        <v>260.08888888888896</v>
      </c>
      <c r="I355" s="42">
        <f t="shared" si="79"/>
        <v>275.73333333333312</v>
      </c>
      <c r="J355" s="42">
        <f t="shared" si="79"/>
        <v>285.51111111111095</v>
      </c>
      <c r="K355" s="43">
        <f t="shared" si="79"/>
        <v>240.5333333333333</v>
      </c>
      <c r="L355" s="43">
        <f t="shared" si="79"/>
        <v>256.17777777777792</v>
      </c>
      <c r="M355" s="43">
        <f t="shared" si="79"/>
        <v>265.95555555555575</v>
      </c>
      <c r="N355" s="44">
        <f t="shared" si="79"/>
        <v>179.91111111111104</v>
      </c>
      <c r="O355" s="44">
        <f t="shared" si="79"/>
        <v>195.55555555555566</v>
      </c>
      <c r="P355" s="44">
        <f t="shared" si="79"/>
        <v>205.33333333333326</v>
      </c>
      <c r="Q355" s="45">
        <f t="shared" si="79"/>
        <v>170.13333333333344</v>
      </c>
      <c r="R355" s="45">
        <f t="shared" si="79"/>
        <v>185.77777777777783</v>
      </c>
      <c r="S355" s="45">
        <f t="shared" si="79"/>
        <v>195.55555555555566</v>
      </c>
      <c r="T355" s="46">
        <f t="shared" ref="T355" si="81">T356-(T$363/360)</f>
        <v>160.35555555555561</v>
      </c>
      <c r="U355" s="46">
        <f t="shared" si="80"/>
        <v>176</v>
      </c>
      <c r="V355" s="46">
        <f t="shared" si="80"/>
        <v>185.77777777777783</v>
      </c>
      <c r="W355" s="47">
        <f t="shared" si="80"/>
        <v>150.57777777777778</v>
      </c>
      <c r="X355" s="47">
        <f t="shared" si="80"/>
        <v>166.22222222222217</v>
      </c>
      <c r="Y355" s="47">
        <f t="shared" si="80"/>
        <v>176</v>
      </c>
      <c r="Z355" s="48">
        <f t="shared" si="80"/>
        <v>140.79999999999995</v>
      </c>
      <c r="AA355" s="48">
        <f t="shared" si="80"/>
        <v>156.44444444444434</v>
      </c>
      <c r="AB355" s="48">
        <f t="shared" si="80"/>
        <v>166.22222222222217</v>
      </c>
      <c r="AC355" s="49">
        <f t="shared" si="80"/>
        <v>131.02222222222213</v>
      </c>
      <c r="AD355" s="49">
        <f t="shared" si="80"/>
        <v>146.66666666666674</v>
      </c>
      <c r="AE355" s="49">
        <f t="shared" si="80"/>
        <v>156.44444444444434</v>
      </c>
      <c r="AF355" s="50">
        <f t="shared" si="80"/>
        <v>121.24444444444441</v>
      </c>
      <c r="AG355" s="50">
        <f t="shared" si="80"/>
        <v>136.88888888888891</v>
      </c>
      <c r="AH355" s="50">
        <f t="shared" si="80"/>
        <v>146.66666666666674</v>
      </c>
      <c r="AI355" s="51">
        <f t="shared" si="80"/>
        <v>111.4666666666667</v>
      </c>
      <c r="AJ355" s="51">
        <f t="shared" ref="AJ355" si="82">AJ356-(AJ$363/360)</f>
        <v>127.11111111111109</v>
      </c>
      <c r="AK355" s="51">
        <f t="shared" si="76"/>
        <v>136.88888888888891</v>
      </c>
    </row>
    <row r="356" spans="1:37" ht="12.95" customHeight="1">
      <c r="A356" s="27"/>
      <c r="B356" s="27"/>
      <c r="C356" s="27"/>
      <c r="D356" s="52">
        <f t="shared" si="75"/>
        <v>0.98055555555555263</v>
      </c>
      <c r="E356" s="41">
        <f t="shared" ref="E356:T362" si="83">E357-(E$363/360)</f>
        <v>280.43888888888904</v>
      </c>
      <c r="F356" s="41">
        <f t="shared" si="83"/>
        <v>296.12777777777768</v>
      </c>
      <c r="G356" s="41">
        <f t="shared" si="83"/>
        <v>305.93333333333328</v>
      </c>
      <c r="H356" s="42">
        <f t="shared" si="83"/>
        <v>260.82777777777784</v>
      </c>
      <c r="I356" s="42">
        <f t="shared" si="83"/>
        <v>276.51666666666648</v>
      </c>
      <c r="J356" s="42">
        <f t="shared" si="83"/>
        <v>286.32222222222208</v>
      </c>
      <c r="K356" s="43">
        <f t="shared" si="83"/>
        <v>241.21666666666664</v>
      </c>
      <c r="L356" s="43">
        <f t="shared" si="83"/>
        <v>256.90555555555568</v>
      </c>
      <c r="M356" s="43">
        <f t="shared" si="83"/>
        <v>266.71111111111128</v>
      </c>
      <c r="N356" s="44">
        <f t="shared" si="83"/>
        <v>180.42222222222216</v>
      </c>
      <c r="O356" s="44">
        <f t="shared" si="83"/>
        <v>196.1111111111112</v>
      </c>
      <c r="P356" s="44">
        <f t="shared" si="83"/>
        <v>205.9166666666666</v>
      </c>
      <c r="Q356" s="45">
        <f t="shared" si="83"/>
        <v>170.61666666666676</v>
      </c>
      <c r="R356" s="45">
        <f t="shared" si="83"/>
        <v>186.3055555555556</v>
      </c>
      <c r="S356" s="45">
        <f t="shared" si="83"/>
        <v>196.1111111111112</v>
      </c>
      <c r="T356" s="46">
        <f t="shared" si="83"/>
        <v>160.81111111111116</v>
      </c>
      <c r="U356" s="46">
        <f t="shared" ref="U356:AJ362" si="84">U357-(U$363/360)</f>
        <v>176.5</v>
      </c>
      <c r="V356" s="46">
        <f t="shared" si="84"/>
        <v>186.3055555555556</v>
      </c>
      <c r="W356" s="47">
        <f t="shared" si="84"/>
        <v>151.00555555555556</v>
      </c>
      <c r="X356" s="47">
        <f t="shared" si="84"/>
        <v>166.6944444444444</v>
      </c>
      <c r="Y356" s="47">
        <f t="shared" si="84"/>
        <v>176.5</v>
      </c>
      <c r="Z356" s="48">
        <f t="shared" si="84"/>
        <v>141.19999999999996</v>
      </c>
      <c r="AA356" s="48">
        <f t="shared" si="84"/>
        <v>156.8888888888888</v>
      </c>
      <c r="AB356" s="48">
        <f t="shared" si="84"/>
        <v>166.6944444444444</v>
      </c>
      <c r="AC356" s="49">
        <f t="shared" si="84"/>
        <v>131.39444444444436</v>
      </c>
      <c r="AD356" s="49">
        <f t="shared" si="84"/>
        <v>147.0833333333334</v>
      </c>
      <c r="AE356" s="49">
        <f t="shared" si="84"/>
        <v>156.8888888888888</v>
      </c>
      <c r="AF356" s="50">
        <f t="shared" si="84"/>
        <v>121.58888888888886</v>
      </c>
      <c r="AG356" s="50">
        <f t="shared" si="84"/>
        <v>137.2777777777778</v>
      </c>
      <c r="AH356" s="50">
        <f t="shared" si="84"/>
        <v>147.0833333333334</v>
      </c>
      <c r="AI356" s="51">
        <f t="shared" si="84"/>
        <v>111.78333333333336</v>
      </c>
      <c r="AJ356" s="51">
        <f t="shared" si="84"/>
        <v>127.4722222222222</v>
      </c>
      <c r="AK356" s="51">
        <f t="shared" si="76"/>
        <v>137.2777777777778</v>
      </c>
    </row>
    <row r="357" spans="1:37" ht="12.95" customHeight="1">
      <c r="A357" s="27"/>
      <c r="B357" s="27"/>
      <c r="C357" s="27"/>
      <c r="D357" s="52">
        <f t="shared" si="75"/>
        <v>0.98333333333333039</v>
      </c>
      <c r="E357" s="41">
        <f t="shared" si="83"/>
        <v>281.23333333333346</v>
      </c>
      <c r="F357" s="41">
        <f t="shared" si="83"/>
        <v>296.96666666666658</v>
      </c>
      <c r="G357" s="41">
        <f t="shared" si="83"/>
        <v>306.79999999999995</v>
      </c>
      <c r="H357" s="42">
        <f t="shared" si="83"/>
        <v>261.56666666666672</v>
      </c>
      <c r="I357" s="42">
        <f t="shared" si="83"/>
        <v>277.29999999999984</v>
      </c>
      <c r="J357" s="42">
        <f t="shared" si="83"/>
        <v>287.13333333333321</v>
      </c>
      <c r="K357" s="43">
        <f t="shared" si="83"/>
        <v>241.89999999999998</v>
      </c>
      <c r="L357" s="43">
        <f t="shared" si="83"/>
        <v>257.63333333333344</v>
      </c>
      <c r="M357" s="43">
        <f t="shared" si="83"/>
        <v>267.46666666666681</v>
      </c>
      <c r="N357" s="44">
        <f t="shared" si="83"/>
        <v>180.93333333333328</v>
      </c>
      <c r="O357" s="44">
        <f t="shared" si="83"/>
        <v>196.66666666666674</v>
      </c>
      <c r="P357" s="44">
        <f t="shared" si="83"/>
        <v>206.49999999999994</v>
      </c>
      <c r="Q357" s="45">
        <f t="shared" si="83"/>
        <v>171.10000000000008</v>
      </c>
      <c r="R357" s="45">
        <f t="shared" si="83"/>
        <v>186.83333333333337</v>
      </c>
      <c r="S357" s="45">
        <f t="shared" si="83"/>
        <v>196.66666666666674</v>
      </c>
      <c r="T357" s="46">
        <f t="shared" si="83"/>
        <v>161.26666666666671</v>
      </c>
      <c r="U357" s="46">
        <f t="shared" si="84"/>
        <v>177</v>
      </c>
      <c r="V357" s="46">
        <f t="shared" si="84"/>
        <v>186.83333333333337</v>
      </c>
      <c r="W357" s="47">
        <f t="shared" si="84"/>
        <v>151.43333333333334</v>
      </c>
      <c r="X357" s="47">
        <f t="shared" si="84"/>
        <v>167.16666666666663</v>
      </c>
      <c r="Y357" s="47">
        <f t="shared" si="84"/>
        <v>177</v>
      </c>
      <c r="Z357" s="48">
        <f t="shared" si="84"/>
        <v>141.59999999999997</v>
      </c>
      <c r="AA357" s="48">
        <f t="shared" si="84"/>
        <v>157.33333333333326</v>
      </c>
      <c r="AB357" s="48">
        <f t="shared" si="84"/>
        <v>167.16666666666663</v>
      </c>
      <c r="AC357" s="49">
        <f t="shared" si="84"/>
        <v>131.76666666666659</v>
      </c>
      <c r="AD357" s="49">
        <f t="shared" si="84"/>
        <v>147.50000000000006</v>
      </c>
      <c r="AE357" s="49">
        <f t="shared" si="84"/>
        <v>157.33333333333326</v>
      </c>
      <c r="AF357" s="50">
        <f t="shared" si="84"/>
        <v>121.93333333333331</v>
      </c>
      <c r="AG357" s="50">
        <f t="shared" si="84"/>
        <v>137.66666666666669</v>
      </c>
      <c r="AH357" s="50">
        <f t="shared" si="84"/>
        <v>147.50000000000006</v>
      </c>
      <c r="AI357" s="51">
        <f t="shared" si="84"/>
        <v>112.10000000000002</v>
      </c>
      <c r="AJ357" s="51">
        <f t="shared" si="84"/>
        <v>127.83333333333331</v>
      </c>
      <c r="AK357" s="51">
        <f t="shared" si="76"/>
        <v>137.66666666666669</v>
      </c>
    </row>
    <row r="358" spans="1:37" ht="12.95" customHeight="1">
      <c r="A358" s="27"/>
      <c r="B358" s="27"/>
      <c r="C358" s="27"/>
      <c r="D358" s="52">
        <f t="shared" si="75"/>
        <v>0.98611111111110816</v>
      </c>
      <c r="E358" s="41">
        <f t="shared" si="83"/>
        <v>282.02777777777789</v>
      </c>
      <c r="F358" s="41">
        <f t="shared" si="83"/>
        <v>297.80555555555549</v>
      </c>
      <c r="G358" s="41">
        <f t="shared" si="83"/>
        <v>307.66666666666663</v>
      </c>
      <c r="H358" s="42">
        <f t="shared" si="83"/>
        <v>262.3055555555556</v>
      </c>
      <c r="I358" s="42">
        <f t="shared" si="83"/>
        <v>278.0833333333332</v>
      </c>
      <c r="J358" s="42">
        <f t="shared" si="83"/>
        <v>287.94444444444434</v>
      </c>
      <c r="K358" s="43">
        <f t="shared" si="83"/>
        <v>242.58333333333331</v>
      </c>
      <c r="L358" s="43">
        <f t="shared" si="83"/>
        <v>258.3611111111112</v>
      </c>
      <c r="M358" s="43">
        <f t="shared" si="83"/>
        <v>268.22222222222234</v>
      </c>
      <c r="N358" s="44">
        <f t="shared" si="83"/>
        <v>181.4444444444444</v>
      </c>
      <c r="O358" s="44">
        <f t="shared" si="83"/>
        <v>197.22222222222229</v>
      </c>
      <c r="P358" s="44">
        <f t="shared" si="83"/>
        <v>207.08333333333329</v>
      </c>
      <c r="Q358" s="45">
        <f t="shared" si="83"/>
        <v>171.5833333333334</v>
      </c>
      <c r="R358" s="45">
        <f t="shared" si="83"/>
        <v>187.36111111111114</v>
      </c>
      <c r="S358" s="45">
        <f t="shared" si="83"/>
        <v>197.22222222222229</v>
      </c>
      <c r="T358" s="46">
        <f t="shared" si="83"/>
        <v>161.72222222222226</v>
      </c>
      <c r="U358" s="46">
        <f t="shared" si="84"/>
        <v>177.5</v>
      </c>
      <c r="V358" s="46">
        <f t="shared" si="84"/>
        <v>187.36111111111114</v>
      </c>
      <c r="W358" s="47">
        <f t="shared" si="84"/>
        <v>151.86111111111111</v>
      </c>
      <c r="X358" s="47">
        <f t="shared" si="84"/>
        <v>167.63888888888886</v>
      </c>
      <c r="Y358" s="47">
        <f t="shared" si="84"/>
        <v>177.5</v>
      </c>
      <c r="Z358" s="48">
        <f t="shared" si="84"/>
        <v>141.99999999999997</v>
      </c>
      <c r="AA358" s="48">
        <f t="shared" si="84"/>
        <v>157.77777777777771</v>
      </c>
      <c r="AB358" s="48">
        <f t="shared" si="84"/>
        <v>167.63888888888886</v>
      </c>
      <c r="AC358" s="49">
        <f t="shared" si="84"/>
        <v>132.13888888888883</v>
      </c>
      <c r="AD358" s="49">
        <f t="shared" si="84"/>
        <v>147.91666666666671</v>
      </c>
      <c r="AE358" s="49">
        <f t="shared" si="84"/>
        <v>157.77777777777771</v>
      </c>
      <c r="AF358" s="50">
        <f t="shared" si="84"/>
        <v>122.27777777777776</v>
      </c>
      <c r="AG358" s="50">
        <f t="shared" si="84"/>
        <v>138.05555555555557</v>
      </c>
      <c r="AH358" s="50">
        <f t="shared" si="84"/>
        <v>147.91666666666671</v>
      </c>
      <c r="AI358" s="51">
        <f t="shared" si="84"/>
        <v>112.41666666666669</v>
      </c>
      <c r="AJ358" s="51">
        <f t="shared" si="84"/>
        <v>128.19444444444443</v>
      </c>
      <c r="AK358" s="51">
        <f t="shared" si="76"/>
        <v>138.05555555555557</v>
      </c>
    </row>
    <row r="359" spans="1:37" ht="12.95" customHeight="1">
      <c r="A359" s="27"/>
      <c r="B359" s="27"/>
      <c r="C359" s="27"/>
      <c r="D359" s="52">
        <f t="shared" si="75"/>
        <v>0.98888888888888593</v>
      </c>
      <c r="E359" s="41">
        <f t="shared" si="83"/>
        <v>282.82222222222231</v>
      </c>
      <c r="F359" s="41">
        <f t="shared" si="83"/>
        <v>298.64444444444439</v>
      </c>
      <c r="G359" s="41">
        <f t="shared" si="83"/>
        <v>308.5333333333333</v>
      </c>
      <c r="H359" s="42">
        <f t="shared" si="83"/>
        <v>263.04444444444448</v>
      </c>
      <c r="I359" s="42">
        <f t="shared" si="83"/>
        <v>278.86666666666656</v>
      </c>
      <c r="J359" s="42">
        <f t="shared" si="83"/>
        <v>288.75555555555547</v>
      </c>
      <c r="K359" s="43">
        <f t="shared" si="83"/>
        <v>243.26666666666665</v>
      </c>
      <c r="L359" s="43">
        <f t="shared" si="83"/>
        <v>259.08888888888896</v>
      </c>
      <c r="M359" s="43">
        <f t="shared" si="83"/>
        <v>268.97777777777787</v>
      </c>
      <c r="N359" s="44">
        <f t="shared" si="83"/>
        <v>181.95555555555552</v>
      </c>
      <c r="O359" s="44">
        <f t="shared" si="83"/>
        <v>197.77777777777783</v>
      </c>
      <c r="P359" s="44">
        <f t="shared" si="83"/>
        <v>207.66666666666663</v>
      </c>
      <c r="Q359" s="45">
        <f t="shared" si="83"/>
        <v>172.06666666666672</v>
      </c>
      <c r="R359" s="45">
        <f t="shared" si="83"/>
        <v>187.88888888888891</v>
      </c>
      <c r="S359" s="45">
        <f t="shared" si="83"/>
        <v>197.77777777777783</v>
      </c>
      <c r="T359" s="46">
        <f t="shared" si="83"/>
        <v>162.17777777777781</v>
      </c>
      <c r="U359" s="46">
        <f t="shared" si="84"/>
        <v>178</v>
      </c>
      <c r="V359" s="46">
        <f t="shared" si="84"/>
        <v>187.88888888888891</v>
      </c>
      <c r="W359" s="47">
        <f t="shared" si="84"/>
        <v>152.28888888888889</v>
      </c>
      <c r="X359" s="47">
        <f t="shared" si="84"/>
        <v>168.11111111111109</v>
      </c>
      <c r="Y359" s="47">
        <f t="shared" si="84"/>
        <v>178</v>
      </c>
      <c r="Z359" s="48">
        <f t="shared" si="84"/>
        <v>142.39999999999998</v>
      </c>
      <c r="AA359" s="48">
        <f t="shared" si="84"/>
        <v>158.22222222222217</v>
      </c>
      <c r="AB359" s="48">
        <f t="shared" si="84"/>
        <v>168.11111111111109</v>
      </c>
      <c r="AC359" s="49">
        <f t="shared" si="84"/>
        <v>132.51111111111106</v>
      </c>
      <c r="AD359" s="49">
        <f t="shared" si="84"/>
        <v>148.33333333333337</v>
      </c>
      <c r="AE359" s="49">
        <f t="shared" si="84"/>
        <v>158.22222222222217</v>
      </c>
      <c r="AF359" s="50">
        <f t="shared" si="84"/>
        <v>122.62222222222221</v>
      </c>
      <c r="AG359" s="50">
        <f t="shared" si="84"/>
        <v>138.44444444444446</v>
      </c>
      <c r="AH359" s="50">
        <f t="shared" si="84"/>
        <v>148.33333333333337</v>
      </c>
      <c r="AI359" s="51">
        <f t="shared" si="84"/>
        <v>112.73333333333335</v>
      </c>
      <c r="AJ359" s="51">
        <f t="shared" si="84"/>
        <v>128.55555555555554</v>
      </c>
      <c r="AK359" s="51">
        <f t="shared" si="76"/>
        <v>138.44444444444446</v>
      </c>
    </row>
    <row r="360" spans="1:37" ht="12.95" customHeight="1">
      <c r="A360" s="27"/>
      <c r="B360" s="27"/>
      <c r="C360" s="27"/>
      <c r="D360" s="52">
        <f t="shared" si="75"/>
        <v>0.9916666666666637</v>
      </c>
      <c r="E360" s="41">
        <f t="shared" si="83"/>
        <v>283.61666666666673</v>
      </c>
      <c r="F360" s="41">
        <f t="shared" si="83"/>
        <v>299.48333333333329</v>
      </c>
      <c r="G360" s="41">
        <f t="shared" si="83"/>
        <v>309.39999999999998</v>
      </c>
      <c r="H360" s="42">
        <f t="shared" si="83"/>
        <v>263.78333333333336</v>
      </c>
      <c r="I360" s="42">
        <f t="shared" si="83"/>
        <v>279.64999999999992</v>
      </c>
      <c r="J360" s="42">
        <f t="shared" si="83"/>
        <v>289.56666666666661</v>
      </c>
      <c r="K360" s="43">
        <f t="shared" si="83"/>
        <v>243.95</v>
      </c>
      <c r="L360" s="43">
        <f t="shared" si="83"/>
        <v>259.81666666666672</v>
      </c>
      <c r="M360" s="43">
        <f t="shared" si="83"/>
        <v>269.73333333333341</v>
      </c>
      <c r="N360" s="44">
        <f t="shared" si="83"/>
        <v>182.46666666666664</v>
      </c>
      <c r="O360" s="44">
        <f t="shared" si="83"/>
        <v>198.33333333333337</v>
      </c>
      <c r="P360" s="44">
        <f t="shared" si="83"/>
        <v>208.24999999999997</v>
      </c>
      <c r="Q360" s="45">
        <f t="shared" si="83"/>
        <v>172.55000000000004</v>
      </c>
      <c r="R360" s="45">
        <f t="shared" si="83"/>
        <v>188.41666666666669</v>
      </c>
      <c r="S360" s="45">
        <f t="shared" si="83"/>
        <v>198.33333333333337</v>
      </c>
      <c r="T360" s="46">
        <f t="shared" si="83"/>
        <v>162.63333333333335</v>
      </c>
      <c r="U360" s="46">
        <f t="shared" si="84"/>
        <v>178.5</v>
      </c>
      <c r="V360" s="46">
        <f t="shared" si="84"/>
        <v>188.41666666666669</v>
      </c>
      <c r="W360" s="47">
        <f t="shared" si="84"/>
        <v>152.71666666666667</v>
      </c>
      <c r="X360" s="47">
        <f t="shared" si="84"/>
        <v>168.58333333333331</v>
      </c>
      <c r="Y360" s="47">
        <f t="shared" si="84"/>
        <v>178.5</v>
      </c>
      <c r="Z360" s="48">
        <f t="shared" si="84"/>
        <v>142.79999999999998</v>
      </c>
      <c r="AA360" s="48">
        <f t="shared" si="84"/>
        <v>158.66666666666663</v>
      </c>
      <c r="AB360" s="48">
        <f t="shared" si="84"/>
        <v>168.58333333333331</v>
      </c>
      <c r="AC360" s="49">
        <f t="shared" si="84"/>
        <v>132.8833333333333</v>
      </c>
      <c r="AD360" s="49">
        <f t="shared" si="84"/>
        <v>148.75000000000003</v>
      </c>
      <c r="AE360" s="49">
        <f t="shared" si="84"/>
        <v>158.66666666666663</v>
      </c>
      <c r="AF360" s="50">
        <f t="shared" si="84"/>
        <v>122.96666666666665</v>
      </c>
      <c r="AG360" s="50">
        <f t="shared" si="84"/>
        <v>138.83333333333334</v>
      </c>
      <c r="AH360" s="50">
        <f t="shared" si="84"/>
        <v>148.75000000000003</v>
      </c>
      <c r="AI360" s="51">
        <f t="shared" si="84"/>
        <v>113.05000000000001</v>
      </c>
      <c r="AJ360" s="51">
        <f t="shared" si="84"/>
        <v>128.91666666666666</v>
      </c>
      <c r="AK360" s="51">
        <f t="shared" si="76"/>
        <v>138.83333333333334</v>
      </c>
    </row>
    <row r="361" spans="1:37" ht="12.95" customHeight="1">
      <c r="A361" s="27"/>
      <c r="B361" s="27"/>
      <c r="C361" s="27"/>
      <c r="D361" s="52">
        <f t="shared" si="75"/>
        <v>0.99444444444444147</v>
      </c>
      <c r="E361" s="41">
        <f>E362-(E$363/360)</f>
        <v>284.41111111111115</v>
      </c>
      <c r="F361" s="41">
        <f t="shared" si="83"/>
        <v>300.32222222222219</v>
      </c>
      <c r="G361" s="41">
        <f t="shared" si="83"/>
        <v>310.26666666666665</v>
      </c>
      <c r="H361" s="42">
        <f t="shared" si="83"/>
        <v>264.52222222222224</v>
      </c>
      <c r="I361" s="42">
        <f t="shared" si="83"/>
        <v>280.43333333333328</v>
      </c>
      <c r="J361" s="42">
        <f t="shared" si="83"/>
        <v>290.37777777777774</v>
      </c>
      <c r="K361" s="43">
        <f t="shared" si="83"/>
        <v>244.63333333333333</v>
      </c>
      <c r="L361" s="43">
        <f t="shared" si="83"/>
        <v>260.54444444444448</v>
      </c>
      <c r="M361" s="43">
        <f t="shared" si="83"/>
        <v>270.48888888888894</v>
      </c>
      <c r="N361" s="44">
        <f t="shared" si="83"/>
        <v>182.97777777777776</v>
      </c>
      <c r="O361" s="44">
        <f t="shared" si="83"/>
        <v>198.88888888888891</v>
      </c>
      <c r="P361" s="44">
        <f t="shared" si="83"/>
        <v>208.83333333333331</v>
      </c>
      <c r="Q361" s="45">
        <f t="shared" si="83"/>
        <v>173.03333333333336</v>
      </c>
      <c r="R361" s="45">
        <f t="shared" si="83"/>
        <v>188.94444444444446</v>
      </c>
      <c r="S361" s="45">
        <f t="shared" si="83"/>
        <v>198.88888888888891</v>
      </c>
      <c r="T361" s="46">
        <f t="shared" si="83"/>
        <v>163.0888888888889</v>
      </c>
      <c r="U361" s="46">
        <f t="shared" si="84"/>
        <v>179</v>
      </c>
      <c r="V361" s="46">
        <f t="shared" si="84"/>
        <v>188.94444444444446</v>
      </c>
      <c r="W361" s="47">
        <f t="shared" si="84"/>
        <v>153.14444444444445</v>
      </c>
      <c r="X361" s="47">
        <f t="shared" si="84"/>
        <v>169.05555555555554</v>
      </c>
      <c r="Y361" s="47">
        <f t="shared" si="84"/>
        <v>179</v>
      </c>
      <c r="Z361" s="48">
        <f t="shared" si="84"/>
        <v>143.19999999999999</v>
      </c>
      <c r="AA361" s="48">
        <f t="shared" si="84"/>
        <v>159.11111111111109</v>
      </c>
      <c r="AB361" s="48">
        <f t="shared" si="84"/>
        <v>169.05555555555554</v>
      </c>
      <c r="AC361" s="49">
        <f t="shared" si="84"/>
        <v>133.25555555555553</v>
      </c>
      <c r="AD361" s="49">
        <f t="shared" si="84"/>
        <v>149.16666666666669</v>
      </c>
      <c r="AE361" s="49">
        <f t="shared" si="84"/>
        <v>159.11111111111109</v>
      </c>
      <c r="AF361" s="50">
        <f t="shared" si="84"/>
        <v>123.3111111111111</v>
      </c>
      <c r="AG361" s="50">
        <f t="shared" si="84"/>
        <v>139.22222222222223</v>
      </c>
      <c r="AH361" s="50">
        <f t="shared" si="84"/>
        <v>149.16666666666669</v>
      </c>
      <c r="AI361" s="51">
        <f t="shared" si="84"/>
        <v>113.36666666666667</v>
      </c>
      <c r="AJ361" s="51">
        <f t="shared" si="84"/>
        <v>129.27777777777777</v>
      </c>
      <c r="AK361" s="51">
        <f t="shared" si="76"/>
        <v>139.22222222222223</v>
      </c>
    </row>
    <row r="362" spans="1:37" ht="12.95" customHeight="1">
      <c r="A362" s="27"/>
      <c r="B362" s="27"/>
      <c r="C362" s="27"/>
      <c r="D362" s="52">
        <f t="shared" si="75"/>
        <v>0.99722222222221923</v>
      </c>
      <c r="E362" s="41">
        <f>E363-(E$363/360)</f>
        <v>285.20555555555558</v>
      </c>
      <c r="F362" s="41">
        <f t="shared" si="83"/>
        <v>301.1611111111111</v>
      </c>
      <c r="G362" s="41">
        <f t="shared" si="83"/>
        <v>311.13333333333333</v>
      </c>
      <c r="H362" s="42">
        <f t="shared" si="83"/>
        <v>265.26111111111112</v>
      </c>
      <c r="I362" s="42">
        <f t="shared" si="83"/>
        <v>281.21666666666664</v>
      </c>
      <c r="J362" s="42">
        <f t="shared" si="83"/>
        <v>291.18888888888887</v>
      </c>
      <c r="K362" s="43">
        <f t="shared" si="83"/>
        <v>245.31666666666666</v>
      </c>
      <c r="L362" s="43">
        <f t="shared" si="83"/>
        <v>261.27222222222224</v>
      </c>
      <c r="M362" s="43">
        <f t="shared" si="83"/>
        <v>271.24444444444447</v>
      </c>
      <c r="N362" s="44">
        <f t="shared" si="83"/>
        <v>183.48888888888888</v>
      </c>
      <c r="O362" s="44">
        <f t="shared" si="83"/>
        <v>199.44444444444446</v>
      </c>
      <c r="P362" s="44">
        <f t="shared" si="83"/>
        <v>209.41666666666666</v>
      </c>
      <c r="Q362" s="45">
        <f t="shared" si="83"/>
        <v>173.51666666666668</v>
      </c>
      <c r="R362" s="45">
        <f t="shared" si="83"/>
        <v>189.47222222222223</v>
      </c>
      <c r="S362" s="45">
        <f t="shared" si="83"/>
        <v>199.44444444444446</v>
      </c>
      <c r="T362" s="46">
        <f t="shared" si="83"/>
        <v>163.54444444444445</v>
      </c>
      <c r="U362" s="46">
        <f>U363-(U$363/360)</f>
        <v>179.5</v>
      </c>
      <c r="V362" s="46">
        <f>V363-(V$363/360)</f>
        <v>189.47222222222223</v>
      </c>
      <c r="W362" s="47">
        <f>W363-(W$363/360)</f>
        <v>153.57222222222222</v>
      </c>
      <c r="X362" s="47">
        <f t="shared" si="84"/>
        <v>169.52777777777777</v>
      </c>
      <c r="Y362" s="47">
        <f t="shared" si="84"/>
        <v>179.5</v>
      </c>
      <c r="Z362" s="48">
        <f t="shared" si="84"/>
        <v>143.6</v>
      </c>
      <c r="AA362" s="48">
        <f t="shared" si="84"/>
        <v>159.55555555555554</v>
      </c>
      <c r="AB362" s="48">
        <f t="shared" si="84"/>
        <v>169.52777777777777</v>
      </c>
      <c r="AC362" s="49">
        <f t="shared" si="84"/>
        <v>133.62777777777777</v>
      </c>
      <c r="AD362" s="49">
        <f t="shared" si="84"/>
        <v>149.58333333333334</v>
      </c>
      <c r="AE362" s="49">
        <f t="shared" si="84"/>
        <v>159.55555555555554</v>
      </c>
      <c r="AF362" s="50">
        <f t="shared" si="84"/>
        <v>123.65555555555555</v>
      </c>
      <c r="AG362" s="50">
        <f t="shared" si="84"/>
        <v>139.61111111111111</v>
      </c>
      <c r="AH362" s="50">
        <f t="shared" si="84"/>
        <v>149.58333333333334</v>
      </c>
      <c r="AI362" s="51">
        <f t="shared" si="84"/>
        <v>113.68333333333334</v>
      </c>
      <c r="AJ362" s="51">
        <f t="shared" si="84"/>
        <v>129.63888888888889</v>
      </c>
      <c r="AK362" s="51">
        <f t="shared" si="76"/>
        <v>139.61111111111111</v>
      </c>
    </row>
    <row r="363" spans="1:37" ht="12.95" customHeight="1">
      <c r="A363" s="27"/>
      <c r="B363" s="27"/>
      <c r="C363" s="27"/>
      <c r="D363" s="52">
        <f t="shared" si="75"/>
        <v>0.999999999999997</v>
      </c>
      <c r="E363" s="89">
        <f>B1+B2</f>
        <v>286</v>
      </c>
      <c r="F363" s="89">
        <f>E363+10+B3</f>
        <v>302</v>
      </c>
      <c r="G363" s="89">
        <f>F363+10</f>
        <v>312</v>
      </c>
      <c r="H363" s="90">
        <f>E363-20</f>
        <v>266</v>
      </c>
      <c r="I363" s="90">
        <f t="shared" ref="I363:M363" si="85">F363-20</f>
        <v>282</v>
      </c>
      <c r="J363" s="90">
        <f t="shared" si="85"/>
        <v>292</v>
      </c>
      <c r="K363" s="91">
        <f t="shared" si="85"/>
        <v>246</v>
      </c>
      <c r="L363" s="91">
        <f t="shared" si="85"/>
        <v>262</v>
      </c>
      <c r="M363" s="91">
        <f t="shared" si="85"/>
        <v>272</v>
      </c>
      <c r="N363" s="92">
        <f>180+B2</f>
        <v>184</v>
      </c>
      <c r="O363" s="92">
        <f>N363+B3+10</f>
        <v>200</v>
      </c>
      <c r="P363" s="92">
        <f>O363+10</f>
        <v>210</v>
      </c>
      <c r="Q363" s="93">
        <f>N363-10</f>
        <v>174</v>
      </c>
      <c r="R363" s="93">
        <f>O363-10</f>
        <v>190</v>
      </c>
      <c r="S363" s="93">
        <f>P363-10</f>
        <v>200</v>
      </c>
      <c r="T363" s="88">
        <f>Q363-10</f>
        <v>164</v>
      </c>
      <c r="U363" s="88">
        <f t="shared" ref="U363:AK363" si="86">R363-10</f>
        <v>180</v>
      </c>
      <c r="V363" s="88">
        <f t="shared" si="86"/>
        <v>190</v>
      </c>
      <c r="W363" s="94">
        <f t="shared" si="86"/>
        <v>154</v>
      </c>
      <c r="X363" s="94">
        <f t="shared" si="86"/>
        <v>170</v>
      </c>
      <c r="Y363" s="94">
        <f t="shared" si="86"/>
        <v>180</v>
      </c>
      <c r="Z363" s="95">
        <f t="shared" si="86"/>
        <v>144</v>
      </c>
      <c r="AA363" s="95">
        <f t="shared" si="86"/>
        <v>160</v>
      </c>
      <c r="AB363" s="95">
        <f t="shared" si="86"/>
        <v>170</v>
      </c>
      <c r="AC363" s="96">
        <f t="shared" si="86"/>
        <v>134</v>
      </c>
      <c r="AD363" s="96">
        <f t="shared" si="86"/>
        <v>150</v>
      </c>
      <c r="AE363" s="96">
        <f t="shared" si="86"/>
        <v>160</v>
      </c>
      <c r="AF363" s="97">
        <f t="shared" si="86"/>
        <v>124</v>
      </c>
      <c r="AG363" s="97">
        <f t="shared" si="86"/>
        <v>140</v>
      </c>
      <c r="AH363" s="97">
        <f t="shared" si="86"/>
        <v>150</v>
      </c>
      <c r="AI363" s="98">
        <f t="shared" si="86"/>
        <v>114</v>
      </c>
      <c r="AJ363" s="98">
        <f t="shared" si="86"/>
        <v>130</v>
      </c>
      <c r="AK363" s="98">
        <f t="shared" si="86"/>
        <v>140</v>
      </c>
    </row>
  </sheetData>
  <mergeCells count="11">
    <mergeCell ref="W1:Y1"/>
    <mergeCell ref="Z1:AB1"/>
    <mergeCell ref="AC1:AE1"/>
    <mergeCell ref="AF1:AH1"/>
    <mergeCell ref="AI1:AK1"/>
    <mergeCell ref="T1:V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T222"/>
  <sheetViews>
    <sheetView showGridLines="0" showRowColHeaders="0" workbookViewId="0">
      <selection activeCell="M7" sqref="M7"/>
    </sheetView>
  </sheetViews>
  <sheetFormatPr defaultRowHeight="12.75"/>
  <cols>
    <col min="1" max="2" width="8.140625" style="60" bestFit="1" customWidth="1"/>
    <col min="3" max="4" width="9" style="60"/>
    <col min="5" max="15" width="8.140625" style="60" bestFit="1" customWidth="1"/>
    <col min="16" max="18" width="9" style="60"/>
    <col min="19" max="19" width="8.140625" style="60" bestFit="1" customWidth="1"/>
    <col min="20" max="20" width="13" style="60" bestFit="1" customWidth="1"/>
    <col min="21" max="29" width="8.140625" style="60" bestFit="1" customWidth="1"/>
    <col min="30" max="31" width="9" style="60"/>
    <col min="32" max="40" width="8.140625" style="60" bestFit="1" customWidth="1"/>
    <col min="41" max="42" width="9" style="60"/>
    <col min="43" max="46" width="8.140625" style="60" bestFit="1" customWidth="1"/>
    <col min="47" max="256" width="9" style="60"/>
    <col min="257" max="258" width="8.140625" style="60" bestFit="1" customWidth="1"/>
    <col min="259" max="260" width="9" style="60"/>
    <col min="261" max="271" width="8.140625" style="60" bestFit="1" customWidth="1"/>
    <col min="272" max="274" width="9" style="60"/>
    <col min="275" max="275" width="8.140625" style="60" bestFit="1" customWidth="1"/>
    <col min="276" max="276" width="13" style="60" bestFit="1" customWidth="1"/>
    <col min="277" max="285" width="8.140625" style="60" bestFit="1" customWidth="1"/>
    <col min="286" max="287" width="9" style="60"/>
    <col min="288" max="296" width="8.140625" style="60" bestFit="1" customWidth="1"/>
    <col min="297" max="298" width="9" style="60"/>
    <col min="299" max="302" width="8.140625" style="60" bestFit="1" customWidth="1"/>
    <col min="303" max="512" width="9" style="60"/>
    <col min="513" max="514" width="8.140625" style="60" bestFit="1" customWidth="1"/>
    <col min="515" max="516" width="9" style="60"/>
    <col min="517" max="527" width="8.140625" style="60" bestFit="1" customWidth="1"/>
    <col min="528" max="530" width="9" style="60"/>
    <col min="531" max="531" width="8.140625" style="60" bestFit="1" customWidth="1"/>
    <col min="532" max="532" width="13" style="60" bestFit="1" customWidth="1"/>
    <col min="533" max="541" width="8.140625" style="60" bestFit="1" customWidth="1"/>
    <col min="542" max="543" width="9" style="60"/>
    <col min="544" max="552" width="8.140625" style="60" bestFit="1" customWidth="1"/>
    <col min="553" max="554" width="9" style="60"/>
    <col min="555" max="558" width="8.140625" style="60" bestFit="1" customWidth="1"/>
    <col min="559" max="768" width="9" style="60"/>
    <col min="769" max="770" width="8.140625" style="60" bestFit="1" customWidth="1"/>
    <col min="771" max="772" width="9" style="60"/>
    <col min="773" max="783" width="8.140625" style="60" bestFit="1" customWidth="1"/>
    <col min="784" max="786" width="9" style="60"/>
    <col min="787" max="787" width="8.140625" style="60" bestFit="1" customWidth="1"/>
    <col min="788" max="788" width="13" style="60" bestFit="1" customWidth="1"/>
    <col min="789" max="797" width="8.140625" style="60" bestFit="1" customWidth="1"/>
    <col min="798" max="799" width="9" style="60"/>
    <col min="800" max="808" width="8.140625" style="60" bestFit="1" customWidth="1"/>
    <col min="809" max="810" width="9" style="60"/>
    <col min="811" max="814" width="8.140625" style="60" bestFit="1" customWidth="1"/>
    <col min="815" max="1024" width="9" style="60"/>
    <col min="1025" max="1026" width="8.140625" style="60" bestFit="1" customWidth="1"/>
    <col min="1027" max="1028" width="9" style="60"/>
    <col min="1029" max="1039" width="8.140625" style="60" bestFit="1" customWidth="1"/>
    <col min="1040" max="1042" width="9" style="60"/>
    <col min="1043" max="1043" width="8.140625" style="60" bestFit="1" customWidth="1"/>
    <col min="1044" max="1044" width="13" style="60" bestFit="1" customWidth="1"/>
    <col min="1045" max="1053" width="8.140625" style="60" bestFit="1" customWidth="1"/>
    <col min="1054" max="1055" width="9" style="60"/>
    <col min="1056" max="1064" width="8.140625" style="60" bestFit="1" customWidth="1"/>
    <col min="1065" max="1066" width="9" style="60"/>
    <col min="1067" max="1070" width="8.140625" style="60" bestFit="1" customWidth="1"/>
    <col min="1071" max="1280" width="9" style="60"/>
    <col min="1281" max="1282" width="8.140625" style="60" bestFit="1" customWidth="1"/>
    <col min="1283" max="1284" width="9" style="60"/>
    <col min="1285" max="1295" width="8.140625" style="60" bestFit="1" customWidth="1"/>
    <col min="1296" max="1298" width="9" style="60"/>
    <col min="1299" max="1299" width="8.140625" style="60" bestFit="1" customWidth="1"/>
    <col min="1300" max="1300" width="13" style="60" bestFit="1" customWidth="1"/>
    <col min="1301" max="1309" width="8.140625" style="60" bestFit="1" customWidth="1"/>
    <col min="1310" max="1311" width="9" style="60"/>
    <col min="1312" max="1320" width="8.140625" style="60" bestFit="1" customWidth="1"/>
    <col min="1321" max="1322" width="9" style="60"/>
    <col min="1323" max="1326" width="8.140625" style="60" bestFit="1" customWidth="1"/>
    <col min="1327" max="1536" width="9" style="60"/>
    <col min="1537" max="1538" width="8.140625" style="60" bestFit="1" customWidth="1"/>
    <col min="1539" max="1540" width="9" style="60"/>
    <col min="1541" max="1551" width="8.140625" style="60" bestFit="1" customWidth="1"/>
    <col min="1552" max="1554" width="9" style="60"/>
    <col min="1555" max="1555" width="8.140625" style="60" bestFit="1" customWidth="1"/>
    <col min="1556" max="1556" width="13" style="60" bestFit="1" customWidth="1"/>
    <col min="1557" max="1565" width="8.140625" style="60" bestFit="1" customWidth="1"/>
    <col min="1566" max="1567" width="9" style="60"/>
    <col min="1568" max="1576" width="8.140625" style="60" bestFit="1" customWidth="1"/>
    <col min="1577" max="1578" width="9" style="60"/>
    <col min="1579" max="1582" width="8.140625" style="60" bestFit="1" customWidth="1"/>
    <col min="1583" max="1792" width="9" style="60"/>
    <col min="1793" max="1794" width="8.140625" style="60" bestFit="1" customWidth="1"/>
    <col min="1795" max="1796" width="9" style="60"/>
    <col min="1797" max="1807" width="8.140625" style="60" bestFit="1" customWidth="1"/>
    <col min="1808" max="1810" width="9" style="60"/>
    <col min="1811" max="1811" width="8.140625" style="60" bestFit="1" customWidth="1"/>
    <col min="1812" max="1812" width="13" style="60" bestFit="1" customWidth="1"/>
    <col min="1813" max="1821" width="8.140625" style="60" bestFit="1" customWidth="1"/>
    <col min="1822" max="1823" width="9" style="60"/>
    <col min="1824" max="1832" width="8.140625" style="60" bestFit="1" customWidth="1"/>
    <col min="1833" max="1834" width="9" style="60"/>
    <col min="1835" max="1838" width="8.140625" style="60" bestFit="1" customWidth="1"/>
    <col min="1839" max="2048" width="9" style="60"/>
    <col min="2049" max="2050" width="8.140625" style="60" bestFit="1" customWidth="1"/>
    <col min="2051" max="2052" width="9" style="60"/>
    <col min="2053" max="2063" width="8.140625" style="60" bestFit="1" customWidth="1"/>
    <col min="2064" max="2066" width="9" style="60"/>
    <col min="2067" max="2067" width="8.140625" style="60" bestFit="1" customWidth="1"/>
    <col min="2068" max="2068" width="13" style="60" bestFit="1" customWidth="1"/>
    <col min="2069" max="2077" width="8.140625" style="60" bestFit="1" customWidth="1"/>
    <col min="2078" max="2079" width="9" style="60"/>
    <col min="2080" max="2088" width="8.140625" style="60" bestFit="1" customWidth="1"/>
    <col min="2089" max="2090" width="9" style="60"/>
    <col min="2091" max="2094" width="8.140625" style="60" bestFit="1" customWidth="1"/>
    <col min="2095" max="2304" width="9" style="60"/>
    <col min="2305" max="2306" width="8.140625" style="60" bestFit="1" customWidth="1"/>
    <col min="2307" max="2308" width="9" style="60"/>
    <col min="2309" max="2319" width="8.140625" style="60" bestFit="1" customWidth="1"/>
    <col min="2320" max="2322" width="9" style="60"/>
    <col min="2323" max="2323" width="8.140625" style="60" bestFit="1" customWidth="1"/>
    <col min="2324" max="2324" width="13" style="60" bestFit="1" customWidth="1"/>
    <col min="2325" max="2333" width="8.140625" style="60" bestFit="1" customWidth="1"/>
    <col min="2334" max="2335" width="9" style="60"/>
    <col min="2336" max="2344" width="8.140625" style="60" bestFit="1" customWidth="1"/>
    <col min="2345" max="2346" width="9" style="60"/>
    <col min="2347" max="2350" width="8.140625" style="60" bestFit="1" customWidth="1"/>
    <col min="2351" max="2560" width="9" style="60"/>
    <col min="2561" max="2562" width="8.140625" style="60" bestFit="1" customWidth="1"/>
    <col min="2563" max="2564" width="9" style="60"/>
    <col min="2565" max="2575" width="8.140625" style="60" bestFit="1" customWidth="1"/>
    <col min="2576" max="2578" width="9" style="60"/>
    <col min="2579" max="2579" width="8.140625" style="60" bestFit="1" customWidth="1"/>
    <col min="2580" max="2580" width="13" style="60" bestFit="1" customWidth="1"/>
    <col min="2581" max="2589" width="8.140625" style="60" bestFit="1" customWidth="1"/>
    <col min="2590" max="2591" width="9" style="60"/>
    <col min="2592" max="2600" width="8.140625" style="60" bestFit="1" customWidth="1"/>
    <col min="2601" max="2602" width="9" style="60"/>
    <col min="2603" max="2606" width="8.140625" style="60" bestFit="1" customWidth="1"/>
    <col min="2607" max="2816" width="9" style="60"/>
    <col min="2817" max="2818" width="8.140625" style="60" bestFit="1" customWidth="1"/>
    <col min="2819" max="2820" width="9" style="60"/>
    <col min="2821" max="2831" width="8.140625" style="60" bestFit="1" customWidth="1"/>
    <col min="2832" max="2834" width="9" style="60"/>
    <col min="2835" max="2835" width="8.140625" style="60" bestFit="1" customWidth="1"/>
    <col min="2836" max="2836" width="13" style="60" bestFit="1" customWidth="1"/>
    <col min="2837" max="2845" width="8.140625" style="60" bestFit="1" customWidth="1"/>
    <col min="2846" max="2847" width="9" style="60"/>
    <col min="2848" max="2856" width="8.140625" style="60" bestFit="1" customWidth="1"/>
    <col min="2857" max="2858" width="9" style="60"/>
    <col min="2859" max="2862" width="8.140625" style="60" bestFit="1" customWidth="1"/>
    <col min="2863" max="3072" width="9" style="60"/>
    <col min="3073" max="3074" width="8.140625" style="60" bestFit="1" customWidth="1"/>
    <col min="3075" max="3076" width="9" style="60"/>
    <col min="3077" max="3087" width="8.140625" style="60" bestFit="1" customWidth="1"/>
    <col min="3088" max="3090" width="9" style="60"/>
    <col min="3091" max="3091" width="8.140625" style="60" bestFit="1" customWidth="1"/>
    <col min="3092" max="3092" width="13" style="60" bestFit="1" customWidth="1"/>
    <col min="3093" max="3101" width="8.140625" style="60" bestFit="1" customWidth="1"/>
    <col min="3102" max="3103" width="9" style="60"/>
    <col min="3104" max="3112" width="8.140625" style="60" bestFit="1" customWidth="1"/>
    <col min="3113" max="3114" width="9" style="60"/>
    <col min="3115" max="3118" width="8.140625" style="60" bestFit="1" customWidth="1"/>
    <col min="3119" max="3328" width="9" style="60"/>
    <col min="3329" max="3330" width="8.140625" style="60" bestFit="1" customWidth="1"/>
    <col min="3331" max="3332" width="9" style="60"/>
    <col min="3333" max="3343" width="8.140625" style="60" bestFit="1" customWidth="1"/>
    <col min="3344" max="3346" width="9" style="60"/>
    <col min="3347" max="3347" width="8.140625" style="60" bestFit="1" customWidth="1"/>
    <col min="3348" max="3348" width="13" style="60" bestFit="1" customWidth="1"/>
    <col min="3349" max="3357" width="8.140625" style="60" bestFit="1" customWidth="1"/>
    <col min="3358" max="3359" width="9" style="60"/>
    <col min="3360" max="3368" width="8.140625" style="60" bestFit="1" customWidth="1"/>
    <col min="3369" max="3370" width="9" style="60"/>
    <col min="3371" max="3374" width="8.140625" style="60" bestFit="1" customWidth="1"/>
    <col min="3375" max="3584" width="9" style="60"/>
    <col min="3585" max="3586" width="8.140625" style="60" bestFit="1" customWidth="1"/>
    <col min="3587" max="3588" width="9" style="60"/>
    <col min="3589" max="3599" width="8.140625" style="60" bestFit="1" customWidth="1"/>
    <col min="3600" max="3602" width="9" style="60"/>
    <col min="3603" max="3603" width="8.140625" style="60" bestFit="1" customWidth="1"/>
    <col min="3604" max="3604" width="13" style="60" bestFit="1" customWidth="1"/>
    <col min="3605" max="3613" width="8.140625" style="60" bestFit="1" customWidth="1"/>
    <col min="3614" max="3615" width="9" style="60"/>
    <col min="3616" max="3624" width="8.140625" style="60" bestFit="1" customWidth="1"/>
    <col min="3625" max="3626" width="9" style="60"/>
    <col min="3627" max="3630" width="8.140625" style="60" bestFit="1" customWidth="1"/>
    <col min="3631" max="3840" width="9" style="60"/>
    <col min="3841" max="3842" width="8.140625" style="60" bestFit="1" customWidth="1"/>
    <col min="3843" max="3844" width="9" style="60"/>
    <col min="3845" max="3855" width="8.140625" style="60" bestFit="1" customWidth="1"/>
    <col min="3856" max="3858" width="9" style="60"/>
    <col min="3859" max="3859" width="8.140625" style="60" bestFit="1" customWidth="1"/>
    <col min="3860" max="3860" width="13" style="60" bestFit="1" customWidth="1"/>
    <col min="3861" max="3869" width="8.140625" style="60" bestFit="1" customWidth="1"/>
    <col min="3870" max="3871" width="9" style="60"/>
    <col min="3872" max="3880" width="8.140625" style="60" bestFit="1" customWidth="1"/>
    <col min="3881" max="3882" width="9" style="60"/>
    <col min="3883" max="3886" width="8.140625" style="60" bestFit="1" customWidth="1"/>
    <col min="3887" max="4096" width="9" style="60"/>
    <col min="4097" max="4098" width="8.140625" style="60" bestFit="1" customWidth="1"/>
    <col min="4099" max="4100" width="9" style="60"/>
    <col min="4101" max="4111" width="8.140625" style="60" bestFit="1" customWidth="1"/>
    <col min="4112" max="4114" width="9" style="60"/>
    <col min="4115" max="4115" width="8.140625" style="60" bestFit="1" customWidth="1"/>
    <col min="4116" max="4116" width="13" style="60" bestFit="1" customWidth="1"/>
    <col min="4117" max="4125" width="8.140625" style="60" bestFit="1" customWidth="1"/>
    <col min="4126" max="4127" width="9" style="60"/>
    <col min="4128" max="4136" width="8.140625" style="60" bestFit="1" customWidth="1"/>
    <col min="4137" max="4138" width="9" style="60"/>
    <col min="4139" max="4142" width="8.140625" style="60" bestFit="1" customWidth="1"/>
    <col min="4143" max="4352" width="9" style="60"/>
    <col min="4353" max="4354" width="8.140625" style="60" bestFit="1" customWidth="1"/>
    <col min="4355" max="4356" width="9" style="60"/>
    <col min="4357" max="4367" width="8.140625" style="60" bestFit="1" customWidth="1"/>
    <col min="4368" max="4370" width="9" style="60"/>
    <col min="4371" max="4371" width="8.140625" style="60" bestFit="1" customWidth="1"/>
    <col min="4372" max="4372" width="13" style="60" bestFit="1" customWidth="1"/>
    <col min="4373" max="4381" width="8.140625" style="60" bestFit="1" customWidth="1"/>
    <col min="4382" max="4383" width="9" style="60"/>
    <col min="4384" max="4392" width="8.140625" style="60" bestFit="1" customWidth="1"/>
    <col min="4393" max="4394" width="9" style="60"/>
    <col min="4395" max="4398" width="8.140625" style="60" bestFit="1" customWidth="1"/>
    <col min="4399" max="4608" width="9" style="60"/>
    <col min="4609" max="4610" width="8.140625" style="60" bestFit="1" customWidth="1"/>
    <col min="4611" max="4612" width="9" style="60"/>
    <col min="4613" max="4623" width="8.140625" style="60" bestFit="1" customWidth="1"/>
    <col min="4624" max="4626" width="9" style="60"/>
    <col min="4627" max="4627" width="8.140625" style="60" bestFit="1" customWidth="1"/>
    <col min="4628" max="4628" width="13" style="60" bestFit="1" customWidth="1"/>
    <col min="4629" max="4637" width="8.140625" style="60" bestFit="1" customWidth="1"/>
    <col min="4638" max="4639" width="9" style="60"/>
    <col min="4640" max="4648" width="8.140625" style="60" bestFit="1" customWidth="1"/>
    <col min="4649" max="4650" width="9" style="60"/>
    <col min="4651" max="4654" width="8.140625" style="60" bestFit="1" customWidth="1"/>
    <col min="4655" max="4864" width="9" style="60"/>
    <col min="4865" max="4866" width="8.140625" style="60" bestFit="1" customWidth="1"/>
    <col min="4867" max="4868" width="9" style="60"/>
    <col min="4869" max="4879" width="8.140625" style="60" bestFit="1" customWidth="1"/>
    <col min="4880" max="4882" width="9" style="60"/>
    <col min="4883" max="4883" width="8.140625" style="60" bestFit="1" customWidth="1"/>
    <col min="4884" max="4884" width="13" style="60" bestFit="1" customWidth="1"/>
    <col min="4885" max="4893" width="8.140625" style="60" bestFit="1" customWidth="1"/>
    <col min="4894" max="4895" width="9" style="60"/>
    <col min="4896" max="4904" width="8.140625" style="60" bestFit="1" customWidth="1"/>
    <col min="4905" max="4906" width="9" style="60"/>
    <col min="4907" max="4910" width="8.140625" style="60" bestFit="1" customWidth="1"/>
    <col min="4911" max="5120" width="9" style="60"/>
    <col min="5121" max="5122" width="8.140625" style="60" bestFit="1" customWidth="1"/>
    <col min="5123" max="5124" width="9" style="60"/>
    <col min="5125" max="5135" width="8.140625" style="60" bestFit="1" customWidth="1"/>
    <col min="5136" max="5138" width="9" style="60"/>
    <col min="5139" max="5139" width="8.140625" style="60" bestFit="1" customWidth="1"/>
    <col min="5140" max="5140" width="13" style="60" bestFit="1" customWidth="1"/>
    <col min="5141" max="5149" width="8.140625" style="60" bestFit="1" customWidth="1"/>
    <col min="5150" max="5151" width="9" style="60"/>
    <col min="5152" max="5160" width="8.140625" style="60" bestFit="1" customWidth="1"/>
    <col min="5161" max="5162" width="9" style="60"/>
    <col min="5163" max="5166" width="8.140625" style="60" bestFit="1" customWidth="1"/>
    <col min="5167" max="5376" width="9" style="60"/>
    <col min="5377" max="5378" width="8.140625" style="60" bestFit="1" customWidth="1"/>
    <col min="5379" max="5380" width="9" style="60"/>
    <col min="5381" max="5391" width="8.140625" style="60" bestFit="1" customWidth="1"/>
    <col min="5392" max="5394" width="9" style="60"/>
    <col min="5395" max="5395" width="8.140625" style="60" bestFit="1" customWidth="1"/>
    <col min="5396" max="5396" width="13" style="60" bestFit="1" customWidth="1"/>
    <col min="5397" max="5405" width="8.140625" style="60" bestFit="1" customWidth="1"/>
    <col min="5406" max="5407" width="9" style="60"/>
    <col min="5408" max="5416" width="8.140625" style="60" bestFit="1" customWidth="1"/>
    <col min="5417" max="5418" width="9" style="60"/>
    <col min="5419" max="5422" width="8.140625" style="60" bestFit="1" customWidth="1"/>
    <col min="5423" max="5632" width="9" style="60"/>
    <col min="5633" max="5634" width="8.140625" style="60" bestFit="1" customWidth="1"/>
    <col min="5635" max="5636" width="9" style="60"/>
    <col min="5637" max="5647" width="8.140625" style="60" bestFit="1" customWidth="1"/>
    <col min="5648" max="5650" width="9" style="60"/>
    <col min="5651" max="5651" width="8.140625" style="60" bestFit="1" customWidth="1"/>
    <col min="5652" max="5652" width="13" style="60" bestFit="1" customWidth="1"/>
    <col min="5653" max="5661" width="8.140625" style="60" bestFit="1" customWidth="1"/>
    <col min="5662" max="5663" width="9" style="60"/>
    <col min="5664" max="5672" width="8.140625" style="60" bestFit="1" customWidth="1"/>
    <col min="5673" max="5674" width="9" style="60"/>
    <col min="5675" max="5678" width="8.140625" style="60" bestFit="1" customWidth="1"/>
    <col min="5679" max="5888" width="9" style="60"/>
    <col min="5889" max="5890" width="8.140625" style="60" bestFit="1" customWidth="1"/>
    <col min="5891" max="5892" width="9" style="60"/>
    <col min="5893" max="5903" width="8.140625" style="60" bestFit="1" customWidth="1"/>
    <col min="5904" max="5906" width="9" style="60"/>
    <col min="5907" max="5907" width="8.140625" style="60" bestFit="1" customWidth="1"/>
    <col min="5908" max="5908" width="13" style="60" bestFit="1" customWidth="1"/>
    <col min="5909" max="5917" width="8.140625" style="60" bestFit="1" customWidth="1"/>
    <col min="5918" max="5919" width="9" style="60"/>
    <col min="5920" max="5928" width="8.140625" style="60" bestFit="1" customWidth="1"/>
    <col min="5929" max="5930" width="9" style="60"/>
    <col min="5931" max="5934" width="8.140625" style="60" bestFit="1" customWidth="1"/>
    <col min="5935" max="6144" width="9" style="60"/>
    <col min="6145" max="6146" width="8.140625" style="60" bestFit="1" customWidth="1"/>
    <col min="6147" max="6148" width="9" style="60"/>
    <col min="6149" max="6159" width="8.140625" style="60" bestFit="1" customWidth="1"/>
    <col min="6160" max="6162" width="9" style="60"/>
    <col min="6163" max="6163" width="8.140625" style="60" bestFit="1" customWidth="1"/>
    <col min="6164" max="6164" width="13" style="60" bestFit="1" customWidth="1"/>
    <col min="6165" max="6173" width="8.140625" style="60" bestFit="1" customWidth="1"/>
    <col min="6174" max="6175" width="9" style="60"/>
    <col min="6176" max="6184" width="8.140625" style="60" bestFit="1" customWidth="1"/>
    <col min="6185" max="6186" width="9" style="60"/>
    <col min="6187" max="6190" width="8.140625" style="60" bestFit="1" customWidth="1"/>
    <col min="6191" max="6400" width="9" style="60"/>
    <col min="6401" max="6402" width="8.140625" style="60" bestFit="1" customWidth="1"/>
    <col min="6403" max="6404" width="9" style="60"/>
    <col min="6405" max="6415" width="8.140625" style="60" bestFit="1" customWidth="1"/>
    <col min="6416" max="6418" width="9" style="60"/>
    <col min="6419" max="6419" width="8.140625" style="60" bestFit="1" customWidth="1"/>
    <col min="6420" max="6420" width="13" style="60" bestFit="1" customWidth="1"/>
    <col min="6421" max="6429" width="8.140625" style="60" bestFit="1" customWidth="1"/>
    <col min="6430" max="6431" width="9" style="60"/>
    <col min="6432" max="6440" width="8.140625" style="60" bestFit="1" customWidth="1"/>
    <col min="6441" max="6442" width="9" style="60"/>
    <col min="6443" max="6446" width="8.140625" style="60" bestFit="1" customWidth="1"/>
    <col min="6447" max="6656" width="9" style="60"/>
    <col min="6657" max="6658" width="8.140625" style="60" bestFit="1" customWidth="1"/>
    <col min="6659" max="6660" width="9" style="60"/>
    <col min="6661" max="6671" width="8.140625" style="60" bestFit="1" customWidth="1"/>
    <col min="6672" max="6674" width="9" style="60"/>
    <col min="6675" max="6675" width="8.140625" style="60" bestFit="1" customWidth="1"/>
    <col min="6676" max="6676" width="13" style="60" bestFit="1" customWidth="1"/>
    <col min="6677" max="6685" width="8.140625" style="60" bestFit="1" customWidth="1"/>
    <col min="6686" max="6687" width="9" style="60"/>
    <col min="6688" max="6696" width="8.140625" style="60" bestFit="1" customWidth="1"/>
    <col min="6697" max="6698" width="9" style="60"/>
    <col min="6699" max="6702" width="8.140625" style="60" bestFit="1" customWidth="1"/>
    <col min="6703" max="6912" width="9" style="60"/>
    <col min="6913" max="6914" width="8.140625" style="60" bestFit="1" customWidth="1"/>
    <col min="6915" max="6916" width="9" style="60"/>
    <col min="6917" max="6927" width="8.140625" style="60" bestFit="1" customWidth="1"/>
    <col min="6928" max="6930" width="9" style="60"/>
    <col min="6931" max="6931" width="8.140625" style="60" bestFit="1" customWidth="1"/>
    <col min="6932" max="6932" width="13" style="60" bestFit="1" customWidth="1"/>
    <col min="6933" max="6941" width="8.140625" style="60" bestFit="1" customWidth="1"/>
    <col min="6942" max="6943" width="9" style="60"/>
    <col min="6944" max="6952" width="8.140625" style="60" bestFit="1" customWidth="1"/>
    <col min="6953" max="6954" width="9" style="60"/>
    <col min="6955" max="6958" width="8.140625" style="60" bestFit="1" customWidth="1"/>
    <col min="6959" max="7168" width="9" style="60"/>
    <col min="7169" max="7170" width="8.140625" style="60" bestFit="1" customWidth="1"/>
    <col min="7171" max="7172" width="9" style="60"/>
    <col min="7173" max="7183" width="8.140625" style="60" bestFit="1" customWidth="1"/>
    <col min="7184" max="7186" width="9" style="60"/>
    <col min="7187" max="7187" width="8.140625" style="60" bestFit="1" customWidth="1"/>
    <col min="7188" max="7188" width="13" style="60" bestFit="1" customWidth="1"/>
    <col min="7189" max="7197" width="8.140625" style="60" bestFit="1" customWidth="1"/>
    <col min="7198" max="7199" width="9" style="60"/>
    <col min="7200" max="7208" width="8.140625" style="60" bestFit="1" customWidth="1"/>
    <col min="7209" max="7210" width="9" style="60"/>
    <col min="7211" max="7214" width="8.140625" style="60" bestFit="1" customWidth="1"/>
    <col min="7215" max="7424" width="9" style="60"/>
    <col min="7425" max="7426" width="8.140625" style="60" bestFit="1" customWidth="1"/>
    <col min="7427" max="7428" width="9" style="60"/>
    <col min="7429" max="7439" width="8.140625" style="60" bestFit="1" customWidth="1"/>
    <col min="7440" max="7442" width="9" style="60"/>
    <col min="7443" max="7443" width="8.140625" style="60" bestFit="1" customWidth="1"/>
    <col min="7444" max="7444" width="13" style="60" bestFit="1" customWidth="1"/>
    <col min="7445" max="7453" width="8.140625" style="60" bestFit="1" customWidth="1"/>
    <col min="7454" max="7455" width="9" style="60"/>
    <col min="7456" max="7464" width="8.140625" style="60" bestFit="1" customWidth="1"/>
    <col min="7465" max="7466" width="9" style="60"/>
    <col min="7467" max="7470" width="8.140625" style="60" bestFit="1" customWidth="1"/>
    <col min="7471" max="7680" width="9" style="60"/>
    <col min="7681" max="7682" width="8.140625" style="60" bestFit="1" customWidth="1"/>
    <col min="7683" max="7684" width="9" style="60"/>
    <col min="7685" max="7695" width="8.140625" style="60" bestFit="1" customWidth="1"/>
    <col min="7696" max="7698" width="9" style="60"/>
    <col min="7699" max="7699" width="8.140625" style="60" bestFit="1" customWidth="1"/>
    <col min="7700" max="7700" width="13" style="60" bestFit="1" customWidth="1"/>
    <col min="7701" max="7709" width="8.140625" style="60" bestFit="1" customWidth="1"/>
    <col min="7710" max="7711" width="9" style="60"/>
    <col min="7712" max="7720" width="8.140625" style="60" bestFit="1" customWidth="1"/>
    <col min="7721" max="7722" width="9" style="60"/>
    <col min="7723" max="7726" width="8.140625" style="60" bestFit="1" customWidth="1"/>
    <col min="7727" max="7936" width="9" style="60"/>
    <col min="7937" max="7938" width="8.140625" style="60" bestFit="1" customWidth="1"/>
    <col min="7939" max="7940" width="9" style="60"/>
    <col min="7941" max="7951" width="8.140625" style="60" bestFit="1" customWidth="1"/>
    <col min="7952" max="7954" width="9" style="60"/>
    <col min="7955" max="7955" width="8.140625" style="60" bestFit="1" customWidth="1"/>
    <col min="7956" max="7956" width="13" style="60" bestFit="1" customWidth="1"/>
    <col min="7957" max="7965" width="8.140625" style="60" bestFit="1" customWidth="1"/>
    <col min="7966" max="7967" width="9" style="60"/>
    <col min="7968" max="7976" width="8.140625" style="60" bestFit="1" customWidth="1"/>
    <col min="7977" max="7978" width="9" style="60"/>
    <col min="7979" max="7982" width="8.140625" style="60" bestFit="1" customWidth="1"/>
    <col min="7983" max="8192" width="9" style="60"/>
    <col min="8193" max="8194" width="8.140625" style="60" bestFit="1" customWidth="1"/>
    <col min="8195" max="8196" width="9" style="60"/>
    <col min="8197" max="8207" width="8.140625" style="60" bestFit="1" customWidth="1"/>
    <col min="8208" max="8210" width="9" style="60"/>
    <col min="8211" max="8211" width="8.140625" style="60" bestFit="1" customWidth="1"/>
    <col min="8212" max="8212" width="13" style="60" bestFit="1" customWidth="1"/>
    <col min="8213" max="8221" width="8.140625" style="60" bestFit="1" customWidth="1"/>
    <col min="8222" max="8223" width="9" style="60"/>
    <col min="8224" max="8232" width="8.140625" style="60" bestFit="1" customWidth="1"/>
    <col min="8233" max="8234" width="9" style="60"/>
    <col min="8235" max="8238" width="8.140625" style="60" bestFit="1" customWidth="1"/>
    <col min="8239" max="8448" width="9" style="60"/>
    <col min="8449" max="8450" width="8.140625" style="60" bestFit="1" customWidth="1"/>
    <col min="8451" max="8452" width="9" style="60"/>
    <col min="8453" max="8463" width="8.140625" style="60" bestFit="1" customWidth="1"/>
    <col min="8464" max="8466" width="9" style="60"/>
    <col min="8467" max="8467" width="8.140625" style="60" bestFit="1" customWidth="1"/>
    <col min="8468" max="8468" width="13" style="60" bestFit="1" customWidth="1"/>
    <col min="8469" max="8477" width="8.140625" style="60" bestFit="1" customWidth="1"/>
    <col min="8478" max="8479" width="9" style="60"/>
    <col min="8480" max="8488" width="8.140625" style="60" bestFit="1" customWidth="1"/>
    <col min="8489" max="8490" width="9" style="60"/>
    <col min="8491" max="8494" width="8.140625" style="60" bestFit="1" customWidth="1"/>
    <col min="8495" max="8704" width="9" style="60"/>
    <col min="8705" max="8706" width="8.140625" style="60" bestFit="1" customWidth="1"/>
    <col min="8707" max="8708" width="9" style="60"/>
    <col min="8709" max="8719" width="8.140625" style="60" bestFit="1" customWidth="1"/>
    <col min="8720" max="8722" width="9" style="60"/>
    <col min="8723" max="8723" width="8.140625" style="60" bestFit="1" customWidth="1"/>
    <col min="8724" max="8724" width="13" style="60" bestFit="1" customWidth="1"/>
    <col min="8725" max="8733" width="8.140625" style="60" bestFit="1" customWidth="1"/>
    <col min="8734" max="8735" width="9" style="60"/>
    <col min="8736" max="8744" width="8.140625" style="60" bestFit="1" customWidth="1"/>
    <col min="8745" max="8746" width="9" style="60"/>
    <col min="8747" max="8750" width="8.140625" style="60" bestFit="1" customWidth="1"/>
    <col min="8751" max="8960" width="9" style="60"/>
    <col min="8961" max="8962" width="8.140625" style="60" bestFit="1" customWidth="1"/>
    <col min="8963" max="8964" width="9" style="60"/>
    <col min="8965" max="8975" width="8.140625" style="60" bestFit="1" customWidth="1"/>
    <col min="8976" max="8978" width="9" style="60"/>
    <col min="8979" max="8979" width="8.140625" style="60" bestFit="1" customWidth="1"/>
    <col min="8980" max="8980" width="13" style="60" bestFit="1" customWidth="1"/>
    <col min="8981" max="8989" width="8.140625" style="60" bestFit="1" customWidth="1"/>
    <col min="8990" max="8991" width="9" style="60"/>
    <col min="8992" max="9000" width="8.140625" style="60" bestFit="1" customWidth="1"/>
    <col min="9001" max="9002" width="9" style="60"/>
    <col min="9003" max="9006" width="8.140625" style="60" bestFit="1" customWidth="1"/>
    <col min="9007" max="9216" width="9" style="60"/>
    <col min="9217" max="9218" width="8.140625" style="60" bestFit="1" customWidth="1"/>
    <col min="9219" max="9220" width="9" style="60"/>
    <col min="9221" max="9231" width="8.140625" style="60" bestFit="1" customWidth="1"/>
    <col min="9232" max="9234" width="9" style="60"/>
    <col min="9235" max="9235" width="8.140625" style="60" bestFit="1" customWidth="1"/>
    <col min="9236" max="9236" width="13" style="60" bestFit="1" customWidth="1"/>
    <col min="9237" max="9245" width="8.140625" style="60" bestFit="1" customWidth="1"/>
    <col min="9246" max="9247" width="9" style="60"/>
    <col min="9248" max="9256" width="8.140625" style="60" bestFit="1" customWidth="1"/>
    <col min="9257" max="9258" width="9" style="60"/>
    <col min="9259" max="9262" width="8.140625" style="60" bestFit="1" customWidth="1"/>
    <col min="9263" max="9472" width="9" style="60"/>
    <col min="9473" max="9474" width="8.140625" style="60" bestFit="1" customWidth="1"/>
    <col min="9475" max="9476" width="9" style="60"/>
    <col min="9477" max="9487" width="8.140625" style="60" bestFit="1" customWidth="1"/>
    <col min="9488" max="9490" width="9" style="60"/>
    <col min="9491" max="9491" width="8.140625" style="60" bestFit="1" customWidth="1"/>
    <col min="9492" max="9492" width="13" style="60" bestFit="1" customWidth="1"/>
    <col min="9493" max="9501" width="8.140625" style="60" bestFit="1" customWidth="1"/>
    <col min="9502" max="9503" width="9" style="60"/>
    <col min="9504" max="9512" width="8.140625" style="60" bestFit="1" customWidth="1"/>
    <col min="9513" max="9514" width="9" style="60"/>
    <col min="9515" max="9518" width="8.140625" style="60" bestFit="1" customWidth="1"/>
    <col min="9519" max="9728" width="9" style="60"/>
    <col min="9729" max="9730" width="8.140625" style="60" bestFit="1" customWidth="1"/>
    <col min="9731" max="9732" width="9" style="60"/>
    <col min="9733" max="9743" width="8.140625" style="60" bestFit="1" customWidth="1"/>
    <col min="9744" max="9746" width="9" style="60"/>
    <col min="9747" max="9747" width="8.140625" style="60" bestFit="1" customWidth="1"/>
    <col min="9748" max="9748" width="13" style="60" bestFit="1" customWidth="1"/>
    <col min="9749" max="9757" width="8.140625" style="60" bestFit="1" customWidth="1"/>
    <col min="9758" max="9759" width="9" style="60"/>
    <col min="9760" max="9768" width="8.140625" style="60" bestFit="1" customWidth="1"/>
    <col min="9769" max="9770" width="9" style="60"/>
    <col min="9771" max="9774" width="8.140625" style="60" bestFit="1" customWidth="1"/>
    <col min="9775" max="9984" width="9" style="60"/>
    <col min="9985" max="9986" width="8.140625" style="60" bestFit="1" customWidth="1"/>
    <col min="9987" max="9988" width="9" style="60"/>
    <col min="9989" max="9999" width="8.140625" style="60" bestFit="1" customWidth="1"/>
    <col min="10000" max="10002" width="9" style="60"/>
    <col min="10003" max="10003" width="8.140625" style="60" bestFit="1" customWidth="1"/>
    <col min="10004" max="10004" width="13" style="60" bestFit="1" customWidth="1"/>
    <col min="10005" max="10013" width="8.140625" style="60" bestFit="1" customWidth="1"/>
    <col min="10014" max="10015" width="9" style="60"/>
    <col min="10016" max="10024" width="8.140625" style="60" bestFit="1" customWidth="1"/>
    <col min="10025" max="10026" width="9" style="60"/>
    <col min="10027" max="10030" width="8.140625" style="60" bestFit="1" customWidth="1"/>
    <col min="10031" max="10240" width="9" style="60"/>
    <col min="10241" max="10242" width="8.140625" style="60" bestFit="1" customWidth="1"/>
    <col min="10243" max="10244" width="9" style="60"/>
    <col min="10245" max="10255" width="8.140625" style="60" bestFit="1" customWidth="1"/>
    <col min="10256" max="10258" width="9" style="60"/>
    <col min="10259" max="10259" width="8.140625" style="60" bestFit="1" customWidth="1"/>
    <col min="10260" max="10260" width="13" style="60" bestFit="1" customWidth="1"/>
    <col min="10261" max="10269" width="8.140625" style="60" bestFit="1" customWidth="1"/>
    <col min="10270" max="10271" width="9" style="60"/>
    <col min="10272" max="10280" width="8.140625" style="60" bestFit="1" customWidth="1"/>
    <col min="10281" max="10282" width="9" style="60"/>
    <col min="10283" max="10286" width="8.140625" style="60" bestFit="1" customWidth="1"/>
    <col min="10287" max="10496" width="9" style="60"/>
    <col min="10497" max="10498" width="8.140625" style="60" bestFit="1" customWidth="1"/>
    <col min="10499" max="10500" width="9" style="60"/>
    <col min="10501" max="10511" width="8.140625" style="60" bestFit="1" customWidth="1"/>
    <col min="10512" max="10514" width="9" style="60"/>
    <col min="10515" max="10515" width="8.140625" style="60" bestFit="1" customWidth="1"/>
    <col min="10516" max="10516" width="13" style="60" bestFit="1" customWidth="1"/>
    <col min="10517" max="10525" width="8.140625" style="60" bestFit="1" customWidth="1"/>
    <col min="10526" max="10527" width="9" style="60"/>
    <col min="10528" max="10536" width="8.140625" style="60" bestFit="1" customWidth="1"/>
    <col min="10537" max="10538" width="9" style="60"/>
    <col min="10539" max="10542" width="8.140625" style="60" bestFit="1" customWidth="1"/>
    <col min="10543" max="10752" width="9" style="60"/>
    <col min="10753" max="10754" width="8.140625" style="60" bestFit="1" customWidth="1"/>
    <col min="10755" max="10756" width="9" style="60"/>
    <col min="10757" max="10767" width="8.140625" style="60" bestFit="1" customWidth="1"/>
    <col min="10768" max="10770" width="9" style="60"/>
    <col min="10771" max="10771" width="8.140625" style="60" bestFit="1" customWidth="1"/>
    <col min="10772" max="10772" width="13" style="60" bestFit="1" customWidth="1"/>
    <col min="10773" max="10781" width="8.140625" style="60" bestFit="1" customWidth="1"/>
    <col min="10782" max="10783" width="9" style="60"/>
    <col min="10784" max="10792" width="8.140625" style="60" bestFit="1" customWidth="1"/>
    <col min="10793" max="10794" width="9" style="60"/>
    <col min="10795" max="10798" width="8.140625" style="60" bestFit="1" customWidth="1"/>
    <col min="10799" max="11008" width="9" style="60"/>
    <col min="11009" max="11010" width="8.140625" style="60" bestFit="1" customWidth="1"/>
    <col min="11011" max="11012" width="9" style="60"/>
    <col min="11013" max="11023" width="8.140625" style="60" bestFit="1" customWidth="1"/>
    <col min="11024" max="11026" width="9" style="60"/>
    <col min="11027" max="11027" width="8.140625" style="60" bestFit="1" customWidth="1"/>
    <col min="11028" max="11028" width="13" style="60" bestFit="1" customWidth="1"/>
    <col min="11029" max="11037" width="8.140625" style="60" bestFit="1" customWidth="1"/>
    <col min="11038" max="11039" width="9" style="60"/>
    <col min="11040" max="11048" width="8.140625" style="60" bestFit="1" customWidth="1"/>
    <col min="11049" max="11050" width="9" style="60"/>
    <col min="11051" max="11054" width="8.140625" style="60" bestFit="1" customWidth="1"/>
    <col min="11055" max="11264" width="9" style="60"/>
    <col min="11265" max="11266" width="8.140625" style="60" bestFit="1" customWidth="1"/>
    <col min="11267" max="11268" width="9" style="60"/>
    <col min="11269" max="11279" width="8.140625" style="60" bestFit="1" customWidth="1"/>
    <col min="11280" max="11282" width="9" style="60"/>
    <col min="11283" max="11283" width="8.140625" style="60" bestFit="1" customWidth="1"/>
    <col min="11284" max="11284" width="13" style="60" bestFit="1" customWidth="1"/>
    <col min="11285" max="11293" width="8.140625" style="60" bestFit="1" customWidth="1"/>
    <col min="11294" max="11295" width="9" style="60"/>
    <col min="11296" max="11304" width="8.140625" style="60" bestFit="1" customWidth="1"/>
    <col min="11305" max="11306" width="9" style="60"/>
    <col min="11307" max="11310" width="8.140625" style="60" bestFit="1" customWidth="1"/>
    <col min="11311" max="11520" width="9" style="60"/>
    <col min="11521" max="11522" width="8.140625" style="60" bestFit="1" customWidth="1"/>
    <col min="11523" max="11524" width="9" style="60"/>
    <col min="11525" max="11535" width="8.140625" style="60" bestFit="1" customWidth="1"/>
    <col min="11536" max="11538" width="9" style="60"/>
    <col min="11539" max="11539" width="8.140625" style="60" bestFit="1" customWidth="1"/>
    <col min="11540" max="11540" width="13" style="60" bestFit="1" customWidth="1"/>
    <col min="11541" max="11549" width="8.140625" style="60" bestFit="1" customWidth="1"/>
    <col min="11550" max="11551" width="9" style="60"/>
    <col min="11552" max="11560" width="8.140625" style="60" bestFit="1" customWidth="1"/>
    <col min="11561" max="11562" width="9" style="60"/>
    <col min="11563" max="11566" width="8.140625" style="60" bestFit="1" customWidth="1"/>
    <col min="11567" max="11776" width="9" style="60"/>
    <col min="11777" max="11778" width="8.140625" style="60" bestFit="1" customWidth="1"/>
    <col min="11779" max="11780" width="9" style="60"/>
    <col min="11781" max="11791" width="8.140625" style="60" bestFit="1" customWidth="1"/>
    <col min="11792" max="11794" width="9" style="60"/>
    <col min="11795" max="11795" width="8.140625" style="60" bestFit="1" customWidth="1"/>
    <col min="11796" max="11796" width="13" style="60" bestFit="1" customWidth="1"/>
    <col min="11797" max="11805" width="8.140625" style="60" bestFit="1" customWidth="1"/>
    <col min="11806" max="11807" width="9" style="60"/>
    <col min="11808" max="11816" width="8.140625" style="60" bestFit="1" customWidth="1"/>
    <col min="11817" max="11818" width="9" style="60"/>
    <col min="11819" max="11822" width="8.140625" style="60" bestFit="1" customWidth="1"/>
    <col min="11823" max="12032" width="9" style="60"/>
    <col min="12033" max="12034" width="8.140625" style="60" bestFit="1" customWidth="1"/>
    <col min="12035" max="12036" width="9" style="60"/>
    <col min="12037" max="12047" width="8.140625" style="60" bestFit="1" customWidth="1"/>
    <col min="12048" max="12050" width="9" style="60"/>
    <col min="12051" max="12051" width="8.140625" style="60" bestFit="1" customWidth="1"/>
    <col min="12052" max="12052" width="13" style="60" bestFit="1" customWidth="1"/>
    <col min="12053" max="12061" width="8.140625" style="60" bestFit="1" customWidth="1"/>
    <col min="12062" max="12063" width="9" style="60"/>
    <col min="12064" max="12072" width="8.140625" style="60" bestFit="1" customWidth="1"/>
    <col min="12073" max="12074" width="9" style="60"/>
    <col min="12075" max="12078" width="8.140625" style="60" bestFit="1" customWidth="1"/>
    <col min="12079" max="12288" width="9" style="60"/>
    <col min="12289" max="12290" width="8.140625" style="60" bestFit="1" customWidth="1"/>
    <col min="12291" max="12292" width="9" style="60"/>
    <col min="12293" max="12303" width="8.140625" style="60" bestFit="1" customWidth="1"/>
    <col min="12304" max="12306" width="9" style="60"/>
    <col min="12307" max="12307" width="8.140625" style="60" bestFit="1" customWidth="1"/>
    <col min="12308" max="12308" width="13" style="60" bestFit="1" customWidth="1"/>
    <col min="12309" max="12317" width="8.140625" style="60" bestFit="1" customWidth="1"/>
    <col min="12318" max="12319" width="9" style="60"/>
    <col min="12320" max="12328" width="8.140625" style="60" bestFit="1" customWidth="1"/>
    <col min="12329" max="12330" width="9" style="60"/>
    <col min="12331" max="12334" width="8.140625" style="60" bestFit="1" customWidth="1"/>
    <col min="12335" max="12544" width="9" style="60"/>
    <col min="12545" max="12546" width="8.140625" style="60" bestFit="1" customWidth="1"/>
    <col min="12547" max="12548" width="9" style="60"/>
    <col min="12549" max="12559" width="8.140625" style="60" bestFit="1" customWidth="1"/>
    <col min="12560" max="12562" width="9" style="60"/>
    <col min="12563" max="12563" width="8.140625" style="60" bestFit="1" customWidth="1"/>
    <col min="12564" max="12564" width="13" style="60" bestFit="1" customWidth="1"/>
    <col min="12565" max="12573" width="8.140625" style="60" bestFit="1" customWidth="1"/>
    <col min="12574" max="12575" width="9" style="60"/>
    <col min="12576" max="12584" width="8.140625" style="60" bestFit="1" customWidth="1"/>
    <col min="12585" max="12586" width="9" style="60"/>
    <col min="12587" max="12590" width="8.140625" style="60" bestFit="1" customWidth="1"/>
    <col min="12591" max="12800" width="9" style="60"/>
    <col min="12801" max="12802" width="8.140625" style="60" bestFit="1" customWidth="1"/>
    <col min="12803" max="12804" width="9" style="60"/>
    <col min="12805" max="12815" width="8.140625" style="60" bestFit="1" customWidth="1"/>
    <col min="12816" max="12818" width="9" style="60"/>
    <col min="12819" max="12819" width="8.140625" style="60" bestFit="1" customWidth="1"/>
    <col min="12820" max="12820" width="13" style="60" bestFit="1" customWidth="1"/>
    <col min="12821" max="12829" width="8.140625" style="60" bestFit="1" customWidth="1"/>
    <col min="12830" max="12831" width="9" style="60"/>
    <col min="12832" max="12840" width="8.140625" style="60" bestFit="1" customWidth="1"/>
    <col min="12841" max="12842" width="9" style="60"/>
    <col min="12843" max="12846" width="8.140625" style="60" bestFit="1" customWidth="1"/>
    <col min="12847" max="13056" width="9" style="60"/>
    <col min="13057" max="13058" width="8.140625" style="60" bestFit="1" customWidth="1"/>
    <col min="13059" max="13060" width="9" style="60"/>
    <col min="13061" max="13071" width="8.140625" style="60" bestFit="1" customWidth="1"/>
    <col min="13072" max="13074" width="9" style="60"/>
    <col min="13075" max="13075" width="8.140625" style="60" bestFit="1" customWidth="1"/>
    <col min="13076" max="13076" width="13" style="60" bestFit="1" customWidth="1"/>
    <col min="13077" max="13085" width="8.140625" style="60" bestFit="1" customWidth="1"/>
    <col min="13086" max="13087" width="9" style="60"/>
    <col min="13088" max="13096" width="8.140625" style="60" bestFit="1" customWidth="1"/>
    <col min="13097" max="13098" width="9" style="60"/>
    <col min="13099" max="13102" width="8.140625" style="60" bestFit="1" customWidth="1"/>
    <col min="13103" max="13312" width="9" style="60"/>
    <col min="13313" max="13314" width="8.140625" style="60" bestFit="1" customWidth="1"/>
    <col min="13315" max="13316" width="9" style="60"/>
    <col min="13317" max="13327" width="8.140625" style="60" bestFit="1" customWidth="1"/>
    <col min="13328" max="13330" width="9" style="60"/>
    <col min="13331" max="13331" width="8.140625" style="60" bestFit="1" customWidth="1"/>
    <col min="13332" max="13332" width="13" style="60" bestFit="1" customWidth="1"/>
    <col min="13333" max="13341" width="8.140625" style="60" bestFit="1" customWidth="1"/>
    <col min="13342" max="13343" width="9" style="60"/>
    <col min="13344" max="13352" width="8.140625" style="60" bestFit="1" customWidth="1"/>
    <col min="13353" max="13354" width="9" style="60"/>
    <col min="13355" max="13358" width="8.140625" style="60" bestFit="1" customWidth="1"/>
    <col min="13359" max="13568" width="9" style="60"/>
    <col min="13569" max="13570" width="8.140625" style="60" bestFit="1" customWidth="1"/>
    <col min="13571" max="13572" width="9" style="60"/>
    <col min="13573" max="13583" width="8.140625" style="60" bestFit="1" customWidth="1"/>
    <col min="13584" max="13586" width="9" style="60"/>
    <col min="13587" max="13587" width="8.140625" style="60" bestFit="1" customWidth="1"/>
    <col min="13588" max="13588" width="13" style="60" bestFit="1" customWidth="1"/>
    <col min="13589" max="13597" width="8.140625" style="60" bestFit="1" customWidth="1"/>
    <col min="13598" max="13599" width="9" style="60"/>
    <col min="13600" max="13608" width="8.140625" style="60" bestFit="1" customWidth="1"/>
    <col min="13609" max="13610" width="9" style="60"/>
    <col min="13611" max="13614" width="8.140625" style="60" bestFit="1" customWidth="1"/>
    <col min="13615" max="13824" width="9" style="60"/>
    <col min="13825" max="13826" width="8.140625" style="60" bestFit="1" customWidth="1"/>
    <col min="13827" max="13828" width="9" style="60"/>
    <col min="13829" max="13839" width="8.140625" style="60" bestFit="1" customWidth="1"/>
    <col min="13840" max="13842" width="9" style="60"/>
    <col min="13843" max="13843" width="8.140625" style="60" bestFit="1" customWidth="1"/>
    <col min="13844" max="13844" width="13" style="60" bestFit="1" customWidth="1"/>
    <col min="13845" max="13853" width="8.140625" style="60" bestFit="1" customWidth="1"/>
    <col min="13854" max="13855" width="9" style="60"/>
    <col min="13856" max="13864" width="8.140625" style="60" bestFit="1" customWidth="1"/>
    <col min="13865" max="13866" width="9" style="60"/>
    <col min="13867" max="13870" width="8.140625" style="60" bestFit="1" customWidth="1"/>
    <col min="13871" max="14080" width="9" style="60"/>
    <col min="14081" max="14082" width="8.140625" style="60" bestFit="1" customWidth="1"/>
    <col min="14083" max="14084" width="9" style="60"/>
    <col min="14085" max="14095" width="8.140625" style="60" bestFit="1" customWidth="1"/>
    <col min="14096" max="14098" width="9" style="60"/>
    <col min="14099" max="14099" width="8.140625" style="60" bestFit="1" customWidth="1"/>
    <col min="14100" max="14100" width="13" style="60" bestFit="1" customWidth="1"/>
    <col min="14101" max="14109" width="8.140625" style="60" bestFit="1" customWidth="1"/>
    <col min="14110" max="14111" width="9" style="60"/>
    <col min="14112" max="14120" width="8.140625" style="60" bestFit="1" customWidth="1"/>
    <col min="14121" max="14122" width="9" style="60"/>
    <col min="14123" max="14126" width="8.140625" style="60" bestFit="1" customWidth="1"/>
    <col min="14127" max="14336" width="9" style="60"/>
    <col min="14337" max="14338" width="8.140625" style="60" bestFit="1" customWidth="1"/>
    <col min="14339" max="14340" width="9" style="60"/>
    <col min="14341" max="14351" width="8.140625" style="60" bestFit="1" customWidth="1"/>
    <col min="14352" max="14354" width="9" style="60"/>
    <col min="14355" max="14355" width="8.140625" style="60" bestFit="1" customWidth="1"/>
    <col min="14356" max="14356" width="13" style="60" bestFit="1" customWidth="1"/>
    <col min="14357" max="14365" width="8.140625" style="60" bestFit="1" customWidth="1"/>
    <col min="14366" max="14367" width="9" style="60"/>
    <col min="14368" max="14376" width="8.140625" style="60" bestFit="1" customWidth="1"/>
    <col min="14377" max="14378" width="9" style="60"/>
    <col min="14379" max="14382" width="8.140625" style="60" bestFit="1" customWidth="1"/>
    <col min="14383" max="14592" width="9" style="60"/>
    <col min="14593" max="14594" width="8.140625" style="60" bestFit="1" customWidth="1"/>
    <col min="14595" max="14596" width="9" style="60"/>
    <col min="14597" max="14607" width="8.140625" style="60" bestFit="1" customWidth="1"/>
    <col min="14608" max="14610" width="9" style="60"/>
    <col min="14611" max="14611" width="8.140625" style="60" bestFit="1" customWidth="1"/>
    <col min="14612" max="14612" width="13" style="60" bestFit="1" customWidth="1"/>
    <col min="14613" max="14621" width="8.140625" style="60" bestFit="1" customWidth="1"/>
    <col min="14622" max="14623" width="9" style="60"/>
    <col min="14624" max="14632" width="8.140625" style="60" bestFit="1" customWidth="1"/>
    <col min="14633" max="14634" width="9" style="60"/>
    <col min="14635" max="14638" width="8.140625" style="60" bestFit="1" customWidth="1"/>
    <col min="14639" max="14848" width="9" style="60"/>
    <col min="14849" max="14850" width="8.140625" style="60" bestFit="1" customWidth="1"/>
    <col min="14851" max="14852" width="9" style="60"/>
    <col min="14853" max="14863" width="8.140625" style="60" bestFit="1" customWidth="1"/>
    <col min="14864" max="14866" width="9" style="60"/>
    <col min="14867" max="14867" width="8.140625" style="60" bestFit="1" customWidth="1"/>
    <col min="14868" max="14868" width="13" style="60" bestFit="1" customWidth="1"/>
    <col min="14869" max="14877" width="8.140625" style="60" bestFit="1" customWidth="1"/>
    <col min="14878" max="14879" width="9" style="60"/>
    <col min="14880" max="14888" width="8.140625" style="60" bestFit="1" customWidth="1"/>
    <col min="14889" max="14890" width="9" style="60"/>
    <col min="14891" max="14894" width="8.140625" style="60" bestFit="1" customWidth="1"/>
    <col min="14895" max="15104" width="9" style="60"/>
    <col min="15105" max="15106" width="8.140625" style="60" bestFit="1" customWidth="1"/>
    <col min="15107" max="15108" width="9" style="60"/>
    <col min="15109" max="15119" width="8.140625" style="60" bestFit="1" customWidth="1"/>
    <col min="15120" max="15122" width="9" style="60"/>
    <col min="15123" max="15123" width="8.140625" style="60" bestFit="1" customWidth="1"/>
    <col min="15124" max="15124" width="13" style="60" bestFit="1" customWidth="1"/>
    <col min="15125" max="15133" width="8.140625" style="60" bestFit="1" customWidth="1"/>
    <col min="15134" max="15135" width="9" style="60"/>
    <col min="15136" max="15144" width="8.140625" style="60" bestFit="1" customWidth="1"/>
    <col min="15145" max="15146" width="9" style="60"/>
    <col min="15147" max="15150" width="8.140625" style="60" bestFit="1" customWidth="1"/>
    <col min="15151" max="15360" width="9" style="60"/>
    <col min="15361" max="15362" width="8.140625" style="60" bestFit="1" customWidth="1"/>
    <col min="15363" max="15364" width="9" style="60"/>
    <col min="15365" max="15375" width="8.140625" style="60" bestFit="1" customWidth="1"/>
    <col min="15376" max="15378" width="9" style="60"/>
    <col min="15379" max="15379" width="8.140625" style="60" bestFit="1" customWidth="1"/>
    <col min="15380" max="15380" width="13" style="60" bestFit="1" customWidth="1"/>
    <col min="15381" max="15389" width="8.140625" style="60" bestFit="1" customWidth="1"/>
    <col min="15390" max="15391" width="9" style="60"/>
    <col min="15392" max="15400" width="8.140625" style="60" bestFit="1" customWidth="1"/>
    <col min="15401" max="15402" width="9" style="60"/>
    <col min="15403" max="15406" width="8.140625" style="60" bestFit="1" customWidth="1"/>
    <col min="15407" max="15616" width="9" style="60"/>
    <col min="15617" max="15618" width="8.140625" style="60" bestFit="1" customWidth="1"/>
    <col min="15619" max="15620" width="9" style="60"/>
    <col min="15621" max="15631" width="8.140625" style="60" bestFit="1" customWidth="1"/>
    <col min="15632" max="15634" width="9" style="60"/>
    <col min="15635" max="15635" width="8.140625" style="60" bestFit="1" customWidth="1"/>
    <col min="15636" max="15636" width="13" style="60" bestFit="1" customWidth="1"/>
    <col min="15637" max="15645" width="8.140625" style="60" bestFit="1" customWidth="1"/>
    <col min="15646" max="15647" width="9" style="60"/>
    <col min="15648" max="15656" width="8.140625" style="60" bestFit="1" customWidth="1"/>
    <col min="15657" max="15658" width="9" style="60"/>
    <col min="15659" max="15662" width="8.140625" style="60" bestFit="1" customWidth="1"/>
    <col min="15663" max="15872" width="9" style="60"/>
    <col min="15873" max="15874" width="8.140625" style="60" bestFit="1" customWidth="1"/>
    <col min="15875" max="15876" width="9" style="60"/>
    <col min="15877" max="15887" width="8.140625" style="60" bestFit="1" customWidth="1"/>
    <col min="15888" max="15890" width="9" style="60"/>
    <col min="15891" max="15891" width="8.140625" style="60" bestFit="1" customWidth="1"/>
    <col min="15892" max="15892" width="13" style="60" bestFit="1" customWidth="1"/>
    <col min="15893" max="15901" width="8.140625" style="60" bestFit="1" customWidth="1"/>
    <col min="15902" max="15903" width="9" style="60"/>
    <col min="15904" max="15912" width="8.140625" style="60" bestFit="1" customWidth="1"/>
    <col min="15913" max="15914" width="9" style="60"/>
    <col min="15915" max="15918" width="8.140625" style="60" bestFit="1" customWidth="1"/>
    <col min="15919" max="16128" width="9" style="60"/>
    <col min="16129" max="16130" width="8.140625" style="60" bestFit="1" customWidth="1"/>
    <col min="16131" max="16132" width="9" style="60"/>
    <col min="16133" max="16143" width="8.140625" style="60" bestFit="1" customWidth="1"/>
    <col min="16144" max="16146" width="9" style="60"/>
    <col min="16147" max="16147" width="8.140625" style="60" bestFit="1" customWidth="1"/>
    <col min="16148" max="16148" width="13" style="60" bestFit="1" customWidth="1"/>
    <col min="16149" max="16157" width="8.140625" style="60" bestFit="1" customWidth="1"/>
    <col min="16158" max="16159" width="9" style="60"/>
    <col min="16160" max="16168" width="8.140625" style="60" bestFit="1" customWidth="1"/>
    <col min="16169" max="16170" width="9" style="60"/>
    <col min="16171" max="16174" width="8.140625" style="60" bestFit="1" customWidth="1"/>
    <col min="16175" max="16384" width="9" style="60"/>
  </cols>
  <sheetData>
    <row r="1" spans="1:46">
      <c r="B1" s="60">
        <f>J8</f>
        <v>142</v>
      </c>
    </row>
    <row r="2" spans="1:46">
      <c r="A2" s="61">
        <v>2.5000000000000001E-2</v>
      </c>
      <c r="B2" s="62">
        <f>B$1*A2</f>
        <v>3.5500000000000003</v>
      </c>
    </row>
    <row r="3" spans="1:46">
      <c r="A3" s="61">
        <f t="shared" ref="A3:A66" si="0">A2+(1/360)</f>
        <v>2.777777777777778E-2</v>
      </c>
      <c r="B3" s="62">
        <f>B$1*A3</f>
        <v>3.9444444444444446</v>
      </c>
    </row>
    <row r="4" spans="1:46">
      <c r="A4" s="61">
        <f t="shared" si="0"/>
        <v>3.0555555555555558E-2</v>
      </c>
      <c r="B4" s="62">
        <f t="shared" ref="B4:B67" si="1">B$1*A4</f>
        <v>4.3388888888888895</v>
      </c>
      <c r="E4" s="63"/>
      <c r="F4" s="63"/>
      <c r="K4" s="63"/>
      <c r="L4" s="63"/>
      <c r="M4" s="63"/>
      <c r="N4" s="63"/>
      <c r="O4" s="63"/>
      <c r="P4" s="63"/>
      <c r="Q4" s="64"/>
      <c r="S4" s="63"/>
      <c r="T4" s="63"/>
      <c r="U4" s="63"/>
      <c r="V4" s="63"/>
      <c r="W4" s="63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53"/>
      <c r="AO4" s="53"/>
      <c r="AP4" s="53"/>
      <c r="AQ4" s="53"/>
      <c r="AR4" s="53"/>
      <c r="AS4" s="53"/>
      <c r="AT4" s="53"/>
    </row>
    <row r="5" spans="1:46">
      <c r="A5" s="61">
        <f t="shared" si="0"/>
        <v>3.3333333333333333E-2</v>
      </c>
      <c r="B5" s="62">
        <f t="shared" si="1"/>
        <v>4.7333333333333334</v>
      </c>
      <c r="D5" s="66" t="s">
        <v>79</v>
      </c>
      <c r="E5" s="63"/>
      <c r="F5" s="63"/>
      <c r="K5" s="63"/>
      <c r="L5" s="63"/>
      <c r="M5" s="63"/>
      <c r="N5" s="63"/>
      <c r="O5" s="63"/>
      <c r="P5" s="63"/>
      <c r="Q5" s="64"/>
      <c r="R5" s="63" t="s">
        <v>80</v>
      </c>
      <c r="S5" s="63"/>
      <c r="T5" s="63"/>
      <c r="U5" s="63"/>
      <c r="V5" s="63"/>
      <c r="W5" s="63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53"/>
      <c r="AO5" s="53"/>
      <c r="AP5" s="53"/>
      <c r="AQ5" s="53"/>
      <c r="AR5" s="53"/>
      <c r="AS5" s="53"/>
      <c r="AT5" s="53"/>
    </row>
    <row r="6" spans="1:46">
      <c r="A6" s="61">
        <f t="shared" si="0"/>
        <v>3.6111111111111108E-2</v>
      </c>
      <c r="B6" s="62">
        <f t="shared" si="1"/>
        <v>5.1277777777777773</v>
      </c>
      <c r="E6" s="63"/>
      <c r="F6" s="63"/>
      <c r="I6" s="60" t="s">
        <v>81</v>
      </c>
      <c r="J6" s="60" t="s">
        <v>82</v>
      </c>
      <c r="K6" s="63"/>
      <c r="L6" s="63"/>
      <c r="M6" s="63"/>
      <c r="N6" s="63"/>
      <c r="O6" s="63"/>
      <c r="P6" s="63"/>
      <c r="Q6" s="64"/>
      <c r="R6" s="63"/>
      <c r="S6" s="63"/>
      <c r="T6" s="63"/>
      <c r="U6" s="63"/>
      <c r="V6" s="63"/>
      <c r="W6" s="63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53"/>
      <c r="AO6" s="53"/>
      <c r="AP6" s="53"/>
      <c r="AQ6" s="53"/>
      <c r="AR6" s="53"/>
      <c r="AS6" s="53"/>
      <c r="AT6" s="53"/>
    </row>
    <row r="7" spans="1:46">
      <c r="A7" s="61">
        <f t="shared" si="0"/>
        <v>3.8888888888888883E-2</v>
      </c>
      <c r="B7" s="62">
        <f t="shared" si="1"/>
        <v>5.5222222222222213</v>
      </c>
      <c r="D7" s="63" t="s">
        <v>83</v>
      </c>
      <c r="E7" s="63"/>
      <c r="F7" s="63"/>
      <c r="K7" s="63"/>
      <c r="L7" s="63"/>
      <c r="M7" s="63"/>
      <c r="N7" s="63"/>
      <c r="O7" s="63"/>
      <c r="P7" s="63"/>
      <c r="Q7" s="64"/>
      <c r="R7" s="63" t="s">
        <v>83</v>
      </c>
      <c r="S7" s="63"/>
      <c r="T7" s="63"/>
      <c r="U7" s="63"/>
      <c r="V7" s="63"/>
      <c r="W7" s="63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53"/>
      <c r="AO7" s="53"/>
      <c r="AP7" s="53"/>
      <c r="AQ7" s="53"/>
      <c r="AR7" s="53"/>
      <c r="AS7" s="53"/>
      <c r="AT7" s="53"/>
    </row>
    <row r="8" spans="1:46">
      <c r="A8" s="61">
        <f t="shared" si="0"/>
        <v>4.1666666666666657E-2</v>
      </c>
      <c r="B8" s="62">
        <f t="shared" si="1"/>
        <v>5.9166666666666652</v>
      </c>
      <c r="D8" s="66" t="s">
        <v>84</v>
      </c>
      <c r="E8" s="67" t="str">
        <f>G8</f>
        <v>227,72</v>
      </c>
      <c r="F8" s="63"/>
      <c r="G8" s="28" t="str">
        <f>Calculadora!$B$1</f>
        <v>227,72</v>
      </c>
      <c r="I8" s="28" t="s">
        <v>85</v>
      </c>
      <c r="J8" s="28">
        <f>Calculadora!$B$24</f>
        <v>142</v>
      </c>
      <c r="K8" s="63"/>
      <c r="L8" s="63"/>
      <c r="M8" s="63"/>
      <c r="N8" s="65"/>
      <c r="O8" s="63"/>
      <c r="P8" s="63"/>
      <c r="Q8" s="64"/>
      <c r="R8" s="63" t="s">
        <v>84</v>
      </c>
      <c r="S8" s="67" t="str">
        <f>E8</f>
        <v>227,72</v>
      </c>
      <c r="T8" s="63"/>
      <c r="U8" s="63"/>
      <c r="V8" s="63"/>
      <c r="W8" s="63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53"/>
      <c r="AO8" s="53"/>
      <c r="AP8" s="53"/>
      <c r="AQ8" s="53"/>
      <c r="AR8" s="53"/>
      <c r="AS8" s="53"/>
      <c r="AT8" s="53"/>
    </row>
    <row r="9" spans="1:46">
      <c r="A9" s="61">
        <f t="shared" si="0"/>
        <v>4.4444444444444432E-2</v>
      </c>
      <c r="B9" s="62">
        <f t="shared" si="1"/>
        <v>6.3111111111111091</v>
      </c>
      <c r="D9" s="66" t="s">
        <v>86</v>
      </c>
      <c r="E9" s="63" t="str">
        <f>G9</f>
        <v>-3,65</v>
      </c>
      <c r="F9" s="63"/>
      <c r="G9" s="28" t="str">
        <f>Calculadora!$B$2</f>
        <v>-3,65</v>
      </c>
      <c r="I9" s="60" t="e">
        <f>I17/0.218</f>
        <v>#N/A</v>
      </c>
      <c r="J9" s="60" t="e">
        <f>W17/0.218</f>
        <v>#N/A</v>
      </c>
      <c r="K9" s="63"/>
      <c r="L9" s="63"/>
      <c r="M9" s="63"/>
      <c r="N9" s="65"/>
      <c r="O9" s="63"/>
      <c r="P9" s="63"/>
      <c r="Q9" s="64"/>
      <c r="R9" s="63" t="s">
        <v>86</v>
      </c>
      <c r="S9" s="63" t="str">
        <f>E9</f>
        <v>-3,65</v>
      </c>
      <c r="T9" s="63"/>
      <c r="U9" s="63"/>
      <c r="V9" s="63"/>
      <c r="W9" s="63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53"/>
      <c r="AO9" s="53"/>
      <c r="AP9" s="53"/>
      <c r="AQ9" s="53"/>
      <c r="AR9" s="53"/>
      <c r="AS9" s="53"/>
      <c r="AT9" s="53"/>
    </row>
    <row r="10" spans="1:46">
      <c r="A10" s="61">
        <f t="shared" si="0"/>
        <v>4.7222222222222207E-2</v>
      </c>
      <c r="B10" s="62">
        <f t="shared" si="1"/>
        <v>6.705555555555553</v>
      </c>
      <c r="D10" s="66" t="s">
        <v>87</v>
      </c>
      <c r="E10" s="63">
        <f>G10</f>
        <v>4</v>
      </c>
      <c r="F10" s="63"/>
      <c r="G10" s="28">
        <f>Calculadora!$B$3</f>
        <v>4</v>
      </c>
      <c r="I10" s="28" t="e">
        <f>INDEX('6i'!B$2:B$222,(ROUND(((I18-2.5)/(100/360)+1),0)),1)</f>
        <v>#N/A</v>
      </c>
      <c r="J10" s="28" t="e">
        <f>INDEX('6i'!B$2:B$222,(ROUND(((W18-2.5)/(100/360)+1),0)),1)</f>
        <v>#N/A</v>
      </c>
      <c r="K10" s="63"/>
      <c r="L10" s="63"/>
      <c r="M10" s="63"/>
      <c r="N10" s="63"/>
      <c r="O10" s="65"/>
      <c r="P10" s="63"/>
      <c r="Q10" s="64"/>
      <c r="R10" s="63" t="s">
        <v>87</v>
      </c>
      <c r="S10" s="63">
        <f>(-1)*E10</f>
        <v>-4</v>
      </c>
      <c r="T10" s="63"/>
      <c r="U10" s="63"/>
      <c r="V10" s="63"/>
      <c r="W10" s="63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53"/>
      <c r="AO10" s="53"/>
      <c r="AP10" s="53"/>
      <c r="AQ10" s="53"/>
      <c r="AR10" s="53"/>
      <c r="AS10" s="53"/>
      <c r="AT10" s="53"/>
    </row>
    <row r="11" spans="1:46">
      <c r="A11" s="61">
        <f t="shared" si="0"/>
        <v>4.9999999999999982E-2</v>
      </c>
      <c r="B11" s="62">
        <f t="shared" si="1"/>
        <v>7.0999999999999979</v>
      </c>
      <c r="D11" s="66" t="s">
        <v>88</v>
      </c>
      <c r="E11" s="63" t="str">
        <f>G11</f>
        <v>57,53</v>
      </c>
      <c r="F11" s="63"/>
      <c r="G11" s="28" t="str">
        <f>Calculadora!$B$4</f>
        <v>57,53</v>
      </c>
      <c r="K11" s="63"/>
      <c r="L11" s="63"/>
      <c r="M11" s="63"/>
      <c r="N11" s="63"/>
      <c r="O11" s="63"/>
      <c r="P11" s="63"/>
      <c r="Q11" s="64"/>
      <c r="R11" s="63" t="s">
        <v>88</v>
      </c>
      <c r="S11" s="63" t="str">
        <f>E11</f>
        <v>57,53</v>
      </c>
      <c r="T11" s="63"/>
      <c r="U11" s="63"/>
      <c r="V11" s="63"/>
      <c r="W11" s="63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53"/>
      <c r="AP11" s="53"/>
      <c r="AQ11" s="53"/>
      <c r="AR11" s="53"/>
      <c r="AS11" s="53"/>
      <c r="AT11" s="53"/>
    </row>
    <row r="12" spans="1:46">
      <c r="A12" s="61">
        <f t="shared" si="0"/>
        <v>5.2777777777777757E-2</v>
      </c>
      <c r="B12" s="62">
        <f t="shared" si="1"/>
        <v>7.4944444444444418</v>
      </c>
      <c r="D12" s="66" t="s">
        <v>89</v>
      </c>
      <c r="E12" s="63">
        <f>G12*100</f>
        <v>98</v>
      </c>
      <c r="F12" s="63"/>
      <c r="G12" s="68">
        <f>Calculadora!$B$6</f>
        <v>0.98</v>
      </c>
      <c r="K12" s="63" t="s">
        <v>90</v>
      </c>
      <c r="L12" s="63" t="s">
        <v>91</v>
      </c>
      <c r="M12" s="63"/>
      <c r="N12" s="63"/>
      <c r="O12" s="63"/>
      <c r="P12" s="63"/>
      <c r="Q12" s="64"/>
      <c r="R12" s="63" t="s">
        <v>89</v>
      </c>
      <c r="S12" s="69">
        <f>E12</f>
        <v>98</v>
      </c>
      <c r="T12" s="63"/>
      <c r="U12" s="63"/>
      <c r="V12" s="63"/>
      <c r="W12" s="63"/>
      <c r="X12" s="65"/>
      <c r="Y12" s="63" t="s">
        <v>90</v>
      </c>
      <c r="Z12" s="63" t="s">
        <v>91</v>
      </c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53"/>
      <c r="AO12" s="53"/>
      <c r="AP12" s="53"/>
      <c r="AQ12" s="53"/>
      <c r="AR12" s="53"/>
      <c r="AS12" s="53"/>
      <c r="AT12" s="53"/>
    </row>
    <row r="13" spans="1:46">
      <c r="A13" s="61">
        <f t="shared" si="0"/>
        <v>5.5555555555555532E-2</v>
      </c>
      <c r="B13" s="62">
        <f t="shared" si="1"/>
        <v>7.8888888888888857</v>
      </c>
      <c r="D13" s="66" t="s">
        <v>92</v>
      </c>
      <c r="E13" s="63" t="str">
        <f>G13</f>
        <v>0,02</v>
      </c>
      <c r="F13" s="63"/>
      <c r="G13" s="28" t="str">
        <f>Calculadora!$B$5</f>
        <v>0,02</v>
      </c>
      <c r="H13" s="28"/>
      <c r="I13" s="28"/>
      <c r="J13" s="63"/>
      <c r="K13" s="63">
        <v>100</v>
      </c>
      <c r="L13" s="63">
        <f t="shared" ref="L13:L18" si="2">100/K13</f>
        <v>1</v>
      </c>
      <c r="M13" s="63" t="s">
        <v>93</v>
      </c>
      <c r="N13" s="63" t="e">
        <f>INDEX(M17:M83,MATCH(O16,O17:O83,0))</f>
        <v>#N/A</v>
      </c>
      <c r="O13" s="70" t="e">
        <f>H18-(INDEX(N17:N83,MATCH(O16,O17:O83,0)))</f>
        <v>#N/A</v>
      </c>
      <c r="P13" s="63"/>
      <c r="Q13" s="64"/>
      <c r="R13" s="63" t="s">
        <v>92</v>
      </c>
      <c r="S13" s="63" t="str">
        <f>E13</f>
        <v>0,02</v>
      </c>
      <c r="T13" s="63"/>
      <c r="U13" s="63"/>
      <c r="V13" s="63"/>
      <c r="W13" s="63"/>
      <c r="X13" s="65"/>
      <c r="Y13" s="63">
        <v>100</v>
      </c>
      <c r="Z13" s="63">
        <f t="shared" ref="Z13:Z18" si="3">100/Y13</f>
        <v>1</v>
      </c>
      <c r="AA13" s="63" t="s">
        <v>93</v>
      </c>
      <c r="AB13" s="63" t="e">
        <f>INDEX(AA17:AA83,MATCH(AC16,AC17:AC83,0))</f>
        <v>#N/A</v>
      </c>
      <c r="AC13" s="70" t="e">
        <f>V18-(INDEX(AB17:AB83,MATCH(AC16,AC17:AC83,0)))</f>
        <v>#N/A</v>
      </c>
      <c r="AD13" s="65"/>
      <c r="AE13" s="65"/>
      <c r="AF13" s="65"/>
      <c r="AG13" s="65"/>
      <c r="AH13" s="65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</row>
    <row r="14" spans="1:46">
      <c r="A14" s="61">
        <f t="shared" si="0"/>
        <v>5.8333333333333307E-2</v>
      </c>
      <c r="B14" s="62">
        <f t="shared" si="1"/>
        <v>8.2833333333333297</v>
      </c>
      <c r="D14" s="66"/>
      <c r="E14" s="63"/>
      <c r="F14" s="63"/>
      <c r="G14" s="63"/>
      <c r="H14" s="63"/>
      <c r="I14" s="63"/>
      <c r="J14" s="63"/>
      <c r="K14" s="63">
        <v>98</v>
      </c>
      <c r="L14" s="67">
        <f t="shared" si="2"/>
        <v>1.0204081632653061</v>
      </c>
      <c r="M14" s="65"/>
      <c r="N14" s="63"/>
      <c r="O14" s="63"/>
      <c r="P14" s="63"/>
      <c r="Q14" s="64"/>
      <c r="R14" s="63"/>
      <c r="S14" s="63"/>
      <c r="T14" s="63"/>
      <c r="U14" s="63"/>
      <c r="V14" s="63"/>
      <c r="W14" s="63"/>
      <c r="X14" s="65"/>
      <c r="Y14" s="63">
        <v>98</v>
      </c>
      <c r="Z14" s="67">
        <f t="shared" si="3"/>
        <v>1.0204081632653061</v>
      </c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53"/>
      <c r="AQ14" s="53"/>
      <c r="AR14" s="53"/>
      <c r="AS14" s="53"/>
      <c r="AT14" s="53"/>
    </row>
    <row r="15" spans="1:46">
      <c r="A15" s="61">
        <f t="shared" si="0"/>
        <v>6.1111111111111081E-2</v>
      </c>
      <c r="B15" s="62">
        <f t="shared" si="1"/>
        <v>8.6777777777777736</v>
      </c>
      <c r="D15" s="66"/>
      <c r="E15" s="63"/>
      <c r="F15" s="63"/>
      <c r="G15" s="63"/>
      <c r="H15" s="63"/>
      <c r="I15" s="63"/>
      <c r="J15" s="63"/>
      <c r="K15" s="63">
        <v>97</v>
      </c>
      <c r="L15" s="67">
        <f t="shared" si="2"/>
        <v>1.0309278350515463</v>
      </c>
      <c r="M15" s="53"/>
      <c r="N15" s="53"/>
      <c r="O15" s="53" t="s">
        <v>94</v>
      </c>
      <c r="P15" s="63"/>
      <c r="Q15" s="64"/>
      <c r="R15" s="63"/>
      <c r="S15" s="63"/>
      <c r="T15" s="63"/>
      <c r="U15" s="63"/>
      <c r="V15" s="63"/>
      <c r="W15" s="63"/>
      <c r="X15" s="65"/>
      <c r="Y15" s="63">
        <v>97</v>
      </c>
      <c r="Z15" s="67">
        <f t="shared" si="3"/>
        <v>1.0309278350515463</v>
      </c>
      <c r="AA15" s="53"/>
      <c r="AB15" s="53"/>
      <c r="AC15" s="53" t="s">
        <v>94</v>
      </c>
      <c r="AD15" s="65"/>
      <c r="AE15" s="65"/>
      <c r="AF15" s="65" t="s">
        <v>95</v>
      </c>
      <c r="AG15" s="65"/>
      <c r="AH15" s="65"/>
      <c r="AI15" s="65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</row>
    <row r="16" spans="1:46">
      <c r="A16" s="61">
        <f t="shared" si="0"/>
        <v>6.3888888888888856E-2</v>
      </c>
      <c r="B16" s="62">
        <f t="shared" si="1"/>
        <v>9.0722222222222175</v>
      </c>
      <c r="D16" s="66"/>
      <c r="E16" s="63" t="s">
        <v>96</v>
      </c>
      <c r="F16" s="63" t="s">
        <v>97</v>
      </c>
      <c r="G16" s="63" t="s">
        <v>98</v>
      </c>
      <c r="H16" s="63" t="s">
        <v>99</v>
      </c>
      <c r="I16" s="63" t="s">
        <v>100</v>
      </c>
      <c r="J16" s="63"/>
      <c r="K16" s="63">
        <v>95</v>
      </c>
      <c r="L16" s="67">
        <f t="shared" si="2"/>
        <v>1.0526315789473684</v>
      </c>
      <c r="M16" s="65" t="s">
        <v>101</v>
      </c>
      <c r="N16" s="65" t="s">
        <v>102</v>
      </c>
      <c r="O16" s="71" t="e">
        <f>MIN(O17:O83)</f>
        <v>#N/A</v>
      </c>
      <c r="P16" s="65"/>
      <c r="Q16" s="64"/>
      <c r="R16" s="63"/>
      <c r="S16" s="63" t="s">
        <v>96</v>
      </c>
      <c r="T16" s="63" t="s">
        <v>97</v>
      </c>
      <c r="U16" s="63" t="s">
        <v>98</v>
      </c>
      <c r="V16" s="63" t="s">
        <v>99</v>
      </c>
      <c r="W16" s="63" t="s">
        <v>100</v>
      </c>
      <c r="X16" s="65"/>
      <c r="Y16" s="63">
        <v>95</v>
      </c>
      <c r="Z16" s="67">
        <f t="shared" si="3"/>
        <v>1.0526315789473684</v>
      </c>
      <c r="AA16" s="65" t="s">
        <v>101</v>
      </c>
      <c r="AB16" s="65" t="s">
        <v>102</v>
      </c>
      <c r="AC16" s="71" t="e">
        <f>MIN(AC17:AC83)</f>
        <v>#N/A</v>
      </c>
      <c r="AD16" s="65"/>
      <c r="AE16" s="65"/>
      <c r="AF16" s="65">
        <f>B1</f>
        <v>142</v>
      </c>
      <c r="AG16" s="61" t="s">
        <v>5</v>
      </c>
      <c r="AH16" s="65">
        <v>140</v>
      </c>
      <c r="AI16" s="65">
        <v>142</v>
      </c>
      <c r="AJ16" s="65">
        <v>144</v>
      </c>
      <c r="AK16" s="65">
        <v>146</v>
      </c>
      <c r="AL16" s="65">
        <v>148</v>
      </c>
      <c r="AM16" s="65">
        <v>150</v>
      </c>
      <c r="AN16" s="65">
        <v>152</v>
      </c>
      <c r="AO16" s="53">
        <v>154</v>
      </c>
      <c r="AP16" s="53"/>
      <c r="AQ16" s="53"/>
      <c r="AR16" s="65" t="s">
        <v>103</v>
      </c>
      <c r="AS16" s="53" t="s">
        <v>104</v>
      </c>
      <c r="AT16" s="53"/>
    </row>
    <row r="17" spans="1:46">
      <c r="A17" s="61">
        <f t="shared" si="0"/>
        <v>6.6666666666666638E-2</v>
      </c>
      <c r="B17" s="62">
        <f t="shared" si="1"/>
        <v>9.4666666666666632</v>
      </c>
      <c r="D17" s="63" t="s">
        <v>105</v>
      </c>
      <c r="E17" s="63">
        <f>(ABS(E10*SIN(RADIANS(E11))))</f>
        <v>3.3746906384272668</v>
      </c>
      <c r="F17" s="67">
        <f>E8-E9</f>
        <v>231.37</v>
      </c>
      <c r="G17" s="63">
        <v>6.1999999999999998E-3</v>
      </c>
      <c r="H17" s="63">
        <f>E17*F17*G17</f>
        <v>4.8409734726800835</v>
      </c>
      <c r="I17" s="63" t="e">
        <f>H17+(E13*K31)</f>
        <v>#N/A</v>
      </c>
      <c r="J17" s="63"/>
      <c r="K17" s="63">
        <v>92</v>
      </c>
      <c r="L17" s="67">
        <f t="shared" si="2"/>
        <v>1.0869565217391304</v>
      </c>
      <c r="M17" s="67">
        <v>5</v>
      </c>
      <c r="N17" s="63">
        <f>LOOKUP($B$1,$AH$16:$AO$16,AH17:AO17)</f>
        <v>6.6</v>
      </c>
      <c r="O17" s="71" t="e">
        <f>ABS(N17-$H$18)</f>
        <v>#N/A</v>
      </c>
      <c r="P17" s="63"/>
      <c r="Q17" s="64"/>
      <c r="R17" s="63" t="s">
        <v>105</v>
      </c>
      <c r="S17" s="63">
        <f>(ABS(S10*SIN(RADIANS(S11))))</f>
        <v>3.3746906384272668</v>
      </c>
      <c r="T17" s="63">
        <f>S8-S9</f>
        <v>231.37</v>
      </c>
      <c r="U17" s="63">
        <v>6.1999999999999998E-3</v>
      </c>
      <c r="V17" s="63">
        <f>S17*T17*U17</f>
        <v>4.8409734726800835</v>
      </c>
      <c r="W17" s="63" t="e">
        <f>V17+(S13*Y31)</f>
        <v>#N/A</v>
      </c>
      <c r="X17" s="65"/>
      <c r="Y17" s="63">
        <v>92</v>
      </c>
      <c r="Z17" s="67">
        <f t="shared" si="3"/>
        <v>1.0869565217391304</v>
      </c>
      <c r="AA17" s="67">
        <v>5</v>
      </c>
      <c r="AB17" s="63">
        <f>LOOKUP($B$1,$AH$16:$AO16,AH17:AO17)</f>
        <v>6.6</v>
      </c>
      <c r="AC17" s="71" t="e">
        <f t="shared" ref="AC17:AC80" si="4">ABS(AB17-$V$18)</f>
        <v>#N/A</v>
      </c>
      <c r="AD17" s="63"/>
      <c r="AE17" s="65"/>
      <c r="AF17" s="62">
        <f>AF$16*AG17/100</f>
        <v>7.1</v>
      </c>
      <c r="AG17" s="72">
        <v>5</v>
      </c>
      <c r="AH17" s="73">
        <v>6.4</v>
      </c>
      <c r="AI17" s="73">
        <f t="shared" ref="AI17:AI80" si="5">MEDIAN(AH17,AJ17)</f>
        <v>6.6</v>
      </c>
      <c r="AJ17" s="73">
        <v>6.8</v>
      </c>
      <c r="AK17" s="73">
        <f>MEDIAN(AJ17,AL17)</f>
        <v>7</v>
      </c>
      <c r="AL17" s="73">
        <f>AJ17+AQ17</f>
        <v>7.1999999999999993</v>
      </c>
      <c r="AM17" s="73">
        <f>MEDIAN(AL17,AN17)</f>
        <v>7.3999999999999986</v>
      </c>
      <c r="AN17" s="73">
        <f>AL17+AR17</f>
        <v>7.5999999999999988</v>
      </c>
      <c r="AO17" s="53">
        <f>AM17+AR17</f>
        <v>7.799999999999998</v>
      </c>
      <c r="AP17" s="53"/>
      <c r="AQ17" s="53">
        <f t="shared" ref="AQ17:AQ80" si="6">AR17</f>
        <v>0.39999999999999947</v>
      </c>
      <c r="AR17" s="65">
        <f t="shared" ref="AR17:AR80" si="7">AJ17-AH17</f>
        <v>0.39999999999999947</v>
      </c>
      <c r="AS17" s="74">
        <f t="shared" ref="AS17:AS80" si="8">AJ17/AH17</f>
        <v>1.0625</v>
      </c>
      <c r="AT17" s="75">
        <f t="shared" ref="AT17:AT80" si="9">AJ17*AS17</f>
        <v>7.2249999999999996</v>
      </c>
    </row>
    <row r="18" spans="1:46">
      <c r="A18" s="61">
        <f t="shared" si="0"/>
        <v>6.944444444444442E-2</v>
      </c>
      <c r="B18" s="62">
        <f t="shared" si="1"/>
        <v>9.8611111111111072</v>
      </c>
      <c r="D18" s="63" t="s">
        <v>106</v>
      </c>
      <c r="E18" s="63" t="str">
        <f>E8</f>
        <v>227,72</v>
      </c>
      <c r="F18" s="63">
        <f>(E10*COS(RADIANS(E11)))*E8*0.0085</f>
        <v>4.1566118322187435</v>
      </c>
      <c r="G18" s="63" t="e">
        <f>IF(E9&gt;0,E9*F35,E9*G35)</f>
        <v>#N/A</v>
      </c>
      <c r="H18" s="63" t="e">
        <f>((E18+G18)*L23)-F18</f>
        <v>#N/A</v>
      </c>
      <c r="I18" s="70" t="e">
        <f>N13+O13</f>
        <v>#N/A</v>
      </c>
      <c r="J18" s="63"/>
      <c r="K18" s="63">
        <v>90</v>
      </c>
      <c r="L18" s="67">
        <f t="shared" si="2"/>
        <v>1.1111111111111112</v>
      </c>
      <c r="M18" s="67">
        <f t="shared" ref="M18:M81" si="10">M17+3*100/360</f>
        <v>5.833333333333333</v>
      </c>
      <c r="N18" s="63">
        <f t="shared" ref="N18:N80" si="11">LOOKUP($B$1,$AH$16:$AN$16,AH18:AN18)</f>
        <v>7.65</v>
      </c>
      <c r="O18" s="71" t="e">
        <f t="shared" ref="O18:O80" si="12">ABS(N18-$H$18)</f>
        <v>#N/A</v>
      </c>
      <c r="P18" s="63"/>
      <c r="Q18" s="64"/>
      <c r="R18" s="63" t="s">
        <v>106</v>
      </c>
      <c r="S18" s="67" t="str">
        <f>S8</f>
        <v>227,72</v>
      </c>
      <c r="T18" s="63">
        <f>(S10*COS(RADIANS(S11)))*S8*0.0085</f>
        <v>-4.1566118322187435</v>
      </c>
      <c r="U18" s="63" t="e">
        <f>IF(S9&gt;0,S9*T35,S9*U35)</f>
        <v>#N/A</v>
      </c>
      <c r="V18" s="63" t="e">
        <f>((S18+U18)*Z23)-T18</f>
        <v>#N/A</v>
      </c>
      <c r="W18" s="63" t="e">
        <f>AB13+AC13</f>
        <v>#N/A</v>
      </c>
      <c r="X18" s="65"/>
      <c r="Y18" s="63">
        <v>90</v>
      </c>
      <c r="Z18" s="67">
        <f t="shared" si="3"/>
        <v>1.1111111111111112</v>
      </c>
      <c r="AA18" s="67">
        <f t="shared" ref="AA18:AA81" si="13">AA17+3*100/360</f>
        <v>5.833333333333333</v>
      </c>
      <c r="AB18" s="63">
        <f t="shared" ref="AB18:AB80" si="14">LOOKUP($B$1,$AH$16:$AN$16,AH18:AN18)</f>
        <v>7.65</v>
      </c>
      <c r="AC18" s="71" t="e">
        <f t="shared" si="4"/>
        <v>#N/A</v>
      </c>
      <c r="AD18" s="63"/>
      <c r="AE18" s="65"/>
      <c r="AF18" s="62">
        <f>AF$16*AG18/100</f>
        <v>8.2833333333333332</v>
      </c>
      <c r="AG18" s="72">
        <f t="shared" ref="AG18:AG81" si="15">AG17+3*100/360</f>
        <v>5.833333333333333</v>
      </c>
      <c r="AH18" s="73">
        <v>7.4</v>
      </c>
      <c r="AI18" s="73">
        <f t="shared" si="5"/>
        <v>7.65</v>
      </c>
      <c r="AJ18" s="73">
        <v>7.9</v>
      </c>
      <c r="AK18" s="73">
        <f t="shared" ref="AK18:AK80" si="16">MEDIAN(AJ18,AL18)</f>
        <v>8.15</v>
      </c>
      <c r="AL18" s="73">
        <f t="shared" ref="AL18:AL80" si="17">AJ18+AQ18</f>
        <v>8.4</v>
      </c>
      <c r="AM18" s="73">
        <f t="shared" ref="AM18:AM80" si="18">MEDIAN(AL18,AN18)</f>
        <v>8.65</v>
      </c>
      <c r="AN18" s="73">
        <f t="shared" ref="AN18:AN80" si="19">AL18+AR18</f>
        <v>8.9</v>
      </c>
      <c r="AO18" s="53">
        <f t="shared" ref="AO18:AO81" si="20">AM18+AR18</f>
        <v>9.15</v>
      </c>
      <c r="AP18" s="53"/>
      <c r="AQ18" s="53">
        <f t="shared" si="6"/>
        <v>0.5</v>
      </c>
      <c r="AR18" s="65">
        <f t="shared" si="7"/>
        <v>0.5</v>
      </c>
      <c r="AS18" s="74">
        <f t="shared" si="8"/>
        <v>1.0675675675675675</v>
      </c>
      <c r="AT18" s="75">
        <f t="shared" si="9"/>
        <v>8.4337837837837846</v>
      </c>
    </row>
    <row r="19" spans="1:46">
      <c r="A19" s="61">
        <f t="shared" si="0"/>
        <v>7.2222222222222202E-2</v>
      </c>
      <c r="B19" s="62">
        <f t="shared" si="1"/>
        <v>10.255555555555553</v>
      </c>
      <c r="D19" s="66"/>
      <c r="E19" s="63"/>
      <c r="F19" s="63"/>
      <c r="G19" s="63"/>
      <c r="H19" s="63"/>
      <c r="I19" s="65"/>
      <c r="J19" s="63"/>
      <c r="K19" s="63">
        <v>85</v>
      </c>
      <c r="L19" s="67">
        <f>100/K19-0.01</f>
        <v>1.1664705882352941</v>
      </c>
      <c r="M19" s="67">
        <f t="shared" si="10"/>
        <v>6.6666666666666661</v>
      </c>
      <c r="N19" s="63">
        <f t="shared" si="11"/>
        <v>8.6999999999999993</v>
      </c>
      <c r="O19" s="71" t="e">
        <f t="shared" si="12"/>
        <v>#N/A</v>
      </c>
      <c r="P19" s="63"/>
      <c r="Q19" s="64"/>
      <c r="R19" s="63"/>
      <c r="S19" s="63"/>
      <c r="T19" s="63"/>
      <c r="U19" s="63"/>
      <c r="V19" s="63"/>
      <c r="W19" s="63"/>
      <c r="X19" s="65"/>
      <c r="Y19" s="63">
        <v>85</v>
      </c>
      <c r="Z19" s="67">
        <f>100/Y19-0.01</f>
        <v>1.1664705882352941</v>
      </c>
      <c r="AA19" s="67">
        <f t="shared" si="13"/>
        <v>6.6666666666666661</v>
      </c>
      <c r="AB19" s="63">
        <f t="shared" si="14"/>
        <v>8.6999999999999993</v>
      </c>
      <c r="AC19" s="71" t="e">
        <f t="shared" si="4"/>
        <v>#N/A</v>
      </c>
      <c r="AD19" s="63"/>
      <c r="AE19" s="65"/>
      <c r="AF19" s="62">
        <f t="shared" ref="AF19:AF80" si="21">AF$16*AG19/100</f>
        <v>9.4666666666666668</v>
      </c>
      <c r="AG19" s="72">
        <f t="shared" si="15"/>
        <v>6.6666666666666661</v>
      </c>
      <c r="AH19" s="73">
        <v>8.4</v>
      </c>
      <c r="AI19" s="73">
        <f t="shared" si="5"/>
        <v>8.6999999999999993</v>
      </c>
      <c r="AJ19" s="73">
        <v>9</v>
      </c>
      <c r="AK19" s="73">
        <f t="shared" si="16"/>
        <v>9.3000000000000007</v>
      </c>
      <c r="AL19" s="73">
        <f t="shared" si="17"/>
        <v>9.6</v>
      </c>
      <c r="AM19" s="73">
        <f t="shared" si="18"/>
        <v>9.8999999999999986</v>
      </c>
      <c r="AN19" s="73">
        <f t="shared" si="19"/>
        <v>10.199999999999999</v>
      </c>
      <c r="AO19" s="53">
        <f t="shared" si="20"/>
        <v>10.499999999999998</v>
      </c>
      <c r="AP19" s="53"/>
      <c r="AQ19" s="53">
        <f t="shared" si="6"/>
        <v>0.59999999999999964</v>
      </c>
      <c r="AR19" s="65">
        <f t="shared" si="7"/>
        <v>0.59999999999999964</v>
      </c>
      <c r="AS19" s="74">
        <f t="shared" si="8"/>
        <v>1.0714285714285714</v>
      </c>
      <c r="AT19" s="75">
        <f t="shared" si="9"/>
        <v>9.6428571428571423</v>
      </c>
    </row>
    <row r="20" spans="1:46">
      <c r="A20" s="61">
        <f t="shared" si="0"/>
        <v>7.4999999999999983E-2</v>
      </c>
      <c r="B20" s="62">
        <f t="shared" si="1"/>
        <v>10.649999999999997</v>
      </c>
      <c r="D20" s="66"/>
      <c r="E20" s="63"/>
      <c r="F20" s="63"/>
      <c r="G20" s="63"/>
      <c r="H20" s="63"/>
      <c r="I20" s="63"/>
      <c r="J20" s="63"/>
      <c r="K20" s="63">
        <v>82</v>
      </c>
      <c r="L20" s="67">
        <f>100/K20-0.01</f>
        <v>1.2095121951219512</v>
      </c>
      <c r="M20" s="67">
        <f t="shared" si="10"/>
        <v>7.4999999999999991</v>
      </c>
      <c r="N20" s="63">
        <f t="shared" si="11"/>
        <v>9.75</v>
      </c>
      <c r="O20" s="71" t="e">
        <f t="shared" si="12"/>
        <v>#N/A</v>
      </c>
      <c r="P20" s="63"/>
      <c r="Q20" s="64"/>
      <c r="R20" s="63"/>
      <c r="S20" s="63"/>
      <c r="T20" s="63"/>
      <c r="U20" s="63"/>
      <c r="V20" s="63"/>
      <c r="W20" s="63"/>
      <c r="X20" s="65"/>
      <c r="Y20" s="63">
        <v>82</v>
      </c>
      <c r="Z20" s="67">
        <f>100/Y20-0.01</f>
        <v>1.2095121951219512</v>
      </c>
      <c r="AA20" s="67">
        <f t="shared" si="13"/>
        <v>7.4999999999999991</v>
      </c>
      <c r="AB20" s="63">
        <f t="shared" si="14"/>
        <v>9.75</v>
      </c>
      <c r="AC20" s="71" t="e">
        <f t="shared" si="4"/>
        <v>#N/A</v>
      </c>
      <c r="AD20" s="63"/>
      <c r="AE20" s="65"/>
      <c r="AF20" s="62">
        <f t="shared" si="21"/>
        <v>10.649999999999999</v>
      </c>
      <c r="AG20" s="72">
        <f t="shared" si="15"/>
        <v>7.4999999999999991</v>
      </c>
      <c r="AH20" s="73">
        <v>9.4</v>
      </c>
      <c r="AI20" s="73">
        <f t="shared" si="5"/>
        <v>9.75</v>
      </c>
      <c r="AJ20" s="73">
        <v>10.1</v>
      </c>
      <c r="AK20" s="73">
        <f t="shared" si="16"/>
        <v>10.45</v>
      </c>
      <c r="AL20" s="73">
        <f t="shared" si="17"/>
        <v>10.799999999999999</v>
      </c>
      <c r="AM20" s="73">
        <f t="shared" si="18"/>
        <v>11.149999999999999</v>
      </c>
      <c r="AN20" s="73">
        <f t="shared" si="19"/>
        <v>11.499999999999998</v>
      </c>
      <c r="AO20" s="53">
        <f t="shared" si="20"/>
        <v>11.849999999999998</v>
      </c>
      <c r="AP20" s="53"/>
      <c r="AQ20" s="53">
        <f t="shared" si="6"/>
        <v>0.69999999999999929</v>
      </c>
      <c r="AR20" s="65">
        <f t="shared" si="7"/>
        <v>0.69999999999999929</v>
      </c>
      <c r="AS20" s="74">
        <f t="shared" si="8"/>
        <v>1.0744680851063828</v>
      </c>
      <c r="AT20" s="75">
        <f t="shared" si="9"/>
        <v>10.852127659574466</v>
      </c>
    </row>
    <row r="21" spans="1:46">
      <c r="A21" s="61">
        <f t="shared" si="0"/>
        <v>7.7777777777777765E-2</v>
      </c>
      <c r="B21" s="62">
        <f t="shared" si="1"/>
        <v>11.044444444444443</v>
      </c>
      <c r="D21" s="66"/>
      <c r="E21" s="63"/>
      <c r="F21" s="63">
        <v>1.5</v>
      </c>
      <c r="G21" s="63">
        <v>1.25</v>
      </c>
      <c r="H21" s="63"/>
      <c r="I21" s="63"/>
      <c r="J21" s="63"/>
      <c r="K21" s="63">
        <v>80</v>
      </c>
      <c r="L21" s="67">
        <f>100/K21-0.01</f>
        <v>1.24</v>
      </c>
      <c r="M21" s="67">
        <f t="shared" si="10"/>
        <v>8.3333333333333321</v>
      </c>
      <c r="N21" s="63">
        <f t="shared" si="11"/>
        <v>10.85</v>
      </c>
      <c r="O21" s="71" t="e">
        <f t="shared" si="12"/>
        <v>#N/A</v>
      </c>
      <c r="P21" s="63"/>
      <c r="Q21" s="64"/>
      <c r="R21" s="63"/>
      <c r="S21" s="63"/>
      <c r="T21" s="63"/>
      <c r="U21" s="63"/>
      <c r="V21" s="63"/>
      <c r="W21" s="63"/>
      <c r="X21" s="65"/>
      <c r="Y21" s="63">
        <v>80</v>
      </c>
      <c r="Z21" s="67">
        <f>100/Y21-0.01</f>
        <v>1.24</v>
      </c>
      <c r="AA21" s="67">
        <f t="shared" si="13"/>
        <v>8.3333333333333321</v>
      </c>
      <c r="AB21" s="63">
        <f t="shared" si="14"/>
        <v>10.85</v>
      </c>
      <c r="AC21" s="71" t="e">
        <f t="shared" si="4"/>
        <v>#N/A</v>
      </c>
      <c r="AD21" s="63"/>
      <c r="AE21" s="65"/>
      <c r="AF21" s="62">
        <f t="shared" si="21"/>
        <v>11.833333333333332</v>
      </c>
      <c r="AG21" s="72">
        <f t="shared" si="15"/>
        <v>8.3333333333333321</v>
      </c>
      <c r="AH21" s="73">
        <v>10.5</v>
      </c>
      <c r="AI21" s="73">
        <f t="shared" si="5"/>
        <v>10.85</v>
      </c>
      <c r="AJ21" s="73">
        <v>11.2</v>
      </c>
      <c r="AK21" s="73">
        <f t="shared" si="16"/>
        <v>11.549999999999999</v>
      </c>
      <c r="AL21" s="73">
        <f t="shared" si="17"/>
        <v>11.899999999999999</v>
      </c>
      <c r="AM21" s="73">
        <f t="shared" si="18"/>
        <v>12.249999999999998</v>
      </c>
      <c r="AN21" s="73">
        <f t="shared" si="19"/>
        <v>12.599999999999998</v>
      </c>
      <c r="AO21" s="53">
        <f t="shared" si="20"/>
        <v>12.949999999999998</v>
      </c>
      <c r="AP21" s="53"/>
      <c r="AQ21" s="53">
        <f t="shared" si="6"/>
        <v>0.69999999999999929</v>
      </c>
      <c r="AR21" s="65">
        <f t="shared" si="7"/>
        <v>0.69999999999999929</v>
      </c>
      <c r="AS21" s="74">
        <f t="shared" si="8"/>
        <v>1.0666666666666667</v>
      </c>
      <c r="AT21" s="75">
        <f t="shared" si="9"/>
        <v>11.946666666666665</v>
      </c>
    </row>
    <row r="22" spans="1:46">
      <c r="A22" s="61">
        <f t="shared" si="0"/>
        <v>8.0555555555555547E-2</v>
      </c>
      <c r="B22" s="62">
        <f t="shared" si="1"/>
        <v>11.438888888888888</v>
      </c>
      <c r="D22" s="66"/>
      <c r="E22" s="63" t="s">
        <v>84</v>
      </c>
      <c r="F22" s="63" t="s">
        <v>107</v>
      </c>
      <c r="G22" s="63" t="s">
        <v>108</v>
      </c>
      <c r="H22" s="63"/>
      <c r="I22" s="63"/>
      <c r="J22" s="63"/>
      <c r="K22" s="63">
        <v>75</v>
      </c>
      <c r="L22" s="67">
        <f>100/K22-0.01</f>
        <v>1.3233333333333333</v>
      </c>
      <c r="M22" s="67">
        <f t="shared" si="10"/>
        <v>9.1666666666666661</v>
      </c>
      <c r="N22" s="63">
        <f t="shared" si="11"/>
        <v>11.9</v>
      </c>
      <c r="O22" s="71" t="e">
        <f t="shared" si="12"/>
        <v>#N/A</v>
      </c>
      <c r="P22" s="63"/>
      <c r="Q22" s="64"/>
      <c r="R22" s="63"/>
      <c r="S22" s="63" t="s">
        <v>84</v>
      </c>
      <c r="T22" s="63" t="s">
        <v>107</v>
      </c>
      <c r="U22" s="63" t="s">
        <v>108</v>
      </c>
      <c r="V22" s="63"/>
      <c r="W22" s="63"/>
      <c r="X22" s="65"/>
      <c r="Y22" s="63">
        <v>75</v>
      </c>
      <c r="Z22" s="67">
        <f>100/Y22-0.01</f>
        <v>1.3233333333333333</v>
      </c>
      <c r="AA22" s="67">
        <f t="shared" si="13"/>
        <v>9.1666666666666661</v>
      </c>
      <c r="AB22" s="63">
        <f t="shared" si="14"/>
        <v>11.9</v>
      </c>
      <c r="AC22" s="71" t="e">
        <f t="shared" si="4"/>
        <v>#N/A</v>
      </c>
      <c r="AD22" s="63"/>
      <c r="AE22" s="65"/>
      <c r="AF22" s="62">
        <f t="shared" si="21"/>
        <v>13.016666666666666</v>
      </c>
      <c r="AG22" s="72">
        <f t="shared" si="15"/>
        <v>9.1666666666666661</v>
      </c>
      <c r="AH22" s="73">
        <v>11.5</v>
      </c>
      <c r="AI22" s="73">
        <f t="shared" si="5"/>
        <v>11.9</v>
      </c>
      <c r="AJ22" s="73">
        <v>12.3</v>
      </c>
      <c r="AK22" s="73">
        <f t="shared" si="16"/>
        <v>12.700000000000001</v>
      </c>
      <c r="AL22" s="73">
        <f t="shared" si="17"/>
        <v>13.100000000000001</v>
      </c>
      <c r="AM22" s="73">
        <f t="shared" si="18"/>
        <v>13.500000000000002</v>
      </c>
      <c r="AN22" s="73">
        <f t="shared" si="19"/>
        <v>13.900000000000002</v>
      </c>
      <c r="AO22" s="53">
        <f t="shared" si="20"/>
        <v>14.300000000000002</v>
      </c>
      <c r="AP22" s="53"/>
      <c r="AQ22" s="53">
        <f t="shared" si="6"/>
        <v>0.80000000000000071</v>
      </c>
      <c r="AR22" s="65">
        <f t="shared" si="7"/>
        <v>0.80000000000000071</v>
      </c>
      <c r="AS22" s="74">
        <f t="shared" si="8"/>
        <v>1.0695652173913044</v>
      </c>
      <c r="AT22" s="75">
        <f t="shared" si="9"/>
        <v>13.155652173913046</v>
      </c>
    </row>
    <row r="23" spans="1:46">
      <c r="A23" s="61">
        <f t="shared" si="0"/>
        <v>8.3333333333333329E-2</v>
      </c>
      <c r="B23" s="62">
        <f t="shared" si="1"/>
        <v>11.833333333333332</v>
      </c>
      <c r="D23" s="66"/>
      <c r="E23" s="63">
        <v>10</v>
      </c>
      <c r="F23" s="76">
        <v>1.55</v>
      </c>
      <c r="G23" s="76">
        <v>1.25</v>
      </c>
      <c r="H23" s="63"/>
      <c r="I23" s="63"/>
      <c r="J23" s="63"/>
      <c r="K23" s="63"/>
      <c r="L23" s="63">
        <f>INDEX(L13:L22,MATCH(E12,K13:K22,0))</f>
        <v>1.0204081632653061</v>
      </c>
      <c r="M23" s="67">
        <f t="shared" si="10"/>
        <v>10</v>
      </c>
      <c r="N23" s="63">
        <f t="shared" si="11"/>
        <v>12.9</v>
      </c>
      <c r="O23" s="71" t="e">
        <f t="shared" si="12"/>
        <v>#N/A</v>
      </c>
      <c r="P23" s="63"/>
      <c r="Q23" s="64"/>
      <c r="R23" s="63"/>
      <c r="S23" s="63">
        <v>10</v>
      </c>
      <c r="T23" s="63">
        <f t="shared" ref="T23:U33" si="22">F23</f>
        <v>1.55</v>
      </c>
      <c r="U23" s="63">
        <f t="shared" si="22"/>
        <v>1.25</v>
      </c>
      <c r="V23" s="63"/>
      <c r="W23" s="63"/>
      <c r="X23" s="65"/>
      <c r="Y23" s="63"/>
      <c r="Z23" s="63">
        <f>INDEX(Z13:Z22,MATCH(S12,Y13:Y22,0))</f>
        <v>1.0204081632653061</v>
      </c>
      <c r="AA23" s="67">
        <f t="shared" si="13"/>
        <v>10</v>
      </c>
      <c r="AB23" s="63">
        <f t="shared" si="14"/>
        <v>12.9</v>
      </c>
      <c r="AC23" s="71" t="e">
        <f t="shared" si="4"/>
        <v>#N/A</v>
      </c>
      <c r="AD23" s="63"/>
      <c r="AE23" s="65"/>
      <c r="AF23" s="62">
        <f t="shared" si="21"/>
        <v>14.2</v>
      </c>
      <c r="AG23" s="72">
        <f t="shared" si="15"/>
        <v>10</v>
      </c>
      <c r="AH23" s="73">
        <v>12.5</v>
      </c>
      <c r="AI23" s="73">
        <f t="shared" si="5"/>
        <v>12.9</v>
      </c>
      <c r="AJ23" s="73">
        <v>13.3</v>
      </c>
      <c r="AK23" s="73">
        <f t="shared" si="16"/>
        <v>13.700000000000001</v>
      </c>
      <c r="AL23" s="73">
        <f t="shared" si="17"/>
        <v>14.100000000000001</v>
      </c>
      <c r="AM23" s="73">
        <f t="shared" si="18"/>
        <v>14.500000000000002</v>
      </c>
      <c r="AN23" s="73">
        <f t="shared" si="19"/>
        <v>14.900000000000002</v>
      </c>
      <c r="AO23" s="53">
        <f t="shared" si="20"/>
        <v>15.300000000000002</v>
      </c>
      <c r="AP23" s="53"/>
      <c r="AQ23" s="53">
        <f t="shared" si="6"/>
        <v>0.80000000000000071</v>
      </c>
      <c r="AR23" s="65">
        <f t="shared" si="7"/>
        <v>0.80000000000000071</v>
      </c>
      <c r="AS23" s="74">
        <f t="shared" si="8"/>
        <v>1.0640000000000001</v>
      </c>
      <c r="AT23" s="75">
        <f t="shared" si="9"/>
        <v>14.151200000000001</v>
      </c>
    </row>
    <row r="24" spans="1:46">
      <c r="A24" s="61">
        <f t="shared" si="0"/>
        <v>8.611111111111111E-2</v>
      </c>
      <c r="B24" s="62">
        <f t="shared" si="1"/>
        <v>12.227777777777778</v>
      </c>
      <c r="D24" s="66"/>
      <c r="E24" s="63">
        <v>15</v>
      </c>
      <c r="F24" s="76">
        <v>1.55</v>
      </c>
      <c r="G24" s="76">
        <v>1.25</v>
      </c>
      <c r="H24" s="63"/>
      <c r="I24" s="63"/>
      <c r="J24" s="63"/>
      <c r="K24" s="63" t="s">
        <v>109</v>
      </c>
      <c r="L24" s="63"/>
      <c r="M24" s="67">
        <f t="shared" si="10"/>
        <v>10.833333333333334</v>
      </c>
      <c r="N24" s="63">
        <f t="shared" si="11"/>
        <v>13.9</v>
      </c>
      <c r="O24" s="71" t="e">
        <f t="shared" si="12"/>
        <v>#N/A</v>
      </c>
      <c r="P24" s="63"/>
      <c r="Q24" s="64"/>
      <c r="R24" s="63"/>
      <c r="S24" s="63">
        <v>15</v>
      </c>
      <c r="T24" s="63">
        <f t="shared" si="22"/>
        <v>1.55</v>
      </c>
      <c r="U24" s="63">
        <f t="shared" si="22"/>
        <v>1.25</v>
      </c>
      <c r="V24" s="63"/>
      <c r="W24" s="63"/>
      <c r="X24" s="65"/>
      <c r="Y24" s="63" t="s">
        <v>109</v>
      </c>
      <c r="Z24" s="63"/>
      <c r="AA24" s="67">
        <f t="shared" si="13"/>
        <v>10.833333333333334</v>
      </c>
      <c r="AB24" s="63">
        <f t="shared" si="14"/>
        <v>13.9</v>
      </c>
      <c r="AC24" s="71" t="e">
        <f t="shared" si="4"/>
        <v>#N/A</v>
      </c>
      <c r="AD24" s="63"/>
      <c r="AE24" s="65"/>
      <c r="AF24" s="62">
        <f t="shared" si="21"/>
        <v>15.383333333333335</v>
      </c>
      <c r="AG24" s="72">
        <f t="shared" si="15"/>
        <v>10.833333333333334</v>
      </c>
      <c r="AH24" s="73">
        <v>13.4</v>
      </c>
      <c r="AI24" s="73">
        <f t="shared" si="5"/>
        <v>13.9</v>
      </c>
      <c r="AJ24" s="73">
        <v>14.4</v>
      </c>
      <c r="AK24" s="73">
        <f t="shared" si="16"/>
        <v>14.9</v>
      </c>
      <c r="AL24" s="73">
        <f t="shared" si="17"/>
        <v>15.4</v>
      </c>
      <c r="AM24" s="73">
        <f t="shared" si="18"/>
        <v>15.899999999999999</v>
      </c>
      <c r="AN24" s="73">
        <f t="shared" si="19"/>
        <v>16.399999999999999</v>
      </c>
      <c r="AO24" s="53">
        <f t="shared" si="20"/>
        <v>16.899999999999999</v>
      </c>
      <c r="AP24" s="53"/>
      <c r="AQ24" s="53">
        <f t="shared" si="6"/>
        <v>1</v>
      </c>
      <c r="AR24" s="65">
        <f t="shared" si="7"/>
        <v>1</v>
      </c>
      <c r="AS24" s="74">
        <f t="shared" si="8"/>
        <v>1.0746268656716418</v>
      </c>
      <c r="AT24" s="75">
        <f t="shared" si="9"/>
        <v>15.474626865671642</v>
      </c>
    </row>
    <row r="25" spans="1:46">
      <c r="A25" s="61">
        <f t="shared" si="0"/>
        <v>8.8888888888888892E-2</v>
      </c>
      <c r="B25" s="62">
        <f t="shared" si="1"/>
        <v>12.622222222222224</v>
      </c>
      <c r="D25" s="66"/>
      <c r="E25" s="63">
        <v>20</v>
      </c>
      <c r="F25" s="76">
        <v>1.55</v>
      </c>
      <c r="G25" s="76">
        <v>1.24</v>
      </c>
      <c r="H25" s="63"/>
      <c r="I25" s="63"/>
      <c r="J25" s="63" t="e">
        <f t="shared" ref="J25:J30" si="23">ABS(K25-$H$18)</f>
        <v>#N/A</v>
      </c>
      <c r="K25" s="63">
        <v>10</v>
      </c>
      <c r="L25" s="63">
        <v>1.7000000000000001E-2</v>
      </c>
      <c r="M25" s="67">
        <f t="shared" si="10"/>
        <v>11.666666666666668</v>
      </c>
      <c r="N25" s="63">
        <f t="shared" si="11"/>
        <v>14.9</v>
      </c>
      <c r="O25" s="71" t="e">
        <f t="shared" si="12"/>
        <v>#N/A</v>
      </c>
      <c r="P25" s="63"/>
      <c r="Q25" s="64"/>
      <c r="R25" s="63"/>
      <c r="S25" s="63">
        <v>20</v>
      </c>
      <c r="T25" s="63">
        <f t="shared" si="22"/>
        <v>1.55</v>
      </c>
      <c r="U25" s="63">
        <f t="shared" si="22"/>
        <v>1.24</v>
      </c>
      <c r="V25" s="63"/>
      <c r="W25" s="63"/>
      <c r="X25" s="63" t="e">
        <f t="shared" ref="X25:X30" si="24">ABS(Y25-$V$18)</f>
        <v>#N/A</v>
      </c>
      <c r="Y25" s="63">
        <v>10</v>
      </c>
      <c r="Z25" s="63">
        <v>1.7000000000000001E-2</v>
      </c>
      <c r="AA25" s="67">
        <f t="shared" si="13"/>
        <v>11.666666666666668</v>
      </c>
      <c r="AB25" s="63">
        <f t="shared" si="14"/>
        <v>14.9</v>
      </c>
      <c r="AC25" s="71" t="e">
        <f t="shared" si="4"/>
        <v>#N/A</v>
      </c>
      <c r="AD25" s="63"/>
      <c r="AE25" s="65"/>
      <c r="AF25" s="62">
        <f t="shared" si="21"/>
        <v>16.566666666666666</v>
      </c>
      <c r="AG25" s="72">
        <f t="shared" si="15"/>
        <v>11.666666666666668</v>
      </c>
      <c r="AH25" s="73">
        <v>14.4</v>
      </c>
      <c r="AI25" s="73">
        <f t="shared" si="5"/>
        <v>14.9</v>
      </c>
      <c r="AJ25" s="73">
        <v>15.4</v>
      </c>
      <c r="AK25" s="73">
        <f t="shared" si="16"/>
        <v>15.899999999999999</v>
      </c>
      <c r="AL25" s="73">
        <f t="shared" si="17"/>
        <v>16.399999999999999</v>
      </c>
      <c r="AM25" s="73">
        <f t="shared" si="18"/>
        <v>16.899999999999999</v>
      </c>
      <c r="AN25" s="73">
        <f t="shared" si="19"/>
        <v>17.399999999999999</v>
      </c>
      <c r="AO25" s="53">
        <f t="shared" si="20"/>
        <v>17.899999999999999</v>
      </c>
      <c r="AP25" s="53"/>
      <c r="AQ25" s="53">
        <f t="shared" si="6"/>
        <v>1</v>
      </c>
      <c r="AR25" s="65">
        <f t="shared" si="7"/>
        <v>1</v>
      </c>
      <c r="AS25" s="74">
        <f t="shared" si="8"/>
        <v>1.0694444444444444</v>
      </c>
      <c r="AT25" s="75">
        <f t="shared" si="9"/>
        <v>16.469444444444445</v>
      </c>
    </row>
    <row r="26" spans="1:46">
      <c r="A26" s="61">
        <f t="shared" si="0"/>
        <v>9.1666666666666674E-2</v>
      </c>
      <c r="B26" s="62">
        <f t="shared" si="1"/>
        <v>13.016666666666667</v>
      </c>
      <c r="D26" s="66"/>
      <c r="E26" s="63">
        <v>25</v>
      </c>
      <c r="F26" s="76">
        <v>1.54</v>
      </c>
      <c r="G26" s="76">
        <v>1.24</v>
      </c>
      <c r="H26" s="63"/>
      <c r="I26" s="63"/>
      <c r="J26" s="63" t="e">
        <f t="shared" si="23"/>
        <v>#N/A</v>
      </c>
      <c r="K26" s="63">
        <v>20</v>
      </c>
      <c r="L26" s="63">
        <v>3.4000000000000002E-2</v>
      </c>
      <c r="M26" s="67">
        <f t="shared" si="10"/>
        <v>12.500000000000002</v>
      </c>
      <c r="N26" s="63">
        <f t="shared" si="11"/>
        <v>15.95</v>
      </c>
      <c r="O26" s="71" t="e">
        <f t="shared" si="12"/>
        <v>#N/A</v>
      </c>
      <c r="P26" s="63"/>
      <c r="Q26" s="64"/>
      <c r="R26" s="63"/>
      <c r="S26" s="63">
        <v>25</v>
      </c>
      <c r="T26" s="63">
        <f t="shared" si="22"/>
        <v>1.54</v>
      </c>
      <c r="U26" s="63">
        <f t="shared" si="22"/>
        <v>1.24</v>
      </c>
      <c r="V26" s="63"/>
      <c r="W26" s="63"/>
      <c r="X26" s="63" t="e">
        <f t="shared" si="24"/>
        <v>#N/A</v>
      </c>
      <c r="Y26" s="63">
        <v>20</v>
      </c>
      <c r="Z26" s="63">
        <v>3.4000000000000002E-2</v>
      </c>
      <c r="AA26" s="67">
        <f t="shared" si="13"/>
        <v>12.500000000000002</v>
      </c>
      <c r="AB26" s="63">
        <f t="shared" si="14"/>
        <v>15.95</v>
      </c>
      <c r="AC26" s="71" t="e">
        <f t="shared" si="4"/>
        <v>#N/A</v>
      </c>
      <c r="AD26" s="63"/>
      <c r="AE26" s="65"/>
      <c r="AF26" s="62">
        <f t="shared" si="21"/>
        <v>17.750000000000004</v>
      </c>
      <c r="AG26" s="72">
        <f t="shared" si="15"/>
        <v>12.500000000000002</v>
      </c>
      <c r="AH26" s="73">
        <v>15.4</v>
      </c>
      <c r="AI26" s="73">
        <f t="shared" si="5"/>
        <v>15.95</v>
      </c>
      <c r="AJ26" s="73">
        <v>16.5</v>
      </c>
      <c r="AK26" s="73">
        <f t="shared" si="16"/>
        <v>17.05</v>
      </c>
      <c r="AL26" s="73">
        <f t="shared" si="17"/>
        <v>17.600000000000001</v>
      </c>
      <c r="AM26" s="73">
        <f t="shared" si="18"/>
        <v>18.150000000000002</v>
      </c>
      <c r="AN26" s="73">
        <f t="shared" si="19"/>
        <v>18.700000000000003</v>
      </c>
      <c r="AO26" s="53">
        <f t="shared" si="20"/>
        <v>19.25</v>
      </c>
      <c r="AP26" s="53"/>
      <c r="AQ26" s="53">
        <f t="shared" si="6"/>
        <v>1.0999999999999996</v>
      </c>
      <c r="AR26" s="65">
        <f t="shared" si="7"/>
        <v>1.0999999999999996</v>
      </c>
      <c r="AS26" s="74">
        <f t="shared" si="8"/>
        <v>1.0714285714285714</v>
      </c>
      <c r="AT26" s="75">
        <f t="shared" si="9"/>
        <v>17.678571428571427</v>
      </c>
    </row>
    <row r="27" spans="1:46">
      <c r="A27" s="61">
        <f t="shared" si="0"/>
        <v>9.4444444444444456E-2</v>
      </c>
      <c r="B27" s="62">
        <f t="shared" si="1"/>
        <v>13.411111111111113</v>
      </c>
      <c r="D27" s="66"/>
      <c r="E27" s="63">
        <v>30</v>
      </c>
      <c r="F27" s="76">
        <v>1.54</v>
      </c>
      <c r="G27" s="76">
        <v>1.23</v>
      </c>
      <c r="H27" s="63"/>
      <c r="I27" s="63"/>
      <c r="J27" s="63" t="e">
        <f t="shared" si="23"/>
        <v>#N/A</v>
      </c>
      <c r="K27" s="63">
        <v>30</v>
      </c>
      <c r="L27" s="63">
        <v>0.05</v>
      </c>
      <c r="M27" s="67">
        <f t="shared" si="10"/>
        <v>13.333333333333336</v>
      </c>
      <c r="N27" s="63">
        <f t="shared" si="11"/>
        <v>16.899999999999999</v>
      </c>
      <c r="O27" s="71" t="e">
        <f t="shared" si="12"/>
        <v>#N/A</v>
      </c>
      <c r="P27" s="63"/>
      <c r="Q27" s="64"/>
      <c r="R27" s="63"/>
      <c r="S27" s="63">
        <v>30</v>
      </c>
      <c r="T27" s="63">
        <f t="shared" si="22"/>
        <v>1.54</v>
      </c>
      <c r="U27" s="63">
        <f t="shared" si="22"/>
        <v>1.23</v>
      </c>
      <c r="V27" s="63"/>
      <c r="W27" s="63"/>
      <c r="X27" s="63" t="e">
        <f t="shared" si="24"/>
        <v>#N/A</v>
      </c>
      <c r="Y27" s="63">
        <v>30</v>
      </c>
      <c r="Z27" s="63">
        <v>0.05</v>
      </c>
      <c r="AA27" s="67">
        <f t="shared" si="13"/>
        <v>13.333333333333336</v>
      </c>
      <c r="AB27" s="63">
        <f t="shared" si="14"/>
        <v>16.899999999999999</v>
      </c>
      <c r="AC27" s="71" t="e">
        <f t="shared" si="4"/>
        <v>#N/A</v>
      </c>
      <c r="AD27" s="63"/>
      <c r="AE27" s="65"/>
      <c r="AF27" s="62">
        <f t="shared" si="21"/>
        <v>18.933333333333337</v>
      </c>
      <c r="AG27" s="72">
        <f t="shared" si="15"/>
        <v>13.333333333333336</v>
      </c>
      <c r="AH27" s="73">
        <v>16.3</v>
      </c>
      <c r="AI27" s="73">
        <f t="shared" si="5"/>
        <v>16.899999999999999</v>
      </c>
      <c r="AJ27" s="73">
        <v>17.5</v>
      </c>
      <c r="AK27" s="73">
        <f t="shared" si="16"/>
        <v>18.100000000000001</v>
      </c>
      <c r="AL27" s="73">
        <f t="shared" si="17"/>
        <v>18.7</v>
      </c>
      <c r="AM27" s="73">
        <f t="shared" si="18"/>
        <v>19.299999999999997</v>
      </c>
      <c r="AN27" s="73">
        <f t="shared" si="19"/>
        <v>19.899999999999999</v>
      </c>
      <c r="AO27" s="53">
        <f t="shared" si="20"/>
        <v>20.499999999999996</v>
      </c>
      <c r="AP27" s="53"/>
      <c r="AQ27" s="53">
        <f t="shared" si="6"/>
        <v>1.1999999999999993</v>
      </c>
      <c r="AR27" s="65">
        <f t="shared" si="7"/>
        <v>1.1999999999999993</v>
      </c>
      <c r="AS27" s="74">
        <f t="shared" si="8"/>
        <v>1.0736196319018405</v>
      </c>
      <c r="AT27" s="75">
        <f t="shared" si="9"/>
        <v>18.788343558282207</v>
      </c>
    </row>
    <row r="28" spans="1:46">
      <c r="A28" s="61">
        <f t="shared" si="0"/>
        <v>9.7222222222222238E-2</v>
      </c>
      <c r="B28" s="62">
        <f t="shared" si="1"/>
        <v>13.805555555555557</v>
      </c>
      <c r="D28" s="66"/>
      <c r="E28" s="63">
        <v>35</v>
      </c>
      <c r="F28" s="76">
        <v>1.54</v>
      </c>
      <c r="G28" s="76">
        <v>1.23</v>
      </c>
      <c r="H28" s="63"/>
      <c r="I28" s="63"/>
      <c r="J28" s="63" t="e">
        <f t="shared" si="23"/>
        <v>#N/A</v>
      </c>
      <c r="K28" s="63">
        <v>40</v>
      </c>
      <c r="L28" s="63">
        <v>6.7000000000000004E-2</v>
      </c>
      <c r="M28" s="67">
        <f t="shared" si="10"/>
        <v>14.16666666666667</v>
      </c>
      <c r="N28" s="63">
        <f t="shared" si="11"/>
        <v>17.899999999999999</v>
      </c>
      <c r="O28" s="71" t="e">
        <f t="shared" si="12"/>
        <v>#N/A</v>
      </c>
      <c r="P28" s="63"/>
      <c r="Q28" s="64"/>
      <c r="R28" s="63"/>
      <c r="S28" s="63">
        <v>35</v>
      </c>
      <c r="T28" s="63">
        <f t="shared" si="22"/>
        <v>1.54</v>
      </c>
      <c r="U28" s="63">
        <f t="shared" si="22"/>
        <v>1.23</v>
      </c>
      <c r="V28" s="63"/>
      <c r="W28" s="63"/>
      <c r="X28" s="63" t="e">
        <f t="shared" si="24"/>
        <v>#N/A</v>
      </c>
      <c r="Y28" s="63">
        <v>40</v>
      </c>
      <c r="Z28" s="63">
        <v>6.7000000000000004E-2</v>
      </c>
      <c r="AA28" s="67">
        <f t="shared" si="13"/>
        <v>14.16666666666667</v>
      </c>
      <c r="AB28" s="63">
        <f t="shared" si="14"/>
        <v>17.899999999999999</v>
      </c>
      <c r="AC28" s="71" t="e">
        <f t="shared" si="4"/>
        <v>#N/A</v>
      </c>
      <c r="AD28" s="63"/>
      <c r="AE28" s="65"/>
      <c r="AF28" s="62">
        <f t="shared" si="21"/>
        <v>20.116666666666671</v>
      </c>
      <c r="AG28" s="72">
        <f t="shared" si="15"/>
        <v>14.16666666666667</v>
      </c>
      <c r="AH28" s="73">
        <v>17.3</v>
      </c>
      <c r="AI28" s="73">
        <f t="shared" si="5"/>
        <v>17.899999999999999</v>
      </c>
      <c r="AJ28" s="73">
        <v>18.5</v>
      </c>
      <c r="AK28" s="73">
        <f t="shared" si="16"/>
        <v>19.100000000000001</v>
      </c>
      <c r="AL28" s="73">
        <f t="shared" si="17"/>
        <v>19.7</v>
      </c>
      <c r="AM28" s="73">
        <f t="shared" si="18"/>
        <v>20.299999999999997</v>
      </c>
      <c r="AN28" s="73">
        <f t="shared" si="19"/>
        <v>20.9</v>
      </c>
      <c r="AO28" s="53">
        <f t="shared" si="20"/>
        <v>21.499999999999996</v>
      </c>
      <c r="AP28" s="53"/>
      <c r="AQ28" s="53">
        <f t="shared" si="6"/>
        <v>1.1999999999999993</v>
      </c>
      <c r="AR28" s="65">
        <f t="shared" si="7"/>
        <v>1.1999999999999993</v>
      </c>
      <c r="AS28" s="74">
        <f t="shared" si="8"/>
        <v>1.0693641618497109</v>
      </c>
      <c r="AT28" s="75">
        <f t="shared" si="9"/>
        <v>19.783236994219653</v>
      </c>
    </row>
    <row r="29" spans="1:46">
      <c r="A29" s="61">
        <f t="shared" si="0"/>
        <v>0.10000000000000002</v>
      </c>
      <c r="B29" s="62">
        <f t="shared" si="1"/>
        <v>14.200000000000003</v>
      </c>
      <c r="D29" s="66"/>
      <c r="E29" s="63">
        <v>40</v>
      </c>
      <c r="F29" s="76">
        <v>1.53</v>
      </c>
      <c r="G29" s="76">
        <v>1.22</v>
      </c>
      <c r="H29" s="63"/>
      <c r="I29" s="63"/>
      <c r="J29" s="63" t="e">
        <f t="shared" si="23"/>
        <v>#N/A</v>
      </c>
      <c r="K29" s="63">
        <v>50</v>
      </c>
      <c r="L29" s="63">
        <v>8.4000000000000005E-2</v>
      </c>
      <c r="M29" s="67">
        <f t="shared" si="10"/>
        <v>15.000000000000004</v>
      </c>
      <c r="N29" s="63">
        <f t="shared" si="11"/>
        <v>18.899999999999999</v>
      </c>
      <c r="O29" s="71" t="e">
        <f t="shared" si="12"/>
        <v>#N/A</v>
      </c>
      <c r="P29" s="63"/>
      <c r="Q29" s="64"/>
      <c r="R29" s="63"/>
      <c r="S29" s="63">
        <v>40</v>
      </c>
      <c r="T29" s="63">
        <f t="shared" si="22"/>
        <v>1.53</v>
      </c>
      <c r="U29" s="63">
        <f t="shared" si="22"/>
        <v>1.22</v>
      </c>
      <c r="V29" s="63"/>
      <c r="W29" s="63"/>
      <c r="X29" s="63" t="e">
        <f t="shared" si="24"/>
        <v>#N/A</v>
      </c>
      <c r="Y29" s="63">
        <v>50</v>
      </c>
      <c r="Z29" s="63">
        <v>8.4000000000000005E-2</v>
      </c>
      <c r="AA29" s="67">
        <f t="shared" si="13"/>
        <v>15.000000000000004</v>
      </c>
      <c r="AB29" s="63">
        <f t="shared" si="14"/>
        <v>18.899999999999999</v>
      </c>
      <c r="AC29" s="71" t="e">
        <f t="shared" si="4"/>
        <v>#N/A</v>
      </c>
      <c r="AD29" s="63"/>
      <c r="AE29" s="65"/>
      <c r="AF29" s="62">
        <f t="shared" si="21"/>
        <v>21.300000000000004</v>
      </c>
      <c r="AG29" s="72">
        <f t="shared" si="15"/>
        <v>15.000000000000004</v>
      </c>
      <c r="AH29" s="73">
        <v>18.3</v>
      </c>
      <c r="AI29" s="73">
        <f t="shared" si="5"/>
        <v>18.899999999999999</v>
      </c>
      <c r="AJ29" s="73">
        <v>19.5</v>
      </c>
      <c r="AK29" s="73">
        <f t="shared" si="16"/>
        <v>20.100000000000001</v>
      </c>
      <c r="AL29" s="73">
        <f t="shared" si="17"/>
        <v>20.7</v>
      </c>
      <c r="AM29" s="73">
        <f t="shared" si="18"/>
        <v>21.299999999999997</v>
      </c>
      <c r="AN29" s="73">
        <f t="shared" si="19"/>
        <v>21.9</v>
      </c>
      <c r="AO29" s="53">
        <f t="shared" si="20"/>
        <v>22.499999999999996</v>
      </c>
      <c r="AP29" s="53"/>
      <c r="AQ29" s="53">
        <f t="shared" si="6"/>
        <v>1.1999999999999993</v>
      </c>
      <c r="AR29" s="65">
        <f t="shared" si="7"/>
        <v>1.1999999999999993</v>
      </c>
      <c r="AS29" s="74">
        <f t="shared" si="8"/>
        <v>1.0655737704918031</v>
      </c>
      <c r="AT29" s="75">
        <f t="shared" si="9"/>
        <v>20.778688524590162</v>
      </c>
    </row>
    <row r="30" spans="1:46">
      <c r="A30" s="61">
        <f t="shared" si="0"/>
        <v>0.1027777777777778</v>
      </c>
      <c r="B30" s="62">
        <f t="shared" si="1"/>
        <v>14.594444444444449</v>
      </c>
      <c r="D30" s="66"/>
      <c r="E30" s="63">
        <v>45</v>
      </c>
      <c r="F30" s="76">
        <v>1.53</v>
      </c>
      <c r="G30" s="76">
        <v>1.22</v>
      </c>
      <c r="H30" s="63"/>
      <c r="I30" s="63"/>
      <c r="J30" s="63" t="e">
        <f t="shared" si="23"/>
        <v>#N/A</v>
      </c>
      <c r="K30" s="63">
        <v>60</v>
      </c>
      <c r="L30" s="63">
        <v>0.1</v>
      </c>
      <c r="M30" s="67">
        <f t="shared" si="10"/>
        <v>15.833333333333337</v>
      </c>
      <c r="N30" s="63">
        <f t="shared" si="11"/>
        <v>19.850000000000001</v>
      </c>
      <c r="O30" s="71" t="e">
        <f t="shared" si="12"/>
        <v>#N/A</v>
      </c>
      <c r="P30" s="63"/>
      <c r="Q30" s="64"/>
      <c r="R30" s="63"/>
      <c r="S30" s="63">
        <v>45</v>
      </c>
      <c r="T30" s="63">
        <f t="shared" si="22"/>
        <v>1.53</v>
      </c>
      <c r="U30" s="63">
        <f t="shared" si="22"/>
        <v>1.22</v>
      </c>
      <c r="V30" s="63"/>
      <c r="W30" s="63"/>
      <c r="X30" s="63" t="e">
        <f t="shared" si="24"/>
        <v>#N/A</v>
      </c>
      <c r="Y30" s="63">
        <v>60</v>
      </c>
      <c r="Z30" s="63">
        <v>0.1</v>
      </c>
      <c r="AA30" s="67">
        <f t="shared" si="13"/>
        <v>15.833333333333337</v>
      </c>
      <c r="AB30" s="63">
        <f t="shared" si="14"/>
        <v>19.850000000000001</v>
      </c>
      <c r="AC30" s="71" t="e">
        <f t="shared" si="4"/>
        <v>#N/A</v>
      </c>
      <c r="AD30" s="63"/>
      <c r="AE30" s="65"/>
      <c r="AF30" s="62">
        <f t="shared" si="21"/>
        <v>22.483333333333338</v>
      </c>
      <c r="AG30" s="72">
        <f t="shared" si="15"/>
        <v>15.833333333333337</v>
      </c>
      <c r="AH30" s="73">
        <v>19.2</v>
      </c>
      <c r="AI30" s="73">
        <f t="shared" si="5"/>
        <v>19.850000000000001</v>
      </c>
      <c r="AJ30" s="73">
        <v>20.5</v>
      </c>
      <c r="AK30" s="73">
        <f t="shared" si="16"/>
        <v>21.15</v>
      </c>
      <c r="AL30" s="73">
        <f t="shared" si="17"/>
        <v>21.8</v>
      </c>
      <c r="AM30" s="73">
        <f t="shared" si="18"/>
        <v>22.450000000000003</v>
      </c>
      <c r="AN30" s="73">
        <f t="shared" si="19"/>
        <v>23.1</v>
      </c>
      <c r="AO30" s="53">
        <f t="shared" si="20"/>
        <v>23.750000000000004</v>
      </c>
      <c r="AP30" s="53"/>
      <c r="AQ30" s="53">
        <f t="shared" si="6"/>
        <v>1.3000000000000007</v>
      </c>
      <c r="AR30" s="65">
        <f t="shared" si="7"/>
        <v>1.3000000000000007</v>
      </c>
      <c r="AS30" s="74">
        <f t="shared" si="8"/>
        <v>1.0677083333333335</v>
      </c>
      <c r="AT30" s="75">
        <f t="shared" si="9"/>
        <v>21.888020833333336</v>
      </c>
    </row>
    <row r="31" spans="1:46">
      <c r="A31" s="61">
        <f t="shared" si="0"/>
        <v>0.10555555555555558</v>
      </c>
      <c r="B31" s="62">
        <f t="shared" si="1"/>
        <v>14.988888888888892</v>
      </c>
      <c r="D31" s="66"/>
      <c r="E31" s="63">
        <v>50</v>
      </c>
      <c r="F31" s="76">
        <v>1.48</v>
      </c>
      <c r="G31" s="76">
        <v>1.21</v>
      </c>
      <c r="H31" s="63"/>
      <c r="I31" s="63"/>
      <c r="J31" s="63" t="e">
        <f>ABS(MIN(J25:J30))</f>
        <v>#N/A</v>
      </c>
      <c r="K31" s="63" t="e">
        <f>INDEX(Z25:Z30,MATCH(X31,X25:X30,0))</f>
        <v>#N/A</v>
      </c>
      <c r="L31" s="63"/>
      <c r="M31" s="67">
        <f t="shared" si="10"/>
        <v>16.666666666666671</v>
      </c>
      <c r="N31" s="63">
        <f t="shared" si="11"/>
        <v>20.8</v>
      </c>
      <c r="O31" s="71" t="e">
        <f t="shared" si="12"/>
        <v>#N/A</v>
      </c>
      <c r="P31" s="63"/>
      <c r="Q31" s="64"/>
      <c r="R31" s="63"/>
      <c r="S31" s="63">
        <v>50</v>
      </c>
      <c r="T31" s="63">
        <f t="shared" si="22"/>
        <v>1.48</v>
      </c>
      <c r="U31" s="63">
        <f t="shared" si="22"/>
        <v>1.21</v>
      </c>
      <c r="V31" s="63"/>
      <c r="W31" s="63"/>
      <c r="X31" s="63" t="e">
        <f>ABS(MIN(X25:X30))</f>
        <v>#N/A</v>
      </c>
      <c r="Y31" s="63" t="e">
        <f>INDEX(Z25:Z30,MATCH(X31,X25:X30,0))</f>
        <v>#N/A</v>
      </c>
      <c r="Z31" s="63"/>
      <c r="AA31" s="67">
        <f t="shared" si="13"/>
        <v>16.666666666666671</v>
      </c>
      <c r="AB31" s="63">
        <f t="shared" si="14"/>
        <v>20.8</v>
      </c>
      <c r="AC31" s="71" t="e">
        <f t="shared" si="4"/>
        <v>#N/A</v>
      </c>
      <c r="AD31" s="63"/>
      <c r="AE31" s="65"/>
      <c r="AF31" s="62">
        <f t="shared" si="21"/>
        <v>23.666666666666675</v>
      </c>
      <c r="AG31" s="72">
        <f t="shared" si="15"/>
        <v>16.666666666666671</v>
      </c>
      <c r="AH31" s="73">
        <v>20.100000000000001</v>
      </c>
      <c r="AI31" s="73">
        <f t="shared" si="5"/>
        <v>20.8</v>
      </c>
      <c r="AJ31" s="73">
        <v>21.5</v>
      </c>
      <c r="AK31" s="73">
        <f t="shared" si="16"/>
        <v>22.2</v>
      </c>
      <c r="AL31" s="73">
        <f t="shared" si="17"/>
        <v>22.9</v>
      </c>
      <c r="AM31" s="73">
        <f t="shared" si="18"/>
        <v>23.599999999999998</v>
      </c>
      <c r="AN31" s="73">
        <f t="shared" si="19"/>
        <v>24.299999999999997</v>
      </c>
      <c r="AO31" s="53">
        <f t="shared" si="20"/>
        <v>24.999999999999996</v>
      </c>
      <c r="AP31" s="53"/>
      <c r="AQ31" s="53">
        <f t="shared" si="6"/>
        <v>1.3999999999999986</v>
      </c>
      <c r="AR31" s="65">
        <f t="shared" si="7"/>
        <v>1.3999999999999986</v>
      </c>
      <c r="AS31" s="74">
        <f t="shared" si="8"/>
        <v>1.0696517412935322</v>
      </c>
      <c r="AT31" s="75">
        <f t="shared" si="9"/>
        <v>22.997512437810943</v>
      </c>
    </row>
    <row r="32" spans="1:46">
      <c r="A32" s="61">
        <f t="shared" si="0"/>
        <v>0.10833333333333336</v>
      </c>
      <c r="B32" s="62">
        <f t="shared" si="1"/>
        <v>15.383333333333338</v>
      </c>
      <c r="D32" s="66"/>
      <c r="E32" s="63">
        <v>55</v>
      </c>
      <c r="F32" s="76">
        <v>1.44</v>
      </c>
      <c r="G32" s="76">
        <v>1.21</v>
      </c>
      <c r="H32" s="63"/>
      <c r="I32" s="63"/>
      <c r="J32" s="63"/>
      <c r="K32" s="63"/>
      <c r="L32" s="63"/>
      <c r="M32" s="67">
        <f t="shared" si="10"/>
        <v>17.500000000000004</v>
      </c>
      <c r="N32" s="63">
        <f t="shared" si="11"/>
        <v>21.8</v>
      </c>
      <c r="O32" s="71" t="e">
        <f t="shared" si="12"/>
        <v>#N/A</v>
      </c>
      <c r="P32" s="63"/>
      <c r="Q32" s="64"/>
      <c r="R32" s="63"/>
      <c r="S32" s="63">
        <v>55</v>
      </c>
      <c r="T32" s="63">
        <f t="shared" si="22"/>
        <v>1.44</v>
      </c>
      <c r="U32" s="63">
        <f t="shared" si="22"/>
        <v>1.21</v>
      </c>
      <c r="V32" s="63"/>
      <c r="W32" s="63"/>
      <c r="X32" s="65"/>
      <c r="Y32" s="65"/>
      <c r="Z32" s="63"/>
      <c r="AA32" s="67">
        <f t="shared" si="13"/>
        <v>17.500000000000004</v>
      </c>
      <c r="AB32" s="63">
        <f t="shared" si="14"/>
        <v>21.8</v>
      </c>
      <c r="AC32" s="71" t="e">
        <f t="shared" si="4"/>
        <v>#N/A</v>
      </c>
      <c r="AD32" s="63"/>
      <c r="AE32" s="65"/>
      <c r="AF32" s="62">
        <f t="shared" si="21"/>
        <v>24.850000000000005</v>
      </c>
      <c r="AG32" s="72">
        <f t="shared" si="15"/>
        <v>17.500000000000004</v>
      </c>
      <c r="AH32" s="73">
        <v>21.1</v>
      </c>
      <c r="AI32" s="73">
        <f t="shared" si="5"/>
        <v>21.8</v>
      </c>
      <c r="AJ32" s="73">
        <v>22.5</v>
      </c>
      <c r="AK32" s="73">
        <f t="shared" si="16"/>
        <v>23.2</v>
      </c>
      <c r="AL32" s="73">
        <f t="shared" si="17"/>
        <v>23.9</v>
      </c>
      <c r="AM32" s="73">
        <f t="shared" si="18"/>
        <v>24.599999999999998</v>
      </c>
      <c r="AN32" s="73">
        <f t="shared" si="19"/>
        <v>25.299999999999997</v>
      </c>
      <c r="AO32" s="53">
        <f t="shared" si="20"/>
        <v>25.999999999999996</v>
      </c>
      <c r="AP32" s="53"/>
      <c r="AQ32" s="53">
        <f t="shared" si="6"/>
        <v>1.3999999999999986</v>
      </c>
      <c r="AR32" s="65">
        <f t="shared" si="7"/>
        <v>1.3999999999999986</v>
      </c>
      <c r="AS32" s="74">
        <f t="shared" si="8"/>
        <v>1.066350710900474</v>
      </c>
      <c r="AT32" s="75">
        <f t="shared" si="9"/>
        <v>23.992890995260662</v>
      </c>
    </row>
    <row r="33" spans="1:46">
      <c r="A33" s="61">
        <f t="shared" si="0"/>
        <v>0.11111111111111115</v>
      </c>
      <c r="B33" s="62">
        <f t="shared" si="1"/>
        <v>15.777777777777782</v>
      </c>
      <c r="D33" s="66"/>
      <c r="E33" s="63">
        <v>60</v>
      </c>
      <c r="F33" s="76">
        <v>1.41</v>
      </c>
      <c r="G33" s="76">
        <v>1.2</v>
      </c>
      <c r="H33" s="63"/>
      <c r="I33" s="63"/>
      <c r="J33" s="63"/>
      <c r="K33" s="63"/>
      <c r="L33" s="63"/>
      <c r="M33" s="67">
        <f t="shared" si="10"/>
        <v>18.333333333333336</v>
      </c>
      <c r="N33" s="63">
        <f t="shared" si="11"/>
        <v>22.75</v>
      </c>
      <c r="O33" s="71" t="e">
        <f t="shared" si="12"/>
        <v>#N/A</v>
      </c>
      <c r="P33" s="63"/>
      <c r="Q33" s="64"/>
      <c r="R33" s="63"/>
      <c r="S33" s="63">
        <v>60</v>
      </c>
      <c r="T33" s="63">
        <f t="shared" si="22"/>
        <v>1.41</v>
      </c>
      <c r="U33" s="63">
        <f t="shared" si="22"/>
        <v>1.2</v>
      </c>
      <c r="V33" s="63"/>
      <c r="W33" s="63"/>
      <c r="X33" s="65"/>
      <c r="Y33" s="65"/>
      <c r="Z33" s="63"/>
      <c r="AA33" s="67">
        <f t="shared" si="13"/>
        <v>18.333333333333336</v>
      </c>
      <c r="AB33" s="63">
        <f t="shared" si="14"/>
        <v>22.75</v>
      </c>
      <c r="AC33" s="71" t="e">
        <f t="shared" si="4"/>
        <v>#N/A</v>
      </c>
      <c r="AD33" s="63"/>
      <c r="AE33" s="65"/>
      <c r="AF33" s="62">
        <f t="shared" si="21"/>
        <v>26.033333333333335</v>
      </c>
      <c r="AG33" s="72">
        <f t="shared" si="15"/>
        <v>18.333333333333336</v>
      </c>
      <c r="AH33" s="73">
        <v>22</v>
      </c>
      <c r="AI33" s="73">
        <f t="shared" si="5"/>
        <v>22.75</v>
      </c>
      <c r="AJ33" s="73">
        <v>23.5</v>
      </c>
      <c r="AK33" s="73">
        <f t="shared" si="16"/>
        <v>24.25</v>
      </c>
      <c r="AL33" s="73">
        <f t="shared" si="17"/>
        <v>25</v>
      </c>
      <c r="AM33" s="73">
        <f t="shared" si="18"/>
        <v>25.75</v>
      </c>
      <c r="AN33" s="73">
        <f t="shared" si="19"/>
        <v>26.5</v>
      </c>
      <c r="AO33" s="53">
        <f t="shared" si="20"/>
        <v>27.25</v>
      </c>
      <c r="AP33" s="53"/>
      <c r="AQ33" s="53">
        <f t="shared" si="6"/>
        <v>1.5</v>
      </c>
      <c r="AR33" s="65">
        <f t="shared" si="7"/>
        <v>1.5</v>
      </c>
      <c r="AS33" s="74">
        <f t="shared" si="8"/>
        <v>1.0681818181818181</v>
      </c>
      <c r="AT33" s="75">
        <f t="shared" si="9"/>
        <v>25.102272727272727</v>
      </c>
    </row>
    <row r="34" spans="1:46">
      <c r="A34" s="61">
        <f t="shared" si="0"/>
        <v>0.11388888888888893</v>
      </c>
      <c r="B34" s="62">
        <f t="shared" si="1"/>
        <v>16.172222222222228</v>
      </c>
      <c r="D34" s="66"/>
      <c r="E34" s="63"/>
      <c r="F34" s="63"/>
      <c r="G34" s="63"/>
      <c r="H34" s="63"/>
      <c r="I34" s="63"/>
      <c r="J34" s="63"/>
      <c r="K34" s="63"/>
      <c r="L34" s="63"/>
      <c r="M34" s="67">
        <f t="shared" si="10"/>
        <v>19.166666666666668</v>
      </c>
      <c r="N34" s="63">
        <f t="shared" si="11"/>
        <v>23.7</v>
      </c>
      <c r="O34" s="71" t="e">
        <f t="shared" si="12"/>
        <v>#N/A</v>
      </c>
      <c r="P34" s="63"/>
      <c r="Q34" s="64"/>
      <c r="R34" s="63"/>
      <c r="S34" s="63"/>
      <c r="T34" s="63"/>
      <c r="U34" s="63"/>
      <c r="V34" s="63"/>
      <c r="W34" s="63"/>
      <c r="X34" s="65"/>
      <c r="Y34" s="65"/>
      <c r="Z34" s="63"/>
      <c r="AA34" s="67">
        <f t="shared" si="13"/>
        <v>19.166666666666668</v>
      </c>
      <c r="AB34" s="63">
        <f t="shared" si="14"/>
        <v>23.7</v>
      </c>
      <c r="AC34" s="71" t="e">
        <f t="shared" si="4"/>
        <v>#N/A</v>
      </c>
      <c r="AD34" s="63"/>
      <c r="AE34" s="65"/>
      <c r="AF34" s="62">
        <f t="shared" si="21"/>
        <v>27.216666666666669</v>
      </c>
      <c r="AG34" s="72">
        <f t="shared" si="15"/>
        <v>19.166666666666668</v>
      </c>
      <c r="AH34" s="73">
        <v>22.9</v>
      </c>
      <c r="AI34" s="73">
        <f t="shared" si="5"/>
        <v>23.7</v>
      </c>
      <c r="AJ34" s="73">
        <v>24.5</v>
      </c>
      <c r="AK34" s="73">
        <f t="shared" si="16"/>
        <v>25.3</v>
      </c>
      <c r="AL34" s="73">
        <f t="shared" si="17"/>
        <v>26.1</v>
      </c>
      <c r="AM34" s="73">
        <f t="shared" si="18"/>
        <v>26.900000000000002</v>
      </c>
      <c r="AN34" s="73">
        <f t="shared" si="19"/>
        <v>27.700000000000003</v>
      </c>
      <c r="AO34" s="53">
        <f t="shared" si="20"/>
        <v>28.500000000000004</v>
      </c>
      <c r="AP34" s="53"/>
      <c r="AQ34" s="53">
        <f t="shared" si="6"/>
        <v>1.6000000000000014</v>
      </c>
      <c r="AR34" s="65">
        <f t="shared" si="7"/>
        <v>1.6000000000000014</v>
      </c>
      <c r="AS34" s="74">
        <f t="shared" si="8"/>
        <v>1.0698689956331879</v>
      </c>
      <c r="AT34" s="75">
        <f t="shared" si="9"/>
        <v>26.211790393013104</v>
      </c>
    </row>
    <row r="35" spans="1:46">
      <c r="A35" s="61">
        <f t="shared" si="0"/>
        <v>0.11666666666666671</v>
      </c>
      <c r="B35" s="62">
        <f t="shared" si="1"/>
        <v>16.566666666666674</v>
      </c>
      <c r="D35" s="66"/>
      <c r="E35" s="63" t="s">
        <v>110</v>
      </c>
      <c r="F35" s="63" t="e">
        <f>LOOKUP(E8,E23:E33,F23:F33)</f>
        <v>#N/A</v>
      </c>
      <c r="G35" s="63" t="e">
        <f>LOOKUP(E8,E23:E33,G23:G33)</f>
        <v>#N/A</v>
      </c>
      <c r="H35" s="63"/>
      <c r="I35" s="63"/>
      <c r="J35" s="63"/>
      <c r="K35" s="63"/>
      <c r="L35" s="63"/>
      <c r="M35" s="67">
        <f t="shared" si="10"/>
        <v>20</v>
      </c>
      <c r="N35" s="63">
        <f t="shared" si="11"/>
        <v>24.6</v>
      </c>
      <c r="O35" s="71" t="e">
        <f t="shared" si="12"/>
        <v>#N/A</v>
      </c>
      <c r="P35" s="63"/>
      <c r="Q35" s="64"/>
      <c r="R35" s="63"/>
      <c r="S35" s="63" t="s">
        <v>110</v>
      </c>
      <c r="T35" s="63" t="e">
        <f>LOOKUP(S8,S23:S33,T23:T33)</f>
        <v>#N/A</v>
      </c>
      <c r="U35" s="63" t="e">
        <f>LOOKUP(S8,S23:S33,U23:U33)</f>
        <v>#N/A</v>
      </c>
      <c r="V35" s="63"/>
      <c r="W35" s="63"/>
      <c r="X35" s="65"/>
      <c r="Y35" s="65"/>
      <c r="Z35" s="63"/>
      <c r="AA35" s="67">
        <f t="shared" si="13"/>
        <v>20</v>
      </c>
      <c r="AB35" s="63">
        <f t="shared" si="14"/>
        <v>24.6</v>
      </c>
      <c r="AC35" s="71" t="e">
        <f t="shared" si="4"/>
        <v>#N/A</v>
      </c>
      <c r="AD35" s="63"/>
      <c r="AE35" s="65"/>
      <c r="AF35" s="62">
        <f t="shared" si="21"/>
        <v>28.4</v>
      </c>
      <c r="AG35" s="72">
        <f t="shared" si="15"/>
        <v>20</v>
      </c>
      <c r="AH35" s="73">
        <v>23.8</v>
      </c>
      <c r="AI35" s="73">
        <f t="shared" si="5"/>
        <v>24.6</v>
      </c>
      <c r="AJ35" s="73">
        <v>25.4</v>
      </c>
      <c r="AK35" s="73">
        <f t="shared" si="16"/>
        <v>26.199999999999996</v>
      </c>
      <c r="AL35" s="73">
        <f t="shared" si="17"/>
        <v>26.999999999999996</v>
      </c>
      <c r="AM35" s="73">
        <f t="shared" si="18"/>
        <v>27.799999999999997</v>
      </c>
      <c r="AN35" s="73">
        <f t="shared" si="19"/>
        <v>28.599999999999994</v>
      </c>
      <c r="AO35" s="53">
        <f t="shared" si="20"/>
        <v>29.399999999999995</v>
      </c>
      <c r="AP35" s="53"/>
      <c r="AQ35" s="53">
        <f t="shared" si="6"/>
        <v>1.5999999999999979</v>
      </c>
      <c r="AR35" s="65">
        <f t="shared" si="7"/>
        <v>1.5999999999999979</v>
      </c>
      <c r="AS35" s="74">
        <f t="shared" si="8"/>
        <v>1.0672268907563025</v>
      </c>
      <c r="AT35" s="75">
        <f t="shared" si="9"/>
        <v>27.107563025210084</v>
      </c>
    </row>
    <row r="36" spans="1:46">
      <c r="A36" s="61">
        <f t="shared" si="0"/>
        <v>0.11944444444444449</v>
      </c>
      <c r="B36" s="62">
        <f t="shared" si="1"/>
        <v>16.961111111111119</v>
      </c>
      <c r="D36" s="66"/>
      <c r="E36" s="63"/>
      <c r="F36" s="63"/>
      <c r="G36" s="63"/>
      <c r="H36" s="63"/>
      <c r="I36" s="63"/>
      <c r="J36" s="63"/>
      <c r="K36" s="63"/>
      <c r="L36" s="63"/>
      <c r="M36" s="67">
        <f t="shared" si="10"/>
        <v>20.833333333333332</v>
      </c>
      <c r="N36" s="63">
        <f t="shared" si="11"/>
        <v>25.549999999999997</v>
      </c>
      <c r="O36" s="71" t="e">
        <f t="shared" si="12"/>
        <v>#N/A</v>
      </c>
      <c r="P36" s="63"/>
      <c r="Q36" s="64"/>
      <c r="R36" s="63"/>
      <c r="S36" s="63"/>
      <c r="T36" s="63"/>
      <c r="U36" s="63"/>
      <c r="V36" s="63"/>
      <c r="W36" s="63"/>
      <c r="X36" s="65"/>
      <c r="Y36" s="65"/>
      <c r="Z36" s="63"/>
      <c r="AA36" s="67">
        <f t="shared" si="13"/>
        <v>20.833333333333332</v>
      </c>
      <c r="AB36" s="63">
        <f t="shared" si="14"/>
        <v>25.549999999999997</v>
      </c>
      <c r="AC36" s="71" t="e">
        <f t="shared" si="4"/>
        <v>#N/A</v>
      </c>
      <c r="AD36" s="63"/>
      <c r="AE36" s="65"/>
      <c r="AF36" s="62">
        <f t="shared" si="21"/>
        <v>29.583333333333329</v>
      </c>
      <c r="AG36" s="72">
        <f t="shared" si="15"/>
        <v>20.833333333333332</v>
      </c>
      <c r="AH36" s="73">
        <v>24.7</v>
      </c>
      <c r="AI36" s="73">
        <f t="shared" si="5"/>
        <v>25.549999999999997</v>
      </c>
      <c r="AJ36" s="73">
        <v>26.4</v>
      </c>
      <c r="AK36" s="73">
        <f t="shared" si="16"/>
        <v>27.25</v>
      </c>
      <c r="AL36" s="73">
        <f t="shared" si="17"/>
        <v>28.099999999999998</v>
      </c>
      <c r="AM36" s="73">
        <f t="shared" si="18"/>
        <v>28.949999999999996</v>
      </c>
      <c r="AN36" s="73">
        <f t="shared" si="19"/>
        <v>29.799999999999997</v>
      </c>
      <c r="AO36" s="53">
        <f t="shared" si="20"/>
        <v>30.649999999999995</v>
      </c>
      <c r="AP36" s="53"/>
      <c r="AQ36" s="53">
        <f t="shared" si="6"/>
        <v>1.6999999999999993</v>
      </c>
      <c r="AR36" s="65">
        <f t="shared" si="7"/>
        <v>1.6999999999999993</v>
      </c>
      <c r="AS36" s="74">
        <f t="shared" si="8"/>
        <v>1.068825910931174</v>
      </c>
      <c r="AT36" s="75">
        <f t="shared" si="9"/>
        <v>28.217004048582989</v>
      </c>
    </row>
    <row r="37" spans="1:46">
      <c r="A37" s="61">
        <f t="shared" si="0"/>
        <v>0.12222222222222227</v>
      </c>
      <c r="B37" s="62">
        <f t="shared" si="1"/>
        <v>17.355555555555561</v>
      </c>
      <c r="D37" s="66"/>
      <c r="E37" s="63"/>
      <c r="F37" s="63"/>
      <c r="G37" s="63"/>
      <c r="H37" s="63"/>
      <c r="I37" s="63"/>
      <c r="J37" s="63"/>
      <c r="K37" s="63"/>
      <c r="L37" s="63"/>
      <c r="M37" s="67">
        <f t="shared" si="10"/>
        <v>21.666666666666664</v>
      </c>
      <c r="N37" s="63">
        <f t="shared" si="11"/>
        <v>26.450000000000003</v>
      </c>
      <c r="O37" s="71" t="e">
        <f t="shared" si="12"/>
        <v>#N/A</v>
      </c>
      <c r="P37" s="63"/>
      <c r="Q37" s="64"/>
      <c r="R37" s="63"/>
      <c r="S37" s="63"/>
      <c r="T37" s="63"/>
      <c r="U37" s="63"/>
      <c r="V37" s="63"/>
      <c r="W37" s="63"/>
      <c r="X37" s="65"/>
      <c r="Y37" s="65"/>
      <c r="Z37" s="63"/>
      <c r="AA37" s="67">
        <f t="shared" si="13"/>
        <v>21.666666666666664</v>
      </c>
      <c r="AB37" s="63">
        <f t="shared" si="14"/>
        <v>26.450000000000003</v>
      </c>
      <c r="AC37" s="71" t="e">
        <f t="shared" si="4"/>
        <v>#N/A</v>
      </c>
      <c r="AD37" s="63"/>
      <c r="AE37" s="65"/>
      <c r="AF37" s="62">
        <f t="shared" si="21"/>
        <v>30.766666666666666</v>
      </c>
      <c r="AG37" s="72">
        <f t="shared" si="15"/>
        <v>21.666666666666664</v>
      </c>
      <c r="AH37" s="73">
        <v>25.6</v>
      </c>
      <c r="AI37" s="73">
        <f t="shared" si="5"/>
        <v>26.450000000000003</v>
      </c>
      <c r="AJ37" s="73">
        <v>27.3</v>
      </c>
      <c r="AK37" s="73">
        <f t="shared" si="16"/>
        <v>28.15</v>
      </c>
      <c r="AL37" s="73">
        <f t="shared" si="17"/>
        <v>29</v>
      </c>
      <c r="AM37" s="73">
        <f t="shared" si="18"/>
        <v>29.85</v>
      </c>
      <c r="AN37" s="73">
        <f t="shared" si="19"/>
        <v>30.7</v>
      </c>
      <c r="AO37" s="53">
        <f t="shared" si="20"/>
        <v>31.55</v>
      </c>
      <c r="AP37" s="53"/>
      <c r="AQ37" s="53">
        <f t="shared" si="6"/>
        <v>1.6999999999999993</v>
      </c>
      <c r="AR37" s="65">
        <f t="shared" si="7"/>
        <v>1.6999999999999993</v>
      </c>
      <c r="AS37" s="74">
        <f t="shared" si="8"/>
        <v>1.06640625</v>
      </c>
      <c r="AT37" s="75">
        <f t="shared" si="9"/>
        <v>29.112890625000002</v>
      </c>
    </row>
    <row r="38" spans="1:46">
      <c r="A38" s="61">
        <f t="shared" si="0"/>
        <v>0.12500000000000006</v>
      </c>
      <c r="B38" s="62">
        <f t="shared" si="1"/>
        <v>17.750000000000007</v>
      </c>
      <c r="D38" s="66"/>
      <c r="E38" s="63"/>
      <c r="F38" s="63"/>
      <c r="G38" s="63"/>
      <c r="H38" s="63"/>
      <c r="I38" s="63"/>
      <c r="J38" s="63"/>
      <c r="K38" s="63"/>
      <c r="L38" s="63"/>
      <c r="M38" s="67">
        <f t="shared" si="10"/>
        <v>22.499999999999996</v>
      </c>
      <c r="N38" s="63">
        <f t="shared" si="11"/>
        <v>27.4</v>
      </c>
      <c r="O38" s="71" t="e">
        <f t="shared" si="12"/>
        <v>#N/A</v>
      </c>
      <c r="P38" s="63"/>
      <c r="Q38" s="64"/>
      <c r="R38" s="63"/>
      <c r="S38" s="63"/>
      <c r="T38" s="63"/>
      <c r="U38" s="63"/>
      <c r="V38" s="63"/>
      <c r="W38" s="63"/>
      <c r="X38" s="65"/>
      <c r="Y38" s="65"/>
      <c r="Z38" s="63"/>
      <c r="AA38" s="67">
        <f t="shared" si="13"/>
        <v>22.499999999999996</v>
      </c>
      <c r="AB38" s="63">
        <f t="shared" si="14"/>
        <v>27.4</v>
      </c>
      <c r="AC38" s="71" t="e">
        <f t="shared" si="4"/>
        <v>#N/A</v>
      </c>
      <c r="AD38" s="63"/>
      <c r="AE38" s="65"/>
      <c r="AF38" s="62">
        <f t="shared" si="21"/>
        <v>31.949999999999996</v>
      </c>
      <c r="AG38" s="72">
        <f t="shared" si="15"/>
        <v>22.499999999999996</v>
      </c>
      <c r="AH38" s="73">
        <v>26.5</v>
      </c>
      <c r="AI38" s="73">
        <f t="shared" si="5"/>
        <v>27.4</v>
      </c>
      <c r="AJ38" s="73">
        <v>28.3</v>
      </c>
      <c r="AK38" s="73">
        <f t="shared" si="16"/>
        <v>29.200000000000003</v>
      </c>
      <c r="AL38" s="73">
        <f t="shared" si="17"/>
        <v>30.1</v>
      </c>
      <c r="AM38" s="73">
        <f t="shared" si="18"/>
        <v>31</v>
      </c>
      <c r="AN38" s="73">
        <f t="shared" si="19"/>
        <v>31.900000000000002</v>
      </c>
      <c r="AO38" s="53">
        <f t="shared" si="20"/>
        <v>32.799999999999997</v>
      </c>
      <c r="AP38" s="53"/>
      <c r="AQ38" s="53">
        <f t="shared" si="6"/>
        <v>1.8000000000000007</v>
      </c>
      <c r="AR38" s="65">
        <f t="shared" si="7"/>
        <v>1.8000000000000007</v>
      </c>
      <c r="AS38" s="74">
        <f t="shared" si="8"/>
        <v>1.0679245283018868</v>
      </c>
      <c r="AT38" s="75">
        <f t="shared" si="9"/>
        <v>30.222264150943396</v>
      </c>
    </row>
    <row r="39" spans="1:46">
      <c r="A39" s="61">
        <f t="shared" si="0"/>
        <v>0.12777777777777782</v>
      </c>
      <c r="B39" s="62">
        <f t="shared" si="1"/>
        <v>18.144444444444449</v>
      </c>
      <c r="D39" s="66"/>
      <c r="E39" s="63"/>
      <c r="F39" s="63"/>
      <c r="G39" s="63"/>
      <c r="H39" s="63"/>
      <c r="I39" s="63"/>
      <c r="J39" s="63"/>
      <c r="K39" s="63"/>
      <c r="L39" s="63"/>
      <c r="M39" s="67">
        <f t="shared" si="10"/>
        <v>23.333333333333329</v>
      </c>
      <c r="N39" s="63">
        <f t="shared" si="11"/>
        <v>28.299999999999997</v>
      </c>
      <c r="O39" s="71" t="e">
        <f t="shared" si="12"/>
        <v>#N/A</v>
      </c>
      <c r="P39" s="63"/>
      <c r="Q39" s="64"/>
      <c r="R39" s="63"/>
      <c r="S39" s="63"/>
      <c r="T39" s="63"/>
      <c r="U39" s="63"/>
      <c r="V39" s="63"/>
      <c r="W39" s="63"/>
      <c r="X39" s="65"/>
      <c r="Y39" s="65"/>
      <c r="Z39" s="63"/>
      <c r="AA39" s="67">
        <f t="shared" si="13"/>
        <v>23.333333333333329</v>
      </c>
      <c r="AB39" s="63">
        <f t="shared" si="14"/>
        <v>28.299999999999997</v>
      </c>
      <c r="AC39" s="71" t="e">
        <f t="shared" si="4"/>
        <v>#N/A</v>
      </c>
      <c r="AD39" s="63"/>
      <c r="AE39" s="65"/>
      <c r="AF39" s="62">
        <f t="shared" si="21"/>
        <v>33.133333333333326</v>
      </c>
      <c r="AG39" s="72">
        <f t="shared" si="15"/>
        <v>23.333333333333329</v>
      </c>
      <c r="AH39" s="73">
        <v>27.4</v>
      </c>
      <c r="AI39" s="73">
        <f t="shared" si="5"/>
        <v>28.299999999999997</v>
      </c>
      <c r="AJ39" s="73">
        <v>29.2</v>
      </c>
      <c r="AK39" s="73">
        <f t="shared" si="16"/>
        <v>30.1</v>
      </c>
      <c r="AL39" s="73">
        <f t="shared" si="17"/>
        <v>31</v>
      </c>
      <c r="AM39" s="73">
        <f t="shared" si="18"/>
        <v>31.9</v>
      </c>
      <c r="AN39" s="73">
        <f t="shared" si="19"/>
        <v>32.799999999999997</v>
      </c>
      <c r="AO39" s="53">
        <f t="shared" si="20"/>
        <v>33.700000000000003</v>
      </c>
      <c r="AP39" s="53"/>
      <c r="AQ39" s="53">
        <f t="shared" si="6"/>
        <v>1.8000000000000007</v>
      </c>
      <c r="AR39" s="65">
        <f t="shared" si="7"/>
        <v>1.8000000000000007</v>
      </c>
      <c r="AS39" s="74">
        <f t="shared" si="8"/>
        <v>1.0656934306569343</v>
      </c>
      <c r="AT39" s="75">
        <f t="shared" si="9"/>
        <v>31.118248175182483</v>
      </c>
    </row>
    <row r="40" spans="1:46">
      <c r="A40" s="61">
        <f t="shared" si="0"/>
        <v>0.13055555555555559</v>
      </c>
      <c r="B40" s="62">
        <f t="shared" si="1"/>
        <v>18.538888888888895</v>
      </c>
      <c r="D40" s="66"/>
      <c r="E40" s="63"/>
      <c r="F40" s="63"/>
      <c r="G40" s="63"/>
      <c r="H40" s="63"/>
      <c r="I40" s="63"/>
      <c r="J40" s="63"/>
      <c r="K40" s="63"/>
      <c r="L40" s="63"/>
      <c r="M40" s="67">
        <f t="shared" si="10"/>
        <v>24.166666666666661</v>
      </c>
      <c r="N40" s="63">
        <f t="shared" si="11"/>
        <v>29.15</v>
      </c>
      <c r="O40" s="71" t="e">
        <f t="shared" si="12"/>
        <v>#N/A</v>
      </c>
      <c r="P40" s="63"/>
      <c r="Q40" s="64"/>
      <c r="R40" s="63"/>
      <c r="S40" s="63"/>
      <c r="T40" s="63"/>
      <c r="U40" s="63"/>
      <c r="V40" s="63"/>
      <c r="W40" s="63"/>
      <c r="X40" s="65"/>
      <c r="Y40" s="65"/>
      <c r="Z40" s="63"/>
      <c r="AA40" s="67">
        <f t="shared" si="13"/>
        <v>24.166666666666661</v>
      </c>
      <c r="AB40" s="63">
        <f t="shared" si="14"/>
        <v>29.15</v>
      </c>
      <c r="AC40" s="71" t="e">
        <f t="shared" si="4"/>
        <v>#N/A</v>
      </c>
      <c r="AD40" s="63"/>
      <c r="AE40" s="65"/>
      <c r="AF40" s="62">
        <f t="shared" si="21"/>
        <v>34.316666666666656</v>
      </c>
      <c r="AG40" s="72">
        <f t="shared" si="15"/>
        <v>24.166666666666661</v>
      </c>
      <c r="AH40" s="73">
        <v>28.2</v>
      </c>
      <c r="AI40" s="73">
        <f t="shared" si="5"/>
        <v>29.15</v>
      </c>
      <c r="AJ40" s="73">
        <v>30.1</v>
      </c>
      <c r="AK40" s="73">
        <f t="shared" si="16"/>
        <v>31.05</v>
      </c>
      <c r="AL40" s="73">
        <f t="shared" si="17"/>
        <v>32</v>
      </c>
      <c r="AM40" s="73">
        <f t="shared" si="18"/>
        <v>32.950000000000003</v>
      </c>
      <c r="AN40" s="73">
        <f t="shared" si="19"/>
        <v>33.900000000000006</v>
      </c>
      <c r="AO40" s="53">
        <f t="shared" si="20"/>
        <v>34.850000000000009</v>
      </c>
      <c r="AP40" s="53"/>
      <c r="AQ40" s="53">
        <f t="shared" si="6"/>
        <v>1.9000000000000021</v>
      </c>
      <c r="AR40" s="65">
        <f t="shared" si="7"/>
        <v>1.9000000000000021</v>
      </c>
      <c r="AS40" s="74">
        <f t="shared" si="8"/>
        <v>1.0673758865248228</v>
      </c>
      <c r="AT40" s="75">
        <f t="shared" si="9"/>
        <v>32.128014184397166</v>
      </c>
    </row>
    <row r="41" spans="1:46">
      <c r="A41" s="61">
        <f t="shared" si="0"/>
        <v>0.13333333333333336</v>
      </c>
      <c r="B41" s="62">
        <f t="shared" si="1"/>
        <v>18.933333333333337</v>
      </c>
      <c r="D41" s="66"/>
      <c r="E41" s="63"/>
      <c r="F41" s="63"/>
      <c r="G41" s="63"/>
      <c r="H41" s="63"/>
      <c r="I41" s="63"/>
      <c r="J41" s="63"/>
      <c r="K41" s="63"/>
      <c r="L41" s="63"/>
      <c r="M41" s="67">
        <f t="shared" si="10"/>
        <v>24.999999999999993</v>
      </c>
      <c r="N41" s="63">
        <f t="shared" si="11"/>
        <v>30.05</v>
      </c>
      <c r="O41" s="71" t="e">
        <f t="shared" si="12"/>
        <v>#N/A</v>
      </c>
      <c r="P41" s="63"/>
      <c r="Q41" s="64"/>
      <c r="R41" s="63"/>
      <c r="S41" s="63"/>
      <c r="T41" s="63"/>
      <c r="U41" s="63"/>
      <c r="V41" s="63"/>
      <c r="W41" s="63"/>
      <c r="X41" s="65"/>
      <c r="Y41" s="65"/>
      <c r="Z41" s="63"/>
      <c r="AA41" s="67">
        <f t="shared" si="13"/>
        <v>24.999999999999993</v>
      </c>
      <c r="AB41" s="63">
        <f t="shared" si="14"/>
        <v>30.05</v>
      </c>
      <c r="AC41" s="71" t="e">
        <f t="shared" si="4"/>
        <v>#N/A</v>
      </c>
      <c r="AD41" s="63"/>
      <c r="AE41" s="65"/>
      <c r="AF41" s="62">
        <f t="shared" si="21"/>
        <v>35.499999999999993</v>
      </c>
      <c r="AG41" s="72">
        <f t="shared" si="15"/>
        <v>24.999999999999993</v>
      </c>
      <c r="AH41" s="73">
        <v>29.1</v>
      </c>
      <c r="AI41" s="73">
        <f t="shared" si="5"/>
        <v>30.05</v>
      </c>
      <c r="AJ41" s="73">
        <v>31</v>
      </c>
      <c r="AK41" s="73">
        <f t="shared" si="16"/>
        <v>31.95</v>
      </c>
      <c r="AL41" s="73">
        <f t="shared" si="17"/>
        <v>32.9</v>
      </c>
      <c r="AM41" s="73">
        <f t="shared" si="18"/>
        <v>33.849999999999994</v>
      </c>
      <c r="AN41" s="73">
        <f t="shared" si="19"/>
        <v>34.799999999999997</v>
      </c>
      <c r="AO41" s="53">
        <f t="shared" si="20"/>
        <v>35.749999999999993</v>
      </c>
      <c r="AP41" s="53"/>
      <c r="AQ41" s="53">
        <f t="shared" si="6"/>
        <v>1.8999999999999986</v>
      </c>
      <c r="AR41" s="65">
        <f t="shared" si="7"/>
        <v>1.8999999999999986</v>
      </c>
      <c r="AS41" s="74">
        <f t="shared" si="8"/>
        <v>1.0652920962199313</v>
      </c>
      <c r="AT41" s="75">
        <f t="shared" si="9"/>
        <v>33.024054982817866</v>
      </c>
    </row>
    <row r="42" spans="1:46">
      <c r="A42" s="61">
        <f t="shared" si="0"/>
        <v>0.13611111111111113</v>
      </c>
      <c r="B42" s="62">
        <f t="shared" si="1"/>
        <v>19.327777777777779</v>
      </c>
      <c r="D42" s="66"/>
      <c r="E42" s="63"/>
      <c r="F42" s="63"/>
      <c r="G42" s="63"/>
      <c r="H42" s="63"/>
      <c r="I42" s="63"/>
      <c r="J42" s="63"/>
      <c r="K42" s="63"/>
      <c r="L42" s="63"/>
      <c r="M42" s="67">
        <f t="shared" si="10"/>
        <v>25.833333333333325</v>
      </c>
      <c r="N42" s="63">
        <f t="shared" si="11"/>
        <v>30.95</v>
      </c>
      <c r="O42" s="71" t="e">
        <f t="shared" si="12"/>
        <v>#N/A</v>
      </c>
      <c r="P42" s="63"/>
      <c r="Q42" s="64"/>
      <c r="R42" s="63"/>
      <c r="S42" s="63"/>
      <c r="T42" s="63"/>
      <c r="U42" s="63"/>
      <c r="V42" s="63"/>
      <c r="W42" s="63"/>
      <c r="X42" s="65"/>
      <c r="Y42" s="65"/>
      <c r="Z42" s="63"/>
      <c r="AA42" s="67">
        <f t="shared" si="13"/>
        <v>25.833333333333325</v>
      </c>
      <c r="AB42" s="63">
        <f t="shared" si="14"/>
        <v>30.95</v>
      </c>
      <c r="AC42" s="71" t="e">
        <f t="shared" si="4"/>
        <v>#N/A</v>
      </c>
      <c r="AD42" s="63"/>
      <c r="AE42" s="65"/>
      <c r="AF42" s="62">
        <f t="shared" si="21"/>
        <v>36.683333333333323</v>
      </c>
      <c r="AG42" s="72">
        <f t="shared" si="15"/>
        <v>25.833333333333325</v>
      </c>
      <c r="AH42" s="73">
        <v>30</v>
      </c>
      <c r="AI42" s="73">
        <f t="shared" si="5"/>
        <v>30.95</v>
      </c>
      <c r="AJ42" s="73">
        <v>31.9</v>
      </c>
      <c r="AK42" s="73">
        <f t="shared" si="16"/>
        <v>32.849999999999994</v>
      </c>
      <c r="AL42" s="73">
        <f t="shared" si="17"/>
        <v>33.799999999999997</v>
      </c>
      <c r="AM42" s="73">
        <f t="shared" si="18"/>
        <v>34.75</v>
      </c>
      <c r="AN42" s="73">
        <f t="shared" si="19"/>
        <v>35.699999999999996</v>
      </c>
      <c r="AO42" s="53">
        <f t="shared" si="20"/>
        <v>36.65</v>
      </c>
      <c r="AP42" s="53"/>
      <c r="AQ42" s="53">
        <f t="shared" si="6"/>
        <v>1.8999999999999986</v>
      </c>
      <c r="AR42" s="65">
        <f t="shared" si="7"/>
        <v>1.8999999999999986</v>
      </c>
      <c r="AS42" s="74">
        <f t="shared" si="8"/>
        <v>1.0633333333333332</v>
      </c>
      <c r="AT42" s="75">
        <f t="shared" si="9"/>
        <v>33.920333333333332</v>
      </c>
    </row>
    <row r="43" spans="1:46">
      <c r="A43" s="61">
        <f t="shared" si="0"/>
        <v>0.1388888888888889</v>
      </c>
      <c r="B43" s="62">
        <f t="shared" si="1"/>
        <v>19.722222222222221</v>
      </c>
      <c r="D43" s="66"/>
      <c r="E43" s="63"/>
      <c r="F43" s="63"/>
      <c r="G43" s="63"/>
      <c r="H43" s="63"/>
      <c r="I43" s="63"/>
      <c r="J43" s="63"/>
      <c r="K43" s="63"/>
      <c r="L43" s="63"/>
      <c r="M43" s="67">
        <f t="shared" si="10"/>
        <v>26.666666666666657</v>
      </c>
      <c r="N43" s="63">
        <f t="shared" si="11"/>
        <v>31.799999999999997</v>
      </c>
      <c r="O43" s="71" t="e">
        <f t="shared" si="12"/>
        <v>#N/A</v>
      </c>
      <c r="P43" s="63"/>
      <c r="Q43" s="64"/>
      <c r="R43" s="63"/>
      <c r="S43" s="63"/>
      <c r="T43" s="63"/>
      <c r="U43" s="63"/>
      <c r="V43" s="63"/>
      <c r="W43" s="63"/>
      <c r="X43" s="65"/>
      <c r="Y43" s="65"/>
      <c r="Z43" s="63"/>
      <c r="AA43" s="67">
        <f t="shared" si="13"/>
        <v>26.666666666666657</v>
      </c>
      <c r="AB43" s="63">
        <f t="shared" si="14"/>
        <v>31.799999999999997</v>
      </c>
      <c r="AC43" s="71" t="e">
        <f t="shared" si="4"/>
        <v>#N/A</v>
      </c>
      <c r="AD43" s="63"/>
      <c r="AE43" s="65"/>
      <c r="AF43" s="62">
        <f t="shared" si="21"/>
        <v>37.866666666666653</v>
      </c>
      <c r="AG43" s="72">
        <f t="shared" si="15"/>
        <v>26.666666666666657</v>
      </c>
      <c r="AH43" s="73">
        <v>30.8</v>
      </c>
      <c r="AI43" s="73">
        <f t="shared" si="5"/>
        <v>31.799999999999997</v>
      </c>
      <c r="AJ43" s="73">
        <v>32.799999999999997</v>
      </c>
      <c r="AK43" s="73">
        <f t="shared" si="16"/>
        <v>33.799999999999997</v>
      </c>
      <c r="AL43" s="73">
        <f t="shared" si="17"/>
        <v>34.799999999999997</v>
      </c>
      <c r="AM43" s="73">
        <f t="shared" si="18"/>
        <v>35.799999999999997</v>
      </c>
      <c r="AN43" s="73">
        <f t="shared" si="19"/>
        <v>36.799999999999997</v>
      </c>
      <c r="AO43" s="53">
        <f t="shared" si="20"/>
        <v>37.799999999999997</v>
      </c>
      <c r="AP43" s="53"/>
      <c r="AQ43" s="53">
        <f t="shared" si="6"/>
        <v>1.9999999999999964</v>
      </c>
      <c r="AR43" s="65">
        <f t="shared" si="7"/>
        <v>1.9999999999999964</v>
      </c>
      <c r="AS43" s="74">
        <f t="shared" si="8"/>
        <v>1.0649350649350648</v>
      </c>
      <c r="AT43" s="75">
        <f t="shared" si="9"/>
        <v>34.929870129870125</v>
      </c>
    </row>
    <row r="44" spans="1:46">
      <c r="A44" s="61">
        <f t="shared" si="0"/>
        <v>0.14166666666666666</v>
      </c>
      <c r="B44" s="62">
        <f t="shared" si="1"/>
        <v>20.116666666666667</v>
      </c>
      <c r="D44" s="66"/>
      <c r="E44" s="63"/>
      <c r="F44" s="63"/>
      <c r="G44" s="63"/>
      <c r="H44" s="63"/>
      <c r="I44" s="63"/>
      <c r="J44" s="63"/>
      <c r="K44" s="63"/>
      <c r="L44" s="63"/>
      <c r="M44" s="67">
        <f t="shared" si="10"/>
        <v>27.499999999999989</v>
      </c>
      <c r="N44" s="63">
        <f t="shared" si="11"/>
        <v>32.700000000000003</v>
      </c>
      <c r="O44" s="71" t="e">
        <f t="shared" si="12"/>
        <v>#N/A</v>
      </c>
      <c r="P44" s="63"/>
      <c r="Q44" s="64"/>
      <c r="R44" s="63"/>
      <c r="S44" s="63"/>
      <c r="T44" s="63"/>
      <c r="U44" s="63"/>
      <c r="V44" s="63"/>
      <c r="W44" s="63"/>
      <c r="X44" s="65"/>
      <c r="Y44" s="65"/>
      <c r="Z44" s="63"/>
      <c r="AA44" s="67">
        <f t="shared" si="13"/>
        <v>27.499999999999989</v>
      </c>
      <c r="AB44" s="63">
        <f t="shared" si="14"/>
        <v>32.700000000000003</v>
      </c>
      <c r="AC44" s="71" t="e">
        <f t="shared" si="4"/>
        <v>#N/A</v>
      </c>
      <c r="AD44" s="63"/>
      <c r="AE44" s="65"/>
      <c r="AF44" s="62">
        <f t="shared" si="21"/>
        <v>39.049999999999983</v>
      </c>
      <c r="AG44" s="72">
        <f t="shared" si="15"/>
        <v>27.499999999999989</v>
      </c>
      <c r="AH44" s="73">
        <v>31.7</v>
      </c>
      <c r="AI44" s="73">
        <f t="shared" si="5"/>
        <v>32.700000000000003</v>
      </c>
      <c r="AJ44" s="73">
        <v>33.700000000000003</v>
      </c>
      <c r="AK44" s="73">
        <f t="shared" si="16"/>
        <v>34.700000000000003</v>
      </c>
      <c r="AL44" s="73">
        <f t="shared" si="17"/>
        <v>35.700000000000003</v>
      </c>
      <c r="AM44" s="73">
        <f t="shared" si="18"/>
        <v>36.700000000000003</v>
      </c>
      <c r="AN44" s="73">
        <f t="shared" si="19"/>
        <v>37.700000000000003</v>
      </c>
      <c r="AO44" s="53">
        <f t="shared" si="20"/>
        <v>38.700000000000003</v>
      </c>
      <c r="AP44" s="53"/>
      <c r="AQ44" s="53">
        <f t="shared" si="6"/>
        <v>2.0000000000000036</v>
      </c>
      <c r="AR44" s="65">
        <f t="shared" si="7"/>
        <v>2.0000000000000036</v>
      </c>
      <c r="AS44" s="74">
        <f t="shared" si="8"/>
        <v>1.0630914826498423</v>
      </c>
      <c r="AT44" s="75">
        <f t="shared" si="9"/>
        <v>35.826182965299687</v>
      </c>
    </row>
    <row r="45" spans="1:46">
      <c r="A45" s="61">
        <f t="shared" si="0"/>
        <v>0.14444444444444443</v>
      </c>
      <c r="B45" s="62">
        <f t="shared" si="1"/>
        <v>20.511111111111109</v>
      </c>
      <c r="D45" s="66"/>
      <c r="E45" s="63"/>
      <c r="F45" s="63"/>
      <c r="G45" s="63"/>
      <c r="H45" s="63"/>
      <c r="I45" s="63"/>
      <c r="J45" s="63"/>
      <c r="K45" s="63"/>
      <c r="L45" s="63"/>
      <c r="M45" s="67">
        <f t="shared" si="10"/>
        <v>28.333333333333321</v>
      </c>
      <c r="N45" s="63">
        <f t="shared" si="11"/>
        <v>33.549999999999997</v>
      </c>
      <c r="O45" s="71" t="e">
        <f t="shared" si="12"/>
        <v>#N/A</v>
      </c>
      <c r="P45" s="63"/>
      <c r="Q45" s="64"/>
      <c r="R45" s="63"/>
      <c r="S45" s="63"/>
      <c r="T45" s="63"/>
      <c r="U45" s="63"/>
      <c r="V45" s="63"/>
      <c r="W45" s="63"/>
      <c r="X45" s="65"/>
      <c r="Y45" s="65"/>
      <c r="Z45" s="63"/>
      <c r="AA45" s="67">
        <f t="shared" si="13"/>
        <v>28.333333333333321</v>
      </c>
      <c r="AB45" s="63">
        <f t="shared" si="14"/>
        <v>33.549999999999997</v>
      </c>
      <c r="AC45" s="71" t="e">
        <f t="shared" si="4"/>
        <v>#N/A</v>
      </c>
      <c r="AD45" s="63"/>
      <c r="AE45" s="65"/>
      <c r="AF45" s="62">
        <f t="shared" si="21"/>
        <v>40.23333333333332</v>
      </c>
      <c r="AG45" s="72">
        <f t="shared" si="15"/>
        <v>28.333333333333321</v>
      </c>
      <c r="AH45" s="73">
        <v>32.5</v>
      </c>
      <c r="AI45" s="73">
        <f t="shared" si="5"/>
        <v>33.549999999999997</v>
      </c>
      <c r="AJ45" s="73">
        <v>34.6</v>
      </c>
      <c r="AK45" s="73">
        <f t="shared" si="16"/>
        <v>35.650000000000006</v>
      </c>
      <c r="AL45" s="73">
        <f t="shared" si="17"/>
        <v>36.700000000000003</v>
      </c>
      <c r="AM45" s="73">
        <f t="shared" si="18"/>
        <v>37.75</v>
      </c>
      <c r="AN45" s="73">
        <f t="shared" si="19"/>
        <v>38.800000000000004</v>
      </c>
      <c r="AO45" s="53">
        <f t="shared" si="20"/>
        <v>39.85</v>
      </c>
      <c r="AP45" s="53"/>
      <c r="AQ45" s="53">
        <f t="shared" si="6"/>
        <v>2.1000000000000014</v>
      </c>
      <c r="AR45" s="65">
        <f t="shared" si="7"/>
        <v>2.1000000000000014</v>
      </c>
      <c r="AS45" s="74">
        <f t="shared" si="8"/>
        <v>1.0646153846153847</v>
      </c>
      <c r="AT45" s="75">
        <f t="shared" si="9"/>
        <v>36.835692307692312</v>
      </c>
    </row>
    <row r="46" spans="1:46">
      <c r="A46" s="61">
        <f t="shared" si="0"/>
        <v>0.1472222222222222</v>
      </c>
      <c r="B46" s="62">
        <f t="shared" si="1"/>
        <v>20.905555555555551</v>
      </c>
      <c r="D46" s="66"/>
      <c r="E46" s="63"/>
      <c r="F46" s="63"/>
      <c r="G46" s="63"/>
      <c r="H46" s="63"/>
      <c r="I46" s="63"/>
      <c r="J46" s="63"/>
      <c r="K46" s="63"/>
      <c r="L46" s="63"/>
      <c r="M46" s="67">
        <f t="shared" si="10"/>
        <v>29.166666666666654</v>
      </c>
      <c r="N46" s="63">
        <f t="shared" si="11"/>
        <v>34.4</v>
      </c>
      <c r="O46" s="71" t="e">
        <f t="shared" si="12"/>
        <v>#N/A</v>
      </c>
      <c r="P46" s="63"/>
      <c r="Q46" s="64"/>
      <c r="R46" s="63"/>
      <c r="S46" s="63"/>
      <c r="T46" s="63"/>
      <c r="U46" s="63"/>
      <c r="V46" s="63"/>
      <c r="W46" s="63"/>
      <c r="X46" s="65"/>
      <c r="Y46" s="65"/>
      <c r="Z46" s="63"/>
      <c r="AA46" s="67">
        <f t="shared" si="13"/>
        <v>29.166666666666654</v>
      </c>
      <c r="AB46" s="63">
        <f t="shared" si="14"/>
        <v>34.4</v>
      </c>
      <c r="AC46" s="71" t="e">
        <f t="shared" si="4"/>
        <v>#N/A</v>
      </c>
      <c r="AD46" s="63"/>
      <c r="AE46" s="65"/>
      <c r="AF46" s="62">
        <f t="shared" si="21"/>
        <v>41.41666666666665</v>
      </c>
      <c r="AG46" s="72">
        <f t="shared" si="15"/>
        <v>29.166666666666654</v>
      </c>
      <c r="AH46" s="73">
        <v>33.299999999999997</v>
      </c>
      <c r="AI46" s="73">
        <f t="shared" si="5"/>
        <v>34.4</v>
      </c>
      <c r="AJ46" s="73">
        <v>35.5</v>
      </c>
      <c r="AK46" s="73">
        <f t="shared" si="16"/>
        <v>36.6</v>
      </c>
      <c r="AL46" s="73">
        <f t="shared" si="17"/>
        <v>37.700000000000003</v>
      </c>
      <c r="AM46" s="73">
        <f t="shared" si="18"/>
        <v>38.800000000000004</v>
      </c>
      <c r="AN46" s="73">
        <f t="shared" si="19"/>
        <v>39.900000000000006</v>
      </c>
      <c r="AO46" s="53">
        <f t="shared" si="20"/>
        <v>41.000000000000007</v>
      </c>
      <c r="AP46" s="53"/>
      <c r="AQ46" s="53">
        <f t="shared" si="6"/>
        <v>2.2000000000000028</v>
      </c>
      <c r="AR46" s="65">
        <f t="shared" si="7"/>
        <v>2.2000000000000028</v>
      </c>
      <c r="AS46" s="74">
        <f t="shared" si="8"/>
        <v>1.0660660660660661</v>
      </c>
      <c r="AT46" s="75">
        <f t="shared" si="9"/>
        <v>37.845345345345351</v>
      </c>
    </row>
    <row r="47" spans="1:46">
      <c r="A47" s="61">
        <f t="shared" si="0"/>
        <v>0.14999999999999997</v>
      </c>
      <c r="B47" s="62">
        <f t="shared" si="1"/>
        <v>21.299999999999994</v>
      </c>
      <c r="D47" s="66"/>
      <c r="E47" s="63"/>
      <c r="F47" s="63"/>
      <c r="G47" s="63"/>
      <c r="H47" s="63"/>
      <c r="I47" s="63"/>
      <c r="J47" s="63"/>
      <c r="K47" s="63"/>
      <c r="L47" s="63"/>
      <c r="M47" s="67">
        <f t="shared" si="10"/>
        <v>29.999999999999986</v>
      </c>
      <c r="N47" s="63">
        <f t="shared" si="11"/>
        <v>35.299999999999997</v>
      </c>
      <c r="O47" s="71" t="e">
        <f t="shared" si="12"/>
        <v>#N/A</v>
      </c>
      <c r="P47" s="63"/>
      <c r="Q47" s="64"/>
      <c r="R47" s="63"/>
      <c r="S47" s="63"/>
      <c r="T47" s="63"/>
      <c r="U47" s="63"/>
      <c r="V47" s="63"/>
      <c r="W47" s="63"/>
      <c r="X47" s="65"/>
      <c r="Y47" s="65"/>
      <c r="Z47" s="63"/>
      <c r="AA47" s="67">
        <f t="shared" si="13"/>
        <v>29.999999999999986</v>
      </c>
      <c r="AB47" s="63">
        <f t="shared" si="14"/>
        <v>35.299999999999997</v>
      </c>
      <c r="AC47" s="71" t="e">
        <f t="shared" si="4"/>
        <v>#N/A</v>
      </c>
      <c r="AD47" s="63"/>
      <c r="AE47" s="65"/>
      <c r="AF47" s="62">
        <f t="shared" si="21"/>
        <v>42.59999999999998</v>
      </c>
      <c r="AG47" s="72">
        <f t="shared" si="15"/>
        <v>29.999999999999986</v>
      </c>
      <c r="AH47" s="73">
        <v>34.200000000000003</v>
      </c>
      <c r="AI47" s="73">
        <f t="shared" si="5"/>
        <v>35.299999999999997</v>
      </c>
      <c r="AJ47" s="73">
        <v>36.4</v>
      </c>
      <c r="AK47" s="73">
        <f t="shared" si="16"/>
        <v>37.5</v>
      </c>
      <c r="AL47" s="73">
        <f t="shared" si="17"/>
        <v>38.599999999999994</v>
      </c>
      <c r="AM47" s="73">
        <f t="shared" si="18"/>
        <v>39.699999999999989</v>
      </c>
      <c r="AN47" s="73">
        <f t="shared" si="19"/>
        <v>40.79999999999999</v>
      </c>
      <c r="AO47" s="53">
        <f t="shared" si="20"/>
        <v>41.899999999999984</v>
      </c>
      <c r="AP47" s="53"/>
      <c r="AQ47" s="53">
        <f t="shared" si="6"/>
        <v>2.1999999999999957</v>
      </c>
      <c r="AR47" s="65">
        <f t="shared" si="7"/>
        <v>2.1999999999999957</v>
      </c>
      <c r="AS47" s="74">
        <f t="shared" si="8"/>
        <v>1.0643274853801168</v>
      </c>
      <c r="AT47" s="75">
        <f t="shared" si="9"/>
        <v>38.741520467836253</v>
      </c>
    </row>
    <row r="48" spans="1:46">
      <c r="A48" s="61">
        <f t="shared" si="0"/>
        <v>0.15277777777777773</v>
      </c>
      <c r="B48" s="62">
        <f t="shared" si="1"/>
        <v>21.694444444444439</v>
      </c>
      <c r="D48" s="66"/>
      <c r="E48" s="63"/>
      <c r="F48" s="63"/>
      <c r="G48" s="63"/>
      <c r="H48" s="63"/>
      <c r="I48" s="63"/>
      <c r="J48" s="63"/>
      <c r="K48" s="63"/>
      <c r="L48" s="63"/>
      <c r="M48" s="67">
        <f t="shared" si="10"/>
        <v>30.833333333333318</v>
      </c>
      <c r="N48" s="63">
        <f t="shared" si="11"/>
        <v>36.1</v>
      </c>
      <c r="O48" s="71" t="e">
        <f t="shared" si="12"/>
        <v>#N/A</v>
      </c>
      <c r="P48" s="63"/>
      <c r="Q48" s="64"/>
      <c r="R48" s="63"/>
      <c r="S48" s="63"/>
      <c r="T48" s="63"/>
      <c r="U48" s="63"/>
      <c r="V48" s="63"/>
      <c r="W48" s="63"/>
      <c r="X48" s="65"/>
      <c r="Y48" s="65"/>
      <c r="Z48" s="63"/>
      <c r="AA48" s="67">
        <f t="shared" si="13"/>
        <v>30.833333333333318</v>
      </c>
      <c r="AB48" s="63">
        <f t="shared" si="14"/>
        <v>36.1</v>
      </c>
      <c r="AC48" s="71" t="e">
        <f t="shared" si="4"/>
        <v>#N/A</v>
      </c>
      <c r="AD48" s="63"/>
      <c r="AE48" s="65"/>
      <c r="AF48" s="62">
        <f t="shared" si="21"/>
        <v>43.78333333333331</v>
      </c>
      <c r="AG48" s="72">
        <f t="shared" si="15"/>
        <v>30.833333333333318</v>
      </c>
      <c r="AH48" s="73">
        <v>35</v>
      </c>
      <c r="AI48" s="73">
        <f t="shared" si="5"/>
        <v>36.1</v>
      </c>
      <c r="AJ48" s="73">
        <v>37.200000000000003</v>
      </c>
      <c r="AK48" s="73">
        <f t="shared" si="16"/>
        <v>38.300000000000004</v>
      </c>
      <c r="AL48" s="73">
        <f t="shared" si="17"/>
        <v>39.400000000000006</v>
      </c>
      <c r="AM48" s="73">
        <f t="shared" si="18"/>
        <v>40.500000000000007</v>
      </c>
      <c r="AN48" s="73">
        <f t="shared" si="19"/>
        <v>41.600000000000009</v>
      </c>
      <c r="AO48" s="53">
        <f t="shared" si="20"/>
        <v>42.70000000000001</v>
      </c>
      <c r="AP48" s="53"/>
      <c r="AQ48" s="53">
        <f t="shared" si="6"/>
        <v>2.2000000000000028</v>
      </c>
      <c r="AR48" s="65">
        <f t="shared" si="7"/>
        <v>2.2000000000000028</v>
      </c>
      <c r="AS48" s="74">
        <f t="shared" si="8"/>
        <v>1.0628571428571429</v>
      </c>
      <c r="AT48" s="75">
        <f t="shared" si="9"/>
        <v>39.53828571428572</v>
      </c>
    </row>
    <row r="49" spans="1:46">
      <c r="A49" s="61">
        <f t="shared" si="0"/>
        <v>0.1555555555555555</v>
      </c>
      <c r="B49" s="62">
        <f t="shared" si="1"/>
        <v>22.088888888888881</v>
      </c>
      <c r="D49" s="66"/>
      <c r="E49" s="63"/>
      <c r="F49" s="63"/>
      <c r="G49" s="63"/>
      <c r="H49" s="63"/>
      <c r="I49" s="63"/>
      <c r="J49" s="63"/>
      <c r="K49" s="63"/>
      <c r="L49" s="63"/>
      <c r="M49" s="67">
        <f t="shared" si="10"/>
        <v>31.66666666666665</v>
      </c>
      <c r="N49" s="63">
        <f t="shared" si="11"/>
        <v>36.950000000000003</v>
      </c>
      <c r="O49" s="71" t="e">
        <f t="shared" si="12"/>
        <v>#N/A</v>
      </c>
      <c r="P49" s="63"/>
      <c r="Q49" s="64"/>
      <c r="R49" s="63"/>
      <c r="S49" s="63"/>
      <c r="T49" s="63"/>
      <c r="U49" s="63"/>
      <c r="V49" s="63"/>
      <c r="W49" s="63"/>
      <c r="X49" s="65"/>
      <c r="Y49" s="65"/>
      <c r="Z49" s="63"/>
      <c r="AA49" s="67">
        <f t="shared" si="13"/>
        <v>31.66666666666665</v>
      </c>
      <c r="AB49" s="63">
        <f t="shared" si="14"/>
        <v>36.950000000000003</v>
      </c>
      <c r="AC49" s="71" t="e">
        <f t="shared" si="4"/>
        <v>#N/A</v>
      </c>
      <c r="AD49" s="63"/>
      <c r="AE49" s="65"/>
      <c r="AF49" s="62">
        <f t="shared" si="21"/>
        <v>44.96666666666664</v>
      </c>
      <c r="AG49" s="72">
        <f t="shared" si="15"/>
        <v>31.66666666666665</v>
      </c>
      <c r="AH49" s="73">
        <v>35.799999999999997</v>
      </c>
      <c r="AI49" s="73">
        <f t="shared" si="5"/>
        <v>36.950000000000003</v>
      </c>
      <c r="AJ49" s="73">
        <v>38.1</v>
      </c>
      <c r="AK49" s="73">
        <f t="shared" si="16"/>
        <v>39.25</v>
      </c>
      <c r="AL49" s="73">
        <f t="shared" si="17"/>
        <v>40.400000000000006</v>
      </c>
      <c r="AM49" s="73">
        <f t="shared" si="18"/>
        <v>41.550000000000011</v>
      </c>
      <c r="AN49" s="73">
        <f t="shared" si="19"/>
        <v>42.70000000000001</v>
      </c>
      <c r="AO49" s="53">
        <f t="shared" si="20"/>
        <v>43.850000000000016</v>
      </c>
      <c r="AP49" s="53"/>
      <c r="AQ49" s="53">
        <f t="shared" si="6"/>
        <v>2.3000000000000043</v>
      </c>
      <c r="AR49" s="65">
        <f t="shared" si="7"/>
        <v>2.3000000000000043</v>
      </c>
      <c r="AS49" s="74">
        <f t="shared" si="8"/>
        <v>1.064245810055866</v>
      </c>
      <c r="AT49" s="75">
        <f t="shared" si="9"/>
        <v>40.547765363128498</v>
      </c>
    </row>
    <row r="50" spans="1:46">
      <c r="A50" s="61">
        <f t="shared" si="0"/>
        <v>0.15833333333333327</v>
      </c>
      <c r="B50" s="62">
        <f t="shared" si="1"/>
        <v>22.483333333333324</v>
      </c>
      <c r="D50" s="66"/>
      <c r="E50" s="63"/>
      <c r="F50" s="63"/>
      <c r="G50" s="63"/>
      <c r="H50" s="63"/>
      <c r="I50" s="63"/>
      <c r="J50" s="63"/>
      <c r="K50" s="63"/>
      <c r="L50" s="63"/>
      <c r="M50" s="67">
        <f t="shared" si="10"/>
        <v>32.499999999999986</v>
      </c>
      <c r="N50" s="63">
        <f t="shared" si="11"/>
        <v>37.799999999999997</v>
      </c>
      <c r="O50" s="71" t="e">
        <f t="shared" si="12"/>
        <v>#N/A</v>
      </c>
      <c r="P50" s="63"/>
      <c r="Q50" s="64"/>
      <c r="R50" s="63"/>
      <c r="S50" s="63"/>
      <c r="T50" s="63"/>
      <c r="U50" s="63"/>
      <c r="V50" s="63"/>
      <c r="W50" s="63"/>
      <c r="X50" s="65"/>
      <c r="Y50" s="65"/>
      <c r="Z50" s="63"/>
      <c r="AA50" s="67">
        <f t="shared" si="13"/>
        <v>32.499999999999986</v>
      </c>
      <c r="AB50" s="63">
        <f t="shared" si="14"/>
        <v>37.799999999999997</v>
      </c>
      <c r="AC50" s="71" t="e">
        <f t="shared" si="4"/>
        <v>#N/A</v>
      </c>
      <c r="AD50" s="63"/>
      <c r="AE50" s="65"/>
      <c r="AF50" s="62">
        <f t="shared" si="21"/>
        <v>46.149999999999984</v>
      </c>
      <c r="AG50" s="72">
        <f t="shared" si="15"/>
        <v>32.499999999999986</v>
      </c>
      <c r="AH50" s="73">
        <v>36.6</v>
      </c>
      <c r="AI50" s="73">
        <f t="shared" si="5"/>
        <v>37.799999999999997</v>
      </c>
      <c r="AJ50" s="73">
        <v>39</v>
      </c>
      <c r="AK50" s="73">
        <f t="shared" si="16"/>
        <v>40.200000000000003</v>
      </c>
      <c r="AL50" s="73">
        <f t="shared" si="17"/>
        <v>41.4</v>
      </c>
      <c r="AM50" s="73">
        <f t="shared" si="18"/>
        <v>42.599999999999994</v>
      </c>
      <c r="AN50" s="73">
        <f t="shared" si="19"/>
        <v>43.8</v>
      </c>
      <c r="AO50" s="53">
        <f t="shared" si="20"/>
        <v>44.999999999999993</v>
      </c>
      <c r="AP50" s="53"/>
      <c r="AQ50" s="53">
        <f t="shared" si="6"/>
        <v>2.3999999999999986</v>
      </c>
      <c r="AR50" s="65">
        <f t="shared" si="7"/>
        <v>2.3999999999999986</v>
      </c>
      <c r="AS50" s="74">
        <f t="shared" si="8"/>
        <v>1.0655737704918031</v>
      </c>
      <c r="AT50" s="75">
        <f t="shared" si="9"/>
        <v>41.557377049180324</v>
      </c>
    </row>
    <row r="51" spans="1:46">
      <c r="A51" s="61">
        <f t="shared" si="0"/>
        <v>0.16111111111111104</v>
      </c>
      <c r="B51" s="62">
        <f t="shared" si="1"/>
        <v>22.877777777777766</v>
      </c>
      <c r="D51" s="66"/>
      <c r="E51" s="63"/>
      <c r="F51" s="63"/>
      <c r="G51" s="63"/>
      <c r="H51" s="63"/>
      <c r="I51" s="63"/>
      <c r="J51" s="63"/>
      <c r="K51" s="63"/>
      <c r="L51" s="63"/>
      <c r="M51" s="67">
        <f t="shared" si="10"/>
        <v>33.333333333333321</v>
      </c>
      <c r="N51" s="63">
        <f t="shared" si="11"/>
        <v>38.599999999999994</v>
      </c>
      <c r="O51" s="71" t="e">
        <f t="shared" si="12"/>
        <v>#N/A</v>
      </c>
      <c r="P51" s="63"/>
      <c r="Q51" s="64"/>
      <c r="R51" s="63"/>
      <c r="S51" s="63"/>
      <c r="T51" s="63"/>
      <c r="U51" s="63"/>
      <c r="V51" s="63"/>
      <c r="W51" s="63"/>
      <c r="X51" s="65"/>
      <c r="Y51" s="65"/>
      <c r="Z51" s="63"/>
      <c r="AA51" s="67">
        <f t="shared" si="13"/>
        <v>33.333333333333321</v>
      </c>
      <c r="AB51" s="63">
        <f t="shared" si="14"/>
        <v>38.599999999999994</v>
      </c>
      <c r="AC51" s="71" t="e">
        <f t="shared" si="4"/>
        <v>#N/A</v>
      </c>
      <c r="AD51" s="63"/>
      <c r="AE51" s="65"/>
      <c r="AF51" s="62">
        <f t="shared" si="21"/>
        <v>47.333333333333314</v>
      </c>
      <c r="AG51" s="72">
        <f t="shared" si="15"/>
        <v>33.333333333333321</v>
      </c>
      <c r="AH51" s="73">
        <v>37.4</v>
      </c>
      <c r="AI51" s="73">
        <f t="shared" si="5"/>
        <v>38.599999999999994</v>
      </c>
      <c r="AJ51" s="73">
        <v>39.799999999999997</v>
      </c>
      <c r="AK51" s="73">
        <f t="shared" si="16"/>
        <v>41</v>
      </c>
      <c r="AL51" s="73">
        <f t="shared" si="17"/>
        <v>42.199999999999996</v>
      </c>
      <c r="AM51" s="73">
        <f t="shared" si="18"/>
        <v>43.399999999999991</v>
      </c>
      <c r="AN51" s="73">
        <f t="shared" si="19"/>
        <v>44.599999999999994</v>
      </c>
      <c r="AO51" s="53">
        <f t="shared" si="20"/>
        <v>45.79999999999999</v>
      </c>
      <c r="AP51" s="53"/>
      <c r="AQ51" s="53">
        <f t="shared" si="6"/>
        <v>2.3999999999999986</v>
      </c>
      <c r="AR51" s="65">
        <f t="shared" si="7"/>
        <v>2.3999999999999986</v>
      </c>
      <c r="AS51" s="74">
        <f t="shared" si="8"/>
        <v>1.0641711229946524</v>
      </c>
      <c r="AT51" s="75">
        <f t="shared" si="9"/>
        <v>42.354010695187164</v>
      </c>
    </row>
    <row r="52" spans="1:46">
      <c r="A52" s="61">
        <f t="shared" si="0"/>
        <v>0.16388888888888881</v>
      </c>
      <c r="B52" s="62">
        <f t="shared" si="1"/>
        <v>23.272222222222211</v>
      </c>
      <c r="D52" s="66"/>
      <c r="E52" s="63"/>
      <c r="F52" s="63"/>
      <c r="G52" s="63"/>
      <c r="H52" s="63"/>
      <c r="I52" s="63"/>
      <c r="J52" s="63"/>
      <c r="K52" s="63"/>
      <c r="L52" s="63"/>
      <c r="M52" s="67">
        <f t="shared" si="10"/>
        <v>34.166666666666657</v>
      </c>
      <c r="N52" s="63">
        <f t="shared" si="11"/>
        <v>39.450000000000003</v>
      </c>
      <c r="O52" s="71" t="e">
        <f t="shared" si="12"/>
        <v>#N/A</v>
      </c>
      <c r="P52" s="63"/>
      <c r="Q52" s="64"/>
      <c r="R52" s="63"/>
      <c r="S52" s="63"/>
      <c r="T52" s="63"/>
      <c r="U52" s="63"/>
      <c r="V52" s="63"/>
      <c r="W52" s="63"/>
      <c r="X52" s="65"/>
      <c r="Y52" s="65"/>
      <c r="Z52" s="63"/>
      <c r="AA52" s="67">
        <f t="shared" si="13"/>
        <v>34.166666666666657</v>
      </c>
      <c r="AB52" s="63">
        <f t="shared" si="14"/>
        <v>39.450000000000003</v>
      </c>
      <c r="AC52" s="71" t="e">
        <f t="shared" si="4"/>
        <v>#N/A</v>
      </c>
      <c r="AD52" s="63"/>
      <c r="AE52" s="65"/>
      <c r="AF52" s="62">
        <f t="shared" si="21"/>
        <v>48.516666666666652</v>
      </c>
      <c r="AG52" s="72">
        <f t="shared" si="15"/>
        <v>34.166666666666657</v>
      </c>
      <c r="AH52" s="73">
        <v>38.200000000000003</v>
      </c>
      <c r="AI52" s="73">
        <f t="shared" si="5"/>
        <v>39.450000000000003</v>
      </c>
      <c r="AJ52" s="73">
        <v>40.700000000000003</v>
      </c>
      <c r="AK52" s="73">
        <f t="shared" si="16"/>
        <v>41.95</v>
      </c>
      <c r="AL52" s="73">
        <f t="shared" si="17"/>
        <v>43.2</v>
      </c>
      <c r="AM52" s="73">
        <f t="shared" si="18"/>
        <v>44.45</v>
      </c>
      <c r="AN52" s="73">
        <f t="shared" si="19"/>
        <v>45.7</v>
      </c>
      <c r="AO52" s="53">
        <f t="shared" si="20"/>
        <v>46.95</v>
      </c>
      <c r="AP52" s="53"/>
      <c r="AQ52" s="53">
        <f t="shared" si="6"/>
        <v>2.5</v>
      </c>
      <c r="AR52" s="65">
        <f t="shared" si="7"/>
        <v>2.5</v>
      </c>
      <c r="AS52" s="74">
        <f t="shared" si="8"/>
        <v>1.0654450261780104</v>
      </c>
      <c r="AT52" s="75">
        <f t="shared" si="9"/>
        <v>43.363612565445024</v>
      </c>
    </row>
    <row r="53" spans="1:46">
      <c r="A53" s="61">
        <f t="shared" si="0"/>
        <v>0.16666666666666657</v>
      </c>
      <c r="B53" s="62">
        <f t="shared" si="1"/>
        <v>23.666666666666654</v>
      </c>
      <c r="D53" s="66"/>
      <c r="E53" s="63"/>
      <c r="F53" s="63"/>
      <c r="G53" s="63"/>
      <c r="H53" s="63"/>
      <c r="I53" s="63"/>
      <c r="J53" s="63"/>
      <c r="K53" s="63"/>
      <c r="L53" s="63"/>
      <c r="M53" s="67">
        <f t="shared" si="10"/>
        <v>34.999999999999993</v>
      </c>
      <c r="N53" s="63">
        <f t="shared" si="11"/>
        <v>40.25</v>
      </c>
      <c r="O53" s="71" t="e">
        <f t="shared" si="12"/>
        <v>#N/A</v>
      </c>
      <c r="P53" s="63"/>
      <c r="Q53" s="64"/>
      <c r="R53" s="63"/>
      <c r="S53" s="63"/>
      <c r="T53" s="63"/>
      <c r="U53" s="63"/>
      <c r="V53" s="63"/>
      <c r="W53" s="63"/>
      <c r="X53" s="65"/>
      <c r="Y53" s="65"/>
      <c r="Z53" s="63"/>
      <c r="AA53" s="67">
        <f t="shared" si="13"/>
        <v>34.999999999999993</v>
      </c>
      <c r="AB53" s="63">
        <f t="shared" si="14"/>
        <v>40.25</v>
      </c>
      <c r="AC53" s="71" t="e">
        <f t="shared" si="4"/>
        <v>#N/A</v>
      </c>
      <c r="AD53" s="63"/>
      <c r="AE53" s="65"/>
      <c r="AF53" s="62">
        <f t="shared" si="21"/>
        <v>49.699999999999989</v>
      </c>
      <c r="AG53" s="72">
        <f t="shared" si="15"/>
        <v>34.999999999999993</v>
      </c>
      <c r="AH53" s="73">
        <v>39</v>
      </c>
      <c r="AI53" s="73">
        <f t="shared" si="5"/>
        <v>40.25</v>
      </c>
      <c r="AJ53" s="73">
        <v>41.5</v>
      </c>
      <c r="AK53" s="73">
        <f t="shared" si="16"/>
        <v>42.75</v>
      </c>
      <c r="AL53" s="73">
        <f t="shared" si="17"/>
        <v>44</v>
      </c>
      <c r="AM53" s="73">
        <f t="shared" si="18"/>
        <v>45.25</v>
      </c>
      <c r="AN53" s="73">
        <f t="shared" si="19"/>
        <v>46.5</v>
      </c>
      <c r="AO53" s="53">
        <f t="shared" si="20"/>
        <v>47.75</v>
      </c>
      <c r="AP53" s="53"/>
      <c r="AQ53" s="53">
        <f t="shared" si="6"/>
        <v>2.5</v>
      </c>
      <c r="AR53" s="65">
        <f t="shared" si="7"/>
        <v>2.5</v>
      </c>
      <c r="AS53" s="74">
        <f t="shared" si="8"/>
        <v>1.0641025641025641</v>
      </c>
      <c r="AT53" s="75">
        <f t="shared" si="9"/>
        <v>44.160256410256409</v>
      </c>
    </row>
    <row r="54" spans="1:46">
      <c r="A54" s="61">
        <f t="shared" si="0"/>
        <v>0.16944444444444434</v>
      </c>
      <c r="B54" s="62">
        <f t="shared" si="1"/>
        <v>24.061111111111096</v>
      </c>
      <c r="D54" s="66"/>
      <c r="E54" s="63"/>
      <c r="F54" s="63"/>
      <c r="G54" s="63"/>
      <c r="H54" s="63"/>
      <c r="I54" s="63"/>
      <c r="J54" s="63"/>
      <c r="K54" s="63"/>
      <c r="L54" s="63"/>
      <c r="M54" s="67">
        <f t="shared" si="10"/>
        <v>35.833333333333329</v>
      </c>
      <c r="N54" s="63">
        <f t="shared" si="11"/>
        <v>41.099999999999994</v>
      </c>
      <c r="O54" s="71" t="e">
        <f t="shared" si="12"/>
        <v>#N/A</v>
      </c>
      <c r="P54" s="63"/>
      <c r="Q54" s="64"/>
      <c r="R54" s="63"/>
      <c r="S54" s="63"/>
      <c r="T54" s="63"/>
      <c r="U54" s="63"/>
      <c r="V54" s="63"/>
      <c r="W54" s="63"/>
      <c r="X54" s="65"/>
      <c r="Y54" s="65"/>
      <c r="Z54" s="63"/>
      <c r="AA54" s="67">
        <f t="shared" si="13"/>
        <v>35.833333333333329</v>
      </c>
      <c r="AB54" s="63">
        <f t="shared" si="14"/>
        <v>41.099999999999994</v>
      </c>
      <c r="AC54" s="71" t="e">
        <f t="shared" si="4"/>
        <v>#N/A</v>
      </c>
      <c r="AD54" s="63"/>
      <c r="AE54" s="65"/>
      <c r="AF54" s="62">
        <f t="shared" si="21"/>
        <v>50.883333333333333</v>
      </c>
      <c r="AG54" s="72">
        <f t="shared" si="15"/>
        <v>35.833333333333329</v>
      </c>
      <c r="AH54" s="73">
        <v>39.799999999999997</v>
      </c>
      <c r="AI54" s="73">
        <f t="shared" si="5"/>
        <v>41.099999999999994</v>
      </c>
      <c r="AJ54" s="73">
        <v>42.4</v>
      </c>
      <c r="AK54" s="73">
        <f t="shared" si="16"/>
        <v>43.7</v>
      </c>
      <c r="AL54" s="73">
        <f t="shared" si="17"/>
        <v>45</v>
      </c>
      <c r="AM54" s="73">
        <f t="shared" si="18"/>
        <v>46.3</v>
      </c>
      <c r="AN54" s="73">
        <f t="shared" si="19"/>
        <v>47.6</v>
      </c>
      <c r="AO54" s="53">
        <f t="shared" si="20"/>
        <v>48.9</v>
      </c>
      <c r="AP54" s="53"/>
      <c r="AQ54" s="53">
        <f t="shared" si="6"/>
        <v>2.6000000000000014</v>
      </c>
      <c r="AR54" s="65">
        <f t="shared" si="7"/>
        <v>2.6000000000000014</v>
      </c>
      <c r="AS54" s="74">
        <f t="shared" si="8"/>
        <v>1.0653266331658291</v>
      </c>
      <c r="AT54" s="75">
        <f t="shared" si="9"/>
        <v>45.169849246231152</v>
      </c>
    </row>
    <row r="55" spans="1:46">
      <c r="A55" s="61">
        <f t="shared" si="0"/>
        <v>0.17222222222222211</v>
      </c>
      <c r="B55" s="62">
        <f t="shared" si="1"/>
        <v>24.455555555555538</v>
      </c>
      <c r="D55" s="66"/>
      <c r="E55" s="63"/>
      <c r="F55" s="63"/>
      <c r="G55" s="63"/>
      <c r="H55" s="63"/>
      <c r="I55" s="63"/>
      <c r="J55" s="63"/>
      <c r="K55" s="63"/>
      <c r="L55" s="63"/>
      <c r="M55" s="67">
        <f t="shared" si="10"/>
        <v>36.666666666666664</v>
      </c>
      <c r="N55" s="63">
        <f t="shared" si="11"/>
        <v>41.900000000000006</v>
      </c>
      <c r="O55" s="71" t="e">
        <f t="shared" si="12"/>
        <v>#N/A</v>
      </c>
      <c r="P55" s="63"/>
      <c r="Q55" s="64"/>
      <c r="R55" s="63"/>
      <c r="S55" s="63"/>
      <c r="T55" s="63"/>
      <c r="U55" s="63"/>
      <c r="V55" s="63"/>
      <c r="W55" s="63"/>
      <c r="X55" s="65"/>
      <c r="Y55" s="65"/>
      <c r="Z55" s="63"/>
      <c r="AA55" s="67">
        <f t="shared" si="13"/>
        <v>36.666666666666664</v>
      </c>
      <c r="AB55" s="63">
        <f t="shared" si="14"/>
        <v>41.900000000000006</v>
      </c>
      <c r="AC55" s="71" t="e">
        <f t="shared" si="4"/>
        <v>#N/A</v>
      </c>
      <c r="AD55" s="63"/>
      <c r="AE55" s="65"/>
      <c r="AF55" s="62">
        <f t="shared" si="21"/>
        <v>52.066666666666663</v>
      </c>
      <c r="AG55" s="72">
        <f t="shared" si="15"/>
        <v>36.666666666666664</v>
      </c>
      <c r="AH55" s="73">
        <v>40.6</v>
      </c>
      <c r="AI55" s="73">
        <f t="shared" si="5"/>
        <v>41.900000000000006</v>
      </c>
      <c r="AJ55" s="73">
        <v>43.2</v>
      </c>
      <c r="AK55" s="73">
        <f t="shared" si="16"/>
        <v>44.5</v>
      </c>
      <c r="AL55" s="73">
        <f t="shared" si="17"/>
        <v>45.800000000000004</v>
      </c>
      <c r="AM55" s="73">
        <f t="shared" si="18"/>
        <v>47.100000000000009</v>
      </c>
      <c r="AN55" s="73">
        <f t="shared" si="19"/>
        <v>48.400000000000006</v>
      </c>
      <c r="AO55" s="53">
        <f t="shared" si="20"/>
        <v>49.70000000000001</v>
      </c>
      <c r="AP55" s="53"/>
      <c r="AQ55" s="53">
        <f t="shared" si="6"/>
        <v>2.6000000000000014</v>
      </c>
      <c r="AR55" s="65">
        <f t="shared" si="7"/>
        <v>2.6000000000000014</v>
      </c>
      <c r="AS55" s="74">
        <f t="shared" si="8"/>
        <v>1.0640394088669951</v>
      </c>
      <c r="AT55" s="75">
        <f t="shared" si="9"/>
        <v>45.966502463054191</v>
      </c>
    </row>
    <row r="56" spans="1:46">
      <c r="A56" s="61">
        <f t="shared" si="0"/>
        <v>0.17499999999999988</v>
      </c>
      <c r="B56" s="62">
        <f t="shared" si="1"/>
        <v>24.849999999999984</v>
      </c>
      <c r="D56" s="66"/>
      <c r="E56" s="63"/>
      <c r="F56" s="63"/>
      <c r="G56" s="63"/>
      <c r="H56" s="63"/>
      <c r="I56" s="63"/>
      <c r="J56" s="63"/>
      <c r="K56" s="63"/>
      <c r="L56" s="63"/>
      <c r="M56" s="67">
        <f t="shared" si="10"/>
        <v>37.5</v>
      </c>
      <c r="N56" s="63">
        <f t="shared" si="11"/>
        <v>42.7</v>
      </c>
      <c r="O56" s="71" t="e">
        <f t="shared" si="12"/>
        <v>#N/A</v>
      </c>
      <c r="P56" s="63"/>
      <c r="Q56" s="64"/>
      <c r="R56" s="63"/>
      <c r="S56" s="63"/>
      <c r="T56" s="63"/>
      <c r="U56" s="63"/>
      <c r="V56" s="63"/>
      <c r="W56" s="63"/>
      <c r="X56" s="65"/>
      <c r="Y56" s="65"/>
      <c r="Z56" s="63"/>
      <c r="AA56" s="67">
        <f t="shared" si="13"/>
        <v>37.5</v>
      </c>
      <c r="AB56" s="63">
        <f t="shared" si="14"/>
        <v>42.7</v>
      </c>
      <c r="AC56" s="71" t="e">
        <f t="shared" si="4"/>
        <v>#N/A</v>
      </c>
      <c r="AD56" s="63"/>
      <c r="AE56" s="65"/>
      <c r="AF56" s="62">
        <f t="shared" si="21"/>
        <v>53.25</v>
      </c>
      <c r="AG56" s="72">
        <f t="shared" si="15"/>
        <v>37.5</v>
      </c>
      <c r="AH56" s="73">
        <v>41.4</v>
      </c>
      <c r="AI56" s="73">
        <f t="shared" si="5"/>
        <v>42.7</v>
      </c>
      <c r="AJ56" s="73">
        <v>44</v>
      </c>
      <c r="AK56" s="73">
        <f t="shared" si="16"/>
        <v>45.3</v>
      </c>
      <c r="AL56" s="73">
        <f t="shared" si="17"/>
        <v>46.6</v>
      </c>
      <c r="AM56" s="73">
        <f t="shared" si="18"/>
        <v>47.900000000000006</v>
      </c>
      <c r="AN56" s="73">
        <f t="shared" si="19"/>
        <v>49.2</v>
      </c>
      <c r="AO56" s="53">
        <f t="shared" si="20"/>
        <v>50.500000000000007</v>
      </c>
      <c r="AP56" s="53"/>
      <c r="AQ56" s="53">
        <f t="shared" si="6"/>
        <v>2.6000000000000014</v>
      </c>
      <c r="AR56" s="65">
        <f t="shared" si="7"/>
        <v>2.6000000000000014</v>
      </c>
      <c r="AS56" s="74">
        <f t="shared" si="8"/>
        <v>1.0628019323671498</v>
      </c>
      <c r="AT56" s="75">
        <f t="shared" si="9"/>
        <v>46.763285024154591</v>
      </c>
    </row>
    <row r="57" spans="1:46">
      <c r="A57" s="61">
        <f t="shared" si="0"/>
        <v>0.17777777777777765</v>
      </c>
      <c r="B57" s="62">
        <f t="shared" si="1"/>
        <v>25.244444444444426</v>
      </c>
      <c r="D57" s="66"/>
      <c r="E57" s="63"/>
      <c r="F57" s="63"/>
      <c r="G57" s="63"/>
      <c r="H57" s="63"/>
      <c r="I57" s="63"/>
      <c r="J57" s="63"/>
      <c r="K57" s="63"/>
      <c r="L57" s="63"/>
      <c r="M57" s="67">
        <f t="shared" si="10"/>
        <v>38.333333333333336</v>
      </c>
      <c r="N57" s="63">
        <f t="shared" si="11"/>
        <v>43.45</v>
      </c>
      <c r="O57" s="71" t="e">
        <f t="shared" si="12"/>
        <v>#N/A</v>
      </c>
      <c r="P57" s="63"/>
      <c r="Q57" s="64"/>
      <c r="R57" s="63"/>
      <c r="S57" s="63"/>
      <c r="T57" s="63"/>
      <c r="U57" s="63"/>
      <c r="V57" s="63"/>
      <c r="W57" s="63"/>
      <c r="X57" s="65"/>
      <c r="Y57" s="65"/>
      <c r="Z57" s="63"/>
      <c r="AA57" s="67">
        <f t="shared" si="13"/>
        <v>38.333333333333336</v>
      </c>
      <c r="AB57" s="63">
        <f t="shared" si="14"/>
        <v>43.45</v>
      </c>
      <c r="AC57" s="71" t="e">
        <f t="shared" si="4"/>
        <v>#N/A</v>
      </c>
      <c r="AD57" s="63"/>
      <c r="AE57" s="65"/>
      <c r="AF57" s="62">
        <f t="shared" si="21"/>
        <v>54.433333333333337</v>
      </c>
      <c r="AG57" s="72">
        <f t="shared" si="15"/>
        <v>38.333333333333336</v>
      </c>
      <c r="AH57" s="73">
        <v>42.1</v>
      </c>
      <c r="AI57" s="73">
        <f t="shared" si="5"/>
        <v>43.45</v>
      </c>
      <c r="AJ57" s="73">
        <v>44.8</v>
      </c>
      <c r="AK57" s="73">
        <f t="shared" si="16"/>
        <v>46.149999999999991</v>
      </c>
      <c r="AL57" s="73">
        <f t="shared" si="17"/>
        <v>47.499999999999993</v>
      </c>
      <c r="AM57" s="73">
        <f t="shared" si="18"/>
        <v>48.849999999999994</v>
      </c>
      <c r="AN57" s="73">
        <f t="shared" si="19"/>
        <v>50.199999999999989</v>
      </c>
      <c r="AO57" s="53">
        <f t="shared" si="20"/>
        <v>51.54999999999999</v>
      </c>
      <c r="AP57" s="53"/>
      <c r="AQ57" s="53">
        <f t="shared" si="6"/>
        <v>2.6999999999999957</v>
      </c>
      <c r="AR57" s="65">
        <f t="shared" si="7"/>
        <v>2.6999999999999957</v>
      </c>
      <c r="AS57" s="74">
        <f t="shared" si="8"/>
        <v>1.0641330166270784</v>
      </c>
      <c r="AT57" s="75">
        <f t="shared" si="9"/>
        <v>47.673159144893106</v>
      </c>
    </row>
    <row r="58" spans="1:46">
      <c r="A58" s="61">
        <f t="shared" si="0"/>
        <v>0.18055555555555541</v>
      </c>
      <c r="B58" s="62">
        <f t="shared" si="1"/>
        <v>25.638888888888868</v>
      </c>
      <c r="D58" s="66"/>
      <c r="E58" s="63"/>
      <c r="F58" s="63"/>
      <c r="G58" s="63"/>
      <c r="H58" s="63"/>
      <c r="I58" s="63"/>
      <c r="J58" s="63"/>
      <c r="K58" s="63"/>
      <c r="L58" s="63"/>
      <c r="M58" s="67">
        <f t="shared" si="10"/>
        <v>39.166666666666671</v>
      </c>
      <c r="N58" s="63">
        <f t="shared" si="11"/>
        <v>44.25</v>
      </c>
      <c r="O58" s="71" t="e">
        <f t="shared" si="12"/>
        <v>#N/A</v>
      </c>
      <c r="P58" s="63"/>
      <c r="Q58" s="64"/>
      <c r="R58" s="63"/>
      <c r="S58" s="63"/>
      <c r="T58" s="63"/>
      <c r="U58" s="63"/>
      <c r="V58" s="63"/>
      <c r="W58" s="63"/>
      <c r="X58" s="65"/>
      <c r="Y58" s="65"/>
      <c r="Z58" s="63"/>
      <c r="AA58" s="67">
        <f t="shared" si="13"/>
        <v>39.166666666666671</v>
      </c>
      <c r="AB58" s="63">
        <f t="shared" si="14"/>
        <v>44.25</v>
      </c>
      <c r="AC58" s="71" t="e">
        <f t="shared" si="4"/>
        <v>#N/A</v>
      </c>
      <c r="AD58" s="63"/>
      <c r="AE58" s="65"/>
      <c r="AF58" s="62">
        <f t="shared" si="21"/>
        <v>55.616666666666667</v>
      </c>
      <c r="AG58" s="72">
        <f t="shared" si="15"/>
        <v>39.166666666666671</v>
      </c>
      <c r="AH58" s="73">
        <v>42.9</v>
      </c>
      <c r="AI58" s="73">
        <f t="shared" si="5"/>
        <v>44.25</v>
      </c>
      <c r="AJ58" s="73">
        <v>45.6</v>
      </c>
      <c r="AK58" s="73">
        <f t="shared" si="16"/>
        <v>46.95</v>
      </c>
      <c r="AL58" s="73">
        <f t="shared" si="17"/>
        <v>48.300000000000004</v>
      </c>
      <c r="AM58" s="73">
        <f t="shared" si="18"/>
        <v>49.650000000000006</v>
      </c>
      <c r="AN58" s="73">
        <f t="shared" si="19"/>
        <v>51.000000000000007</v>
      </c>
      <c r="AO58" s="53">
        <f t="shared" si="20"/>
        <v>52.350000000000009</v>
      </c>
      <c r="AP58" s="53"/>
      <c r="AQ58" s="53">
        <f t="shared" si="6"/>
        <v>2.7000000000000028</v>
      </c>
      <c r="AR58" s="65">
        <f t="shared" si="7"/>
        <v>2.7000000000000028</v>
      </c>
      <c r="AS58" s="74">
        <f t="shared" si="8"/>
        <v>1.0629370629370629</v>
      </c>
      <c r="AT58" s="75">
        <f t="shared" si="9"/>
        <v>48.469930069930072</v>
      </c>
    </row>
    <row r="59" spans="1:46">
      <c r="A59" s="61">
        <f t="shared" si="0"/>
        <v>0.18333333333333318</v>
      </c>
      <c r="B59" s="62">
        <f t="shared" si="1"/>
        <v>26.03333333333331</v>
      </c>
      <c r="D59" s="66"/>
      <c r="E59" s="63"/>
      <c r="F59" s="63"/>
      <c r="G59" s="63"/>
      <c r="H59" s="63"/>
      <c r="I59" s="63"/>
      <c r="J59" s="63"/>
      <c r="K59" s="63"/>
      <c r="L59" s="63"/>
      <c r="M59" s="67">
        <f t="shared" si="10"/>
        <v>40.000000000000007</v>
      </c>
      <c r="N59" s="63">
        <f t="shared" si="11"/>
        <v>45.1</v>
      </c>
      <c r="O59" s="71" t="e">
        <f t="shared" si="12"/>
        <v>#N/A</v>
      </c>
      <c r="P59" s="63"/>
      <c r="Q59" s="64"/>
      <c r="R59" s="63"/>
      <c r="S59" s="63"/>
      <c r="T59" s="63"/>
      <c r="U59" s="63"/>
      <c r="V59" s="63"/>
      <c r="W59" s="63"/>
      <c r="X59" s="65"/>
      <c r="Y59" s="65"/>
      <c r="Z59" s="63"/>
      <c r="AA59" s="67">
        <f t="shared" si="13"/>
        <v>40.000000000000007</v>
      </c>
      <c r="AB59" s="63">
        <f t="shared" si="14"/>
        <v>45.1</v>
      </c>
      <c r="AC59" s="71" t="e">
        <f t="shared" si="4"/>
        <v>#N/A</v>
      </c>
      <c r="AD59" s="63"/>
      <c r="AE59" s="65"/>
      <c r="AF59" s="62">
        <f t="shared" si="21"/>
        <v>56.800000000000011</v>
      </c>
      <c r="AG59" s="72">
        <f t="shared" si="15"/>
        <v>40.000000000000007</v>
      </c>
      <c r="AH59" s="73">
        <v>43.7</v>
      </c>
      <c r="AI59" s="73">
        <f t="shared" si="5"/>
        <v>45.1</v>
      </c>
      <c r="AJ59" s="73">
        <v>46.5</v>
      </c>
      <c r="AK59" s="73">
        <f t="shared" si="16"/>
        <v>47.9</v>
      </c>
      <c r="AL59" s="73">
        <f t="shared" si="17"/>
        <v>49.3</v>
      </c>
      <c r="AM59" s="73">
        <f t="shared" si="18"/>
        <v>50.699999999999996</v>
      </c>
      <c r="AN59" s="73">
        <f t="shared" si="19"/>
        <v>52.099999999999994</v>
      </c>
      <c r="AO59" s="53">
        <f t="shared" si="20"/>
        <v>53.499999999999993</v>
      </c>
      <c r="AP59" s="53"/>
      <c r="AQ59" s="53">
        <f t="shared" si="6"/>
        <v>2.7999999999999972</v>
      </c>
      <c r="AR59" s="65">
        <f t="shared" si="7"/>
        <v>2.7999999999999972</v>
      </c>
      <c r="AS59" s="74">
        <f t="shared" si="8"/>
        <v>1.0640732265446224</v>
      </c>
      <c r="AT59" s="75">
        <f t="shared" si="9"/>
        <v>49.479405034324941</v>
      </c>
    </row>
    <row r="60" spans="1:46">
      <c r="A60" s="61">
        <f t="shared" si="0"/>
        <v>0.18611111111111095</v>
      </c>
      <c r="B60" s="62">
        <f t="shared" si="1"/>
        <v>26.427777777777756</v>
      </c>
      <c r="D60" s="66"/>
      <c r="E60" s="63"/>
      <c r="F60" s="63"/>
      <c r="G60" s="63"/>
      <c r="H60" s="63"/>
      <c r="I60" s="63"/>
      <c r="J60" s="63"/>
      <c r="K60" s="63"/>
      <c r="L60" s="63"/>
      <c r="M60" s="67">
        <f t="shared" si="10"/>
        <v>40.833333333333343</v>
      </c>
      <c r="N60" s="63">
        <f t="shared" si="11"/>
        <v>45.9</v>
      </c>
      <c r="O60" s="71" t="e">
        <f t="shared" si="12"/>
        <v>#N/A</v>
      </c>
      <c r="P60" s="63"/>
      <c r="Q60" s="64"/>
      <c r="R60" s="63"/>
      <c r="S60" s="63"/>
      <c r="T60" s="63"/>
      <c r="U60" s="63"/>
      <c r="V60" s="63"/>
      <c r="W60" s="63"/>
      <c r="X60" s="65"/>
      <c r="Y60" s="65"/>
      <c r="Z60" s="63"/>
      <c r="AA60" s="67">
        <f t="shared" si="13"/>
        <v>40.833333333333343</v>
      </c>
      <c r="AB60" s="63">
        <f t="shared" si="14"/>
        <v>45.9</v>
      </c>
      <c r="AC60" s="71" t="e">
        <f t="shared" si="4"/>
        <v>#N/A</v>
      </c>
      <c r="AD60" s="63"/>
      <c r="AE60" s="65"/>
      <c r="AF60" s="62">
        <f t="shared" si="21"/>
        <v>57.983333333333348</v>
      </c>
      <c r="AG60" s="72">
        <f t="shared" si="15"/>
        <v>40.833333333333343</v>
      </c>
      <c r="AH60" s="73">
        <v>44.5</v>
      </c>
      <c r="AI60" s="73">
        <f t="shared" si="5"/>
        <v>45.9</v>
      </c>
      <c r="AJ60" s="73">
        <v>47.3</v>
      </c>
      <c r="AK60" s="73">
        <f t="shared" si="16"/>
        <v>48.699999999999996</v>
      </c>
      <c r="AL60" s="73">
        <f t="shared" si="17"/>
        <v>50.099999999999994</v>
      </c>
      <c r="AM60" s="73">
        <f t="shared" si="18"/>
        <v>51.499999999999993</v>
      </c>
      <c r="AN60" s="73">
        <f t="shared" si="19"/>
        <v>52.899999999999991</v>
      </c>
      <c r="AO60" s="53">
        <f t="shared" si="20"/>
        <v>54.29999999999999</v>
      </c>
      <c r="AP60" s="53"/>
      <c r="AQ60" s="53">
        <f t="shared" si="6"/>
        <v>2.7999999999999972</v>
      </c>
      <c r="AR60" s="65">
        <f t="shared" si="7"/>
        <v>2.7999999999999972</v>
      </c>
      <c r="AS60" s="74">
        <f t="shared" si="8"/>
        <v>1.0629213483146067</v>
      </c>
      <c r="AT60" s="75">
        <f t="shared" si="9"/>
        <v>50.276179775280895</v>
      </c>
    </row>
    <row r="61" spans="1:46">
      <c r="A61" s="61">
        <f t="shared" si="0"/>
        <v>0.18888888888888872</v>
      </c>
      <c r="B61" s="62">
        <f t="shared" si="1"/>
        <v>26.822222222222198</v>
      </c>
      <c r="D61" s="66"/>
      <c r="E61" s="63"/>
      <c r="F61" s="63"/>
      <c r="G61" s="63"/>
      <c r="H61" s="63"/>
      <c r="I61" s="63"/>
      <c r="J61" s="63"/>
      <c r="K61" s="63"/>
      <c r="L61" s="63"/>
      <c r="M61" s="67">
        <f t="shared" si="10"/>
        <v>41.666666666666679</v>
      </c>
      <c r="N61" s="63">
        <f t="shared" si="11"/>
        <v>46.7</v>
      </c>
      <c r="O61" s="71" t="e">
        <f t="shared" si="12"/>
        <v>#N/A</v>
      </c>
      <c r="P61" s="63"/>
      <c r="Q61" s="64"/>
      <c r="R61" s="63"/>
      <c r="S61" s="63"/>
      <c r="T61" s="63"/>
      <c r="U61" s="63"/>
      <c r="V61" s="63"/>
      <c r="W61" s="63"/>
      <c r="X61" s="65"/>
      <c r="Y61" s="65"/>
      <c r="Z61" s="63"/>
      <c r="AA61" s="67">
        <f t="shared" si="13"/>
        <v>41.666666666666679</v>
      </c>
      <c r="AB61" s="63">
        <f t="shared" si="14"/>
        <v>46.7</v>
      </c>
      <c r="AC61" s="71" t="e">
        <f t="shared" si="4"/>
        <v>#N/A</v>
      </c>
      <c r="AD61" s="63"/>
      <c r="AE61" s="65"/>
      <c r="AF61" s="62">
        <f t="shared" si="21"/>
        <v>59.166666666666686</v>
      </c>
      <c r="AG61" s="72">
        <f t="shared" si="15"/>
        <v>41.666666666666679</v>
      </c>
      <c r="AH61" s="73">
        <v>45.3</v>
      </c>
      <c r="AI61" s="73">
        <f t="shared" si="5"/>
        <v>46.7</v>
      </c>
      <c r="AJ61" s="73">
        <v>48.1</v>
      </c>
      <c r="AK61" s="73">
        <f t="shared" si="16"/>
        <v>49.5</v>
      </c>
      <c r="AL61" s="73">
        <f t="shared" si="17"/>
        <v>50.900000000000006</v>
      </c>
      <c r="AM61" s="73">
        <f t="shared" si="18"/>
        <v>52.300000000000011</v>
      </c>
      <c r="AN61" s="73">
        <f t="shared" si="19"/>
        <v>53.70000000000001</v>
      </c>
      <c r="AO61" s="53">
        <f t="shared" si="20"/>
        <v>55.100000000000016</v>
      </c>
      <c r="AP61" s="53"/>
      <c r="AQ61" s="53">
        <f t="shared" si="6"/>
        <v>2.8000000000000043</v>
      </c>
      <c r="AR61" s="65">
        <f t="shared" si="7"/>
        <v>2.8000000000000043</v>
      </c>
      <c r="AS61" s="74">
        <f t="shared" si="8"/>
        <v>1.0618101545253864</v>
      </c>
      <c r="AT61" s="75">
        <f t="shared" si="9"/>
        <v>51.073068432671086</v>
      </c>
    </row>
    <row r="62" spans="1:46">
      <c r="A62" s="61">
        <f t="shared" si="0"/>
        <v>0.19166666666666649</v>
      </c>
      <c r="B62" s="62">
        <f t="shared" si="1"/>
        <v>27.21666666666664</v>
      </c>
      <c r="D62" s="66"/>
      <c r="E62" s="63"/>
      <c r="F62" s="63"/>
      <c r="G62" s="63"/>
      <c r="H62" s="63"/>
      <c r="I62" s="63"/>
      <c r="J62" s="63"/>
      <c r="K62" s="63"/>
      <c r="L62" s="63"/>
      <c r="M62" s="67">
        <f t="shared" si="10"/>
        <v>42.500000000000014</v>
      </c>
      <c r="N62" s="63">
        <f t="shared" si="11"/>
        <v>47.5</v>
      </c>
      <c r="O62" s="71" t="e">
        <f t="shared" si="12"/>
        <v>#N/A</v>
      </c>
      <c r="P62" s="63"/>
      <c r="Q62" s="64"/>
      <c r="R62" s="63"/>
      <c r="S62" s="63"/>
      <c r="T62" s="63"/>
      <c r="U62" s="63"/>
      <c r="V62" s="63"/>
      <c r="W62" s="63"/>
      <c r="X62" s="65"/>
      <c r="Y62" s="65"/>
      <c r="Z62" s="63"/>
      <c r="AA62" s="67">
        <f t="shared" si="13"/>
        <v>42.500000000000014</v>
      </c>
      <c r="AB62" s="63">
        <f t="shared" si="14"/>
        <v>47.5</v>
      </c>
      <c r="AC62" s="71" t="e">
        <f t="shared" si="4"/>
        <v>#N/A</v>
      </c>
      <c r="AD62" s="63"/>
      <c r="AE62" s="65"/>
      <c r="AF62" s="62">
        <f t="shared" si="21"/>
        <v>60.350000000000016</v>
      </c>
      <c r="AG62" s="72">
        <f t="shared" si="15"/>
        <v>42.500000000000014</v>
      </c>
      <c r="AH62" s="73">
        <v>46.1</v>
      </c>
      <c r="AI62" s="73">
        <f t="shared" si="5"/>
        <v>47.5</v>
      </c>
      <c r="AJ62" s="73">
        <v>48.9</v>
      </c>
      <c r="AK62" s="73">
        <f t="shared" si="16"/>
        <v>50.3</v>
      </c>
      <c r="AL62" s="73">
        <f t="shared" si="17"/>
        <v>51.699999999999996</v>
      </c>
      <c r="AM62" s="73">
        <f t="shared" si="18"/>
        <v>53.099999999999994</v>
      </c>
      <c r="AN62" s="73">
        <f t="shared" si="19"/>
        <v>54.499999999999993</v>
      </c>
      <c r="AO62" s="53">
        <f t="shared" si="20"/>
        <v>55.899999999999991</v>
      </c>
      <c r="AP62" s="53"/>
      <c r="AQ62" s="53">
        <f t="shared" si="6"/>
        <v>2.7999999999999972</v>
      </c>
      <c r="AR62" s="65">
        <f t="shared" si="7"/>
        <v>2.7999999999999972</v>
      </c>
      <c r="AS62" s="74">
        <f t="shared" si="8"/>
        <v>1.0607375271149675</v>
      </c>
      <c r="AT62" s="75">
        <f t="shared" si="9"/>
        <v>51.870065075921907</v>
      </c>
    </row>
    <row r="63" spans="1:46">
      <c r="A63" s="61">
        <f t="shared" si="0"/>
        <v>0.19444444444444425</v>
      </c>
      <c r="B63" s="62">
        <f t="shared" si="1"/>
        <v>27.611111111111082</v>
      </c>
      <c r="D63" s="66"/>
      <c r="E63" s="63"/>
      <c r="F63" s="63"/>
      <c r="G63" s="63"/>
      <c r="H63" s="63"/>
      <c r="I63" s="63"/>
      <c r="J63" s="63"/>
      <c r="K63" s="63"/>
      <c r="L63" s="63"/>
      <c r="M63" s="67">
        <f t="shared" si="10"/>
        <v>43.33333333333335</v>
      </c>
      <c r="N63" s="63">
        <f t="shared" si="11"/>
        <v>48.3</v>
      </c>
      <c r="O63" s="71" t="e">
        <f t="shared" si="12"/>
        <v>#N/A</v>
      </c>
      <c r="P63" s="63"/>
      <c r="Q63" s="64"/>
      <c r="R63" s="63"/>
      <c r="S63" s="63"/>
      <c r="T63" s="63"/>
      <c r="U63" s="63"/>
      <c r="V63" s="63"/>
      <c r="W63" s="63"/>
      <c r="X63" s="65"/>
      <c r="Y63" s="65"/>
      <c r="Z63" s="63"/>
      <c r="AA63" s="67">
        <f t="shared" si="13"/>
        <v>43.33333333333335</v>
      </c>
      <c r="AB63" s="63">
        <f t="shared" si="14"/>
        <v>48.3</v>
      </c>
      <c r="AC63" s="71" t="e">
        <f t="shared" si="4"/>
        <v>#N/A</v>
      </c>
      <c r="AD63" s="63"/>
      <c r="AE63" s="65"/>
      <c r="AF63" s="62">
        <f t="shared" si="21"/>
        <v>61.53333333333336</v>
      </c>
      <c r="AG63" s="72">
        <f t="shared" si="15"/>
        <v>43.33333333333335</v>
      </c>
      <c r="AH63" s="73">
        <v>46.9</v>
      </c>
      <c r="AI63" s="73">
        <f t="shared" si="5"/>
        <v>48.3</v>
      </c>
      <c r="AJ63" s="73">
        <v>49.7</v>
      </c>
      <c r="AK63" s="73">
        <f t="shared" si="16"/>
        <v>51.100000000000009</v>
      </c>
      <c r="AL63" s="73">
        <f t="shared" si="17"/>
        <v>52.500000000000007</v>
      </c>
      <c r="AM63" s="73">
        <f t="shared" si="18"/>
        <v>53.900000000000006</v>
      </c>
      <c r="AN63" s="73">
        <f t="shared" si="19"/>
        <v>55.300000000000011</v>
      </c>
      <c r="AO63" s="53">
        <f t="shared" si="20"/>
        <v>56.70000000000001</v>
      </c>
      <c r="AP63" s="53"/>
      <c r="AQ63" s="53">
        <f t="shared" si="6"/>
        <v>2.8000000000000043</v>
      </c>
      <c r="AR63" s="65">
        <f t="shared" si="7"/>
        <v>2.8000000000000043</v>
      </c>
      <c r="AS63" s="74">
        <f t="shared" si="8"/>
        <v>1.0597014925373136</v>
      </c>
      <c r="AT63" s="75">
        <f t="shared" si="9"/>
        <v>52.667164179104489</v>
      </c>
    </row>
    <row r="64" spans="1:46">
      <c r="A64" s="61">
        <f t="shared" si="0"/>
        <v>0.19722222222222202</v>
      </c>
      <c r="B64" s="62">
        <f t="shared" si="1"/>
        <v>28.005555555555528</v>
      </c>
      <c r="D64" s="66"/>
      <c r="E64" s="63"/>
      <c r="F64" s="63"/>
      <c r="G64" s="63"/>
      <c r="H64" s="63"/>
      <c r="I64" s="63"/>
      <c r="J64" s="63"/>
      <c r="K64" s="63"/>
      <c r="L64" s="63"/>
      <c r="M64" s="67">
        <f t="shared" si="10"/>
        <v>44.166666666666686</v>
      </c>
      <c r="N64" s="63">
        <f t="shared" si="11"/>
        <v>49</v>
      </c>
      <c r="O64" s="71" t="e">
        <f t="shared" si="12"/>
        <v>#N/A</v>
      </c>
      <c r="P64" s="63"/>
      <c r="Q64" s="64"/>
      <c r="R64" s="63"/>
      <c r="S64" s="63"/>
      <c r="T64" s="63"/>
      <c r="U64" s="63"/>
      <c r="V64" s="63"/>
      <c r="W64" s="63"/>
      <c r="X64" s="65"/>
      <c r="Y64" s="65"/>
      <c r="Z64" s="63"/>
      <c r="AA64" s="67">
        <f t="shared" si="13"/>
        <v>44.166666666666686</v>
      </c>
      <c r="AB64" s="63">
        <f t="shared" si="14"/>
        <v>49</v>
      </c>
      <c r="AC64" s="71" t="e">
        <f t="shared" si="4"/>
        <v>#N/A</v>
      </c>
      <c r="AD64" s="63"/>
      <c r="AE64" s="65"/>
      <c r="AF64" s="62">
        <f t="shared" si="21"/>
        <v>62.716666666666697</v>
      </c>
      <c r="AG64" s="72">
        <f t="shared" si="15"/>
        <v>44.166666666666686</v>
      </c>
      <c r="AH64" s="73">
        <v>47.6</v>
      </c>
      <c r="AI64" s="73">
        <f t="shared" si="5"/>
        <v>49</v>
      </c>
      <c r="AJ64" s="73">
        <v>50.4</v>
      </c>
      <c r="AK64" s="73">
        <f t="shared" si="16"/>
        <v>51.8</v>
      </c>
      <c r="AL64" s="73">
        <f t="shared" si="17"/>
        <v>53.199999999999996</v>
      </c>
      <c r="AM64" s="73">
        <f t="shared" si="18"/>
        <v>54.599999999999994</v>
      </c>
      <c r="AN64" s="73">
        <f t="shared" si="19"/>
        <v>55.999999999999993</v>
      </c>
      <c r="AO64" s="53">
        <f t="shared" si="20"/>
        <v>57.399999999999991</v>
      </c>
      <c r="AP64" s="53"/>
      <c r="AQ64" s="53">
        <f t="shared" si="6"/>
        <v>2.7999999999999972</v>
      </c>
      <c r="AR64" s="65">
        <f t="shared" si="7"/>
        <v>2.7999999999999972</v>
      </c>
      <c r="AS64" s="74">
        <f t="shared" si="8"/>
        <v>1.0588235294117647</v>
      </c>
      <c r="AT64" s="75">
        <f t="shared" si="9"/>
        <v>53.364705882352943</v>
      </c>
    </row>
    <row r="65" spans="1:46">
      <c r="A65" s="61">
        <f t="shared" si="0"/>
        <v>0.19999999999999979</v>
      </c>
      <c r="B65" s="62">
        <f t="shared" si="1"/>
        <v>28.39999999999997</v>
      </c>
      <c r="D65" s="66"/>
      <c r="E65" s="63"/>
      <c r="F65" s="63"/>
      <c r="G65" s="63"/>
      <c r="H65" s="63"/>
      <c r="I65" s="63"/>
      <c r="J65" s="63"/>
      <c r="K65" s="63"/>
      <c r="L65" s="63"/>
      <c r="M65" s="67">
        <f t="shared" si="10"/>
        <v>45.000000000000021</v>
      </c>
      <c r="N65" s="63">
        <f t="shared" si="11"/>
        <v>49.8</v>
      </c>
      <c r="O65" s="71" t="e">
        <f t="shared" si="12"/>
        <v>#N/A</v>
      </c>
      <c r="P65" s="63"/>
      <c r="Q65" s="64"/>
      <c r="R65" s="63"/>
      <c r="S65" s="63"/>
      <c r="T65" s="63"/>
      <c r="U65" s="63"/>
      <c r="V65" s="63"/>
      <c r="W65" s="63"/>
      <c r="X65" s="65"/>
      <c r="Y65" s="65"/>
      <c r="Z65" s="63"/>
      <c r="AA65" s="67">
        <f t="shared" si="13"/>
        <v>45.000000000000021</v>
      </c>
      <c r="AB65" s="63">
        <f t="shared" si="14"/>
        <v>49.8</v>
      </c>
      <c r="AC65" s="71" t="e">
        <f t="shared" si="4"/>
        <v>#N/A</v>
      </c>
      <c r="AD65" s="63"/>
      <c r="AE65" s="65"/>
      <c r="AF65" s="62">
        <f t="shared" si="21"/>
        <v>63.900000000000027</v>
      </c>
      <c r="AG65" s="72">
        <f t="shared" si="15"/>
        <v>45.000000000000021</v>
      </c>
      <c r="AH65" s="73">
        <v>48.3</v>
      </c>
      <c r="AI65" s="73">
        <f t="shared" si="5"/>
        <v>49.8</v>
      </c>
      <c r="AJ65" s="73">
        <v>51.3</v>
      </c>
      <c r="AK65" s="73">
        <f t="shared" si="16"/>
        <v>52.8</v>
      </c>
      <c r="AL65" s="73">
        <f t="shared" si="17"/>
        <v>54.3</v>
      </c>
      <c r="AM65" s="73">
        <f t="shared" si="18"/>
        <v>55.8</v>
      </c>
      <c r="AN65" s="73">
        <f t="shared" si="19"/>
        <v>57.3</v>
      </c>
      <c r="AO65" s="53">
        <f t="shared" si="20"/>
        <v>58.8</v>
      </c>
      <c r="AP65" s="53"/>
      <c r="AQ65" s="53">
        <f t="shared" si="6"/>
        <v>3</v>
      </c>
      <c r="AR65" s="65">
        <f t="shared" si="7"/>
        <v>3</v>
      </c>
      <c r="AS65" s="74">
        <f t="shared" si="8"/>
        <v>1.0621118012422359</v>
      </c>
      <c r="AT65" s="75">
        <f t="shared" si="9"/>
        <v>54.486335403726699</v>
      </c>
    </row>
    <row r="66" spans="1:46">
      <c r="A66" s="61">
        <f t="shared" si="0"/>
        <v>0.20277777777777756</v>
      </c>
      <c r="B66" s="62">
        <f t="shared" si="1"/>
        <v>28.794444444444412</v>
      </c>
      <c r="D66" s="66"/>
      <c r="E66" s="63"/>
      <c r="F66" s="63"/>
      <c r="G66" s="63"/>
      <c r="H66" s="63"/>
      <c r="I66" s="63"/>
      <c r="J66" s="63"/>
      <c r="K66" s="63"/>
      <c r="L66" s="63"/>
      <c r="M66" s="67">
        <f t="shared" si="10"/>
        <v>45.833333333333357</v>
      </c>
      <c r="N66" s="63">
        <f t="shared" si="11"/>
        <v>50.55</v>
      </c>
      <c r="O66" s="71" t="e">
        <f t="shared" si="12"/>
        <v>#N/A</v>
      </c>
      <c r="P66" s="63"/>
      <c r="Q66" s="64"/>
      <c r="R66" s="63"/>
      <c r="S66" s="63"/>
      <c r="T66" s="63"/>
      <c r="U66" s="63"/>
      <c r="V66" s="63"/>
      <c r="W66" s="63"/>
      <c r="X66" s="65"/>
      <c r="Y66" s="65"/>
      <c r="Z66" s="63"/>
      <c r="AA66" s="67">
        <f t="shared" si="13"/>
        <v>45.833333333333357</v>
      </c>
      <c r="AB66" s="63">
        <f t="shared" si="14"/>
        <v>50.55</v>
      </c>
      <c r="AC66" s="71" t="e">
        <f t="shared" si="4"/>
        <v>#N/A</v>
      </c>
      <c r="AD66" s="63"/>
      <c r="AE66" s="65"/>
      <c r="AF66" s="62">
        <f t="shared" si="21"/>
        <v>65.083333333333371</v>
      </c>
      <c r="AG66" s="72">
        <f t="shared" si="15"/>
        <v>45.833333333333357</v>
      </c>
      <c r="AH66" s="73">
        <v>49.1</v>
      </c>
      <c r="AI66" s="73">
        <f t="shared" si="5"/>
        <v>50.55</v>
      </c>
      <c r="AJ66" s="73">
        <v>52</v>
      </c>
      <c r="AK66" s="73">
        <f t="shared" si="16"/>
        <v>53.45</v>
      </c>
      <c r="AL66" s="73">
        <f t="shared" si="17"/>
        <v>54.9</v>
      </c>
      <c r="AM66" s="73">
        <f t="shared" si="18"/>
        <v>56.349999999999994</v>
      </c>
      <c r="AN66" s="73">
        <f t="shared" si="19"/>
        <v>57.8</v>
      </c>
      <c r="AO66" s="53">
        <f t="shared" si="20"/>
        <v>59.249999999999993</v>
      </c>
      <c r="AP66" s="53"/>
      <c r="AQ66" s="53">
        <f t="shared" si="6"/>
        <v>2.8999999999999986</v>
      </c>
      <c r="AR66" s="65">
        <f t="shared" si="7"/>
        <v>2.8999999999999986</v>
      </c>
      <c r="AS66" s="74">
        <f t="shared" si="8"/>
        <v>1.0590631364562118</v>
      </c>
      <c r="AT66" s="75">
        <f t="shared" si="9"/>
        <v>55.071283095723011</v>
      </c>
    </row>
    <row r="67" spans="1:46">
      <c r="A67" s="61">
        <f t="shared" ref="A67:A130" si="25">A66+(1/360)</f>
        <v>0.20555555555555532</v>
      </c>
      <c r="B67" s="62">
        <f t="shared" si="1"/>
        <v>29.188888888888854</v>
      </c>
      <c r="D67" s="66"/>
      <c r="E67" s="63"/>
      <c r="F67" s="63"/>
      <c r="G67" s="63"/>
      <c r="H67" s="63"/>
      <c r="I67" s="63"/>
      <c r="J67" s="63"/>
      <c r="K67" s="63"/>
      <c r="L67" s="63"/>
      <c r="M67" s="67">
        <f t="shared" si="10"/>
        <v>46.666666666666693</v>
      </c>
      <c r="N67" s="63">
        <f t="shared" si="11"/>
        <v>51.3</v>
      </c>
      <c r="O67" s="71" t="e">
        <f t="shared" si="12"/>
        <v>#N/A</v>
      </c>
      <c r="P67" s="63"/>
      <c r="Q67" s="64"/>
      <c r="R67" s="63"/>
      <c r="S67" s="63"/>
      <c r="T67" s="63"/>
      <c r="U67" s="63"/>
      <c r="V67" s="63"/>
      <c r="W67" s="63"/>
      <c r="X67" s="65"/>
      <c r="Y67" s="65"/>
      <c r="Z67" s="63"/>
      <c r="AA67" s="67">
        <f t="shared" si="13"/>
        <v>46.666666666666693</v>
      </c>
      <c r="AB67" s="63">
        <f t="shared" si="14"/>
        <v>51.3</v>
      </c>
      <c r="AC67" s="71" t="e">
        <f t="shared" si="4"/>
        <v>#N/A</v>
      </c>
      <c r="AD67" s="63"/>
      <c r="AE67" s="65"/>
      <c r="AF67" s="62">
        <f t="shared" si="21"/>
        <v>66.266666666666708</v>
      </c>
      <c r="AG67" s="72">
        <f t="shared" si="15"/>
        <v>46.666666666666693</v>
      </c>
      <c r="AH67" s="73">
        <v>49.8</v>
      </c>
      <c r="AI67" s="73">
        <f t="shared" si="5"/>
        <v>51.3</v>
      </c>
      <c r="AJ67" s="73">
        <v>52.8</v>
      </c>
      <c r="AK67" s="73">
        <f t="shared" si="16"/>
        <v>54.3</v>
      </c>
      <c r="AL67" s="73">
        <f t="shared" si="17"/>
        <v>55.8</v>
      </c>
      <c r="AM67" s="73">
        <f t="shared" si="18"/>
        <v>57.3</v>
      </c>
      <c r="AN67" s="73">
        <f t="shared" si="19"/>
        <v>58.8</v>
      </c>
      <c r="AO67" s="53">
        <f t="shared" si="20"/>
        <v>60.3</v>
      </c>
      <c r="AP67" s="53"/>
      <c r="AQ67" s="53">
        <f t="shared" si="6"/>
        <v>3</v>
      </c>
      <c r="AR67" s="65">
        <f t="shared" si="7"/>
        <v>3</v>
      </c>
      <c r="AS67" s="74">
        <f t="shared" si="8"/>
        <v>1.0602409638554218</v>
      </c>
      <c r="AT67" s="75">
        <f t="shared" si="9"/>
        <v>55.980722891566266</v>
      </c>
    </row>
    <row r="68" spans="1:46">
      <c r="A68" s="61">
        <f t="shared" si="25"/>
        <v>0.20833333333333309</v>
      </c>
      <c r="B68" s="62">
        <f t="shared" ref="B68:B131" si="26">B$1*A68</f>
        <v>29.5833333333333</v>
      </c>
      <c r="D68" s="66"/>
      <c r="E68" s="63"/>
      <c r="F68" s="63"/>
      <c r="G68" s="63"/>
      <c r="H68" s="63"/>
      <c r="I68" s="63"/>
      <c r="J68" s="63"/>
      <c r="K68" s="63"/>
      <c r="L68" s="63"/>
      <c r="M68" s="67">
        <f t="shared" si="10"/>
        <v>47.500000000000028</v>
      </c>
      <c r="N68" s="63">
        <f t="shared" si="11"/>
        <v>52.1</v>
      </c>
      <c r="O68" s="71" t="e">
        <f t="shared" si="12"/>
        <v>#N/A</v>
      </c>
      <c r="P68" s="63"/>
      <c r="Q68" s="64"/>
      <c r="R68" s="63"/>
      <c r="S68" s="63"/>
      <c r="T68" s="63"/>
      <c r="U68" s="63"/>
      <c r="V68" s="63"/>
      <c r="W68" s="63"/>
      <c r="X68" s="65"/>
      <c r="Y68" s="65"/>
      <c r="Z68" s="63"/>
      <c r="AA68" s="67">
        <f t="shared" si="13"/>
        <v>47.500000000000028</v>
      </c>
      <c r="AB68" s="63">
        <f t="shared" si="14"/>
        <v>52.1</v>
      </c>
      <c r="AC68" s="71" t="e">
        <f t="shared" si="4"/>
        <v>#N/A</v>
      </c>
      <c r="AD68" s="63"/>
      <c r="AE68" s="65"/>
      <c r="AF68" s="62">
        <f t="shared" si="21"/>
        <v>67.450000000000031</v>
      </c>
      <c r="AG68" s="72">
        <f t="shared" si="15"/>
        <v>47.500000000000028</v>
      </c>
      <c r="AH68" s="73">
        <v>50.5</v>
      </c>
      <c r="AI68" s="73">
        <f t="shared" si="5"/>
        <v>52.1</v>
      </c>
      <c r="AJ68" s="73">
        <v>53.7</v>
      </c>
      <c r="AK68" s="73">
        <f t="shared" si="16"/>
        <v>55.300000000000004</v>
      </c>
      <c r="AL68" s="73">
        <f t="shared" si="17"/>
        <v>56.900000000000006</v>
      </c>
      <c r="AM68" s="73">
        <f t="shared" si="18"/>
        <v>58.500000000000007</v>
      </c>
      <c r="AN68" s="73">
        <f t="shared" si="19"/>
        <v>60.100000000000009</v>
      </c>
      <c r="AO68" s="53">
        <f t="shared" si="20"/>
        <v>61.70000000000001</v>
      </c>
      <c r="AP68" s="53"/>
      <c r="AQ68" s="53">
        <f t="shared" si="6"/>
        <v>3.2000000000000028</v>
      </c>
      <c r="AR68" s="65">
        <f t="shared" si="7"/>
        <v>3.2000000000000028</v>
      </c>
      <c r="AS68" s="74">
        <f t="shared" si="8"/>
        <v>1.0633663366336634</v>
      </c>
      <c r="AT68" s="75">
        <f t="shared" si="9"/>
        <v>57.102772277227729</v>
      </c>
    </row>
    <row r="69" spans="1:46">
      <c r="A69" s="61">
        <f t="shared" si="25"/>
        <v>0.21111111111111086</v>
      </c>
      <c r="B69" s="62">
        <f t="shared" si="26"/>
        <v>29.977777777777742</v>
      </c>
      <c r="D69" s="66"/>
      <c r="E69" s="63"/>
      <c r="F69" s="63"/>
      <c r="G69" s="63"/>
      <c r="H69" s="63"/>
      <c r="I69" s="63"/>
      <c r="J69" s="63"/>
      <c r="K69" s="63"/>
      <c r="L69" s="63"/>
      <c r="M69" s="67">
        <f t="shared" si="10"/>
        <v>48.333333333333364</v>
      </c>
      <c r="N69" s="63">
        <f t="shared" si="11"/>
        <v>52.9</v>
      </c>
      <c r="O69" s="71" t="e">
        <f t="shared" si="12"/>
        <v>#N/A</v>
      </c>
      <c r="P69" s="63"/>
      <c r="Q69" s="64"/>
      <c r="R69" s="63"/>
      <c r="S69" s="63"/>
      <c r="T69" s="63"/>
      <c r="U69" s="63"/>
      <c r="V69" s="63"/>
      <c r="W69" s="63"/>
      <c r="X69" s="65"/>
      <c r="Y69" s="65"/>
      <c r="Z69" s="63"/>
      <c r="AA69" s="67">
        <f t="shared" si="13"/>
        <v>48.333333333333364</v>
      </c>
      <c r="AB69" s="63">
        <f t="shared" si="14"/>
        <v>52.9</v>
      </c>
      <c r="AC69" s="71" t="e">
        <f t="shared" si="4"/>
        <v>#N/A</v>
      </c>
      <c r="AD69" s="63"/>
      <c r="AE69" s="65"/>
      <c r="AF69" s="62">
        <f t="shared" si="21"/>
        <v>68.633333333333383</v>
      </c>
      <c r="AG69" s="72">
        <f t="shared" si="15"/>
        <v>48.333333333333364</v>
      </c>
      <c r="AH69" s="73">
        <v>51.3</v>
      </c>
      <c r="AI69" s="73">
        <f t="shared" si="5"/>
        <v>52.9</v>
      </c>
      <c r="AJ69" s="73">
        <v>54.5</v>
      </c>
      <c r="AK69" s="73">
        <f t="shared" si="16"/>
        <v>56.1</v>
      </c>
      <c r="AL69" s="73">
        <f t="shared" si="17"/>
        <v>57.7</v>
      </c>
      <c r="AM69" s="73">
        <f t="shared" si="18"/>
        <v>59.300000000000004</v>
      </c>
      <c r="AN69" s="73">
        <f t="shared" si="19"/>
        <v>60.900000000000006</v>
      </c>
      <c r="AO69" s="53">
        <f t="shared" si="20"/>
        <v>62.500000000000007</v>
      </c>
      <c r="AP69" s="53"/>
      <c r="AQ69" s="53">
        <f t="shared" si="6"/>
        <v>3.2000000000000028</v>
      </c>
      <c r="AR69" s="65">
        <f t="shared" si="7"/>
        <v>3.2000000000000028</v>
      </c>
      <c r="AS69" s="74">
        <f t="shared" si="8"/>
        <v>1.0623781676413255</v>
      </c>
      <c r="AT69" s="75">
        <f t="shared" si="9"/>
        <v>57.899610136452239</v>
      </c>
    </row>
    <row r="70" spans="1:46">
      <c r="A70" s="61">
        <f t="shared" si="25"/>
        <v>0.21388888888888863</v>
      </c>
      <c r="B70" s="62">
        <f t="shared" si="26"/>
        <v>30.372222222222184</v>
      </c>
      <c r="D70" s="66"/>
      <c r="E70" s="63"/>
      <c r="F70" s="63"/>
      <c r="G70" s="63"/>
      <c r="H70" s="63"/>
      <c r="I70" s="63"/>
      <c r="J70" s="63"/>
      <c r="K70" s="63"/>
      <c r="L70" s="63"/>
      <c r="M70" s="67">
        <f t="shared" si="10"/>
        <v>49.1666666666667</v>
      </c>
      <c r="N70" s="63">
        <f t="shared" si="11"/>
        <v>53.75</v>
      </c>
      <c r="O70" s="71" t="e">
        <f t="shared" si="12"/>
        <v>#N/A</v>
      </c>
      <c r="P70" s="63"/>
      <c r="Q70" s="64"/>
      <c r="R70" s="63"/>
      <c r="S70" s="63"/>
      <c r="T70" s="63"/>
      <c r="U70" s="63"/>
      <c r="V70" s="63"/>
      <c r="W70" s="63"/>
      <c r="X70" s="65"/>
      <c r="Y70" s="65"/>
      <c r="Z70" s="63"/>
      <c r="AA70" s="67">
        <f t="shared" si="13"/>
        <v>49.1666666666667</v>
      </c>
      <c r="AB70" s="63">
        <f t="shared" si="14"/>
        <v>53.75</v>
      </c>
      <c r="AC70" s="71" t="e">
        <f t="shared" si="4"/>
        <v>#N/A</v>
      </c>
      <c r="AD70" s="63"/>
      <c r="AE70" s="65"/>
      <c r="AF70" s="62">
        <f t="shared" si="21"/>
        <v>69.81666666666672</v>
      </c>
      <c r="AG70" s="72">
        <f t="shared" si="15"/>
        <v>49.1666666666667</v>
      </c>
      <c r="AH70" s="73">
        <v>52.2</v>
      </c>
      <c r="AI70" s="73">
        <f t="shared" si="5"/>
        <v>53.75</v>
      </c>
      <c r="AJ70" s="73">
        <v>55.3</v>
      </c>
      <c r="AK70" s="73">
        <f t="shared" si="16"/>
        <v>56.849999999999994</v>
      </c>
      <c r="AL70" s="73">
        <f t="shared" si="17"/>
        <v>58.399999999999991</v>
      </c>
      <c r="AM70" s="73">
        <f t="shared" si="18"/>
        <v>59.949999999999989</v>
      </c>
      <c r="AN70" s="73">
        <f t="shared" si="19"/>
        <v>61.499999999999986</v>
      </c>
      <c r="AO70" s="53">
        <f t="shared" si="20"/>
        <v>63.049999999999983</v>
      </c>
      <c r="AP70" s="53"/>
      <c r="AQ70" s="53">
        <f t="shared" si="6"/>
        <v>3.0999999999999943</v>
      </c>
      <c r="AR70" s="65">
        <f t="shared" si="7"/>
        <v>3.0999999999999943</v>
      </c>
      <c r="AS70" s="74">
        <f t="shared" si="8"/>
        <v>1.0593869731800765</v>
      </c>
      <c r="AT70" s="75">
        <f t="shared" si="9"/>
        <v>58.584099616858225</v>
      </c>
    </row>
    <row r="71" spans="1:46">
      <c r="A71" s="61">
        <f t="shared" si="25"/>
        <v>0.2166666666666664</v>
      </c>
      <c r="B71" s="62">
        <f t="shared" si="26"/>
        <v>30.766666666666627</v>
      </c>
      <c r="D71" s="66"/>
      <c r="E71" s="63"/>
      <c r="F71" s="63"/>
      <c r="G71" s="63"/>
      <c r="H71" s="63"/>
      <c r="I71" s="63"/>
      <c r="J71" s="63"/>
      <c r="K71" s="63"/>
      <c r="L71" s="63"/>
      <c r="M71" s="67">
        <f t="shared" si="10"/>
        <v>50.000000000000036</v>
      </c>
      <c r="N71" s="63">
        <f t="shared" si="11"/>
        <v>54.5</v>
      </c>
      <c r="O71" s="71" t="e">
        <f t="shared" si="12"/>
        <v>#N/A</v>
      </c>
      <c r="P71" s="63"/>
      <c r="Q71" s="64"/>
      <c r="R71" s="63"/>
      <c r="S71" s="63"/>
      <c r="T71" s="63"/>
      <c r="U71" s="63"/>
      <c r="V71" s="63"/>
      <c r="W71" s="63"/>
      <c r="X71" s="65"/>
      <c r="Y71" s="65"/>
      <c r="Z71" s="63"/>
      <c r="AA71" s="67">
        <f t="shared" si="13"/>
        <v>50.000000000000036</v>
      </c>
      <c r="AB71" s="63">
        <f t="shared" si="14"/>
        <v>54.5</v>
      </c>
      <c r="AC71" s="71" t="e">
        <f t="shared" si="4"/>
        <v>#N/A</v>
      </c>
      <c r="AD71" s="63"/>
      <c r="AE71" s="65"/>
      <c r="AF71" s="62">
        <f t="shared" si="21"/>
        <v>71.000000000000057</v>
      </c>
      <c r="AG71" s="72">
        <f t="shared" si="15"/>
        <v>50.000000000000036</v>
      </c>
      <c r="AH71" s="73">
        <v>52.9</v>
      </c>
      <c r="AI71" s="73">
        <f t="shared" si="5"/>
        <v>54.5</v>
      </c>
      <c r="AJ71" s="73">
        <v>56.1</v>
      </c>
      <c r="AK71" s="73">
        <f t="shared" si="16"/>
        <v>57.7</v>
      </c>
      <c r="AL71" s="73">
        <f t="shared" si="17"/>
        <v>59.300000000000004</v>
      </c>
      <c r="AM71" s="73">
        <f t="shared" si="18"/>
        <v>60.900000000000006</v>
      </c>
      <c r="AN71" s="73">
        <f t="shared" si="19"/>
        <v>62.500000000000007</v>
      </c>
      <c r="AO71" s="53">
        <f t="shared" si="20"/>
        <v>64.100000000000009</v>
      </c>
      <c r="AP71" s="53"/>
      <c r="AQ71" s="53">
        <f t="shared" si="6"/>
        <v>3.2000000000000028</v>
      </c>
      <c r="AR71" s="65">
        <f t="shared" si="7"/>
        <v>3.2000000000000028</v>
      </c>
      <c r="AS71" s="74">
        <f t="shared" si="8"/>
        <v>1.060491493383743</v>
      </c>
      <c r="AT71" s="75">
        <f t="shared" si="9"/>
        <v>59.493572778827989</v>
      </c>
    </row>
    <row r="72" spans="1:46">
      <c r="A72" s="61">
        <f t="shared" si="25"/>
        <v>0.21944444444444416</v>
      </c>
      <c r="B72" s="62">
        <f t="shared" si="26"/>
        <v>31.161111111111072</v>
      </c>
      <c r="D72" s="61"/>
      <c r="E72" s="65"/>
      <c r="F72" s="65"/>
      <c r="G72" s="65"/>
      <c r="H72" s="65"/>
      <c r="I72" s="65"/>
      <c r="J72" s="65"/>
      <c r="K72" s="65"/>
      <c r="L72" s="65"/>
      <c r="M72" s="67">
        <f t="shared" si="10"/>
        <v>50.833333333333371</v>
      </c>
      <c r="N72" s="63">
        <f t="shared" si="11"/>
        <v>55.25</v>
      </c>
      <c r="O72" s="71" t="e">
        <f t="shared" si="12"/>
        <v>#N/A</v>
      </c>
      <c r="P72" s="63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7">
        <f t="shared" si="13"/>
        <v>50.833333333333371</v>
      </c>
      <c r="AB72" s="63">
        <f t="shared" si="14"/>
        <v>55.25</v>
      </c>
      <c r="AC72" s="71" t="e">
        <f t="shared" si="4"/>
        <v>#N/A</v>
      </c>
      <c r="AD72" s="63"/>
      <c r="AE72" s="65"/>
      <c r="AF72" s="62">
        <f t="shared" si="21"/>
        <v>72.18333333333338</v>
      </c>
      <c r="AG72" s="72">
        <f t="shared" si="15"/>
        <v>50.833333333333371</v>
      </c>
      <c r="AH72" s="73">
        <v>53.6</v>
      </c>
      <c r="AI72" s="73">
        <f t="shared" si="5"/>
        <v>55.25</v>
      </c>
      <c r="AJ72" s="73">
        <v>56.9</v>
      </c>
      <c r="AK72" s="73">
        <f t="shared" si="16"/>
        <v>58.55</v>
      </c>
      <c r="AL72" s="73">
        <f t="shared" si="17"/>
        <v>60.199999999999996</v>
      </c>
      <c r="AM72" s="73">
        <f t="shared" si="18"/>
        <v>61.849999999999994</v>
      </c>
      <c r="AN72" s="73">
        <f t="shared" si="19"/>
        <v>63.499999999999993</v>
      </c>
      <c r="AO72" s="53">
        <f t="shared" si="20"/>
        <v>65.149999999999991</v>
      </c>
      <c r="AP72" s="53"/>
      <c r="AQ72" s="53">
        <f t="shared" si="6"/>
        <v>3.2999999999999972</v>
      </c>
      <c r="AR72" s="65">
        <f t="shared" si="7"/>
        <v>3.2999999999999972</v>
      </c>
      <c r="AS72" s="74">
        <f t="shared" si="8"/>
        <v>1.0615671641791045</v>
      </c>
      <c r="AT72" s="75">
        <f t="shared" si="9"/>
        <v>60.40317164179104</v>
      </c>
    </row>
    <row r="73" spans="1:46">
      <c r="A73" s="61">
        <f t="shared" si="25"/>
        <v>0.22222222222222193</v>
      </c>
      <c r="B73" s="62">
        <f t="shared" si="26"/>
        <v>31.555555555555515</v>
      </c>
      <c r="D73" s="65"/>
      <c r="E73" s="65"/>
      <c r="F73" s="65"/>
      <c r="G73" s="65"/>
      <c r="H73" s="65"/>
      <c r="I73" s="65"/>
      <c r="J73" s="65"/>
      <c r="K73" s="65"/>
      <c r="L73" s="65"/>
      <c r="M73" s="67">
        <f t="shared" si="10"/>
        <v>51.666666666666707</v>
      </c>
      <c r="N73" s="63">
        <f t="shared" si="11"/>
        <v>55.95</v>
      </c>
      <c r="O73" s="71" t="e">
        <f t="shared" si="12"/>
        <v>#N/A</v>
      </c>
      <c r="P73" s="63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7">
        <f t="shared" si="13"/>
        <v>51.666666666666707</v>
      </c>
      <c r="AB73" s="63">
        <f t="shared" si="14"/>
        <v>55.95</v>
      </c>
      <c r="AC73" s="71" t="e">
        <f t="shared" si="4"/>
        <v>#N/A</v>
      </c>
      <c r="AD73" s="63"/>
      <c r="AE73" s="65"/>
      <c r="AF73" s="62">
        <f t="shared" si="21"/>
        <v>73.366666666666731</v>
      </c>
      <c r="AG73" s="72">
        <f t="shared" si="15"/>
        <v>51.666666666666707</v>
      </c>
      <c r="AH73" s="73">
        <v>54.3</v>
      </c>
      <c r="AI73" s="73">
        <f t="shared" si="5"/>
        <v>55.95</v>
      </c>
      <c r="AJ73" s="73">
        <v>57.6</v>
      </c>
      <c r="AK73" s="73">
        <f t="shared" si="16"/>
        <v>59.25</v>
      </c>
      <c r="AL73" s="73">
        <f t="shared" si="17"/>
        <v>60.900000000000006</v>
      </c>
      <c r="AM73" s="73">
        <f t="shared" si="18"/>
        <v>62.550000000000011</v>
      </c>
      <c r="AN73" s="73">
        <f t="shared" si="19"/>
        <v>64.200000000000017</v>
      </c>
      <c r="AO73" s="53">
        <f t="shared" si="20"/>
        <v>65.850000000000023</v>
      </c>
      <c r="AP73" s="53"/>
      <c r="AQ73" s="53">
        <f t="shared" si="6"/>
        <v>3.3000000000000043</v>
      </c>
      <c r="AR73" s="65">
        <f t="shared" si="7"/>
        <v>3.3000000000000043</v>
      </c>
      <c r="AS73" s="74">
        <f t="shared" si="8"/>
        <v>1.0607734806629836</v>
      </c>
      <c r="AT73" s="75">
        <f t="shared" si="9"/>
        <v>61.100552486187858</v>
      </c>
    </row>
    <row r="74" spans="1:46">
      <c r="A74" s="61">
        <f t="shared" si="25"/>
        <v>0.2249999999999997</v>
      </c>
      <c r="B74" s="62">
        <f t="shared" si="26"/>
        <v>31.949999999999957</v>
      </c>
      <c r="D74" s="65"/>
      <c r="E74" s="65"/>
      <c r="F74" s="65"/>
      <c r="G74" s="65"/>
      <c r="H74" s="65"/>
      <c r="I74" s="65"/>
      <c r="J74" s="65"/>
      <c r="K74" s="65"/>
      <c r="L74" s="65"/>
      <c r="M74" s="67">
        <f t="shared" si="10"/>
        <v>52.500000000000043</v>
      </c>
      <c r="N74" s="63">
        <f t="shared" si="11"/>
        <v>56.65</v>
      </c>
      <c r="O74" s="71" t="e">
        <f t="shared" si="12"/>
        <v>#N/A</v>
      </c>
      <c r="P74" s="63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7">
        <f t="shared" si="13"/>
        <v>52.500000000000043</v>
      </c>
      <c r="AB74" s="63">
        <f t="shared" si="14"/>
        <v>56.65</v>
      </c>
      <c r="AC74" s="71" t="e">
        <f t="shared" si="4"/>
        <v>#N/A</v>
      </c>
      <c r="AD74" s="63"/>
      <c r="AE74" s="65"/>
      <c r="AF74" s="62">
        <f t="shared" si="21"/>
        <v>74.550000000000068</v>
      </c>
      <c r="AG74" s="72">
        <f t="shared" si="15"/>
        <v>52.500000000000043</v>
      </c>
      <c r="AH74" s="73">
        <v>55</v>
      </c>
      <c r="AI74" s="73">
        <f t="shared" si="5"/>
        <v>56.65</v>
      </c>
      <c r="AJ74" s="73">
        <v>58.3</v>
      </c>
      <c r="AK74" s="73">
        <f t="shared" si="16"/>
        <v>59.949999999999996</v>
      </c>
      <c r="AL74" s="73">
        <f t="shared" si="17"/>
        <v>61.599999999999994</v>
      </c>
      <c r="AM74" s="73">
        <f t="shared" si="18"/>
        <v>63.249999999999993</v>
      </c>
      <c r="AN74" s="73">
        <f t="shared" si="19"/>
        <v>64.899999999999991</v>
      </c>
      <c r="AO74" s="53">
        <f t="shared" si="20"/>
        <v>66.549999999999983</v>
      </c>
      <c r="AP74" s="53"/>
      <c r="AQ74" s="53">
        <f t="shared" si="6"/>
        <v>3.2999999999999972</v>
      </c>
      <c r="AR74" s="65">
        <f t="shared" si="7"/>
        <v>3.2999999999999972</v>
      </c>
      <c r="AS74" s="74">
        <f t="shared" si="8"/>
        <v>1.06</v>
      </c>
      <c r="AT74" s="75">
        <f t="shared" si="9"/>
        <v>61.798000000000002</v>
      </c>
    </row>
    <row r="75" spans="1:46">
      <c r="A75" s="61">
        <f t="shared" si="25"/>
        <v>0.22777777777777747</v>
      </c>
      <c r="B75" s="62">
        <f t="shared" si="26"/>
        <v>32.344444444444399</v>
      </c>
      <c r="D75" s="65"/>
      <c r="E75" s="65"/>
      <c r="F75" s="65"/>
      <c r="G75" s="65"/>
      <c r="H75" s="65"/>
      <c r="I75" s="65"/>
      <c r="J75" s="65"/>
      <c r="K75" s="65"/>
      <c r="L75" s="65"/>
      <c r="M75" s="67">
        <f t="shared" si="10"/>
        <v>53.333333333333378</v>
      </c>
      <c r="N75" s="63">
        <f t="shared" si="11"/>
        <v>57.5</v>
      </c>
      <c r="O75" s="71" t="e">
        <f t="shared" si="12"/>
        <v>#N/A</v>
      </c>
      <c r="P75" s="63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7">
        <f t="shared" si="13"/>
        <v>53.333333333333378</v>
      </c>
      <c r="AB75" s="63">
        <f t="shared" si="14"/>
        <v>57.5</v>
      </c>
      <c r="AC75" s="71" t="e">
        <f t="shared" si="4"/>
        <v>#N/A</v>
      </c>
      <c r="AD75" s="65"/>
      <c r="AE75" s="65"/>
      <c r="AF75" s="62">
        <f t="shared" si="21"/>
        <v>75.733333333333391</v>
      </c>
      <c r="AG75" s="72">
        <f t="shared" si="15"/>
        <v>53.333333333333378</v>
      </c>
      <c r="AH75" s="73">
        <v>55.9</v>
      </c>
      <c r="AI75" s="73">
        <f t="shared" si="5"/>
        <v>57.5</v>
      </c>
      <c r="AJ75" s="73">
        <v>59.1</v>
      </c>
      <c r="AK75" s="73">
        <f t="shared" si="16"/>
        <v>60.7</v>
      </c>
      <c r="AL75" s="73">
        <f t="shared" si="17"/>
        <v>62.300000000000004</v>
      </c>
      <c r="AM75" s="73">
        <f t="shared" si="18"/>
        <v>63.900000000000006</v>
      </c>
      <c r="AN75" s="73">
        <f t="shared" si="19"/>
        <v>65.5</v>
      </c>
      <c r="AO75" s="53">
        <f t="shared" si="20"/>
        <v>67.100000000000009</v>
      </c>
      <c r="AP75" s="53"/>
      <c r="AQ75" s="53">
        <f t="shared" si="6"/>
        <v>3.2000000000000028</v>
      </c>
      <c r="AR75" s="65">
        <f t="shared" si="7"/>
        <v>3.2000000000000028</v>
      </c>
      <c r="AS75" s="74">
        <f t="shared" si="8"/>
        <v>1.0572450805008946</v>
      </c>
      <c r="AT75" s="75">
        <f t="shared" si="9"/>
        <v>62.483184257602872</v>
      </c>
    </row>
    <row r="76" spans="1:46">
      <c r="A76" s="61">
        <f t="shared" si="25"/>
        <v>0.23055555555555524</v>
      </c>
      <c r="B76" s="62">
        <f t="shared" si="26"/>
        <v>32.738888888888845</v>
      </c>
      <c r="D76" s="65"/>
      <c r="E76" s="65"/>
      <c r="F76" s="65"/>
      <c r="G76" s="65"/>
      <c r="H76" s="65"/>
      <c r="I76" s="65"/>
      <c r="J76" s="65"/>
      <c r="K76" s="65"/>
      <c r="L76" s="65"/>
      <c r="M76" s="67">
        <f t="shared" si="10"/>
        <v>54.166666666666714</v>
      </c>
      <c r="N76" s="63">
        <f t="shared" si="11"/>
        <v>58.099999999999994</v>
      </c>
      <c r="O76" s="71" t="e">
        <f t="shared" si="12"/>
        <v>#N/A</v>
      </c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7">
        <f t="shared" si="13"/>
        <v>54.166666666666714</v>
      </c>
      <c r="AB76" s="63">
        <f t="shared" si="14"/>
        <v>58.099999999999994</v>
      </c>
      <c r="AC76" s="71" t="e">
        <f t="shared" si="4"/>
        <v>#N/A</v>
      </c>
      <c r="AD76" s="65"/>
      <c r="AE76" s="65"/>
      <c r="AF76" s="62">
        <f t="shared" si="21"/>
        <v>76.916666666666728</v>
      </c>
      <c r="AG76" s="72">
        <f t="shared" si="15"/>
        <v>54.166666666666714</v>
      </c>
      <c r="AH76" s="73">
        <v>56.4</v>
      </c>
      <c r="AI76" s="73">
        <f t="shared" si="5"/>
        <v>58.099999999999994</v>
      </c>
      <c r="AJ76" s="73">
        <v>59.8</v>
      </c>
      <c r="AK76" s="73">
        <f t="shared" si="16"/>
        <v>61.5</v>
      </c>
      <c r="AL76" s="73">
        <f t="shared" si="17"/>
        <v>63.199999999999996</v>
      </c>
      <c r="AM76" s="73">
        <f t="shared" si="18"/>
        <v>64.899999999999991</v>
      </c>
      <c r="AN76" s="73">
        <f t="shared" si="19"/>
        <v>66.599999999999994</v>
      </c>
      <c r="AO76" s="53">
        <f t="shared" si="20"/>
        <v>68.299999999999983</v>
      </c>
      <c r="AP76" s="53"/>
      <c r="AQ76" s="53">
        <f t="shared" si="6"/>
        <v>3.3999999999999986</v>
      </c>
      <c r="AR76" s="65">
        <f t="shared" si="7"/>
        <v>3.3999999999999986</v>
      </c>
      <c r="AS76" s="74">
        <f t="shared" si="8"/>
        <v>1.0602836879432624</v>
      </c>
      <c r="AT76" s="75">
        <f t="shared" si="9"/>
        <v>63.404964539007089</v>
      </c>
    </row>
    <row r="77" spans="1:46">
      <c r="A77" s="61">
        <f t="shared" si="25"/>
        <v>0.233333333333333</v>
      </c>
      <c r="B77" s="62">
        <f t="shared" si="26"/>
        <v>33.133333333333283</v>
      </c>
      <c r="D77" s="65"/>
      <c r="E77" s="65"/>
      <c r="F77" s="65"/>
      <c r="G77" s="65"/>
      <c r="H77" s="65"/>
      <c r="I77" s="65"/>
      <c r="J77" s="65"/>
      <c r="K77" s="65"/>
      <c r="L77" s="65"/>
      <c r="M77" s="67">
        <f t="shared" si="10"/>
        <v>55.00000000000005</v>
      </c>
      <c r="N77" s="63">
        <f t="shared" si="11"/>
        <v>58.85</v>
      </c>
      <c r="O77" s="71" t="e">
        <f t="shared" si="12"/>
        <v>#N/A</v>
      </c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7">
        <f t="shared" si="13"/>
        <v>55.00000000000005</v>
      </c>
      <c r="AB77" s="63">
        <f t="shared" si="14"/>
        <v>58.85</v>
      </c>
      <c r="AC77" s="71" t="e">
        <f t="shared" si="4"/>
        <v>#N/A</v>
      </c>
      <c r="AD77" s="65"/>
      <c r="AE77" s="65"/>
      <c r="AF77" s="62">
        <f t="shared" si="21"/>
        <v>78.10000000000008</v>
      </c>
      <c r="AG77" s="72">
        <f t="shared" si="15"/>
        <v>55.00000000000005</v>
      </c>
      <c r="AH77" s="73">
        <v>57.1</v>
      </c>
      <c r="AI77" s="73">
        <f t="shared" si="5"/>
        <v>58.85</v>
      </c>
      <c r="AJ77" s="73">
        <v>60.6</v>
      </c>
      <c r="AK77" s="73">
        <f t="shared" si="16"/>
        <v>62.349999999999994</v>
      </c>
      <c r="AL77" s="73">
        <f t="shared" si="17"/>
        <v>64.099999999999994</v>
      </c>
      <c r="AM77" s="73">
        <f t="shared" si="18"/>
        <v>65.849999999999994</v>
      </c>
      <c r="AN77" s="73">
        <f t="shared" si="19"/>
        <v>67.599999999999994</v>
      </c>
      <c r="AO77" s="53">
        <f t="shared" si="20"/>
        <v>69.349999999999994</v>
      </c>
      <c r="AP77" s="53"/>
      <c r="AQ77" s="53">
        <f t="shared" si="6"/>
        <v>3.5</v>
      </c>
      <c r="AR77" s="65">
        <f t="shared" si="7"/>
        <v>3.5</v>
      </c>
      <c r="AS77" s="74">
        <f t="shared" si="8"/>
        <v>1.0612959719789843</v>
      </c>
      <c r="AT77" s="75">
        <f t="shared" si="9"/>
        <v>64.314535901926448</v>
      </c>
    </row>
    <row r="78" spans="1:46">
      <c r="A78" s="61">
        <f t="shared" si="25"/>
        <v>0.23611111111111077</v>
      </c>
      <c r="B78" s="62">
        <f t="shared" si="26"/>
        <v>33.527777777777729</v>
      </c>
      <c r="D78" s="65"/>
      <c r="E78" s="65"/>
      <c r="F78" s="65"/>
      <c r="G78" s="65"/>
      <c r="H78" s="65"/>
      <c r="I78" s="65"/>
      <c r="J78" s="65"/>
      <c r="K78" s="65"/>
      <c r="L78" s="65"/>
      <c r="M78" s="67">
        <f t="shared" si="10"/>
        <v>55.833333333333385</v>
      </c>
      <c r="N78" s="63">
        <f t="shared" si="11"/>
        <v>59.55</v>
      </c>
      <c r="O78" s="71" t="e">
        <f t="shared" si="12"/>
        <v>#N/A</v>
      </c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7">
        <f t="shared" si="13"/>
        <v>55.833333333333385</v>
      </c>
      <c r="AB78" s="63">
        <f t="shared" si="14"/>
        <v>59.55</v>
      </c>
      <c r="AC78" s="71" t="e">
        <f t="shared" si="4"/>
        <v>#N/A</v>
      </c>
      <c r="AD78" s="65"/>
      <c r="AE78" s="65"/>
      <c r="AF78" s="62">
        <f t="shared" si="21"/>
        <v>79.283333333333402</v>
      </c>
      <c r="AG78" s="72">
        <f t="shared" si="15"/>
        <v>55.833333333333385</v>
      </c>
      <c r="AH78" s="73">
        <v>57.8</v>
      </c>
      <c r="AI78" s="73">
        <f t="shared" si="5"/>
        <v>59.55</v>
      </c>
      <c r="AJ78" s="73">
        <v>61.3</v>
      </c>
      <c r="AK78" s="73">
        <f t="shared" si="16"/>
        <v>63.05</v>
      </c>
      <c r="AL78" s="73">
        <f t="shared" si="17"/>
        <v>64.8</v>
      </c>
      <c r="AM78" s="73">
        <f t="shared" si="18"/>
        <v>66.55</v>
      </c>
      <c r="AN78" s="73">
        <f t="shared" si="19"/>
        <v>68.3</v>
      </c>
      <c r="AO78" s="53">
        <f t="shared" si="20"/>
        <v>70.05</v>
      </c>
      <c r="AP78" s="53"/>
      <c r="AQ78" s="53">
        <f t="shared" si="6"/>
        <v>3.5</v>
      </c>
      <c r="AR78" s="65">
        <f t="shared" si="7"/>
        <v>3.5</v>
      </c>
      <c r="AS78" s="74">
        <f t="shared" si="8"/>
        <v>1.060553633217993</v>
      </c>
      <c r="AT78" s="75">
        <f t="shared" si="9"/>
        <v>65.011937716262963</v>
      </c>
    </row>
    <row r="79" spans="1:46">
      <c r="A79" s="61">
        <f t="shared" si="25"/>
        <v>0.23888888888888854</v>
      </c>
      <c r="B79" s="62">
        <f t="shared" si="26"/>
        <v>33.922222222222175</v>
      </c>
      <c r="D79" s="65"/>
      <c r="E79" s="65"/>
      <c r="F79" s="65"/>
      <c r="G79" s="65"/>
      <c r="H79" s="65"/>
      <c r="I79" s="65"/>
      <c r="J79" s="65"/>
      <c r="K79" s="65"/>
      <c r="L79" s="65"/>
      <c r="M79" s="67">
        <f t="shared" si="10"/>
        <v>56.666666666666721</v>
      </c>
      <c r="N79" s="63">
        <f t="shared" si="11"/>
        <v>60.25</v>
      </c>
      <c r="O79" s="71" t="e">
        <f t="shared" si="12"/>
        <v>#N/A</v>
      </c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7">
        <f t="shared" si="13"/>
        <v>56.666666666666721</v>
      </c>
      <c r="AB79" s="63">
        <f t="shared" si="14"/>
        <v>60.25</v>
      </c>
      <c r="AC79" s="71" t="e">
        <f t="shared" si="4"/>
        <v>#N/A</v>
      </c>
      <c r="AD79" s="65"/>
      <c r="AE79" s="65"/>
      <c r="AF79" s="62">
        <f t="shared" si="21"/>
        <v>80.46666666666674</v>
      </c>
      <c r="AG79" s="72">
        <f t="shared" si="15"/>
        <v>56.666666666666721</v>
      </c>
      <c r="AH79" s="73">
        <v>58.5</v>
      </c>
      <c r="AI79" s="73">
        <f t="shared" si="5"/>
        <v>60.25</v>
      </c>
      <c r="AJ79" s="73">
        <v>62</v>
      </c>
      <c r="AK79" s="73">
        <f t="shared" si="16"/>
        <v>63.75</v>
      </c>
      <c r="AL79" s="73">
        <f t="shared" si="17"/>
        <v>65.5</v>
      </c>
      <c r="AM79" s="73">
        <f t="shared" si="18"/>
        <v>67.25</v>
      </c>
      <c r="AN79" s="73">
        <f t="shared" si="19"/>
        <v>69</v>
      </c>
      <c r="AO79" s="53">
        <f t="shared" si="20"/>
        <v>70.75</v>
      </c>
      <c r="AP79" s="53"/>
      <c r="AQ79" s="53">
        <f t="shared" si="6"/>
        <v>3.5</v>
      </c>
      <c r="AR79" s="65">
        <f t="shared" si="7"/>
        <v>3.5</v>
      </c>
      <c r="AS79" s="74">
        <f t="shared" si="8"/>
        <v>1.0598290598290598</v>
      </c>
      <c r="AT79" s="75">
        <f t="shared" si="9"/>
        <v>65.709401709401703</v>
      </c>
    </row>
    <row r="80" spans="1:46">
      <c r="A80" s="61">
        <f t="shared" si="25"/>
        <v>0.24166666666666631</v>
      </c>
      <c r="B80" s="62">
        <f t="shared" si="26"/>
        <v>34.316666666666613</v>
      </c>
      <c r="D80" s="65"/>
      <c r="E80" s="65"/>
      <c r="F80" s="65"/>
      <c r="G80" s="65"/>
      <c r="H80" s="65"/>
      <c r="I80" s="65"/>
      <c r="J80" s="65"/>
      <c r="K80" s="65"/>
      <c r="L80" s="65"/>
      <c r="M80" s="67">
        <f t="shared" si="10"/>
        <v>57.500000000000057</v>
      </c>
      <c r="N80" s="63">
        <f t="shared" si="11"/>
        <v>60.85</v>
      </c>
      <c r="O80" s="71" t="e">
        <f t="shared" si="12"/>
        <v>#N/A</v>
      </c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7">
        <f t="shared" si="13"/>
        <v>57.500000000000057</v>
      </c>
      <c r="AB80" s="63">
        <f t="shared" si="14"/>
        <v>60.85</v>
      </c>
      <c r="AC80" s="71" t="e">
        <f t="shared" si="4"/>
        <v>#N/A</v>
      </c>
      <c r="AD80" s="65"/>
      <c r="AE80" s="65"/>
      <c r="AF80" s="62">
        <f t="shared" si="21"/>
        <v>81.650000000000077</v>
      </c>
      <c r="AG80" s="72">
        <f t="shared" si="15"/>
        <v>57.500000000000057</v>
      </c>
      <c r="AH80" s="73">
        <v>59.1</v>
      </c>
      <c r="AI80" s="73">
        <f t="shared" si="5"/>
        <v>60.85</v>
      </c>
      <c r="AJ80" s="73">
        <v>62.6</v>
      </c>
      <c r="AK80" s="73">
        <f t="shared" si="16"/>
        <v>64.349999999999994</v>
      </c>
      <c r="AL80" s="73">
        <f t="shared" si="17"/>
        <v>66.099999999999994</v>
      </c>
      <c r="AM80" s="73">
        <f t="shared" si="18"/>
        <v>67.849999999999994</v>
      </c>
      <c r="AN80" s="73">
        <f t="shared" si="19"/>
        <v>69.599999999999994</v>
      </c>
      <c r="AO80" s="53">
        <f t="shared" si="20"/>
        <v>71.349999999999994</v>
      </c>
      <c r="AP80" s="53"/>
      <c r="AQ80" s="53">
        <f t="shared" si="6"/>
        <v>3.5</v>
      </c>
      <c r="AR80" s="65">
        <f t="shared" si="7"/>
        <v>3.5</v>
      </c>
      <c r="AS80" s="74">
        <f t="shared" si="8"/>
        <v>1.0592216582064298</v>
      </c>
      <c r="AT80" s="75">
        <f t="shared" si="9"/>
        <v>66.307275803722504</v>
      </c>
    </row>
    <row r="81" spans="1:46">
      <c r="A81" s="61">
        <f t="shared" si="25"/>
        <v>0.24444444444444408</v>
      </c>
      <c r="B81" s="62">
        <f t="shared" si="26"/>
        <v>34.711111111111059</v>
      </c>
      <c r="D81" s="65"/>
      <c r="E81" s="65"/>
      <c r="F81" s="65"/>
      <c r="G81" s="65"/>
      <c r="H81" s="65"/>
      <c r="I81" s="65"/>
      <c r="J81" s="65"/>
      <c r="K81" s="65"/>
      <c r="L81" s="65"/>
      <c r="M81" s="67">
        <f t="shared" si="10"/>
        <v>58.333333333333393</v>
      </c>
      <c r="N81" s="63">
        <f>LOOKUP($B$1,$AH$16:$AN$16,AH81:AN81)</f>
        <v>61.55</v>
      </c>
      <c r="O81" s="71" t="e">
        <f>ABS(N81-$H$18)</f>
        <v>#N/A</v>
      </c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7">
        <f t="shared" si="13"/>
        <v>58.333333333333393</v>
      </c>
      <c r="AB81" s="63">
        <f>LOOKUP($B$1,$AH$16:$AN$16,AH81:AN81)</f>
        <v>61.55</v>
      </c>
      <c r="AC81" s="71" t="e">
        <f>ABS(AB81-$V$18)</f>
        <v>#N/A</v>
      </c>
      <c r="AD81" s="65"/>
      <c r="AE81" s="65"/>
      <c r="AF81" s="62">
        <f>AF$16*AG81/100</f>
        <v>82.833333333333414</v>
      </c>
      <c r="AG81" s="72">
        <f t="shared" si="15"/>
        <v>58.333333333333393</v>
      </c>
      <c r="AH81" s="73">
        <v>59.8</v>
      </c>
      <c r="AI81" s="73">
        <f>MEDIAN(AH81,AJ81)</f>
        <v>61.55</v>
      </c>
      <c r="AJ81" s="73">
        <v>63.3</v>
      </c>
      <c r="AK81" s="73">
        <f>MEDIAN(AJ81,AL81)</f>
        <v>65.05</v>
      </c>
      <c r="AL81" s="73">
        <f>AJ81+AQ81</f>
        <v>66.8</v>
      </c>
      <c r="AM81" s="73">
        <f>MEDIAN(AL81,AN81)</f>
        <v>68.55</v>
      </c>
      <c r="AN81" s="73">
        <f>AL81+AR81</f>
        <v>70.3</v>
      </c>
      <c r="AO81" s="53">
        <f t="shared" si="20"/>
        <v>72.05</v>
      </c>
      <c r="AP81" s="53"/>
      <c r="AQ81" s="53">
        <f>AR81</f>
        <v>3.5</v>
      </c>
      <c r="AR81" s="65">
        <f>AJ81-AH81</f>
        <v>3.5</v>
      </c>
      <c r="AS81" s="74">
        <f>AJ81/AH81</f>
        <v>1.0585284280936456</v>
      </c>
      <c r="AT81" s="75">
        <f>AJ81*AS81</f>
        <v>67.004849498327758</v>
      </c>
    </row>
    <row r="82" spans="1:46">
      <c r="A82" s="61">
        <f t="shared" si="25"/>
        <v>0.24722222222222184</v>
      </c>
      <c r="B82" s="62">
        <f t="shared" si="26"/>
        <v>35.105555555555505</v>
      </c>
      <c r="D82" s="65"/>
      <c r="E82" s="65"/>
      <c r="F82" s="65"/>
      <c r="G82" s="65"/>
      <c r="H82" s="65"/>
      <c r="I82" s="65"/>
      <c r="J82" s="65"/>
      <c r="K82" s="65"/>
      <c r="L82" s="65"/>
      <c r="M82" s="67">
        <f>M81+3*100/360</f>
        <v>59.166666666666728</v>
      </c>
      <c r="N82" s="63">
        <f>LOOKUP($B$1,$AH$16:$AN$16,AH82:AN82)</f>
        <v>62.25</v>
      </c>
      <c r="O82" s="71" t="e">
        <f>ABS(N82-$H$18)</f>
        <v>#N/A</v>
      </c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7">
        <f>AA81+3*100/360</f>
        <v>59.166666666666728</v>
      </c>
      <c r="AB82" s="63">
        <f>LOOKUP($B$1,$AH$16:$AN$16,AH82:AN82)</f>
        <v>62.25</v>
      </c>
      <c r="AC82" s="71" t="e">
        <f>ABS(AB82-$V$18)</f>
        <v>#N/A</v>
      </c>
      <c r="AD82" s="65"/>
      <c r="AE82" s="65"/>
      <c r="AF82" s="62">
        <f>AF$16*AG82/100</f>
        <v>84.016666666666751</v>
      </c>
      <c r="AG82" s="72">
        <f>AG81+3*100/360</f>
        <v>59.166666666666728</v>
      </c>
      <c r="AH82" s="73">
        <v>60.5</v>
      </c>
      <c r="AI82" s="73">
        <f>MEDIAN(AH82,AJ82)</f>
        <v>62.25</v>
      </c>
      <c r="AJ82" s="73">
        <v>64</v>
      </c>
      <c r="AK82" s="73">
        <f>MEDIAN(AJ82,AL82)</f>
        <v>65.75</v>
      </c>
      <c r="AL82" s="73">
        <f>AJ82+AQ82</f>
        <v>67.5</v>
      </c>
      <c r="AM82" s="73">
        <f>MEDIAN(AL82,AN82)</f>
        <v>69.25</v>
      </c>
      <c r="AN82" s="73">
        <f>AL82+AR82</f>
        <v>71</v>
      </c>
      <c r="AO82" s="53">
        <f t="shared" ref="AO82:AO83" si="27">AM82+AR82</f>
        <v>72.75</v>
      </c>
      <c r="AP82" s="53"/>
      <c r="AQ82" s="53">
        <f>AR82</f>
        <v>3.5</v>
      </c>
      <c r="AR82" s="65">
        <f>AJ82-AH82</f>
        <v>3.5</v>
      </c>
      <c r="AS82" s="74">
        <f>AJ82/AH82</f>
        <v>1.0578512396694215</v>
      </c>
      <c r="AT82" s="75">
        <f>AJ82*AS82</f>
        <v>67.702479338842977</v>
      </c>
    </row>
    <row r="83" spans="1:46">
      <c r="A83" s="61">
        <f t="shared" si="25"/>
        <v>0.24999999999999961</v>
      </c>
      <c r="B83" s="62">
        <f t="shared" si="26"/>
        <v>35.499999999999943</v>
      </c>
      <c r="D83" s="65"/>
      <c r="E83" s="65"/>
      <c r="F83" s="65"/>
      <c r="G83" s="65"/>
      <c r="H83" s="65"/>
      <c r="I83" s="65"/>
      <c r="J83" s="65"/>
      <c r="K83" s="65"/>
      <c r="L83" s="65"/>
      <c r="M83" s="67">
        <f>M82+3*100/360</f>
        <v>60.000000000000064</v>
      </c>
      <c r="N83" s="63">
        <f>LOOKUP($B$1,$AH$16:$AN$16,AH83:AN83)</f>
        <v>63</v>
      </c>
      <c r="O83" s="71" t="e">
        <f>ABS(N83-$H$18)</f>
        <v>#N/A</v>
      </c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7">
        <f>AA82+3*100/360</f>
        <v>60.000000000000064</v>
      </c>
      <c r="AB83" s="63">
        <f>LOOKUP($B$1,$AH$16:$AN$16,AH83:AN83)</f>
        <v>63</v>
      </c>
      <c r="AC83" s="71" t="e">
        <f>ABS(AB83-$V$18)</f>
        <v>#N/A</v>
      </c>
      <c r="AD83" s="65"/>
      <c r="AE83" s="65"/>
      <c r="AF83" s="62">
        <f>AF$16*AG83/100</f>
        <v>85.200000000000088</v>
      </c>
      <c r="AG83" s="72">
        <f>AG82+3*100/360</f>
        <v>60.000000000000064</v>
      </c>
      <c r="AH83" s="73">
        <v>61.1</v>
      </c>
      <c r="AI83" s="73">
        <f>MEDIAN(AH83,AJ83)</f>
        <v>63</v>
      </c>
      <c r="AJ83" s="73">
        <v>64.900000000000006</v>
      </c>
      <c r="AK83" s="73">
        <f>MEDIAN(AJ83,AL83)</f>
        <v>66.800000000000011</v>
      </c>
      <c r="AL83" s="73">
        <f>AJ83+AQ83</f>
        <v>68.700000000000017</v>
      </c>
      <c r="AM83" s="73">
        <f>MEDIAN(AL83,AN83)</f>
        <v>70.600000000000023</v>
      </c>
      <c r="AN83" s="73">
        <f>AL83+AR83</f>
        <v>72.500000000000028</v>
      </c>
      <c r="AO83" s="53">
        <f t="shared" si="27"/>
        <v>74.400000000000034</v>
      </c>
      <c r="AP83" s="53"/>
      <c r="AQ83" s="53">
        <f>AR83</f>
        <v>3.8000000000000043</v>
      </c>
      <c r="AR83" s="65">
        <f>AJ83-AH83</f>
        <v>3.8000000000000043</v>
      </c>
      <c r="AS83" s="74">
        <f>AJ83/AH83</f>
        <v>1.0621931260229134</v>
      </c>
      <c r="AT83" s="75">
        <f>AJ83*AS83</f>
        <v>68.936333878887083</v>
      </c>
    </row>
    <row r="84" spans="1:46">
      <c r="A84" s="61">
        <f t="shared" si="25"/>
        <v>0.25277777777777738</v>
      </c>
      <c r="B84" s="62">
        <f t="shared" si="26"/>
        <v>35.894444444444389</v>
      </c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53"/>
      <c r="AO84" s="53"/>
      <c r="AP84" s="53"/>
      <c r="AQ84" s="53"/>
      <c r="AR84" s="53"/>
      <c r="AS84" s="53"/>
      <c r="AT84" s="53"/>
    </row>
    <row r="85" spans="1:46">
      <c r="A85" s="61">
        <f t="shared" si="25"/>
        <v>0.25555555555555515</v>
      </c>
      <c r="B85" s="62">
        <f t="shared" si="26"/>
        <v>36.288888888888827</v>
      </c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53"/>
      <c r="AO85" s="53"/>
      <c r="AP85" s="53"/>
      <c r="AQ85" s="53"/>
      <c r="AR85" s="53"/>
      <c r="AS85" s="53"/>
      <c r="AT85" s="53"/>
    </row>
    <row r="86" spans="1:46">
      <c r="A86" s="61">
        <f t="shared" si="25"/>
        <v>0.25833333333333292</v>
      </c>
      <c r="B86" s="62">
        <f t="shared" si="26"/>
        <v>36.683333333333273</v>
      </c>
    </row>
    <row r="87" spans="1:46">
      <c r="A87" s="61">
        <f t="shared" si="25"/>
        <v>0.26111111111111068</v>
      </c>
      <c r="B87" s="62">
        <f t="shared" si="26"/>
        <v>37.077777777777719</v>
      </c>
    </row>
    <row r="88" spans="1:46">
      <c r="A88" s="61">
        <f t="shared" si="25"/>
        <v>0.26388888888888845</v>
      </c>
      <c r="B88" s="62">
        <f t="shared" si="26"/>
        <v>37.472222222222157</v>
      </c>
    </row>
    <row r="89" spans="1:46">
      <c r="A89" s="61">
        <f t="shared" si="25"/>
        <v>0.26666666666666622</v>
      </c>
      <c r="B89" s="62">
        <f t="shared" si="26"/>
        <v>37.866666666666603</v>
      </c>
    </row>
    <row r="90" spans="1:46">
      <c r="A90" s="61">
        <f t="shared" si="25"/>
        <v>0.26944444444444399</v>
      </c>
      <c r="B90" s="62">
        <f t="shared" si="26"/>
        <v>38.261111111111049</v>
      </c>
    </row>
    <row r="91" spans="1:46">
      <c r="A91" s="61">
        <f t="shared" si="25"/>
        <v>0.27222222222222175</v>
      </c>
      <c r="B91" s="62">
        <f t="shared" si="26"/>
        <v>38.655555555555488</v>
      </c>
    </row>
    <row r="92" spans="1:46">
      <c r="A92" s="61">
        <f t="shared" si="25"/>
        <v>0.27499999999999952</v>
      </c>
      <c r="B92" s="62">
        <f t="shared" si="26"/>
        <v>39.049999999999933</v>
      </c>
    </row>
    <row r="93" spans="1:46">
      <c r="A93" s="61">
        <f t="shared" si="25"/>
        <v>0.27777777777777729</v>
      </c>
      <c r="B93" s="62">
        <f t="shared" si="26"/>
        <v>39.444444444444372</v>
      </c>
    </row>
    <row r="94" spans="1:46">
      <c r="A94" s="61">
        <f t="shared" si="25"/>
        <v>0.28055555555555506</v>
      </c>
      <c r="B94" s="62">
        <f t="shared" si="26"/>
        <v>39.838888888888818</v>
      </c>
    </row>
    <row r="95" spans="1:46">
      <c r="A95" s="61">
        <f t="shared" si="25"/>
        <v>0.28333333333333283</v>
      </c>
      <c r="B95" s="62">
        <f t="shared" si="26"/>
        <v>40.233333333333263</v>
      </c>
    </row>
    <row r="96" spans="1:46">
      <c r="A96" s="61">
        <f t="shared" si="25"/>
        <v>0.28611111111111059</v>
      </c>
      <c r="B96" s="62">
        <f t="shared" si="26"/>
        <v>40.627777777777702</v>
      </c>
    </row>
    <row r="97" spans="1:2">
      <c r="A97" s="61">
        <f t="shared" si="25"/>
        <v>0.28888888888888836</v>
      </c>
      <c r="B97" s="62">
        <f t="shared" si="26"/>
        <v>41.022222222222148</v>
      </c>
    </row>
    <row r="98" spans="1:2">
      <c r="A98" s="61">
        <f t="shared" si="25"/>
        <v>0.29166666666666613</v>
      </c>
      <c r="B98" s="62">
        <f t="shared" si="26"/>
        <v>41.416666666666593</v>
      </c>
    </row>
    <row r="99" spans="1:2">
      <c r="A99" s="61">
        <f t="shared" si="25"/>
        <v>0.2944444444444439</v>
      </c>
      <c r="B99" s="62">
        <f t="shared" si="26"/>
        <v>41.811111111111032</v>
      </c>
    </row>
    <row r="100" spans="1:2">
      <c r="A100" s="61">
        <f t="shared" si="25"/>
        <v>0.29722222222222167</v>
      </c>
      <c r="B100" s="62">
        <f t="shared" si="26"/>
        <v>42.205555555555478</v>
      </c>
    </row>
    <row r="101" spans="1:2">
      <c r="A101" s="61">
        <f t="shared" si="25"/>
        <v>0.29999999999999943</v>
      </c>
      <c r="B101" s="62">
        <f t="shared" si="26"/>
        <v>42.599999999999916</v>
      </c>
    </row>
    <row r="102" spans="1:2">
      <c r="A102" s="61">
        <f t="shared" si="25"/>
        <v>0.3027777777777772</v>
      </c>
      <c r="B102" s="62">
        <f t="shared" si="26"/>
        <v>42.994444444444362</v>
      </c>
    </row>
    <row r="103" spans="1:2">
      <c r="A103" s="61">
        <f t="shared" si="25"/>
        <v>0.30555555555555497</v>
      </c>
      <c r="B103" s="62">
        <f t="shared" si="26"/>
        <v>43.388888888888808</v>
      </c>
    </row>
    <row r="104" spans="1:2">
      <c r="A104" s="61">
        <f t="shared" si="25"/>
        <v>0.30833333333333274</v>
      </c>
      <c r="B104" s="62">
        <f t="shared" si="26"/>
        <v>43.783333333333246</v>
      </c>
    </row>
    <row r="105" spans="1:2">
      <c r="A105" s="61">
        <f t="shared" si="25"/>
        <v>0.31111111111111051</v>
      </c>
      <c r="B105" s="62">
        <f t="shared" si="26"/>
        <v>44.177777777777692</v>
      </c>
    </row>
    <row r="106" spans="1:2">
      <c r="A106" s="61">
        <f t="shared" si="25"/>
        <v>0.31388888888888827</v>
      </c>
      <c r="B106" s="62">
        <f t="shared" si="26"/>
        <v>44.572222222222138</v>
      </c>
    </row>
    <row r="107" spans="1:2">
      <c r="A107" s="61">
        <f t="shared" si="25"/>
        <v>0.31666666666666604</v>
      </c>
      <c r="B107" s="62">
        <f t="shared" si="26"/>
        <v>44.966666666666576</v>
      </c>
    </row>
    <row r="108" spans="1:2">
      <c r="A108" s="61">
        <f t="shared" si="25"/>
        <v>0.31944444444444381</v>
      </c>
      <c r="B108" s="62">
        <f t="shared" si="26"/>
        <v>45.361111111111022</v>
      </c>
    </row>
    <row r="109" spans="1:2">
      <c r="A109" s="61">
        <f t="shared" si="25"/>
        <v>0.32222222222222158</v>
      </c>
      <c r="B109" s="62">
        <f t="shared" si="26"/>
        <v>45.755555555555461</v>
      </c>
    </row>
    <row r="110" spans="1:2">
      <c r="A110" s="61">
        <f t="shared" si="25"/>
        <v>0.32499999999999934</v>
      </c>
      <c r="B110" s="62">
        <f t="shared" si="26"/>
        <v>46.149999999999906</v>
      </c>
    </row>
    <row r="111" spans="1:2">
      <c r="A111" s="61">
        <f t="shared" si="25"/>
        <v>0.32777777777777711</v>
      </c>
      <c r="B111" s="62">
        <f t="shared" si="26"/>
        <v>46.544444444444352</v>
      </c>
    </row>
    <row r="112" spans="1:2">
      <c r="A112" s="61">
        <f t="shared" si="25"/>
        <v>0.33055555555555488</v>
      </c>
      <c r="B112" s="62">
        <f t="shared" si="26"/>
        <v>46.938888888888791</v>
      </c>
    </row>
    <row r="113" spans="1:2">
      <c r="A113" s="61">
        <f t="shared" si="25"/>
        <v>0.33333333333333265</v>
      </c>
      <c r="B113" s="62">
        <f t="shared" si="26"/>
        <v>47.333333333333236</v>
      </c>
    </row>
    <row r="114" spans="1:2">
      <c r="A114" s="61">
        <f t="shared" si="25"/>
        <v>0.33611111111111042</v>
      </c>
      <c r="B114" s="62">
        <f t="shared" si="26"/>
        <v>47.727777777777682</v>
      </c>
    </row>
    <row r="115" spans="1:2">
      <c r="A115" s="61">
        <f t="shared" si="25"/>
        <v>0.33888888888888818</v>
      </c>
      <c r="B115" s="62">
        <f t="shared" si="26"/>
        <v>48.122222222222121</v>
      </c>
    </row>
    <row r="116" spans="1:2">
      <c r="A116" s="61">
        <f t="shared" si="25"/>
        <v>0.34166666666666595</v>
      </c>
      <c r="B116" s="62">
        <f t="shared" si="26"/>
        <v>48.516666666666566</v>
      </c>
    </row>
    <row r="117" spans="1:2">
      <c r="A117" s="61">
        <f t="shared" si="25"/>
        <v>0.34444444444444372</v>
      </c>
      <c r="B117" s="62">
        <f t="shared" si="26"/>
        <v>48.911111111111005</v>
      </c>
    </row>
    <row r="118" spans="1:2">
      <c r="A118" s="61">
        <f t="shared" si="25"/>
        <v>0.34722222222222149</v>
      </c>
      <c r="B118" s="62">
        <f t="shared" si="26"/>
        <v>49.305555555555451</v>
      </c>
    </row>
    <row r="119" spans="1:2">
      <c r="A119" s="61">
        <f t="shared" si="25"/>
        <v>0.34999999999999926</v>
      </c>
      <c r="B119" s="62">
        <f t="shared" si="26"/>
        <v>49.699999999999896</v>
      </c>
    </row>
    <row r="120" spans="1:2">
      <c r="A120" s="61">
        <f t="shared" si="25"/>
        <v>0.35277777777777702</v>
      </c>
      <c r="B120" s="62">
        <f t="shared" si="26"/>
        <v>50.094444444444335</v>
      </c>
    </row>
    <row r="121" spans="1:2">
      <c r="A121" s="61">
        <f t="shared" si="25"/>
        <v>0.35555555555555479</v>
      </c>
      <c r="B121" s="62">
        <f t="shared" si="26"/>
        <v>50.488888888888781</v>
      </c>
    </row>
    <row r="122" spans="1:2">
      <c r="A122" s="61">
        <f t="shared" si="25"/>
        <v>0.35833333333333256</v>
      </c>
      <c r="B122" s="62">
        <f t="shared" si="26"/>
        <v>50.883333333333226</v>
      </c>
    </row>
    <row r="123" spans="1:2">
      <c r="A123" s="61">
        <f t="shared" si="25"/>
        <v>0.36111111111111033</v>
      </c>
      <c r="B123" s="62">
        <f t="shared" si="26"/>
        <v>51.277777777777665</v>
      </c>
    </row>
    <row r="124" spans="1:2">
      <c r="A124" s="61">
        <f t="shared" si="25"/>
        <v>0.3638888888888881</v>
      </c>
      <c r="B124" s="62">
        <f t="shared" si="26"/>
        <v>51.672222222222111</v>
      </c>
    </row>
    <row r="125" spans="1:2">
      <c r="A125" s="61">
        <f t="shared" si="25"/>
        <v>0.36666666666666586</v>
      </c>
      <c r="B125" s="62">
        <f t="shared" si="26"/>
        <v>52.066666666666549</v>
      </c>
    </row>
    <row r="126" spans="1:2">
      <c r="A126" s="61">
        <f t="shared" si="25"/>
        <v>0.36944444444444363</v>
      </c>
      <c r="B126" s="62">
        <f t="shared" si="26"/>
        <v>52.461111111110995</v>
      </c>
    </row>
    <row r="127" spans="1:2">
      <c r="A127" s="61">
        <f t="shared" si="25"/>
        <v>0.3722222222222214</v>
      </c>
      <c r="B127" s="62">
        <f t="shared" si="26"/>
        <v>52.855555555555441</v>
      </c>
    </row>
    <row r="128" spans="1:2">
      <c r="A128" s="61">
        <f t="shared" si="25"/>
        <v>0.37499999999999917</v>
      </c>
      <c r="B128" s="62">
        <f t="shared" si="26"/>
        <v>53.249999999999879</v>
      </c>
    </row>
    <row r="129" spans="1:2">
      <c r="A129" s="61">
        <f t="shared" si="25"/>
        <v>0.37777777777777694</v>
      </c>
      <c r="B129" s="62">
        <f t="shared" si="26"/>
        <v>53.644444444444325</v>
      </c>
    </row>
    <row r="130" spans="1:2">
      <c r="A130" s="61">
        <f t="shared" si="25"/>
        <v>0.3805555555555547</v>
      </c>
      <c r="B130" s="62">
        <f t="shared" si="26"/>
        <v>54.038888888888771</v>
      </c>
    </row>
    <row r="131" spans="1:2">
      <c r="A131" s="61">
        <f t="shared" ref="A131:A194" si="28">A130+(1/360)</f>
        <v>0.38333333333333247</v>
      </c>
      <c r="B131" s="62">
        <f t="shared" si="26"/>
        <v>54.433333333333209</v>
      </c>
    </row>
    <row r="132" spans="1:2">
      <c r="A132" s="61">
        <f t="shared" si="28"/>
        <v>0.38611111111111024</v>
      </c>
      <c r="B132" s="62">
        <f t="shared" ref="B132:B195" si="29">B$1*A132</f>
        <v>54.827777777777655</v>
      </c>
    </row>
    <row r="133" spans="1:2">
      <c r="A133" s="61">
        <f t="shared" si="28"/>
        <v>0.38888888888888801</v>
      </c>
      <c r="B133" s="62">
        <f t="shared" si="29"/>
        <v>55.222222222222094</v>
      </c>
    </row>
    <row r="134" spans="1:2">
      <c r="A134" s="61">
        <f t="shared" si="28"/>
        <v>0.39166666666666577</v>
      </c>
      <c r="B134" s="62">
        <f t="shared" si="29"/>
        <v>55.616666666666539</v>
      </c>
    </row>
    <row r="135" spans="1:2">
      <c r="A135" s="61">
        <f t="shared" si="28"/>
        <v>0.39444444444444354</v>
      </c>
      <c r="B135" s="62">
        <f t="shared" si="29"/>
        <v>56.011111111110985</v>
      </c>
    </row>
    <row r="136" spans="1:2">
      <c r="A136" s="61">
        <f t="shared" si="28"/>
        <v>0.39722222222222131</v>
      </c>
      <c r="B136" s="62">
        <f t="shared" si="29"/>
        <v>56.405555555555424</v>
      </c>
    </row>
    <row r="137" spans="1:2">
      <c r="A137" s="61">
        <f t="shared" si="28"/>
        <v>0.39999999999999908</v>
      </c>
      <c r="B137" s="62">
        <f t="shared" si="29"/>
        <v>56.799999999999869</v>
      </c>
    </row>
    <row r="138" spans="1:2">
      <c r="A138" s="61">
        <f t="shared" si="28"/>
        <v>0.40277777777777685</v>
      </c>
      <c r="B138" s="62">
        <f t="shared" si="29"/>
        <v>57.194444444444315</v>
      </c>
    </row>
    <row r="139" spans="1:2">
      <c r="A139" s="61">
        <f t="shared" si="28"/>
        <v>0.40555555555555461</v>
      </c>
      <c r="B139" s="62">
        <f t="shared" si="29"/>
        <v>57.588888888888754</v>
      </c>
    </row>
    <row r="140" spans="1:2">
      <c r="A140" s="61">
        <f t="shared" si="28"/>
        <v>0.40833333333333238</v>
      </c>
      <c r="B140" s="62">
        <f t="shared" si="29"/>
        <v>57.983333333333199</v>
      </c>
    </row>
    <row r="141" spans="1:2">
      <c r="A141" s="61">
        <f t="shared" si="28"/>
        <v>0.41111111111111015</v>
      </c>
      <c r="B141" s="62">
        <f t="shared" si="29"/>
        <v>58.377777777777638</v>
      </c>
    </row>
    <row r="142" spans="1:2">
      <c r="A142" s="61">
        <f t="shared" si="28"/>
        <v>0.41388888888888792</v>
      </c>
      <c r="B142" s="62">
        <f t="shared" si="29"/>
        <v>58.772222222222084</v>
      </c>
    </row>
    <row r="143" spans="1:2">
      <c r="A143" s="61">
        <f t="shared" si="28"/>
        <v>0.41666666666666569</v>
      </c>
      <c r="B143" s="62">
        <f t="shared" si="29"/>
        <v>59.166666666666529</v>
      </c>
    </row>
    <row r="144" spans="1:2">
      <c r="A144" s="61">
        <f t="shared" si="28"/>
        <v>0.41944444444444345</v>
      </c>
      <c r="B144" s="62">
        <f t="shared" si="29"/>
        <v>59.561111111110968</v>
      </c>
    </row>
    <row r="145" spans="1:2">
      <c r="A145" s="61">
        <f t="shared" si="28"/>
        <v>0.42222222222222122</v>
      </c>
      <c r="B145" s="62">
        <f t="shared" si="29"/>
        <v>59.955555555555414</v>
      </c>
    </row>
    <row r="146" spans="1:2">
      <c r="A146" s="61">
        <f t="shared" si="28"/>
        <v>0.42499999999999899</v>
      </c>
      <c r="B146" s="62">
        <f t="shared" si="29"/>
        <v>60.349999999999859</v>
      </c>
    </row>
    <row r="147" spans="1:2">
      <c r="A147" s="61">
        <f t="shared" si="28"/>
        <v>0.42777777777777676</v>
      </c>
      <c r="B147" s="62">
        <f t="shared" si="29"/>
        <v>60.744444444444298</v>
      </c>
    </row>
    <row r="148" spans="1:2">
      <c r="A148" s="61">
        <f t="shared" si="28"/>
        <v>0.43055555555555453</v>
      </c>
      <c r="B148" s="62">
        <f t="shared" si="29"/>
        <v>61.138888888888744</v>
      </c>
    </row>
    <row r="149" spans="1:2">
      <c r="A149" s="61">
        <f t="shared" si="28"/>
        <v>0.43333333333333229</v>
      </c>
      <c r="B149" s="62">
        <f t="shared" si="29"/>
        <v>61.533333333333182</v>
      </c>
    </row>
    <row r="150" spans="1:2">
      <c r="A150" s="61">
        <f t="shared" si="28"/>
        <v>0.43611111111111006</v>
      </c>
      <c r="B150" s="62">
        <f t="shared" si="29"/>
        <v>61.927777777777628</v>
      </c>
    </row>
    <row r="151" spans="1:2">
      <c r="A151" s="61">
        <f t="shared" si="28"/>
        <v>0.43888888888888783</v>
      </c>
      <c r="B151" s="62">
        <f t="shared" si="29"/>
        <v>62.322222222222074</v>
      </c>
    </row>
    <row r="152" spans="1:2">
      <c r="A152" s="61">
        <f t="shared" si="28"/>
        <v>0.4416666666666656</v>
      </c>
      <c r="B152" s="62">
        <f t="shared" si="29"/>
        <v>62.716666666666512</v>
      </c>
    </row>
    <row r="153" spans="1:2">
      <c r="A153" s="61">
        <f t="shared" si="28"/>
        <v>0.44444444444444337</v>
      </c>
      <c r="B153" s="62">
        <f t="shared" si="29"/>
        <v>63.111111111110958</v>
      </c>
    </row>
    <row r="154" spans="1:2">
      <c r="A154" s="61">
        <f t="shared" si="28"/>
        <v>0.44722222222222113</v>
      </c>
      <c r="B154" s="62">
        <f t="shared" si="29"/>
        <v>63.505555555555404</v>
      </c>
    </row>
    <row r="155" spans="1:2">
      <c r="A155" s="61">
        <f t="shared" si="28"/>
        <v>0.4499999999999989</v>
      </c>
      <c r="B155" s="62">
        <f t="shared" si="29"/>
        <v>63.899999999999842</v>
      </c>
    </row>
    <row r="156" spans="1:2">
      <c r="A156" s="61">
        <f t="shared" si="28"/>
        <v>0.45277777777777667</v>
      </c>
      <c r="B156" s="62">
        <f t="shared" si="29"/>
        <v>64.294444444444281</v>
      </c>
    </row>
    <row r="157" spans="1:2">
      <c r="A157" s="61">
        <f t="shared" si="28"/>
        <v>0.45555555555555444</v>
      </c>
      <c r="B157" s="62">
        <f t="shared" si="29"/>
        <v>64.688888888888727</v>
      </c>
    </row>
    <row r="158" spans="1:2">
      <c r="A158" s="61">
        <f t="shared" si="28"/>
        <v>0.4583333333333322</v>
      </c>
      <c r="B158" s="62">
        <f t="shared" si="29"/>
        <v>65.083333333333172</v>
      </c>
    </row>
    <row r="159" spans="1:2">
      <c r="A159" s="61">
        <f t="shared" si="28"/>
        <v>0.46111111111110997</v>
      </c>
      <c r="B159" s="62">
        <f t="shared" si="29"/>
        <v>65.477777777777618</v>
      </c>
    </row>
    <row r="160" spans="1:2">
      <c r="A160" s="61">
        <f t="shared" si="28"/>
        <v>0.46388888888888774</v>
      </c>
      <c r="B160" s="62">
        <f t="shared" si="29"/>
        <v>65.872222222222064</v>
      </c>
    </row>
    <row r="161" spans="1:2">
      <c r="A161" s="61">
        <f t="shared" si="28"/>
        <v>0.46666666666666551</v>
      </c>
      <c r="B161" s="62">
        <f t="shared" si="29"/>
        <v>66.266666666666495</v>
      </c>
    </row>
    <row r="162" spans="1:2">
      <c r="A162" s="61">
        <f t="shared" si="28"/>
        <v>0.46944444444444328</v>
      </c>
      <c r="B162" s="62">
        <f t="shared" si="29"/>
        <v>66.661111111110941</v>
      </c>
    </row>
    <row r="163" spans="1:2">
      <c r="A163" s="61">
        <f t="shared" si="28"/>
        <v>0.47222222222222104</v>
      </c>
      <c r="B163" s="62">
        <f t="shared" si="29"/>
        <v>67.055555555555387</v>
      </c>
    </row>
    <row r="164" spans="1:2">
      <c r="A164" s="61">
        <f t="shared" si="28"/>
        <v>0.47499999999999881</v>
      </c>
      <c r="B164" s="62">
        <f t="shared" si="29"/>
        <v>67.449999999999832</v>
      </c>
    </row>
    <row r="165" spans="1:2">
      <c r="A165" s="61">
        <f t="shared" si="28"/>
        <v>0.47777777777777658</v>
      </c>
      <c r="B165" s="62">
        <f t="shared" si="29"/>
        <v>67.844444444444278</v>
      </c>
    </row>
    <row r="166" spans="1:2">
      <c r="A166" s="61">
        <f t="shared" si="28"/>
        <v>0.48055555555555435</v>
      </c>
      <c r="B166" s="62">
        <f t="shared" si="29"/>
        <v>68.238888888888724</v>
      </c>
    </row>
    <row r="167" spans="1:2">
      <c r="A167" s="61">
        <f t="shared" si="28"/>
        <v>0.48333333333333212</v>
      </c>
      <c r="B167" s="62">
        <f t="shared" si="29"/>
        <v>68.633333333333155</v>
      </c>
    </row>
    <row r="168" spans="1:2">
      <c r="A168" s="61">
        <f t="shared" si="28"/>
        <v>0.48611111111110988</v>
      </c>
      <c r="B168" s="62">
        <f t="shared" si="29"/>
        <v>69.027777777777601</v>
      </c>
    </row>
    <row r="169" spans="1:2">
      <c r="A169" s="61">
        <f t="shared" si="28"/>
        <v>0.48888888888888765</v>
      </c>
      <c r="B169" s="62">
        <f t="shared" si="29"/>
        <v>69.422222222222047</v>
      </c>
    </row>
    <row r="170" spans="1:2">
      <c r="A170" s="61">
        <f t="shared" si="28"/>
        <v>0.49166666666666542</v>
      </c>
      <c r="B170" s="62">
        <f t="shared" si="29"/>
        <v>69.816666666666492</v>
      </c>
    </row>
    <row r="171" spans="1:2">
      <c r="A171" s="61">
        <f t="shared" si="28"/>
        <v>0.49444444444444319</v>
      </c>
      <c r="B171" s="62">
        <f t="shared" si="29"/>
        <v>70.211111111110938</v>
      </c>
    </row>
    <row r="172" spans="1:2">
      <c r="A172" s="61">
        <f t="shared" si="28"/>
        <v>0.49722222222222096</v>
      </c>
      <c r="B172" s="62">
        <f t="shared" si="29"/>
        <v>70.60555555555537</v>
      </c>
    </row>
    <row r="173" spans="1:2">
      <c r="A173" s="61">
        <f t="shared" si="28"/>
        <v>0.49999999999999872</v>
      </c>
      <c r="B173" s="62">
        <f t="shared" si="29"/>
        <v>70.999999999999815</v>
      </c>
    </row>
    <row r="174" spans="1:2">
      <c r="A174" s="61">
        <f t="shared" si="28"/>
        <v>0.50277777777777655</v>
      </c>
      <c r="B174" s="62">
        <f t="shared" si="29"/>
        <v>71.394444444444275</v>
      </c>
    </row>
    <row r="175" spans="1:2">
      <c r="A175" s="61">
        <f t="shared" si="28"/>
        <v>0.50555555555555431</v>
      </c>
      <c r="B175" s="62">
        <f t="shared" si="29"/>
        <v>71.788888888888707</v>
      </c>
    </row>
    <row r="176" spans="1:2">
      <c r="A176" s="61">
        <f t="shared" si="28"/>
        <v>0.50833333333333208</v>
      </c>
      <c r="B176" s="62">
        <f t="shared" si="29"/>
        <v>72.183333333333152</v>
      </c>
    </row>
    <row r="177" spans="1:2">
      <c r="A177" s="61">
        <f t="shared" si="28"/>
        <v>0.51111111111110985</v>
      </c>
      <c r="B177" s="62">
        <f t="shared" si="29"/>
        <v>72.577777777777598</v>
      </c>
    </row>
    <row r="178" spans="1:2">
      <c r="A178" s="61">
        <f t="shared" si="28"/>
        <v>0.51388888888888762</v>
      </c>
      <c r="B178" s="62">
        <f t="shared" si="29"/>
        <v>72.972222222222044</v>
      </c>
    </row>
    <row r="179" spans="1:2">
      <c r="A179" s="61">
        <f t="shared" si="28"/>
        <v>0.51666666666666539</v>
      </c>
      <c r="B179" s="62">
        <f t="shared" si="29"/>
        <v>73.36666666666649</v>
      </c>
    </row>
    <row r="180" spans="1:2">
      <c r="A180" s="61">
        <f t="shared" si="28"/>
        <v>0.51944444444444315</v>
      </c>
      <c r="B180" s="62">
        <f t="shared" si="29"/>
        <v>73.761111111110921</v>
      </c>
    </row>
    <row r="181" spans="1:2">
      <c r="A181" s="61">
        <f t="shared" si="28"/>
        <v>0.52222222222222092</v>
      </c>
      <c r="B181" s="62">
        <f t="shared" si="29"/>
        <v>74.155555555555367</v>
      </c>
    </row>
    <row r="182" spans="1:2">
      <c r="A182" s="61">
        <f t="shared" si="28"/>
        <v>0.52499999999999869</v>
      </c>
      <c r="B182" s="62">
        <f t="shared" si="29"/>
        <v>74.549999999999812</v>
      </c>
    </row>
    <row r="183" spans="1:2">
      <c r="A183" s="61">
        <f t="shared" si="28"/>
        <v>0.52777777777777646</v>
      </c>
      <c r="B183" s="62">
        <f t="shared" si="29"/>
        <v>74.944444444444258</v>
      </c>
    </row>
    <row r="184" spans="1:2">
      <c r="A184" s="61">
        <f t="shared" si="28"/>
        <v>0.53055555555555423</v>
      </c>
      <c r="B184" s="62">
        <f t="shared" si="29"/>
        <v>75.338888888888704</v>
      </c>
    </row>
    <row r="185" spans="1:2">
      <c r="A185" s="61">
        <f t="shared" si="28"/>
        <v>0.53333333333333199</v>
      </c>
      <c r="B185" s="62">
        <f t="shared" si="29"/>
        <v>75.73333333333315</v>
      </c>
    </row>
    <row r="186" spans="1:2">
      <c r="A186" s="61">
        <f t="shared" si="28"/>
        <v>0.53611111111110976</v>
      </c>
      <c r="B186" s="62">
        <f t="shared" si="29"/>
        <v>76.127777777777581</v>
      </c>
    </row>
    <row r="187" spans="1:2">
      <c r="A187" s="61">
        <f t="shared" si="28"/>
        <v>0.53888888888888753</v>
      </c>
      <c r="B187" s="62">
        <f t="shared" si="29"/>
        <v>76.522222222222027</v>
      </c>
    </row>
    <row r="188" spans="1:2">
      <c r="A188" s="61">
        <f t="shared" si="28"/>
        <v>0.5416666666666653</v>
      </c>
      <c r="B188" s="62">
        <f t="shared" si="29"/>
        <v>76.916666666666472</v>
      </c>
    </row>
    <row r="189" spans="1:2">
      <c r="A189" s="61">
        <f t="shared" si="28"/>
        <v>0.54444444444444307</v>
      </c>
      <c r="B189" s="62">
        <f t="shared" si="29"/>
        <v>77.311111111110918</v>
      </c>
    </row>
    <row r="190" spans="1:2">
      <c r="A190" s="61">
        <f t="shared" si="28"/>
        <v>0.54722222222222083</v>
      </c>
      <c r="B190" s="62">
        <f t="shared" si="29"/>
        <v>77.705555555555364</v>
      </c>
    </row>
    <row r="191" spans="1:2">
      <c r="A191" s="61">
        <f t="shared" si="28"/>
        <v>0.5499999999999986</v>
      </c>
      <c r="B191" s="62">
        <f t="shared" si="29"/>
        <v>78.099999999999795</v>
      </c>
    </row>
    <row r="192" spans="1:2">
      <c r="A192" s="61">
        <f t="shared" si="28"/>
        <v>0.55277777777777637</v>
      </c>
      <c r="B192" s="62">
        <f t="shared" si="29"/>
        <v>78.494444444444241</v>
      </c>
    </row>
    <row r="193" spans="1:2">
      <c r="A193" s="61">
        <f t="shared" si="28"/>
        <v>0.55555555555555414</v>
      </c>
      <c r="B193" s="62">
        <f t="shared" si="29"/>
        <v>78.888888888888687</v>
      </c>
    </row>
    <row r="194" spans="1:2">
      <c r="A194" s="61">
        <f t="shared" si="28"/>
        <v>0.5583333333333319</v>
      </c>
      <c r="B194" s="62">
        <f t="shared" si="29"/>
        <v>79.283333333333132</v>
      </c>
    </row>
    <row r="195" spans="1:2">
      <c r="A195" s="61">
        <f t="shared" ref="A195:A222" si="30">A194+(1/360)</f>
        <v>0.56111111111110967</v>
      </c>
      <c r="B195" s="62">
        <f t="shared" si="29"/>
        <v>79.677777777777578</v>
      </c>
    </row>
    <row r="196" spans="1:2">
      <c r="A196" s="61">
        <f t="shared" si="30"/>
        <v>0.56388888888888744</v>
      </c>
      <c r="B196" s="62">
        <f t="shared" ref="B196:B222" si="31">B$1*A196</f>
        <v>80.07222222222201</v>
      </c>
    </row>
    <row r="197" spans="1:2">
      <c r="A197" s="61">
        <f t="shared" si="30"/>
        <v>0.56666666666666521</v>
      </c>
      <c r="B197" s="62">
        <f t="shared" si="31"/>
        <v>80.466666666666455</v>
      </c>
    </row>
    <row r="198" spans="1:2">
      <c r="A198" s="61">
        <f t="shared" si="30"/>
        <v>0.56944444444444298</v>
      </c>
      <c r="B198" s="62">
        <f t="shared" si="31"/>
        <v>80.861111111110901</v>
      </c>
    </row>
    <row r="199" spans="1:2">
      <c r="A199" s="61">
        <f t="shared" si="30"/>
        <v>0.57222222222222074</v>
      </c>
      <c r="B199" s="62">
        <f t="shared" si="31"/>
        <v>81.255555555555347</v>
      </c>
    </row>
    <row r="200" spans="1:2">
      <c r="A200" s="61">
        <f t="shared" si="30"/>
        <v>0.57499999999999851</v>
      </c>
      <c r="B200" s="62">
        <f t="shared" si="31"/>
        <v>81.649999999999793</v>
      </c>
    </row>
    <row r="201" spans="1:2">
      <c r="A201" s="61">
        <f t="shared" si="30"/>
        <v>0.57777777777777628</v>
      </c>
      <c r="B201" s="62">
        <f t="shared" si="31"/>
        <v>82.044444444444238</v>
      </c>
    </row>
    <row r="202" spans="1:2">
      <c r="A202" s="61">
        <f t="shared" si="30"/>
        <v>0.58055555555555405</v>
      </c>
      <c r="B202" s="62">
        <f t="shared" si="31"/>
        <v>82.43888888888867</v>
      </c>
    </row>
    <row r="203" spans="1:2">
      <c r="A203" s="61">
        <f t="shared" si="30"/>
        <v>0.58333333333333182</v>
      </c>
      <c r="B203" s="62">
        <f t="shared" si="31"/>
        <v>82.833333333333115</v>
      </c>
    </row>
    <row r="204" spans="1:2">
      <c r="A204" s="61">
        <f t="shared" si="30"/>
        <v>0.58611111111110958</v>
      </c>
      <c r="B204" s="62">
        <f t="shared" si="31"/>
        <v>83.227777777777561</v>
      </c>
    </row>
    <row r="205" spans="1:2">
      <c r="A205" s="61">
        <f t="shared" si="30"/>
        <v>0.58888888888888735</v>
      </c>
      <c r="B205" s="62">
        <f t="shared" si="31"/>
        <v>83.622222222222007</v>
      </c>
    </row>
    <row r="206" spans="1:2">
      <c r="A206" s="61">
        <f t="shared" si="30"/>
        <v>0.59166666666666512</v>
      </c>
      <c r="B206" s="62">
        <f t="shared" si="31"/>
        <v>84.016666666666453</v>
      </c>
    </row>
    <row r="207" spans="1:2">
      <c r="A207" s="61">
        <f t="shared" si="30"/>
        <v>0.59444444444444289</v>
      </c>
      <c r="B207" s="62">
        <f t="shared" si="31"/>
        <v>84.411111111110884</v>
      </c>
    </row>
    <row r="208" spans="1:2">
      <c r="A208" s="61">
        <f t="shared" si="30"/>
        <v>0.59722222222222066</v>
      </c>
      <c r="B208" s="62">
        <f t="shared" si="31"/>
        <v>84.80555555555533</v>
      </c>
    </row>
    <row r="209" spans="1:2">
      <c r="A209" s="61">
        <f t="shared" si="30"/>
        <v>0.59999999999999842</v>
      </c>
      <c r="B209" s="62">
        <f t="shared" si="31"/>
        <v>85.199999999999775</v>
      </c>
    </row>
    <row r="210" spans="1:2">
      <c r="A210" s="61">
        <f t="shared" si="30"/>
        <v>0.60277777777777619</v>
      </c>
      <c r="B210" s="62">
        <f t="shared" si="31"/>
        <v>85.594444444444221</v>
      </c>
    </row>
    <row r="211" spans="1:2">
      <c r="A211" s="61">
        <f t="shared" si="30"/>
        <v>0.60555555555555396</v>
      </c>
      <c r="B211" s="62">
        <f t="shared" si="31"/>
        <v>85.988888888888667</v>
      </c>
    </row>
    <row r="212" spans="1:2">
      <c r="A212" s="61">
        <f t="shared" si="30"/>
        <v>0.60833333333333173</v>
      </c>
      <c r="B212" s="62">
        <f t="shared" si="31"/>
        <v>86.383333333333098</v>
      </c>
    </row>
    <row r="213" spans="1:2">
      <c r="A213" s="61">
        <f t="shared" si="30"/>
        <v>0.6111111111111095</v>
      </c>
      <c r="B213" s="62">
        <f t="shared" si="31"/>
        <v>86.777777777777544</v>
      </c>
    </row>
    <row r="214" spans="1:2">
      <c r="A214" s="61">
        <f t="shared" si="30"/>
        <v>0.61388888888888726</v>
      </c>
      <c r="B214" s="62">
        <f t="shared" si="31"/>
        <v>87.17222222222199</v>
      </c>
    </row>
    <row r="215" spans="1:2">
      <c r="A215" s="61">
        <f t="shared" si="30"/>
        <v>0.61666666666666503</v>
      </c>
      <c r="B215" s="62">
        <f t="shared" si="31"/>
        <v>87.566666666666436</v>
      </c>
    </row>
    <row r="216" spans="1:2">
      <c r="A216" s="61">
        <f t="shared" si="30"/>
        <v>0.6194444444444428</v>
      </c>
      <c r="B216" s="62">
        <f t="shared" si="31"/>
        <v>87.961111111110881</v>
      </c>
    </row>
    <row r="217" spans="1:2">
      <c r="A217" s="61">
        <f t="shared" si="30"/>
        <v>0.62222222222222057</v>
      </c>
      <c r="B217" s="62">
        <f t="shared" si="31"/>
        <v>88.355555555555327</v>
      </c>
    </row>
    <row r="218" spans="1:2">
      <c r="A218" s="61">
        <f t="shared" si="30"/>
        <v>0.62499999999999833</v>
      </c>
      <c r="B218" s="62">
        <f t="shared" si="31"/>
        <v>88.749999999999758</v>
      </c>
    </row>
    <row r="219" spans="1:2">
      <c r="A219" s="61">
        <f t="shared" si="30"/>
        <v>0.6277777777777761</v>
      </c>
      <c r="B219" s="62">
        <f t="shared" si="31"/>
        <v>89.144444444444204</v>
      </c>
    </row>
    <row r="220" spans="1:2">
      <c r="A220" s="61">
        <f t="shared" si="30"/>
        <v>0.63055555555555387</v>
      </c>
      <c r="B220" s="62">
        <f t="shared" si="31"/>
        <v>89.53888888888865</v>
      </c>
    </row>
    <row r="221" spans="1:2">
      <c r="A221" s="61">
        <f t="shared" si="30"/>
        <v>0.63333333333333164</v>
      </c>
      <c r="B221" s="62">
        <f t="shared" si="31"/>
        <v>89.933333333333096</v>
      </c>
    </row>
    <row r="222" spans="1:2">
      <c r="A222" s="61">
        <f t="shared" si="30"/>
        <v>0.63611111111110941</v>
      </c>
      <c r="B222" s="62">
        <f t="shared" si="31"/>
        <v>90.327777777777541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25"/>
  <sheetViews>
    <sheetView showGridLines="0" showRowColHeaders="0" zoomScale="80" zoomScaleNormal="80" workbookViewId="0">
      <selection activeCell="J28" sqref="J28"/>
    </sheetView>
  </sheetViews>
  <sheetFormatPr defaultRowHeight="15"/>
  <sheetData>
    <row r="1" spans="1:10">
      <c r="A1" s="28"/>
      <c r="B1" s="28"/>
      <c r="C1" s="28"/>
      <c r="D1" s="28"/>
      <c r="E1" s="28"/>
      <c r="F1" s="28"/>
      <c r="G1" s="28"/>
      <c r="H1" s="28"/>
      <c r="I1" s="28"/>
      <c r="J1" s="28"/>
    </row>
    <row r="2" spans="1:10">
      <c r="A2" s="28"/>
      <c r="B2" s="28"/>
      <c r="C2" s="28"/>
      <c r="D2" s="28"/>
      <c r="E2" s="28"/>
      <c r="F2" s="28"/>
      <c r="G2" s="28"/>
      <c r="H2" s="28"/>
      <c r="I2" s="28"/>
      <c r="J2" s="28"/>
    </row>
    <row r="3" spans="1:10">
      <c r="A3" s="28"/>
      <c r="B3" s="28" t="s">
        <v>195</v>
      </c>
      <c r="C3" s="28"/>
      <c r="D3" s="28"/>
      <c r="E3" s="28"/>
      <c r="F3" s="28"/>
      <c r="G3" s="28"/>
      <c r="H3" s="28"/>
      <c r="I3" s="28"/>
      <c r="J3" s="28"/>
    </row>
    <row r="4" spans="1:10">
      <c r="A4" s="28"/>
      <c r="B4" s="28" t="s">
        <v>196</v>
      </c>
      <c r="C4" s="28"/>
      <c r="D4" s="28"/>
      <c r="E4" s="28"/>
      <c r="F4" s="28"/>
      <c r="G4" s="28"/>
      <c r="H4" s="28"/>
      <c r="I4" s="28"/>
      <c r="J4" s="28"/>
    </row>
    <row r="5" spans="1:10">
      <c r="A5" s="28"/>
      <c r="B5" s="28" t="s">
        <v>197</v>
      </c>
      <c r="C5" s="28"/>
      <c r="D5" s="28"/>
      <c r="E5" s="28"/>
      <c r="F5" s="28"/>
      <c r="G5" s="28"/>
      <c r="H5" s="28"/>
      <c r="I5" s="28"/>
      <c r="J5" s="28"/>
    </row>
    <row r="6" spans="1:10">
      <c r="A6" s="28"/>
      <c r="B6" s="28" t="s">
        <v>198</v>
      </c>
      <c r="C6" s="28"/>
      <c r="D6" s="28"/>
      <c r="E6" s="28"/>
      <c r="F6" s="28"/>
      <c r="G6" s="28"/>
      <c r="H6" s="28"/>
      <c r="I6" s="28"/>
      <c r="J6" s="28"/>
    </row>
    <row r="7" spans="1:10">
      <c r="A7" s="28"/>
      <c r="B7" s="28"/>
      <c r="C7" s="28"/>
      <c r="D7" s="28"/>
      <c r="E7" s="28"/>
      <c r="F7" s="28"/>
      <c r="G7" s="28"/>
      <c r="H7" s="28"/>
      <c r="I7" s="28"/>
      <c r="J7" s="28"/>
    </row>
    <row r="8" spans="1:10">
      <c r="A8" s="28"/>
      <c r="B8" s="28" t="s">
        <v>199</v>
      </c>
      <c r="C8" s="28"/>
      <c r="D8" s="28"/>
      <c r="E8" s="28"/>
      <c r="F8" s="28"/>
      <c r="G8" s="28"/>
      <c r="H8" s="28"/>
      <c r="I8" s="28"/>
      <c r="J8" s="28"/>
    </row>
    <row r="9" spans="1:10">
      <c r="A9" s="28"/>
      <c r="B9" s="28" t="s">
        <v>200</v>
      </c>
      <c r="C9" s="28"/>
      <c r="D9" s="28"/>
      <c r="E9" s="28"/>
      <c r="F9" s="28"/>
      <c r="G9" s="28"/>
      <c r="H9" s="28"/>
      <c r="I9" s="28"/>
      <c r="J9" s="28"/>
    </row>
    <row r="10" spans="1:10">
      <c r="A10" s="28"/>
      <c r="B10" s="28" t="s">
        <v>201</v>
      </c>
      <c r="C10" s="28"/>
      <c r="D10" s="28"/>
      <c r="E10" s="28"/>
      <c r="F10" s="28"/>
      <c r="G10" s="28"/>
      <c r="H10" s="28"/>
      <c r="I10" s="28"/>
      <c r="J10" s="28"/>
    </row>
    <row r="11" spans="1:10">
      <c r="A11" s="28"/>
      <c r="B11" s="28" t="s">
        <v>202</v>
      </c>
      <c r="C11" s="28"/>
      <c r="D11" s="28"/>
      <c r="E11" s="28"/>
      <c r="F11" s="28"/>
      <c r="G11" s="28"/>
      <c r="H11" s="28"/>
      <c r="I11" s="28"/>
      <c r="J11" s="28"/>
    </row>
    <row r="12" spans="1:10">
      <c r="A12" s="28"/>
      <c r="B12" s="28"/>
      <c r="C12" s="28"/>
      <c r="D12" s="28"/>
      <c r="E12" s="28"/>
      <c r="F12" s="28"/>
      <c r="G12" s="28"/>
      <c r="H12" s="28"/>
      <c r="I12" s="28"/>
      <c r="J12" s="28"/>
    </row>
    <row r="13" spans="1:10">
      <c r="A13" s="28"/>
      <c r="B13" s="28" t="s">
        <v>203</v>
      </c>
      <c r="C13" s="28"/>
      <c r="D13" s="28"/>
      <c r="E13" s="28"/>
      <c r="F13" s="28"/>
      <c r="G13" s="28"/>
      <c r="H13" s="28"/>
      <c r="I13" s="28"/>
      <c r="J13" s="28"/>
    </row>
    <row r="14" spans="1:10">
      <c r="A14" s="28"/>
      <c r="B14" s="28" t="s">
        <v>204</v>
      </c>
      <c r="C14" s="28"/>
      <c r="D14" s="28"/>
      <c r="E14" s="28"/>
      <c r="F14" s="28"/>
      <c r="G14" s="28"/>
      <c r="H14" s="28"/>
      <c r="I14" s="28"/>
      <c r="J14" s="28"/>
    </row>
    <row r="15" spans="1:10">
      <c r="A15" s="28"/>
      <c r="B15" s="28" t="s">
        <v>205</v>
      </c>
      <c r="C15" s="28"/>
      <c r="D15" s="28"/>
      <c r="E15" s="28"/>
      <c r="F15" s="28"/>
      <c r="G15" s="28"/>
      <c r="H15" s="28"/>
      <c r="I15" s="28"/>
      <c r="J15" s="28"/>
    </row>
    <row r="16" spans="1:10">
      <c r="A16" s="28"/>
      <c r="B16" s="28" t="s">
        <v>206</v>
      </c>
      <c r="C16" s="28"/>
      <c r="D16" s="28"/>
      <c r="E16" s="28"/>
      <c r="F16" s="28"/>
      <c r="G16" s="28"/>
      <c r="H16" s="28"/>
      <c r="I16" s="28"/>
      <c r="J16" s="28"/>
    </row>
    <row r="17" spans="1:10">
      <c r="A17" s="28"/>
      <c r="B17" s="28"/>
      <c r="C17" s="28"/>
      <c r="D17" s="28"/>
      <c r="E17" s="28"/>
      <c r="F17" s="28"/>
      <c r="G17" s="28"/>
      <c r="H17" s="28"/>
      <c r="I17" s="28"/>
      <c r="J17" s="28"/>
    </row>
    <row r="18" spans="1:10">
      <c r="A18" s="28"/>
      <c r="B18" s="28" t="s">
        <v>207</v>
      </c>
      <c r="C18" s="28"/>
      <c r="D18" s="28"/>
      <c r="E18" s="28"/>
      <c r="F18" s="28"/>
      <c r="G18" s="28"/>
      <c r="H18" s="28"/>
      <c r="I18" s="28"/>
      <c r="J18" s="28"/>
    </row>
    <row r="19" spans="1:10">
      <c r="A19" s="28"/>
      <c r="B19" s="28" t="s">
        <v>208</v>
      </c>
      <c r="C19" s="28"/>
      <c r="D19" s="28"/>
      <c r="E19" s="28"/>
      <c r="F19" s="28"/>
      <c r="G19" s="28"/>
      <c r="H19" s="28"/>
      <c r="I19" s="28"/>
      <c r="J19" s="28"/>
    </row>
    <row r="20" spans="1:10">
      <c r="A20" s="28"/>
      <c r="B20" s="28" t="s">
        <v>209</v>
      </c>
      <c r="C20" s="28"/>
      <c r="D20" s="28"/>
      <c r="E20" s="28"/>
      <c r="F20" s="28"/>
      <c r="G20" s="28"/>
      <c r="H20" s="28"/>
      <c r="I20" s="28"/>
      <c r="J20" s="28"/>
    </row>
    <row r="21" spans="1:10">
      <c r="A21" s="28"/>
      <c r="B21" s="28" t="s">
        <v>210</v>
      </c>
      <c r="C21" s="28"/>
      <c r="D21" s="28"/>
      <c r="E21" s="28"/>
      <c r="F21" s="28"/>
      <c r="G21" s="28"/>
      <c r="H21" s="28"/>
      <c r="I21" s="28"/>
      <c r="J21" s="28"/>
    </row>
    <row r="22" spans="1:10">
      <c r="A22" s="28"/>
      <c r="B22" s="28"/>
      <c r="C22" s="28"/>
      <c r="D22" s="28"/>
      <c r="E22" s="28"/>
      <c r="F22" s="28"/>
      <c r="G22" s="28"/>
      <c r="H22" s="28"/>
      <c r="I22" s="28"/>
      <c r="J22" s="28"/>
    </row>
    <row r="23" spans="1:10">
      <c r="A23" s="28"/>
      <c r="B23" s="28" t="s">
        <v>211</v>
      </c>
      <c r="C23" s="28"/>
      <c r="D23" s="28"/>
      <c r="E23" s="28"/>
      <c r="F23" s="28"/>
      <c r="G23" s="28"/>
      <c r="H23" s="28"/>
      <c r="I23" s="28"/>
      <c r="J23" s="28"/>
    </row>
    <row r="24" spans="1:10">
      <c r="A24" s="28"/>
      <c r="B24" s="28" t="s">
        <v>212</v>
      </c>
      <c r="C24" s="28"/>
      <c r="D24" s="28"/>
      <c r="E24" s="28"/>
      <c r="F24" s="28"/>
      <c r="G24" s="28"/>
      <c r="H24" s="28"/>
      <c r="I24" s="28"/>
      <c r="J24" s="28"/>
    </row>
    <row r="25" spans="1:10">
      <c r="A25" s="28"/>
      <c r="B25" s="28" t="s">
        <v>213</v>
      </c>
      <c r="C25" s="28"/>
      <c r="D25" s="28"/>
      <c r="E25" s="28"/>
      <c r="F25" s="28"/>
      <c r="G25" s="28"/>
      <c r="H25" s="28"/>
      <c r="I25" s="28"/>
      <c r="J25" s="28"/>
    </row>
    <row r="26" spans="1:10">
      <c r="A26" s="28"/>
      <c r="B26" s="28" t="s">
        <v>214</v>
      </c>
      <c r="C26" s="28"/>
      <c r="D26" s="28"/>
      <c r="E26" s="28"/>
      <c r="F26" s="28"/>
      <c r="G26" s="28"/>
      <c r="H26" s="28"/>
      <c r="I26" s="28"/>
      <c r="J26" s="28"/>
    </row>
    <row r="27" spans="1:10">
      <c r="A27" s="28"/>
      <c r="B27" s="28"/>
      <c r="C27" s="28"/>
      <c r="D27" s="28"/>
      <c r="E27" s="28"/>
      <c r="F27" s="28"/>
      <c r="G27" s="28"/>
      <c r="H27" s="28"/>
      <c r="I27" s="28"/>
      <c r="J27" s="28"/>
    </row>
    <row r="28" spans="1:10">
      <c r="A28" s="28"/>
      <c r="B28" s="28" t="s">
        <v>215</v>
      </c>
      <c r="C28" s="28"/>
      <c r="D28" s="28"/>
      <c r="E28" s="28"/>
      <c r="F28" s="28"/>
      <c r="G28" s="28"/>
      <c r="H28" s="28"/>
      <c r="I28" s="28"/>
      <c r="J28" s="28"/>
    </row>
    <row r="29" spans="1:10">
      <c r="A29" s="28"/>
      <c r="B29" s="28" t="s">
        <v>216</v>
      </c>
      <c r="C29" s="28"/>
      <c r="D29" s="28"/>
      <c r="E29" s="28"/>
      <c r="F29" s="28"/>
      <c r="G29" s="28"/>
      <c r="H29" s="28"/>
      <c r="I29" s="28"/>
      <c r="J29" s="28"/>
    </row>
    <row r="30" spans="1:10">
      <c r="A30" s="28"/>
      <c r="B30" s="28" t="s">
        <v>217</v>
      </c>
      <c r="C30" s="28"/>
      <c r="D30" s="28"/>
      <c r="E30" s="28"/>
      <c r="F30" s="28"/>
      <c r="G30" s="28"/>
      <c r="H30" s="28"/>
      <c r="I30" s="28"/>
      <c r="J30" s="28"/>
    </row>
    <row r="31" spans="1:10">
      <c r="A31" s="28"/>
      <c r="B31" s="28" t="s">
        <v>218</v>
      </c>
      <c r="C31" s="28"/>
      <c r="D31" s="28"/>
      <c r="E31" s="28"/>
      <c r="F31" s="28"/>
      <c r="G31" s="28"/>
      <c r="H31" s="28"/>
      <c r="I31" s="28"/>
      <c r="J31" s="28"/>
    </row>
    <row r="32" spans="1:10">
      <c r="A32" s="28"/>
      <c r="B32" s="28"/>
      <c r="C32" s="28"/>
      <c r="D32" s="28"/>
      <c r="E32" s="28"/>
      <c r="F32" s="28"/>
      <c r="G32" s="28"/>
      <c r="H32" s="28"/>
      <c r="I32" s="28"/>
      <c r="J32" s="28"/>
    </row>
    <row r="33" spans="1:10">
      <c r="A33" s="28"/>
      <c r="B33" s="28" t="s">
        <v>219</v>
      </c>
      <c r="C33" s="28"/>
      <c r="D33" s="28"/>
      <c r="E33" s="28"/>
      <c r="F33" s="28"/>
      <c r="G33" s="28"/>
      <c r="H33" s="28"/>
      <c r="I33" s="28"/>
      <c r="J33" s="28"/>
    </row>
    <row r="34" spans="1:10">
      <c r="A34" s="28"/>
      <c r="B34" s="28" t="s">
        <v>220</v>
      </c>
      <c r="C34" s="28"/>
      <c r="D34" s="28"/>
      <c r="E34" s="28"/>
      <c r="F34" s="28"/>
      <c r="G34" s="28"/>
      <c r="H34" s="28"/>
      <c r="I34" s="28"/>
      <c r="J34" s="28"/>
    </row>
    <row r="35" spans="1:10">
      <c r="A35" s="28"/>
      <c r="B35" s="28" t="s">
        <v>221</v>
      </c>
      <c r="C35" s="28"/>
      <c r="D35" s="28"/>
      <c r="E35" s="28"/>
      <c r="F35" s="28"/>
      <c r="G35" s="28"/>
      <c r="H35" s="28"/>
      <c r="I35" s="28"/>
      <c r="J35" s="28"/>
    </row>
    <row r="36" spans="1:10">
      <c r="A36" s="28"/>
      <c r="B36" s="28" t="s">
        <v>222</v>
      </c>
      <c r="C36" s="28"/>
      <c r="D36" s="28"/>
      <c r="E36" s="28"/>
      <c r="F36" s="28"/>
      <c r="G36" s="28"/>
      <c r="H36" s="28"/>
      <c r="I36" s="28"/>
      <c r="J36" s="28"/>
    </row>
    <row r="37" spans="1:10">
      <c r="A37" s="28"/>
      <c r="B37" s="28"/>
      <c r="C37" s="28"/>
      <c r="D37" s="28"/>
      <c r="E37" s="28"/>
      <c r="F37" s="28"/>
      <c r="G37" s="28"/>
      <c r="H37" s="28"/>
      <c r="I37" s="28"/>
      <c r="J37" s="28"/>
    </row>
    <row r="38" spans="1:10">
      <c r="A38" s="28"/>
      <c r="B38" s="28" t="s">
        <v>223</v>
      </c>
      <c r="C38" s="28"/>
      <c r="D38" s="28"/>
      <c r="E38" s="28"/>
      <c r="F38" s="28"/>
      <c r="G38" s="28"/>
      <c r="H38" s="28"/>
      <c r="I38" s="28"/>
      <c r="J38" s="28"/>
    </row>
    <row r="39" spans="1:10">
      <c r="A39" s="28"/>
      <c r="B39" s="28" t="s">
        <v>224</v>
      </c>
      <c r="C39" s="28"/>
      <c r="D39" s="28"/>
      <c r="E39" s="28"/>
      <c r="F39" s="28"/>
      <c r="G39" s="28"/>
      <c r="H39" s="28"/>
      <c r="I39" s="28"/>
      <c r="J39" s="28"/>
    </row>
    <row r="40" spans="1:10">
      <c r="A40" s="28"/>
      <c r="B40" s="28" t="s">
        <v>225</v>
      </c>
      <c r="C40" s="28"/>
      <c r="D40" s="28"/>
      <c r="E40" s="28"/>
      <c r="F40" s="28"/>
      <c r="G40" s="28"/>
      <c r="H40" s="28"/>
      <c r="I40" s="28"/>
      <c r="J40" s="28"/>
    </row>
    <row r="41" spans="1:10">
      <c r="A41" s="28"/>
      <c r="B41" s="28" t="s">
        <v>226</v>
      </c>
      <c r="C41" s="28"/>
      <c r="D41" s="28"/>
      <c r="E41" s="28"/>
      <c r="F41" s="28"/>
      <c r="G41" s="28"/>
      <c r="H41" s="28"/>
      <c r="I41" s="28"/>
      <c r="J41" s="28"/>
    </row>
    <row r="42" spans="1:10">
      <c r="A42" s="28"/>
      <c r="B42" s="28"/>
      <c r="C42" s="28"/>
      <c r="D42" s="28"/>
      <c r="E42" s="28"/>
      <c r="F42" s="28"/>
      <c r="G42" s="28"/>
      <c r="H42" s="28"/>
      <c r="I42" s="28"/>
      <c r="J42" s="28"/>
    </row>
    <row r="43" spans="1:10">
      <c r="A43" s="28"/>
      <c r="B43" s="28" t="s">
        <v>227</v>
      </c>
      <c r="C43" s="28"/>
      <c r="D43" s="28"/>
      <c r="E43" s="28"/>
      <c r="F43" s="28"/>
      <c r="G43" s="28"/>
      <c r="H43" s="28"/>
      <c r="I43" s="28"/>
      <c r="J43" s="28"/>
    </row>
    <row r="44" spans="1:10">
      <c r="A44" s="28"/>
      <c r="B44" s="28" t="s">
        <v>228</v>
      </c>
      <c r="C44" s="28"/>
      <c r="D44" s="28"/>
      <c r="E44" s="28"/>
      <c r="F44" s="28"/>
      <c r="G44" s="28"/>
      <c r="H44" s="28"/>
      <c r="I44" s="28"/>
      <c r="J44" s="28"/>
    </row>
    <row r="45" spans="1:10">
      <c r="A45" s="28"/>
      <c r="B45" s="28" t="s">
        <v>229</v>
      </c>
      <c r="C45" s="28"/>
      <c r="D45" s="28"/>
      <c r="E45" s="28"/>
      <c r="F45" s="28"/>
      <c r="G45" s="28"/>
      <c r="H45" s="28"/>
      <c r="I45" s="28"/>
      <c r="J45" s="28"/>
    </row>
    <row r="46" spans="1:10">
      <c r="A46" s="28"/>
      <c r="B46" s="28" t="s">
        <v>230</v>
      </c>
      <c r="C46" s="28"/>
      <c r="D46" s="28"/>
      <c r="E46" s="28"/>
      <c r="F46" s="28"/>
      <c r="G46" s="28"/>
      <c r="H46" s="28"/>
      <c r="I46" s="28"/>
      <c r="J46" s="28"/>
    </row>
    <row r="47" spans="1:10">
      <c r="A47" s="28"/>
      <c r="B47" s="28"/>
      <c r="C47" s="28"/>
      <c r="D47" s="28"/>
      <c r="E47" s="28"/>
      <c r="F47" s="28"/>
      <c r="G47" s="28"/>
      <c r="H47" s="28"/>
      <c r="I47" s="28"/>
      <c r="J47" s="28"/>
    </row>
    <row r="48" spans="1:10">
      <c r="A48" s="28"/>
      <c r="B48" s="28" t="s">
        <v>231</v>
      </c>
      <c r="C48" s="28"/>
      <c r="D48" s="28"/>
      <c r="E48" s="28"/>
      <c r="F48" s="28"/>
      <c r="G48" s="28"/>
      <c r="H48" s="28"/>
      <c r="I48" s="28"/>
      <c r="J48" s="28"/>
    </row>
    <row r="49" spans="1:10">
      <c r="A49" s="28"/>
      <c r="B49" s="28" t="s">
        <v>232</v>
      </c>
      <c r="C49" s="28"/>
      <c r="D49" s="28"/>
      <c r="E49" s="28"/>
      <c r="F49" s="28"/>
      <c r="G49" s="28"/>
      <c r="H49" s="28"/>
      <c r="I49" s="28"/>
      <c r="J49" s="28"/>
    </row>
    <row r="50" spans="1:10">
      <c r="A50" s="28"/>
      <c r="B50" s="28" t="s">
        <v>233</v>
      </c>
      <c r="C50" s="28"/>
      <c r="D50" s="28"/>
      <c r="E50" s="28"/>
      <c r="F50" s="28"/>
      <c r="G50" s="28"/>
      <c r="H50" s="28"/>
      <c r="I50" s="28"/>
      <c r="J50" s="28"/>
    </row>
    <row r="51" spans="1:10">
      <c r="A51" s="28"/>
      <c r="B51" s="28" t="s">
        <v>234</v>
      </c>
      <c r="C51" s="28"/>
      <c r="D51" s="28"/>
      <c r="E51" s="28"/>
      <c r="F51" s="28"/>
      <c r="G51" s="28"/>
      <c r="H51" s="28"/>
      <c r="I51" s="28"/>
      <c r="J51" s="28"/>
    </row>
    <row r="52" spans="1:10">
      <c r="A52" s="28"/>
      <c r="B52" s="28"/>
      <c r="C52" s="28"/>
      <c r="D52" s="28"/>
      <c r="E52" s="28"/>
      <c r="F52" s="28"/>
      <c r="G52" s="28"/>
      <c r="H52" s="28"/>
      <c r="I52" s="28"/>
      <c r="J52" s="28"/>
    </row>
    <row r="53" spans="1:10">
      <c r="A53" s="28"/>
      <c r="B53" s="28" t="s">
        <v>235</v>
      </c>
      <c r="C53" s="28"/>
      <c r="D53" s="28"/>
      <c r="E53" s="28"/>
      <c r="F53" s="28"/>
      <c r="G53" s="28"/>
      <c r="H53" s="28"/>
      <c r="I53" s="28"/>
      <c r="J53" s="28"/>
    </row>
    <row r="54" spans="1:10">
      <c r="A54" s="28"/>
      <c r="B54" s="28" t="s">
        <v>236</v>
      </c>
      <c r="C54" s="28"/>
      <c r="D54" s="28"/>
      <c r="E54" s="28"/>
      <c r="F54" s="28"/>
      <c r="G54" s="28"/>
      <c r="H54" s="28"/>
      <c r="I54" s="28"/>
      <c r="J54" s="28"/>
    </row>
    <row r="55" spans="1:10">
      <c r="A55" s="28"/>
      <c r="B55" s="28" t="s">
        <v>237</v>
      </c>
      <c r="C55" s="28"/>
      <c r="D55" s="28"/>
      <c r="E55" s="28"/>
      <c r="F55" s="28"/>
      <c r="G55" s="28"/>
      <c r="H55" s="28"/>
      <c r="I55" s="28"/>
      <c r="J55" s="28"/>
    </row>
    <row r="56" spans="1:10">
      <c r="A56" s="28"/>
      <c r="B56" s="28" t="s">
        <v>238</v>
      </c>
      <c r="C56" s="28"/>
      <c r="D56" s="28"/>
      <c r="E56" s="28"/>
      <c r="F56" s="28"/>
      <c r="G56" s="28"/>
      <c r="H56" s="28"/>
      <c r="I56" s="28"/>
      <c r="J56" s="28"/>
    </row>
    <row r="57" spans="1:10">
      <c r="A57" s="28"/>
      <c r="B57" s="28"/>
      <c r="C57" s="28"/>
      <c r="D57" s="28"/>
      <c r="E57" s="28"/>
      <c r="F57" s="28"/>
      <c r="G57" s="28"/>
      <c r="H57" s="28"/>
      <c r="I57" s="28"/>
      <c r="J57" s="28"/>
    </row>
    <row r="58" spans="1:10">
      <c r="A58" s="28"/>
      <c r="B58" s="28" t="s">
        <v>239</v>
      </c>
      <c r="C58" s="28"/>
      <c r="D58" s="28"/>
      <c r="E58" s="28"/>
      <c r="F58" s="28"/>
      <c r="G58" s="28"/>
      <c r="H58" s="28"/>
      <c r="I58" s="28"/>
      <c r="J58" s="28"/>
    </row>
    <row r="59" spans="1:10">
      <c r="A59" s="28"/>
      <c r="B59" s="28" t="s">
        <v>240</v>
      </c>
      <c r="C59" s="28"/>
      <c r="D59" s="28"/>
      <c r="E59" s="28"/>
      <c r="F59" s="28"/>
      <c r="G59" s="28"/>
      <c r="H59" s="28"/>
      <c r="I59" s="28"/>
      <c r="J59" s="28"/>
    </row>
    <row r="60" spans="1:10">
      <c r="A60" s="28"/>
      <c r="B60" s="28" t="s">
        <v>241</v>
      </c>
      <c r="C60" s="28"/>
      <c r="D60" s="28"/>
      <c r="E60" s="28"/>
      <c r="F60" s="28"/>
      <c r="G60" s="28"/>
      <c r="H60" s="28"/>
      <c r="I60" s="28"/>
      <c r="J60" s="28"/>
    </row>
    <row r="61" spans="1:10">
      <c r="A61" s="28"/>
      <c r="B61" s="28" t="s">
        <v>242</v>
      </c>
      <c r="C61" s="28"/>
      <c r="D61" s="28"/>
      <c r="E61" s="28"/>
      <c r="F61" s="28"/>
      <c r="G61" s="28"/>
      <c r="H61" s="28"/>
      <c r="I61" s="28"/>
      <c r="J61" s="28"/>
    </row>
    <row r="62" spans="1:10">
      <c r="A62" s="28"/>
      <c r="B62" s="28"/>
      <c r="C62" s="28"/>
      <c r="D62" s="28"/>
      <c r="E62" s="28"/>
      <c r="F62" s="28"/>
      <c r="G62" s="28"/>
      <c r="H62" s="28"/>
      <c r="I62" s="28"/>
      <c r="J62" s="28"/>
    </row>
    <row r="63" spans="1:10">
      <c r="A63" s="28"/>
      <c r="B63" s="28" t="s">
        <v>111</v>
      </c>
      <c r="C63" s="28"/>
      <c r="D63" s="28"/>
      <c r="E63" s="28"/>
      <c r="F63" s="28"/>
      <c r="G63" s="28"/>
      <c r="H63" s="28"/>
      <c r="I63" s="28"/>
      <c r="J63" s="28"/>
    </row>
    <row r="64" spans="1:10">
      <c r="A64" s="28"/>
      <c r="B64" s="28" t="s">
        <v>112</v>
      </c>
      <c r="C64" s="28"/>
      <c r="D64" s="28"/>
      <c r="E64" s="28"/>
      <c r="F64" s="28"/>
      <c r="G64" s="28"/>
      <c r="H64" s="28"/>
      <c r="I64" s="28"/>
      <c r="J64" s="28"/>
    </row>
    <row r="65" spans="1:10">
      <c r="A65" s="28"/>
      <c r="B65" s="28" t="s">
        <v>113</v>
      </c>
      <c r="C65" s="28"/>
      <c r="D65" s="28"/>
      <c r="E65" s="28"/>
      <c r="F65" s="28"/>
      <c r="G65" s="28"/>
      <c r="H65" s="28"/>
      <c r="I65" s="28"/>
      <c r="J65" s="28"/>
    </row>
    <row r="66" spans="1:10">
      <c r="A66" s="28"/>
      <c r="B66" s="28" t="s">
        <v>114</v>
      </c>
      <c r="C66" s="28"/>
      <c r="D66" s="28"/>
      <c r="E66" s="28"/>
      <c r="F66" s="28"/>
      <c r="G66" s="28"/>
      <c r="H66" s="28"/>
      <c r="I66" s="28"/>
      <c r="J66" s="28"/>
    </row>
    <row r="67" spans="1:10">
      <c r="A67" s="28"/>
      <c r="B67" s="28"/>
      <c r="C67" s="28"/>
      <c r="D67" s="28"/>
      <c r="E67" s="28"/>
      <c r="F67" s="28"/>
      <c r="G67" s="28"/>
      <c r="H67" s="28"/>
      <c r="I67" s="28"/>
      <c r="J67" s="28"/>
    </row>
    <row r="68" spans="1:10">
      <c r="A68" s="28"/>
      <c r="B68" s="28" t="s">
        <v>115</v>
      </c>
      <c r="C68" s="28"/>
      <c r="D68" s="28"/>
      <c r="E68" s="28"/>
      <c r="F68" s="28"/>
      <c r="G68" s="28"/>
      <c r="H68" s="28"/>
      <c r="I68" s="28"/>
      <c r="J68" s="28"/>
    </row>
    <row r="69" spans="1:10">
      <c r="A69" s="28"/>
      <c r="B69" s="28" t="s">
        <v>116</v>
      </c>
      <c r="C69" s="28"/>
      <c r="D69" s="28"/>
      <c r="E69" s="28"/>
      <c r="F69" s="28"/>
      <c r="G69" s="28"/>
      <c r="H69" s="28"/>
      <c r="I69" s="28"/>
      <c r="J69" s="28"/>
    </row>
    <row r="70" spans="1:10">
      <c r="A70" s="28"/>
      <c r="B70" s="28" t="s">
        <v>117</v>
      </c>
      <c r="C70" s="28"/>
      <c r="D70" s="28"/>
      <c r="E70" s="28"/>
      <c r="F70" s="28"/>
      <c r="G70" s="28"/>
      <c r="H70" s="28"/>
      <c r="I70" s="28"/>
      <c r="J70" s="28"/>
    </row>
    <row r="71" spans="1:10">
      <c r="A71" s="28"/>
      <c r="B71" s="28" t="s">
        <v>118</v>
      </c>
      <c r="C71" s="28"/>
      <c r="D71" s="28"/>
      <c r="E71" s="28"/>
      <c r="F71" s="28"/>
      <c r="G71" s="28"/>
      <c r="H71" s="28"/>
      <c r="I71" s="28"/>
      <c r="J71" s="28"/>
    </row>
    <row r="72" spans="1:10">
      <c r="A72" s="28"/>
      <c r="B72" s="28"/>
      <c r="C72" s="28"/>
      <c r="D72" s="28"/>
      <c r="E72" s="28"/>
      <c r="F72" s="28"/>
      <c r="G72" s="28"/>
      <c r="H72" s="28"/>
      <c r="I72" s="28"/>
      <c r="J72" s="28"/>
    </row>
    <row r="73" spans="1:10">
      <c r="A73" s="28"/>
      <c r="B73" s="28" t="s">
        <v>243</v>
      </c>
      <c r="C73" s="28"/>
      <c r="D73" s="28"/>
      <c r="E73" s="28"/>
      <c r="F73" s="28"/>
      <c r="G73" s="28"/>
      <c r="H73" s="28"/>
      <c r="I73" s="28"/>
      <c r="J73" s="28"/>
    </row>
    <row r="74" spans="1:10">
      <c r="A74" s="28"/>
      <c r="B74" s="28" t="s">
        <v>244</v>
      </c>
      <c r="C74" s="28"/>
      <c r="D74" s="28"/>
      <c r="E74" s="28"/>
      <c r="F74" s="28"/>
      <c r="G74" s="28"/>
      <c r="H74" s="28"/>
      <c r="I74" s="28"/>
      <c r="J74" s="28"/>
    </row>
    <row r="75" spans="1:10">
      <c r="A75" s="28"/>
      <c r="B75" s="28" t="s">
        <v>245</v>
      </c>
      <c r="C75" s="28"/>
      <c r="D75" s="28"/>
      <c r="E75" s="28"/>
      <c r="F75" s="28"/>
      <c r="G75" s="28"/>
      <c r="H75" s="28"/>
      <c r="I75" s="28"/>
      <c r="J75" s="28"/>
    </row>
    <row r="76" spans="1:10">
      <c r="A76" s="28"/>
      <c r="B76" s="28" t="s">
        <v>246</v>
      </c>
      <c r="C76" s="28"/>
      <c r="D76" s="28"/>
      <c r="E76" s="28"/>
      <c r="F76" s="28"/>
      <c r="G76" s="28"/>
      <c r="H76" s="28"/>
      <c r="I76" s="28"/>
      <c r="J76" s="28"/>
    </row>
    <row r="77" spans="1:10">
      <c r="A77" s="28"/>
      <c r="B77" s="28"/>
      <c r="C77" s="28"/>
      <c r="D77" s="28"/>
      <c r="E77" s="28"/>
      <c r="F77" s="28"/>
      <c r="G77" s="28"/>
      <c r="H77" s="28"/>
      <c r="I77" s="28"/>
      <c r="J77" s="28"/>
    </row>
    <row r="78" spans="1:10">
      <c r="A78" s="28"/>
      <c r="B78" s="28" t="s">
        <v>247</v>
      </c>
      <c r="C78" s="28"/>
      <c r="D78" s="28"/>
      <c r="E78" s="28"/>
      <c r="F78" s="28"/>
      <c r="G78" s="28"/>
      <c r="H78" s="28"/>
      <c r="I78" s="28"/>
      <c r="J78" s="28"/>
    </row>
    <row r="79" spans="1:10">
      <c r="A79" s="28"/>
      <c r="B79" s="28" t="s">
        <v>248</v>
      </c>
      <c r="C79" s="28"/>
      <c r="D79" s="28"/>
      <c r="E79" s="28"/>
      <c r="F79" s="28"/>
      <c r="G79" s="28"/>
      <c r="H79" s="28"/>
      <c r="I79" s="28"/>
      <c r="J79" s="28"/>
    </row>
    <row r="80" spans="1:10">
      <c r="A80" s="28"/>
      <c r="B80" s="28" t="s">
        <v>249</v>
      </c>
      <c r="C80" s="28"/>
      <c r="D80" s="28"/>
      <c r="E80" s="28"/>
      <c r="F80" s="28"/>
      <c r="G80" s="28"/>
      <c r="H80" s="28"/>
      <c r="I80" s="28"/>
      <c r="J80" s="28"/>
    </row>
    <row r="81" spans="1:10">
      <c r="A81" s="28"/>
      <c r="B81" s="28" t="s">
        <v>250</v>
      </c>
      <c r="C81" s="28"/>
      <c r="D81" s="28"/>
      <c r="E81" s="28"/>
      <c r="F81" s="28"/>
      <c r="G81" s="28"/>
      <c r="H81" s="28"/>
      <c r="I81" s="28"/>
      <c r="J81" s="28"/>
    </row>
    <row r="82" spans="1:10">
      <c r="A82" s="28"/>
      <c r="B82" s="28"/>
      <c r="C82" s="28"/>
      <c r="D82" s="28"/>
      <c r="E82" s="28"/>
      <c r="F82" s="28"/>
      <c r="G82" s="28"/>
      <c r="H82" s="28"/>
      <c r="I82" s="28"/>
      <c r="J82" s="28"/>
    </row>
    <row r="83" spans="1:10">
      <c r="A83" s="28"/>
      <c r="B83" s="28" t="s">
        <v>251</v>
      </c>
      <c r="C83" s="28"/>
      <c r="D83" s="28"/>
      <c r="E83" s="28"/>
      <c r="F83" s="28"/>
      <c r="G83" s="28"/>
      <c r="H83" s="28"/>
      <c r="I83" s="28"/>
      <c r="J83" s="28"/>
    </row>
    <row r="84" spans="1:10">
      <c r="A84" s="28"/>
      <c r="B84" s="28" t="s">
        <v>252</v>
      </c>
      <c r="C84" s="28"/>
      <c r="D84" s="28"/>
      <c r="E84" s="28"/>
      <c r="F84" s="28"/>
      <c r="G84" s="28"/>
      <c r="H84" s="28"/>
      <c r="I84" s="28"/>
      <c r="J84" s="28"/>
    </row>
    <row r="85" spans="1:10">
      <c r="A85" s="28"/>
      <c r="B85" s="28" t="s">
        <v>253</v>
      </c>
      <c r="C85" s="28"/>
      <c r="D85" s="28"/>
      <c r="E85" s="28"/>
      <c r="F85" s="28"/>
      <c r="G85" s="28"/>
      <c r="H85" s="28"/>
      <c r="I85" s="28"/>
      <c r="J85" s="28"/>
    </row>
    <row r="86" spans="1:10">
      <c r="A86" s="28"/>
      <c r="B86" s="28" t="s">
        <v>254</v>
      </c>
      <c r="C86" s="28"/>
      <c r="D86" s="28"/>
      <c r="E86" s="28"/>
      <c r="F86" s="28"/>
      <c r="G86" s="28"/>
      <c r="H86" s="28"/>
      <c r="I86" s="28"/>
      <c r="J86" s="28"/>
    </row>
    <row r="87" spans="1:10">
      <c r="A87" s="28"/>
      <c r="B87" s="28"/>
      <c r="C87" s="28"/>
      <c r="D87" s="28"/>
      <c r="E87" s="28"/>
      <c r="F87" s="28"/>
      <c r="G87" s="28"/>
      <c r="H87" s="28"/>
      <c r="I87" s="28"/>
      <c r="J87" s="28"/>
    </row>
    <row r="88" spans="1:10">
      <c r="A88" s="28"/>
      <c r="B88" s="28" t="s">
        <v>255</v>
      </c>
      <c r="C88" s="28"/>
      <c r="D88" s="28"/>
      <c r="E88" s="28"/>
      <c r="F88" s="28"/>
      <c r="G88" s="28"/>
      <c r="H88" s="28"/>
      <c r="I88" s="28"/>
      <c r="J88" s="28"/>
    </row>
    <row r="89" spans="1:10">
      <c r="A89" s="28"/>
      <c r="B89" s="28" t="s">
        <v>256</v>
      </c>
      <c r="C89" s="28"/>
      <c r="D89" s="28"/>
      <c r="E89" s="28"/>
      <c r="F89" s="28"/>
      <c r="G89" s="28"/>
      <c r="H89" s="28"/>
      <c r="I89" s="28"/>
      <c r="J89" s="28"/>
    </row>
    <row r="90" spans="1:10">
      <c r="A90" s="28"/>
      <c r="B90" s="28" t="s">
        <v>257</v>
      </c>
      <c r="C90" s="28"/>
      <c r="D90" s="28"/>
      <c r="E90" s="28"/>
      <c r="F90" s="28"/>
      <c r="G90" s="28"/>
      <c r="H90" s="28"/>
      <c r="I90" s="28"/>
      <c r="J90" s="28"/>
    </row>
    <row r="91" spans="1:10">
      <c r="A91" s="28"/>
      <c r="B91" s="28" t="s">
        <v>258</v>
      </c>
      <c r="C91" s="28"/>
      <c r="D91" s="28"/>
      <c r="E91" s="28"/>
      <c r="F91" s="28"/>
      <c r="G91" s="28"/>
      <c r="H91" s="28"/>
      <c r="I91" s="28"/>
      <c r="J91" s="28"/>
    </row>
    <row r="92" spans="1:10">
      <c r="A92" s="28"/>
      <c r="B92" s="28"/>
      <c r="C92" s="28"/>
      <c r="D92" s="28"/>
      <c r="E92" s="28"/>
      <c r="F92" s="28"/>
      <c r="G92" s="28"/>
      <c r="H92" s="28"/>
      <c r="I92" s="28"/>
      <c r="J92" s="28"/>
    </row>
    <row r="93" spans="1:10">
      <c r="A93" s="28"/>
      <c r="B93" s="28" t="s">
        <v>259</v>
      </c>
      <c r="C93" s="28"/>
      <c r="D93" s="28"/>
      <c r="E93" s="28"/>
      <c r="F93" s="28"/>
      <c r="G93" s="28"/>
      <c r="H93" s="28"/>
      <c r="I93" s="28"/>
      <c r="J93" s="28"/>
    </row>
    <row r="94" spans="1:10">
      <c r="A94" s="28"/>
      <c r="B94" s="28" t="s">
        <v>260</v>
      </c>
      <c r="C94" s="28"/>
      <c r="D94" s="28"/>
      <c r="E94" s="28"/>
      <c r="F94" s="28"/>
      <c r="G94" s="28"/>
      <c r="H94" s="28"/>
      <c r="I94" s="28"/>
      <c r="J94" s="28"/>
    </row>
    <row r="95" spans="1:10">
      <c r="A95" s="28"/>
      <c r="B95" s="28" t="s">
        <v>261</v>
      </c>
      <c r="C95" s="28"/>
      <c r="D95" s="28"/>
      <c r="E95" s="28"/>
      <c r="F95" s="28"/>
      <c r="G95" s="28"/>
      <c r="H95" s="28"/>
      <c r="I95" s="28"/>
      <c r="J95" s="28"/>
    </row>
    <row r="96" spans="1:10">
      <c r="A96" s="28"/>
      <c r="B96" s="28" t="s">
        <v>262</v>
      </c>
      <c r="C96" s="28"/>
      <c r="D96" s="28"/>
      <c r="E96" s="28"/>
      <c r="F96" s="28"/>
      <c r="G96" s="28"/>
      <c r="H96" s="28"/>
      <c r="I96" s="28"/>
      <c r="J96" s="28"/>
    </row>
    <row r="97" spans="1:10">
      <c r="A97" s="28"/>
      <c r="C97" s="28"/>
      <c r="D97" s="28"/>
      <c r="E97" s="28"/>
      <c r="F97" s="28"/>
      <c r="G97" s="28"/>
      <c r="H97" s="28"/>
      <c r="I97" s="28"/>
      <c r="J97" s="28"/>
    </row>
    <row r="98" spans="1:10">
      <c r="A98" s="28"/>
      <c r="C98" s="28"/>
      <c r="D98" s="28"/>
      <c r="E98" s="28"/>
      <c r="F98" s="28"/>
      <c r="G98" s="28"/>
      <c r="H98" s="28"/>
      <c r="I98" s="28"/>
      <c r="J98" s="28"/>
    </row>
    <row r="99" spans="1:10">
      <c r="A99" s="28"/>
      <c r="C99" s="28"/>
      <c r="D99" s="28"/>
      <c r="E99" s="28"/>
      <c r="F99" s="28"/>
      <c r="G99" s="28"/>
      <c r="H99" s="28"/>
      <c r="I99" s="28"/>
      <c r="J99" s="28"/>
    </row>
    <row r="100" spans="1:10">
      <c r="A100" s="28"/>
      <c r="C100" s="28"/>
      <c r="D100" s="28"/>
      <c r="E100" s="28"/>
      <c r="F100" s="28"/>
      <c r="G100" s="28"/>
      <c r="H100" s="28"/>
      <c r="I100" s="28"/>
      <c r="J100" s="28"/>
    </row>
    <row r="101" spans="1:10">
      <c r="A101" s="28"/>
      <c r="C101" s="28"/>
      <c r="D101" s="28"/>
      <c r="E101" s="28"/>
      <c r="F101" s="28"/>
      <c r="G101" s="28"/>
      <c r="H101" s="28"/>
      <c r="I101" s="28"/>
      <c r="J101" s="28"/>
    </row>
    <row r="102" spans="1:10">
      <c r="A102" s="28"/>
      <c r="B102" s="28"/>
      <c r="C102" s="28"/>
      <c r="D102" s="28"/>
      <c r="E102" s="28"/>
      <c r="F102" s="28"/>
      <c r="G102" s="28"/>
      <c r="H102" s="28"/>
      <c r="I102" s="28"/>
      <c r="J102" s="28"/>
    </row>
    <row r="103" spans="1:10">
      <c r="A103" s="28"/>
      <c r="B103" s="28"/>
      <c r="C103" s="28"/>
      <c r="D103" s="28"/>
      <c r="E103" s="28"/>
      <c r="F103" s="28"/>
      <c r="G103" s="28"/>
      <c r="H103" s="28"/>
      <c r="I103" s="28"/>
      <c r="J103" s="28"/>
    </row>
    <row r="104" spans="1:10">
      <c r="A104" s="28"/>
      <c r="B104" s="28"/>
      <c r="C104" s="28"/>
      <c r="D104" s="28"/>
      <c r="E104" s="28"/>
      <c r="F104" s="28"/>
      <c r="G104" s="28"/>
      <c r="H104" s="28"/>
      <c r="I104" s="28"/>
      <c r="J104" s="28"/>
    </row>
    <row r="105" spans="1:10">
      <c r="A105" s="28"/>
      <c r="B105" s="28"/>
      <c r="C105" s="28"/>
      <c r="D105" s="28"/>
      <c r="E105" s="28"/>
      <c r="F105" s="28"/>
      <c r="G105" s="28"/>
      <c r="H105" s="28"/>
      <c r="I105" s="28"/>
      <c r="J105" s="28"/>
    </row>
    <row r="106" spans="1:10">
      <c r="A106" s="28"/>
      <c r="B106" s="28"/>
      <c r="C106" s="28"/>
      <c r="D106" s="28"/>
      <c r="E106" s="28"/>
      <c r="F106" s="28"/>
      <c r="G106" s="28"/>
      <c r="H106" s="28"/>
      <c r="I106" s="28"/>
      <c r="J106" s="28"/>
    </row>
    <row r="107" spans="1:10">
      <c r="A107" s="28"/>
      <c r="B107" s="28"/>
      <c r="C107" s="28"/>
      <c r="D107" s="28"/>
      <c r="E107" s="28"/>
      <c r="F107" s="28"/>
      <c r="G107" s="28"/>
      <c r="H107" s="28"/>
      <c r="I107" s="28"/>
      <c r="J107" s="28"/>
    </row>
    <row r="108" spans="1:10">
      <c r="A108" s="28"/>
      <c r="B108" s="28"/>
      <c r="C108" s="28"/>
      <c r="D108" s="28"/>
      <c r="E108" s="28"/>
      <c r="F108" s="28"/>
      <c r="G108" s="28"/>
      <c r="H108" s="28"/>
      <c r="I108" s="28"/>
      <c r="J108" s="28"/>
    </row>
    <row r="109" spans="1:10">
      <c r="A109" s="28"/>
      <c r="B109" s="28"/>
      <c r="C109" s="28"/>
      <c r="D109" s="28"/>
      <c r="E109" s="28"/>
      <c r="F109" s="28"/>
      <c r="G109" s="28"/>
      <c r="H109" s="28"/>
      <c r="I109" s="28"/>
      <c r="J109" s="28"/>
    </row>
    <row r="110" spans="1:10">
      <c r="A110" s="28"/>
      <c r="B110" s="28"/>
      <c r="C110" s="28"/>
      <c r="D110" s="28"/>
      <c r="E110" s="28"/>
      <c r="F110" s="28"/>
      <c r="G110" s="28"/>
      <c r="H110" s="28"/>
      <c r="I110" s="28"/>
      <c r="J110" s="28"/>
    </row>
    <row r="111" spans="1:10">
      <c r="A111" s="28"/>
      <c r="B111" s="28"/>
      <c r="C111" s="28"/>
      <c r="D111" s="28"/>
      <c r="E111" s="28"/>
      <c r="F111" s="28"/>
      <c r="G111" s="28"/>
      <c r="H111" s="28"/>
      <c r="I111" s="28"/>
      <c r="J111" s="28"/>
    </row>
    <row r="112" spans="1:10">
      <c r="A112" s="28"/>
      <c r="B112" s="28"/>
      <c r="C112" s="28"/>
      <c r="D112" s="28"/>
      <c r="E112" s="28"/>
      <c r="F112" s="28"/>
      <c r="G112" s="28"/>
      <c r="H112" s="28"/>
      <c r="I112" s="28"/>
      <c r="J112" s="28"/>
    </row>
    <row r="113" spans="1:10">
      <c r="A113" s="28"/>
      <c r="B113" s="28"/>
      <c r="C113" s="28"/>
      <c r="D113" s="28"/>
      <c r="E113" s="28"/>
      <c r="F113" s="28"/>
      <c r="G113" s="28"/>
      <c r="H113" s="28"/>
      <c r="I113" s="28"/>
      <c r="J113" s="28"/>
    </row>
    <row r="114" spans="1:10">
      <c r="A114" s="28"/>
      <c r="B114" s="28"/>
      <c r="C114" s="28"/>
      <c r="D114" s="28"/>
      <c r="E114" s="28"/>
      <c r="F114" s="28"/>
      <c r="G114" s="28"/>
      <c r="H114" s="28"/>
      <c r="I114" s="28"/>
      <c r="J114" s="28"/>
    </row>
    <row r="115" spans="1:10">
      <c r="A115" s="28"/>
      <c r="B115" s="28"/>
      <c r="C115" s="28"/>
      <c r="D115" s="28"/>
      <c r="E115" s="28"/>
      <c r="F115" s="28"/>
      <c r="G115" s="28"/>
      <c r="H115" s="28"/>
      <c r="I115" s="28"/>
      <c r="J115" s="28"/>
    </row>
    <row r="116" spans="1:10">
      <c r="A116" s="28"/>
      <c r="B116" s="28"/>
      <c r="C116" s="28"/>
      <c r="D116" s="28"/>
      <c r="E116" s="28"/>
      <c r="F116" s="28"/>
      <c r="G116" s="28"/>
      <c r="H116" s="28"/>
      <c r="I116" s="28"/>
      <c r="J116" s="28"/>
    </row>
    <row r="117" spans="1:10">
      <c r="A117" s="28"/>
      <c r="B117" s="28"/>
      <c r="C117" s="28"/>
      <c r="D117" s="28"/>
      <c r="E117" s="28"/>
      <c r="F117" s="28"/>
      <c r="G117" s="28"/>
      <c r="H117" s="28"/>
      <c r="I117" s="28"/>
      <c r="J117" s="28"/>
    </row>
    <row r="118" spans="1:10">
      <c r="A118" s="28"/>
      <c r="B118" s="28"/>
      <c r="C118" s="28"/>
      <c r="D118" s="28"/>
      <c r="E118" s="28"/>
      <c r="F118" s="28"/>
      <c r="G118" s="28"/>
      <c r="H118" s="28"/>
      <c r="I118" s="28"/>
      <c r="J118" s="28"/>
    </row>
    <row r="119" spans="1:10">
      <c r="A119" s="28"/>
      <c r="B119" s="28"/>
      <c r="C119" s="28"/>
      <c r="D119" s="28"/>
      <c r="E119" s="28"/>
      <c r="F119" s="28"/>
      <c r="G119" s="28"/>
      <c r="H119" s="28"/>
      <c r="I119" s="28"/>
      <c r="J119" s="28"/>
    </row>
    <row r="120" spans="1:10">
      <c r="A120" s="28"/>
      <c r="B120" s="28"/>
      <c r="C120" s="28"/>
      <c r="D120" s="28"/>
      <c r="E120" s="28"/>
      <c r="F120" s="28"/>
      <c r="G120" s="28"/>
      <c r="H120" s="28"/>
      <c r="I120" s="28"/>
      <c r="J120" s="28"/>
    </row>
    <row r="121" spans="1:10">
      <c r="A121" s="28"/>
      <c r="B121" s="28"/>
      <c r="C121" s="28"/>
      <c r="D121" s="28"/>
      <c r="E121" s="28"/>
      <c r="F121" s="28"/>
      <c r="G121" s="28"/>
      <c r="H121" s="28"/>
      <c r="I121" s="28"/>
      <c r="J121" s="28"/>
    </row>
    <row r="122" spans="1:10">
      <c r="A122" s="28"/>
      <c r="B122" s="28"/>
      <c r="C122" s="28"/>
      <c r="D122" s="28"/>
      <c r="E122" s="28"/>
      <c r="F122" s="28"/>
      <c r="G122" s="28"/>
      <c r="H122" s="28"/>
      <c r="I122" s="28"/>
      <c r="J122" s="28"/>
    </row>
    <row r="123" spans="1:10">
      <c r="A123" s="28"/>
      <c r="B123" s="28"/>
      <c r="C123" s="28"/>
      <c r="D123" s="28"/>
      <c r="E123" s="28"/>
      <c r="F123" s="28"/>
      <c r="G123" s="28"/>
      <c r="H123" s="28"/>
      <c r="I123" s="28"/>
      <c r="J123" s="28"/>
    </row>
    <row r="124" spans="1:10">
      <c r="A124" s="28"/>
      <c r="B124" s="28"/>
      <c r="C124" s="28"/>
      <c r="D124" s="28"/>
      <c r="E124" s="28"/>
      <c r="F124" s="28"/>
      <c r="G124" s="28"/>
      <c r="H124" s="28"/>
      <c r="I124" s="28"/>
      <c r="J124" s="28"/>
    </row>
    <row r="125" spans="1:10">
      <c r="A125" s="28"/>
      <c r="B125" s="28"/>
      <c r="C125" s="28"/>
      <c r="D125" s="28"/>
      <c r="E125" s="28"/>
      <c r="F125" s="28"/>
      <c r="G125" s="28"/>
      <c r="H125" s="28"/>
      <c r="I125" s="28"/>
      <c r="J125" s="2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13"/>
  <sheetViews>
    <sheetView workbookViewId="0">
      <selection activeCell="N21" sqref="N21"/>
    </sheetView>
  </sheetViews>
  <sheetFormatPr defaultRowHeight="15"/>
  <cols>
    <col min="1" max="16384" width="9.140625" style="369"/>
  </cols>
  <sheetData>
    <row r="1" spans="1:10">
      <c r="A1" s="368" t="s">
        <v>289</v>
      </c>
      <c r="B1" s="368" t="s">
        <v>432</v>
      </c>
    </row>
    <row r="2" spans="1:10">
      <c r="A2" s="370">
        <v>280</v>
      </c>
      <c r="B2" s="370">
        <v>6</v>
      </c>
      <c r="C2" s="371"/>
    </row>
    <row r="4" spans="1:10">
      <c r="A4" s="372"/>
      <c r="B4" s="373" t="s">
        <v>433</v>
      </c>
      <c r="C4" s="374" t="s">
        <v>434</v>
      </c>
      <c r="D4" s="373" t="s">
        <v>435</v>
      </c>
      <c r="E4" s="374" t="s">
        <v>436</v>
      </c>
      <c r="F4" s="373" t="s">
        <v>437</v>
      </c>
      <c r="G4" s="374" t="s">
        <v>438</v>
      </c>
      <c r="H4" s="373" t="s">
        <v>439</v>
      </c>
      <c r="I4" s="374" t="s">
        <v>440</v>
      </c>
      <c r="J4" s="373" t="s">
        <v>441</v>
      </c>
    </row>
    <row r="5" spans="1:10">
      <c r="A5" s="375">
        <v>0.7</v>
      </c>
      <c r="B5" s="376">
        <f t="shared" ref="B5:J32" si="0">B6-(B$113*0.2/72)</f>
        <v>196.00000000000068</v>
      </c>
      <c r="C5" s="377">
        <f t="shared" si="0"/>
        <v>207.2000000000013</v>
      </c>
      <c r="D5" s="376">
        <f t="shared" si="0"/>
        <v>214.19999999999897</v>
      </c>
      <c r="E5" s="377">
        <f t="shared" si="0"/>
        <v>181.99999999999932</v>
      </c>
      <c r="F5" s="376">
        <f t="shared" si="0"/>
        <v>193.19999999999931</v>
      </c>
      <c r="G5" s="377">
        <f t="shared" si="0"/>
        <v>200.2000000000003</v>
      </c>
      <c r="H5" s="376">
        <f t="shared" si="0"/>
        <v>168.00000000000102</v>
      </c>
      <c r="I5" s="377">
        <f t="shared" si="0"/>
        <v>179.20000000000027</v>
      </c>
      <c r="J5" s="376">
        <f t="shared" si="0"/>
        <v>186.20000000000095</v>
      </c>
    </row>
    <row r="6" spans="1:10">
      <c r="A6" s="375">
        <f>A5+0.00277777777777777</f>
        <v>0.70277777777777772</v>
      </c>
      <c r="B6" s="376">
        <f t="shared" si="0"/>
        <v>196.77777777777845</v>
      </c>
      <c r="C6" s="377">
        <f t="shared" si="0"/>
        <v>208.02222222222352</v>
      </c>
      <c r="D6" s="376">
        <f t="shared" si="0"/>
        <v>215.04999999999896</v>
      </c>
      <c r="E6" s="377">
        <f t="shared" si="0"/>
        <v>182.72222222222155</v>
      </c>
      <c r="F6" s="376">
        <f t="shared" si="0"/>
        <v>193.96666666666599</v>
      </c>
      <c r="G6" s="377">
        <f t="shared" si="0"/>
        <v>200.99444444444475</v>
      </c>
      <c r="H6" s="376">
        <f t="shared" si="0"/>
        <v>168.66666666666768</v>
      </c>
      <c r="I6" s="377">
        <f t="shared" si="0"/>
        <v>179.91111111111138</v>
      </c>
      <c r="J6" s="376">
        <f t="shared" si="0"/>
        <v>186.93888888888984</v>
      </c>
    </row>
    <row r="7" spans="1:10">
      <c r="A7" s="375">
        <f t="shared" ref="A7:A70" si="1">A6+0.00277777777777777</f>
        <v>0.70555555555555549</v>
      </c>
      <c r="B7" s="376">
        <f t="shared" si="0"/>
        <v>197.55555555555623</v>
      </c>
      <c r="C7" s="377">
        <f t="shared" si="0"/>
        <v>208.84444444444574</v>
      </c>
      <c r="D7" s="376">
        <f t="shared" si="0"/>
        <v>215.89999999999895</v>
      </c>
      <c r="E7" s="377">
        <f t="shared" si="0"/>
        <v>183.44444444444377</v>
      </c>
      <c r="F7" s="376">
        <f t="shared" si="0"/>
        <v>194.73333333333267</v>
      </c>
      <c r="G7" s="377">
        <f t="shared" si="0"/>
        <v>201.7888888888892</v>
      </c>
      <c r="H7" s="376">
        <f t="shared" si="0"/>
        <v>169.33333333333434</v>
      </c>
      <c r="I7" s="377">
        <f t="shared" si="0"/>
        <v>180.62222222222249</v>
      </c>
      <c r="J7" s="376">
        <f t="shared" si="0"/>
        <v>187.67777777777872</v>
      </c>
    </row>
    <row r="8" spans="1:10">
      <c r="A8" s="375">
        <f t="shared" si="1"/>
        <v>0.70833333333333326</v>
      </c>
      <c r="B8" s="376">
        <f t="shared" si="0"/>
        <v>198.333333333334</v>
      </c>
      <c r="C8" s="377">
        <f t="shared" si="0"/>
        <v>209.66666666666796</v>
      </c>
      <c r="D8" s="376">
        <f t="shared" si="0"/>
        <v>216.74999999999895</v>
      </c>
      <c r="E8" s="377">
        <f t="shared" si="0"/>
        <v>184.166666666666</v>
      </c>
      <c r="F8" s="376">
        <f t="shared" si="0"/>
        <v>195.49999999999935</v>
      </c>
      <c r="G8" s="377">
        <f t="shared" si="0"/>
        <v>202.58333333333366</v>
      </c>
      <c r="H8" s="376">
        <f t="shared" si="0"/>
        <v>170.00000000000099</v>
      </c>
      <c r="I8" s="377">
        <f t="shared" si="0"/>
        <v>181.3333333333336</v>
      </c>
      <c r="J8" s="376">
        <f t="shared" si="0"/>
        <v>188.4166666666676</v>
      </c>
    </row>
    <row r="9" spans="1:10">
      <c r="A9" s="375">
        <f t="shared" si="1"/>
        <v>0.71111111111111103</v>
      </c>
      <c r="B9" s="376">
        <f t="shared" si="0"/>
        <v>199.11111111111177</v>
      </c>
      <c r="C9" s="377">
        <f t="shared" si="0"/>
        <v>210.48888888889019</v>
      </c>
      <c r="D9" s="376">
        <f t="shared" si="0"/>
        <v>217.59999999999894</v>
      </c>
      <c r="E9" s="377">
        <f t="shared" si="0"/>
        <v>184.88888888888823</v>
      </c>
      <c r="F9" s="376">
        <f t="shared" si="0"/>
        <v>196.26666666666603</v>
      </c>
      <c r="G9" s="377">
        <f t="shared" si="0"/>
        <v>203.37777777777811</v>
      </c>
      <c r="H9" s="376">
        <f t="shared" si="0"/>
        <v>170.66666666666765</v>
      </c>
      <c r="I9" s="377">
        <f t="shared" si="0"/>
        <v>182.04444444444471</v>
      </c>
      <c r="J9" s="376">
        <f t="shared" si="0"/>
        <v>189.15555555555648</v>
      </c>
    </row>
    <row r="10" spans="1:10">
      <c r="A10" s="375">
        <f t="shared" si="1"/>
        <v>0.7138888888888888</v>
      </c>
      <c r="B10" s="376">
        <f t="shared" si="0"/>
        <v>199.88888888888954</v>
      </c>
      <c r="C10" s="377">
        <f t="shared" si="0"/>
        <v>211.31111111111241</v>
      </c>
      <c r="D10" s="376">
        <f t="shared" si="0"/>
        <v>218.44999999999894</v>
      </c>
      <c r="E10" s="377">
        <f t="shared" si="0"/>
        <v>185.61111111111046</v>
      </c>
      <c r="F10" s="376">
        <f t="shared" si="0"/>
        <v>197.03333333333271</v>
      </c>
      <c r="G10" s="377">
        <f t="shared" si="0"/>
        <v>204.17222222222256</v>
      </c>
      <c r="H10" s="376">
        <f t="shared" si="0"/>
        <v>171.33333333333431</v>
      </c>
      <c r="I10" s="377">
        <f t="shared" si="0"/>
        <v>182.75555555555582</v>
      </c>
      <c r="J10" s="376">
        <f t="shared" si="0"/>
        <v>189.89444444444536</v>
      </c>
    </row>
    <row r="11" spans="1:10">
      <c r="A11" s="375">
        <f t="shared" si="1"/>
        <v>0.71666666666666656</v>
      </c>
      <c r="B11" s="376">
        <f t="shared" si="0"/>
        <v>200.66666666666731</v>
      </c>
      <c r="C11" s="377">
        <f t="shared" si="0"/>
        <v>212.13333333333463</v>
      </c>
      <c r="D11" s="376">
        <f t="shared" si="0"/>
        <v>219.29999999999893</v>
      </c>
      <c r="E11" s="377">
        <f t="shared" si="0"/>
        <v>186.33333333333269</v>
      </c>
      <c r="F11" s="376">
        <f t="shared" si="0"/>
        <v>197.79999999999939</v>
      </c>
      <c r="G11" s="377">
        <f t="shared" si="0"/>
        <v>204.96666666666701</v>
      </c>
      <c r="H11" s="376">
        <f t="shared" si="0"/>
        <v>172.00000000000097</v>
      </c>
      <c r="I11" s="377">
        <f t="shared" si="0"/>
        <v>183.46666666666692</v>
      </c>
      <c r="J11" s="376">
        <f t="shared" si="0"/>
        <v>190.63333333333424</v>
      </c>
    </row>
    <row r="12" spans="1:10">
      <c r="A12" s="375">
        <f t="shared" si="1"/>
        <v>0.71944444444444433</v>
      </c>
      <c r="B12" s="376">
        <f t="shared" si="0"/>
        <v>201.44444444444508</v>
      </c>
      <c r="C12" s="377">
        <f t="shared" si="0"/>
        <v>212.95555555555686</v>
      </c>
      <c r="D12" s="376">
        <f t="shared" si="0"/>
        <v>220.14999999999893</v>
      </c>
      <c r="E12" s="377">
        <f t="shared" si="0"/>
        <v>187.05555555555492</v>
      </c>
      <c r="F12" s="376">
        <f t="shared" si="0"/>
        <v>198.56666666666607</v>
      </c>
      <c r="G12" s="377">
        <f t="shared" si="0"/>
        <v>205.76111111111146</v>
      </c>
      <c r="H12" s="376">
        <f t="shared" si="0"/>
        <v>172.66666666666762</v>
      </c>
      <c r="I12" s="377">
        <f t="shared" si="0"/>
        <v>184.17777777777803</v>
      </c>
      <c r="J12" s="376">
        <f t="shared" si="0"/>
        <v>191.37222222222312</v>
      </c>
    </row>
    <row r="13" spans="1:10">
      <c r="A13" s="375">
        <f t="shared" si="1"/>
        <v>0.7222222222222221</v>
      </c>
      <c r="B13" s="376">
        <f t="shared" si="0"/>
        <v>202.22222222222285</v>
      </c>
      <c r="C13" s="377">
        <f t="shared" si="0"/>
        <v>213.77777777777908</v>
      </c>
      <c r="D13" s="376">
        <f t="shared" si="0"/>
        <v>220.99999999999892</v>
      </c>
      <c r="E13" s="377">
        <f t="shared" si="0"/>
        <v>187.77777777777715</v>
      </c>
      <c r="F13" s="376">
        <f t="shared" si="0"/>
        <v>199.33333333333275</v>
      </c>
      <c r="G13" s="377">
        <f t="shared" si="0"/>
        <v>206.55555555555591</v>
      </c>
      <c r="H13" s="376">
        <f t="shared" si="0"/>
        <v>173.33333333333428</v>
      </c>
      <c r="I13" s="377">
        <f t="shared" si="0"/>
        <v>184.88888888888914</v>
      </c>
      <c r="J13" s="376">
        <f t="shared" si="0"/>
        <v>192.111111111112</v>
      </c>
    </row>
    <row r="14" spans="1:10">
      <c r="A14" s="375">
        <f t="shared" si="1"/>
        <v>0.72499999999999987</v>
      </c>
      <c r="B14" s="376">
        <f t="shared" si="0"/>
        <v>203.00000000000063</v>
      </c>
      <c r="C14" s="377">
        <f t="shared" si="0"/>
        <v>214.6000000000013</v>
      </c>
      <c r="D14" s="376">
        <f t="shared" si="0"/>
        <v>221.84999999999891</v>
      </c>
      <c r="E14" s="377">
        <f t="shared" si="0"/>
        <v>188.49999999999937</v>
      </c>
      <c r="F14" s="376">
        <f t="shared" si="0"/>
        <v>200.09999999999943</v>
      </c>
      <c r="G14" s="377">
        <f t="shared" si="0"/>
        <v>207.35000000000036</v>
      </c>
      <c r="H14" s="376">
        <f t="shared" si="0"/>
        <v>174.00000000000094</v>
      </c>
      <c r="I14" s="377">
        <f t="shared" si="0"/>
        <v>185.60000000000025</v>
      </c>
      <c r="J14" s="376">
        <f t="shared" si="0"/>
        <v>192.85000000000088</v>
      </c>
    </row>
    <row r="15" spans="1:10">
      <c r="A15" s="375">
        <f t="shared" si="1"/>
        <v>0.72777777777777763</v>
      </c>
      <c r="B15" s="376">
        <f t="shared" si="0"/>
        <v>203.7777777777784</v>
      </c>
      <c r="C15" s="377">
        <f t="shared" si="0"/>
        <v>215.42222222222352</v>
      </c>
      <c r="D15" s="376">
        <f t="shared" si="0"/>
        <v>222.69999999999891</v>
      </c>
      <c r="E15" s="377">
        <f t="shared" si="0"/>
        <v>189.2222222222216</v>
      </c>
      <c r="F15" s="376">
        <f t="shared" si="0"/>
        <v>200.86666666666611</v>
      </c>
      <c r="G15" s="377">
        <f t="shared" si="0"/>
        <v>208.14444444444482</v>
      </c>
      <c r="H15" s="376">
        <f t="shared" si="0"/>
        <v>174.6666666666676</v>
      </c>
      <c r="I15" s="377">
        <f t="shared" si="0"/>
        <v>186.31111111111136</v>
      </c>
      <c r="J15" s="376">
        <f t="shared" si="0"/>
        <v>193.58888888888976</v>
      </c>
    </row>
    <row r="16" spans="1:10">
      <c r="A16" s="375">
        <f t="shared" si="1"/>
        <v>0.7305555555555554</v>
      </c>
      <c r="B16" s="376">
        <f t="shared" si="0"/>
        <v>204.55555555555617</v>
      </c>
      <c r="C16" s="377">
        <f t="shared" si="0"/>
        <v>216.24444444444575</v>
      </c>
      <c r="D16" s="376">
        <f t="shared" si="0"/>
        <v>223.5499999999989</v>
      </c>
      <c r="E16" s="377">
        <f t="shared" si="0"/>
        <v>189.94444444444383</v>
      </c>
      <c r="F16" s="376">
        <f t="shared" si="0"/>
        <v>201.63333333333279</v>
      </c>
      <c r="G16" s="377">
        <f t="shared" si="0"/>
        <v>208.93888888888927</v>
      </c>
      <c r="H16" s="376">
        <f t="shared" si="0"/>
        <v>175.33333333333425</v>
      </c>
      <c r="I16" s="377">
        <f t="shared" si="0"/>
        <v>187.02222222222247</v>
      </c>
      <c r="J16" s="376">
        <f t="shared" si="0"/>
        <v>194.32777777777864</v>
      </c>
    </row>
    <row r="17" spans="1:10">
      <c r="A17" s="375">
        <f t="shared" si="1"/>
        <v>0.73333333333333317</v>
      </c>
      <c r="B17" s="376">
        <f t="shared" si="0"/>
        <v>205.33333333333394</v>
      </c>
      <c r="C17" s="377">
        <f t="shared" si="0"/>
        <v>217.06666666666797</v>
      </c>
      <c r="D17" s="376">
        <f t="shared" si="0"/>
        <v>224.3999999999989</v>
      </c>
      <c r="E17" s="377">
        <f t="shared" si="0"/>
        <v>190.66666666666606</v>
      </c>
      <c r="F17" s="376">
        <f t="shared" si="0"/>
        <v>202.39999999999947</v>
      </c>
      <c r="G17" s="377">
        <f t="shared" si="0"/>
        <v>209.73333333333372</v>
      </c>
      <c r="H17" s="376">
        <f t="shared" si="0"/>
        <v>176.00000000000091</v>
      </c>
      <c r="I17" s="377">
        <f t="shared" si="0"/>
        <v>187.73333333333358</v>
      </c>
      <c r="J17" s="376">
        <f t="shared" si="0"/>
        <v>195.06666666666752</v>
      </c>
    </row>
    <row r="18" spans="1:10">
      <c r="A18" s="375">
        <f t="shared" si="1"/>
        <v>0.73611111111111094</v>
      </c>
      <c r="B18" s="376">
        <f t="shared" si="0"/>
        <v>206.11111111111171</v>
      </c>
      <c r="C18" s="377">
        <f t="shared" si="0"/>
        <v>217.88888888889019</v>
      </c>
      <c r="D18" s="376">
        <f t="shared" si="0"/>
        <v>225.24999999999889</v>
      </c>
      <c r="E18" s="377">
        <f t="shared" si="0"/>
        <v>191.38888888888829</v>
      </c>
      <c r="F18" s="376">
        <f t="shared" si="0"/>
        <v>203.16666666666615</v>
      </c>
      <c r="G18" s="377">
        <f t="shared" si="0"/>
        <v>210.52777777777817</v>
      </c>
      <c r="H18" s="376">
        <f t="shared" si="0"/>
        <v>176.66666666666757</v>
      </c>
      <c r="I18" s="377">
        <f t="shared" si="0"/>
        <v>188.44444444444468</v>
      </c>
      <c r="J18" s="376">
        <f t="shared" si="0"/>
        <v>195.8055555555564</v>
      </c>
    </row>
    <row r="19" spans="1:10">
      <c r="A19" s="375">
        <f t="shared" si="1"/>
        <v>0.73888888888888871</v>
      </c>
      <c r="B19" s="376">
        <f t="shared" si="0"/>
        <v>206.88888888888948</v>
      </c>
      <c r="C19" s="377">
        <f t="shared" si="0"/>
        <v>218.71111111111242</v>
      </c>
      <c r="D19" s="376">
        <f t="shared" si="0"/>
        <v>226.09999999999889</v>
      </c>
      <c r="E19" s="377">
        <f t="shared" si="0"/>
        <v>192.11111111111052</v>
      </c>
      <c r="F19" s="376">
        <f t="shared" si="0"/>
        <v>203.93333333333283</v>
      </c>
      <c r="G19" s="377">
        <f t="shared" si="0"/>
        <v>211.32222222222262</v>
      </c>
      <c r="H19" s="376">
        <f t="shared" si="0"/>
        <v>177.33333333333422</v>
      </c>
      <c r="I19" s="377">
        <f t="shared" si="0"/>
        <v>189.15555555555579</v>
      </c>
      <c r="J19" s="376">
        <f t="shared" si="0"/>
        <v>196.54444444444528</v>
      </c>
    </row>
    <row r="20" spans="1:10">
      <c r="A20" s="375">
        <f t="shared" si="1"/>
        <v>0.74166666666666647</v>
      </c>
      <c r="B20" s="376">
        <f t="shared" si="0"/>
        <v>207.66666666666725</v>
      </c>
      <c r="C20" s="377">
        <f t="shared" si="0"/>
        <v>219.53333333333464</v>
      </c>
      <c r="D20" s="376">
        <f t="shared" si="0"/>
        <v>226.94999999999888</v>
      </c>
      <c r="E20" s="377">
        <f t="shared" si="0"/>
        <v>192.83333333333275</v>
      </c>
      <c r="F20" s="376">
        <f t="shared" si="0"/>
        <v>204.69999999999951</v>
      </c>
      <c r="G20" s="377">
        <f t="shared" si="0"/>
        <v>212.11666666666707</v>
      </c>
      <c r="H20" s="376">
        <f t="shared" si="0"/>
        <v>178.00000000000088</v>
      </c>
      <c r="I20" s="377">
        <f t="shared" si="0"/>
        <v>189.8666666666669</v>
      </c>
      <c r="J20" s="376">
        <f t="shared" si="0"/>
        <v>197.28333333333416</v>
      </c>
    </row>
    <row r="21" spans="1:10">
      <c r="A21" s="375">
        <f t="shared" si="1"/>
        <v>0.74444444444444424</v>
      </c>
      <c r="B21" s="376">
        <f t="shared" si="0"/>
        <v>208.44444444444503</v>
      </c>
      <c r="C21" s="377">
        <f t="shared" si="0"/>
        <v>220.35555555555686</v>
      </c>
      <c r="D21" s="376">
        <f t="shared" si="0"/>
        <v>227.79999999999887</v>
      </c>
      <c r="E21" s="377">
        <f t="shared" si="0"/>
        <v>193.55555555555497</v>
      </c>
      <c r="F21" s="376">
        <f t="shared" si="0"/>
        <v>205.46666666666619</v>
      </c>
      <c r="G21" s="377">
        <f t="shared" si="0"/>
        <v>212.91111111111152</v>
      </c>
      <c r="H21" s="376">
        <f t="shared" si="0"/>
        <v>178.66666666666754</v>
      </c>
      <c r="I21" s="377">
        <f t="shared" si="0"/>
        <v>190.57777777777801</v>
      </c>
      <c r="J21" s="376">
        <f t="shared" si="0"/>
        <v>198.02222222222304</v>
      </c>
    </row>
    <row r="22" spans="1:10">
      <c r="A22" s="375">
        <f t="shared" si="1"/>
        <v>0.74722222222222201</v>
      </c>
      <c r="B22" s="376">
        <f t="shared" si="0"/>
        <v>209.2222222222228</v>
      </c>
      <c r="C22" s="377">
        <f t="shared" si="0"/>
        <v>221.17777777777908</v>
      </c>
      <c r="D22" s="376">
        <f t="shared" si="0"/>
        <v>228.64999999999887</v>
      </c>
      <c r="E22" s="377">
        <f t="shared" si="0"/>
        <v>194.2777777777772</v>
      </c>
      <c r="F22" s="376">
        <f t="shared" si="0"/>
        <v>206.23333333333287</v>
      </c>
      <c r="G22" s="377">
        <f t="shared" si="0"/>
        <v>213.70555555555597</v>
      </c>
      <c r="H22" s="376">
        <f t="shared" si="0"/>
        <v>179.3333333333342</v>
      </c>
      <c r="I22" s="377">
        <f t="shared" si="0"/>
        <v>191.28888888888912</v>
      </c>
      <c r="J22" s="376">
        <f t="shared" si="0"/>
        <v>198.76111111111192</v>
      </c>
    </row>
    <row r="23" spans="1:10">
      <c r="A23" s="375">
        <f t="shared" si="1"/>
        <v>0.74999999999999978</v>
      </c>
      <c r="B23" s="376">
        <f t="shared" si="0"/>
        <v>210.00000000000057</v>
      </c>
      <c r="C23" s="377">
        <f t="shared" si="0"/>
        <v>222.00000000000131</v>
      </c>
      <c r="D23" s="376">
        <f t="shared" si="0"/>
        <v>229.49999999999886</v>
      </c>
      <c r="E23" s="377">
        <f t="shared" si="0"/>
        <v>194.99999999999943</v>
      </c>
      <c r="F23" s="376">
        <f t="shared" si="0"/>
        <v>206.99999999999955</v>
      </c>
      <c r="G23" s="377">
        <f t="shared" si="0"/>
        <v>214.50000000000043</v>
      </c>
      <c r="H23" s="376">
        <f t="shared" si="0"/>
        <v>180.00000000000085</v>
      </c>
      <c r="I23" s="377">
        <f t="shared" si="0"/>
        <v>192.00000000000023</v>
      </c>
      <c r="J23" s="376">
        <f t="shared" si="0"/>
        <v>199.5000000000008</v>
      </c>
    </row>
    <row r="24" spans="1:10">
      <c r="A24" s="375">
        <f t="shared" si="1"/>
        <v>0.75277777777777755</v>
      </c>
      <c r="B24" s="376">
        <f t="shared" si="0"/>
        <v>210.77777777777834</v>
      </c>
      <c r="C24" s="377">
        <f t="shared" si="0"/>
        <v>222.82222222222353</v>
      </c>
      <c r="D24" s="376">
        <f t="shared" si="0"/>
        <v>230.34999999999886</v>
      </c>
      <c r="E24" s="377">
        <f t="shared" si="0"/>
        <v>195.72222222222166</v>
      </c>
      <c r="F24" s="376">
        <f t="shared" si="0"/>
        <v>207.76666666666623</v>
      </c>
      <c r="G24" s="377">
        <f t="shared" si="0"/>
        <v>215.29444444444488</v>
      </c>
      <c r="H24" s="376">
        <f t="shared" si="0"/>
        <v>180.66666666666751</v>
      </c>
      <c r="I24" s="377">
        <f t="shared" si="0"/>
        <v>192.71111111111134</v>
      </c>
      <c r="J24" s="376">
        <f t="shared" si="0"/>
        <v>200.23888888888968</v>
      </c>
    </row>
    <row r="25" spans="1:10">
      <c r="A25" s="375">
        <f t="shared" si="1"/>
        <v>0.75555555555555531</v>
      </c>
      <c r="B25" s="376">
        <f t="shared" si="0"/>
        <v>211.55555555555611</v>
      </c>
      <c r="C25" s="377">
        <f t="shared" si="0"/>
        <v>223.64444444444575</v>
      </c>
      <c r="D25" s="376">
        <f t="shared" si="0"/>
        <v>231.19999999999885</v>
      </c>
      <c r="E25" s="377">
        <f t="shared" si="0"/>
        <v>196.44444444444389</v>
      </c>
      <c r="F25" s="376">
        <f t="shared" si="0"/>
        <v>208.53333333333291</v>
      </c>
      <c r="G25" s="377">
        <f t="shared" si="0"/>
        <v>216.08888888888933</v>
      </c>
      <c r="H25" s="376">
        <f t="shared" si="0"/>
        <v>181.33333333333417</v>
      </c>
      <c r="I25" s="377">
        <f t="shared" si="0"/>
        <v>193.42222222222244</v>
      </c>
      <c r="J25" s="376">
        <f t="shared" si="0"/>
        <v>200.97777777777856</v>
      </c>
    </row>
    <row r="26" spans="1:10">
      <c r="A26" s="375">
        <f t="shared" si="1"/>
        <v>0.75833333333333308</v>
      </c>
      <c r="B26" s="376">
        <f t="shared" si="0"/>
        <v>212.33333333333388</v>
      </c>
      <c r="C26" s="377">
        <f t="shared" si="0"/>
        <v>224.46666666666798</v>
      </c>
      <c r="D26" s="376">
        <f t="shared" si="0"/>
        <v>232.04999999999885</v>
      </c>
      <c r="E26" s="377">
        <f t="shared" si="0"/>
        <v>197.16666666666612</v>
      </c>
      <c r="F26" s="376">
        <f t="shared" si="0"/>
        <v>209.29999999999959</v>
      </c>
      <c r="G26" s="377">
        <f t="shared" si="0"/>
        <v>216.88333333333378</v>
      </c>
      <c r="H26" s="376">
        <f t="shared" si="0"/>
        <v>182.00000000000082</v>
      </c>
      <c r="I26" s="377">
        <f t="shared" si="0"/>
        <v>194.13333333333355</v>
      </c>
      <c r="J26" s="376">
        <f t="shared" si="0"/>
        <v>201.71666666666744</v>
      </c>
    </row>
    <row r="27" spans="1:10">
      <c r="A27" s="375">
        <f t="shared" si="1"/>
        <v>0.76111111111111085</v>
      </c>
      <c r="B27" s="376">
        <f t="shared" si="0"/>
        <v>213.11111111111165</v>
      </c>
      <c r="C27" s="377">
        <f t="shared" si="0"/>
        <v>225.2888888888902</v>
      </c>
      <c r="D27" s="376">
        <f t="shared" si="0"/>
        <v>232.89999999999884</v>
      </c>
      <c r="E27" s="377">
        <f t="shared" si="0"/>
        <v>197.88888888888835</v>
      </c>
      <c r="F27" s="376">
        <f t="shared" si="0"/>
        <v>210.06666666666626</v>
      </c>
      <c r="G27" s="377">
        <f t="shared" si="0"/>
        <v>217.67777777777823</v>
      </c>
      <c r="H27" s="376">
        <f t="shared" si="0"/>
        <v>182.66666666666748</v>
      </c>
      <c r="I27" s="377">
        <f t="shared" si="0"/>
        <v>194.84444444444466</v>
      </c>
      <c r="J27" s="376">
        <f t="shared" si="0"/>
        <v>202.45555555555632</v>
      </c>
    </row>
    <row r="28" spans="1:10">
      <c r="A28" s="375">
        <f t="shared" si="1"/>
        <v>0.76388888888888862</v>
      </c>
      <c r="B28" s="376">
        <f t="shared" si="0"/>
        <v>213.88888888888943</v>
      </c>
      <c r="C28" s="377">
        <f t="shared" si="0"/>
        <v>226.11111111111242</v>
      </c>
      <c r="D28" s="376">
        <f t="shared" si="0"/>
        <v>233.74999999999883</v>
      </c>
      <c r="E28" s="377">
        <f t="shared" si="0"/>
        <v>198.61111111111057</v>
      </c>
      <c r="F28" s="376">
        <f t="shared" si="0"/>
        <v>210.83333333333294</v>
      </c>
      <c r="G28" s="377">
        <f t="shared" si="0"/>
        <v>218.47222222222268</v>
      </c>
      <c r="H28" s="376">
        <f t="shared" si="0"/>
        <v>183.33333333333414</v>
      </c>
      <c r="I28" s="377">
        <f t="shared" si="0"/>
        <v>195.55555555555577</v>
      </c>
      <c r="J28" s="376">
        <f t="shared" si="0"/>
        <v>203.1944444444452</v>
      </c>
    </row>
    <row r="29" spans="1:10">
      <c r="A29" s="375">
        <f t="shared" si="1"/>
        <v>0.76666666666666639</v>
      </c>
      <c r="B29" s="376">
        <f t="shared" si="0"/>
        <v>214.6666666666672</v>
      </c>
      <c r="C29" s="377">
        <f t="shared" si="0"/>
        <v>226.93333333333464</v>
      </c>
      <c r="D29" s="376">
        <f t="shared" si="0"/>
        <v>234.59999999999883</v>
      </c>
      <c r="E29" s="377">
        <f t="shared" si="0"/>
        <v>199.3333333333328</v>
      </c>
      <c r="F29" s="376">
        <f t="shared" si="0"/>
        <v>211.59999999999962</v>
      </c>
      <c r="G29" s="377">
        <f t="shared" si="0"/>
        <v>219.26666666666713</v>
      </c>
      <c r="H29" s="376">
        <f t="shared" si="0"/>
        <v>184.0000000000008</v>
      </c>
      <c r="I29" s="377">
        <f t="shared" si="0"/>
        <v>196.26666666666688</v>
      </c>
      <c r="J29" s="376">
        <f t="shared" si="0"/>
        <v>203.93333333333408</v>
      </c>
    </row>
    <row r="30" spans="1:10">
      <c r="A30" s="375">
        <f t="shared" si="1"/>
        <v>0.76944444444444415</v>
      </c>
      <c r="B30" s="376">
        <f t="shared" si="0"/>
        <v>215.44444444444497</v>
      </c>
      <c r="C30" s="377">
        <f t="shared" si="0"/>
        <v>227.75555555555687</v>
      </c>
      <c r="D30" s="376">
        <f t="shared" si="0"/>
        <v>235.44999999999882</v>
      </c>
      <c r="E30" s="377">
        <f t="shared" si="0"/>
        <v>200.05555555555503</v>
      </c>
      <c r="F30" s="376">
        <f t="shared" si="0"/>
        <v>212.3666666666663</v>
      </c>
      <c r="G30" s="377">
        <f t="shared" si="0"/>
        <v>220.06111111111159</v>
      </c>
      <c r="H30" s="376">
        <f t="shared" si="0"/>
        <v>184.66666666666745</v>
      </c>
      <c r="I30" s="377">
        <f t="shared" si="0"/>
        <v>196.97777777777799</v>
      </c>
      <c r="J30" s="376">
        <f t="shared" si="0"/>
        <v>204.67222222222296</v>
      </c>
    </row>
    <row r="31" spans="1:10">
      <c r="A31" s="375">
        <f t="shared" si="1"/>
        <v>0.77222222222222192</v>
      </c>
      <c r="B31" s="376">
        <f t="shared" si="0"/>
        <v>216.22222222222274</v>
      </c>
      <c r="C31" s="377">
        <f t="shared" si="0"/>
        <v>228.57777777777909</v>
      </c>
      <c r="D31" s="376">
        <f t="shared" si="0"/>
        <v>236.29999999999882</v>
      </c>
      <c r="E31" s="377">
        <f t="shared" si="0"/>
        <v>200.77777777777726</v>
      </c>
      <c r="F31" s="376">
        <f t="shared" si="0"/>
        <v>213.13333333333298</v>
      </c>
      <c r="G31" s="377">
        <f t="shared" si="0"/>
        <v>220.85555555555604</v>
      </c>
      <c r="H31" s="376">
        <f t="shared" si="0"/>
        <v>185.33333333333411</v>
      </c>
      <c r="I31" s="377">
        <f t="shared" si="0"/>
        <v>197.6888888888891</v>
      </c>
      <c r="J31" s="376">
        <f t="shared" si="0"/>
        <v>205.41111111111184</v>
      </c>
    </row>
    <row r="32" spans="1:10">
      <c r="A32" s="375">
        <f t="shared" si="1"/>
        <v>0.77499999999999969</v>
      </c>
      <c r="B32" s="376">
        <f t="shared" si="0"/>
        <v>217.00000000000051</v>
      </c>
      <c r="C32" s="377">
        <f t="shared" si="0"/>
        <v>229.40000000000131</v>
      </c>
      <c r="D32" s="376">
        <f t="shared" si="0"/>
        <v>237.14999999999881</v>
      </c>
      <c r="E32" s="377">
        <f t="shared" si="0"/>
        <v>201.49999999999949</v>
      </c>
      <c r="F32" s="376">
        <f t="shared" si="0"/>
        <v>213.89999999999966</v>
      </c>
      <c r="G32" s="377">
        <f t="shared" si="0"/>
        <v>221.65000000000049</v>
      </c>
      <c r="H32" s="376">
        <f t="shared" si="0"/>
        <v>186.00000000000077</v>
      </c>
      <c r="I32" s="377">
        <f t="shared" si="0"/>
        <v>198.4000000000002</v>
      </c>
      <c r="J32" s="376">
        <f t="shared" si="0"/>
        <v>206.15000000000072</v>
      </c>
    </row>
    <row r="33" spans="1:10">
      <c r="A33" s="375">
        <f t="shared" si="1"/>
        <v>0.77777777777777746</v>
      </c>
      <c r="B33" s="376">
        <f>B34-(B$113*0.2/72)</f>
        <v>217.77777777777828</v>
      </c>
      <c r="C33" s="377">
        <f>C34-(C$113*0.2/72)</f>
        <v>230.22222222222354</v>
      </c>
      <c r="D33" s="376">
        <f>D34-(D$113*0.2/72)</f>
        <v>237.99999999999881</v>
      </c>
      <c r="E33" s="377">
        <f t="shared" ref="E33:J75" si="2">E34-(E$113*0.2/72)</f>
        <v>202.22222222222172</v>
      </c>
      <c r="F33" s="376">
        <f t="shared" si="2"/>
        <v>214.66666666666634</v>
      </c>
      <c r="G33" s="377">
        <f t="shared" si="2"/>
        <v>222.44444444444494</v>
      </c>
      <c r="H33" s="376">
        <f t="shared" si="2"/>
        <v>186.66666666666742</v>
      </c>
      <c r="I33" s="377">
        <f t="shared" si="2"/>
        <v>199.11111111111131</v>
      </c>
      <c r="J33" s="376">
        <f t="shared" si="2"/>
        <v>206.8888888888896</v>
      </c>
    </row>
    <row r="34" spans="1:10">
      <c r="A34" s="375">
        <f t="shared" si="1"/>
        <v>0.78055555555555522</v>
      </c>
      <c r="B34" s="376">
        <f t="shared" ref="B34:G97" si="3">B35-(B$113*0.2/72)</f>
        <v>218.55555555555605</v>
      </c>
      <c r="C34" s="377">
        <f t="shared" si="3"/>
        <v>231.04444444444576</v>
      </c>
      <c r="D34" s="376">
        <f t="shared" si="3"/>
        <v>238.8499999999988</v>
      </c>
      <c r="E34" s="377">
        <f t="shared" si="2"/>
        <v>202.94444444444395</v>
      </c>
      <c r="F34" s="376">
        <f t="shared" si="2"/>
        <v>215.43333333333302</v>
      </c>
      <c r="G34" s="377">
        <f t="shared" si="2"/>
        <v>223.23888888888939</v>
      </c>
      <c r="H34" s="376">
        <f t="shared" si="2"/>
        <v>187.33333333333408</v>
      </c>
      <c r="I34" s="377">
        <f t="shared" si="2"/>
        <v>199.82222222222242</v>
      </c>
      <c r="J34" s="376">
        <f t="shared" si="2"/>
        <v>207.62777777777848</v>
      </c>
    </row>
    <row r="35" spans="1:10">
      <c r="A35" s="375">
        <f t="shared" si="1"/>
        <v>0.78333333333333299</v>
      </c>
      <c r="B35" s="376">
        <f t="shared" si="3"/>
        <v>219.33333333333383</v>
      </c>
      <c r="C35" s="377">
        <f t="shared" si="3"/>
        <v>231.86666666666798</v>
      </c>
      <c r="D35" s="376">
        <f t="shared" si="3"/>
        <v>239.69999999999879</v>
      </c>
      <c r="E35" s="377">
        <f t="shared" si="2"/>
        <v>203.66666666666617</v>
      </c>
      <c r="F35" s="376">
        <f t="shared" si="2"/>
        <v>216.1999999999997</v>
      </c>
      <c r="G35" s="377">
        <f t="shared" si="2"/>
        <v>224.03333333333384</v>
      </c>
      <c r="H35" s="376">
        <f t="shared" si="2"/>
        <v>188.00000000000074</v>
      </c>
      <c r="I35" s="377">
        <f t="shared" si="2"/>
        <v>200.53333333333353</v>
      </c>
      <c r="J35" s="376">
        <f t="shared" si="2"/>
        <v>208.36666666666736</v>
      </c>
    </row>
    <row r="36" spans="1:10">
      <c r="A36" s="375">
        <f t="shared" si="1"/>
        <v>0.78611111111111076</v>
      </c>
      <c r="B36" s="376">
        <f t="shared" si="3"/>
        <v>220.1111111111116</v>
      </c>
      <c r="C36" s="377">
        <f t="shared" si="3"/>
        <v>232.6888888888902</v>
      </c>
      <c r="D36" s="376">
        <f t="shared" si="3"/>
        <v>240.54999999999879</v>
      </c>
      <c r="E36" s="377">
        <f t="shared" si="2"/>
        <v>204.3888888888884</v>
      </c>
      <c r="F36" s="376">
        <f t="shared" si="2"/>
        <v>216.96666666666638</v>
      </c>
      <c r="G36" s="377">
        <f t="shared" si="2"/>
        <v>224.82777777777829</v>
      </c>
      <c r="H36" s="376">
        <f t="shared" si="2"/>
        <v>188.6666666666674</v>
      </c>
      <c r="I36" s="377">
        <f t="shared" si="2"/>
        <v>201.24444444444464</v>
      </c>
      <c r="J36" s="376">
        <f t="shared" si="2"/>
        <v>209.10555555555624</v>
      </c>
    </row>
    <row r="37" spans="1:10">
      <c r="A37" s="375">
        <f t="shared" si="1"/>
        <v>0.78888888888888853</v>
      </c>
      <c r="B37" s="376">
        <f t="shared" si="3"/>
        <v>220.88888888888937</v>
      </c>
      <c r="C37" s="377">
        <f t="shared" si="3"/>
        <v>233.51111111111243</v>
      </c>
      <c r="D37" s="376">
        <f t="shared" si="3"/>
        <v>241.39999999999878</v>
      </c>
      <c r="E37" s="377">
        <f t="shared" si="2"/>
        <v>205.11111111111063</v>
      </c>
      <c r="F37" s="376">
        <f t="shared" si="2"/>
        <v>217.73333333333306</v>
      </c>
      <c r="G37" s="377">
        <f t="shared" si="2"/>
        <v>225.62222222222275</v>
      </c>
      <c r="H37" s="376">
        <f t="shared" si="2"/>
        <v>189.33333333333405</v>
      </c>
      <c r="I37" s="377">
        <f t="shared" si="2"/>
        <v>201.95555555555575</v>
      </c>
      <c r="J37" s="376">
        <f t="shared" si="2"/>
        <v>209.84444444444512</v>
      </c>
    </row>
    <row r="38" spans="1:10">
      <c r="A38" s="375">
        <f t="shared" si="1"/>
        <v>0.7916666666666663</v>
      </c>
      <c r="B38" s="376">
        <f t="shared" si="3"/>
        <v>221.66666666666714</v>
      </c>
      <c r="C38" s="377">
        <f t="shared" si="3"/>
        <v>234.33333333333465</v>
      </c>
      <c r="D38" s="376">
        <f t="shared" si="3"/>
        <v>242.24999999999878</v>
      </c>
      <c r="E38" s="377">
        <f t="shared" si="2"/>
        <v>205.83333333333286</v>
      </c>
      <c r="F38" s="376">
        <f t="shared" si="2"/>
        <v>218.49999999999974</v>
      </c>
      <c r="G38" s="377">
        <f t="shared" si="2"/>
        <v>226.4166666666672</v>
      </c>
      <c r="H38" s="376">
        <f t="shared" si="2"/>
        <v>190.00000000000071</v>
      </c>
      <c r="I38" s="377">
        <f t="shared" si="2"/>
        <v>202.66666666666686</v>
      </c>
      <c r="J38" s="376">
        <f t="shared" si="2"/>
        <v>210.583333333334</v>
      </c>
    </row>
    <row r="39" spans="1:10">
      <c r="A39" s="375">
        <f t="shared" si="1"/>
        <v>0.79444444444444406</v>
      </c>
      <c r="B39" s="376">
        <f t="shared" si="3"/>
        <v>222.44444444444491</v>
      </c>
      <c r="C39" s="377">
        <f t="shared" si="3"/>
        <v>235.15555555555687</v>
      </c>
      <c r="D39" s="376">
        <f t="shared" si="3"/>
        <v>243.09999999999877</v>
      </c>
      <c r="E39" s="377">
        <f t="shared" si="2"/>
        <v>206.55555555555509</v>
      </c>
      <c r="F39" s="376">
        <f t="shared" si="2"/>
        <v>219.26666666666642</v>
      </c>
      <c r="G39" s="377">
        <f t="shared" si="2"/>
        <v>227.21111111111165</v>
      </c>
      <c r="H39" s="376">
        <f t="shared" si="2"/>
        <v>190.66666666666737</v>
      </c>
      <c r="I39" s="377">
        <f t="shared" si="2"/>
        <v>203.37777777777796</v>
      </c>
      <c r="J39" s="376">
        <f t="shared" si="2"/>
        <v>211.32222222222288</v>
      </c>
    </row>
    <row r="40" spans="1:10">
      <c r="A40" s="375">
        <f t="shared" si="1"/>
        <v>0.79722222222222183</v>
      </c>
      <c r="B40" s="376">
        <f t="shared" si="3"/>
        <v>223.22222222222268</v>
      </c>
      <c r="C40" s="377">
        <f t="shared" si="3"/>
        <v>235.9777777777791</v>
      </c>
      <c r="D40" s="376">
        <f t="shared" si="3"/>
        <v>243.94999999999877</v>
      </c>
      <c r="E40" s="377">
        <f t="shared" si="2"/>
        <v>207.27777777777732</v>
      </c>
      <c r="F40" s="376">
        <f t="shared" si="2"/>
        <v>220.0333333333331</v>
      </c>
      <c r="G40" s="377">
        <f t="shared" si="2"/>
        <v>228.0055555555561</v>
      </c>
      <c r="H40" s="376">
        <f t="shared" si="2"/>
        <v>191.33333333333402</v>
      </c>
      <c r="I40" s="377">
        <f t="shared" si="2"/>
        <v>204.08888888888907</v>
      </c>
      <c r="J40" s="376">
        <f t="shared" si="2"/>
        <v>212.06111111111176</v>
      </c>
    </row>
    <row r="41" spans="1:10">
      <c r="A41" s="375">
        <f t="shared" si="1"/>
        <v>0.7999999999999996</v>
      </c>
      <c r="B41" s="376">
        <f t="shared" si="3"/>
        <v>224.00000000000045</v>
      </c>
      <c r="C41" s="377">
        <f t="shared" si="3"/>
        <v>236.80000000000132</v>
      </c>
      <c r="D41" s="376">
        <f t="shared" si="3"/>
        <v>244.79999999999876</v>
      </c>
      <c r="E41" s="377">
        <f t="shared" si="2"/>
        <v>207.99999999999955</v>
      </c>
      <c r="F41" s="376">
        <f t="shared" si="2"/>
        <v>220.79999999999978</v>
      </c>
      <c r="G41" s="377">
        <f t="shared" si="2"/>
        <v>228.80000000000055</v>
      </c>
      <c r="H41" s="376">
        <f t="shared" si="2"/>
        <v>192.00000000000068</v>
      </c>
      <c r="I41" s="377">
        <f t="shared" si="2"/>
        <v>204.80000000000018</v>
      </c>
      <c r="J41" s="376">
        <f t="shared" si="2"/>
        <v>212.80000000000064</v>
      </c>
    </row>
    <row r="42" spans="1:10">
      <c r="A42" s="375">
        <f t="shared" si="1"/>
        <v>0.80277777777777737</v>
      </c>
      <c r="B42" s="376">
        <f t="shared" si="3"/>
        <v>224.77777777777823</v>
      </c>
      <c r="C42" s="377">
        <f t="shared" si="3"/>
        <v>237.62222222222354</v>
      </c>
      <c r="D42" s="376">
        <f t="shared" si="3"/>
        <v>245.64999999999876</v>
      </c>
      <c r="E42" s="377">
        <f t="shared" si="2"/>
        <v>208.72222222222177</v>
      </c>
      <c r="F42" s="376">
        <f t="shared" si="2"/>
        <v>221.56666666666646</v>
      </c>
      <c r="G42" s="377">
        <f t="shared" si="2"/>
        <v>229.594444444445</v>
      </c>
      <c r="H42" s="376">
        <f t="shared" si="2"/>
        <v>192.66666666666734</v>
      </c>
      <c r="I42" s="377">
        <f t="shared" si="2"/>
        <v>205.51111111111129</v>
      </c>
      <c r="J42" s="376">
        <f t="shared" si="2"/>
        <v>213.53888888888952</v>
      </c>
    </row>
    <row r="43" spans="1:10">
      <c r="A43" s="375">
        <f t="shared" si="1"/>
        <v>0.80555555555555514</v>
      </c>
      <c r="B43" s="376">
        <f t="shared" si="3"/>
        <v>225.555555555556</v>
      </c>
      <c r="C43" s="377">
        <f t="shared" si="3"/>
        <v>238.44444444444576</v>
      </c>
      <c r="D43" s="376">
        <f t="shared" si="3"/>
        <v>246.49999999999875</v>
      </c>
      <c r="E43" s="377">
        <f t="shared" si="2"/>
        <v>209.444444444444</v>
      </c>
      <c r="F43" s="376">
        <f t="shared" si="2"/>
        <v>222.33333333333314</v>
      </c>
      <c r="G43" s="377">
        <f t="shared" si="2"/>
        <v>230.38888888888945</v>
      </c>
      <c r="H43" s="376">
        <f t="shared" si="2"/>
        <v>193.333333333334</v>
      </c>
      <c r="I43" s="377">
        <f t="shared" si="2"/>
        <v>206.2222222222224</v>
      </c>
      <c r="J43" s="376">
        <f t="shared" si="2"/>
        <v>214.2777777777784</v>
      </c>
    </row>
    <row r="44" spans="1:10">
      <c r="A44" s="375">
        <f t="shared" si="1"/>
        <v>0.8083333333333329</v>
      </c>
      <c r="B44" s="376">
        <f t="shared" si="3"/>
        <v>226.33333333333377</v>
      </c>
      <c r="C44" s="377">
        <f t="shared" si="3"/>
        <v>239.26666666666799</v>
      </c>
      <c r="D44" s="376">
        <f t="shared" si="3"/>
        <v>247.34999999999874</v>
      </c>
      <c r="E44" s="377">
        <f t="shared" si="2"/>
        <v>210.16666666666623</v>
      </c>
      <c r="F44" s="376">
        <f t="shared" si="2"/>
        <v>223.09999999999982</v>
      </c>
      <c r="G44" s="377">
        <f t="shared" si="2"/>
        <v>231.18333333333391</v>
      </c>
      <c r="H44" s="376">
        <f t="shared" si="2"/>
        <v>194.00000000000065</v>
      </c>
      <c r="I44" s="377">
        <f t="shared" si="2"/>
        <v>206.93333333333351</v>
      </c>
      <c r="J44" s="376">
        <f t="shared" si="2"/>
        <v>215.01666666666728</v>
      </c>
    </row>
    <row r="45" spans="1:10">
      <c r="A45" s="375">
        <f t="shared" si="1"/>
        <v>0.81111111111111067</v>
      </c>
      <c r="B45" s="376">
        <f t="shared" si="3"/>
        <v>227.11111111111154</v>
      </c>
      <c r="C45" s="377">
        <f t="shared" si="3"/>
        <v>240.08888888889021</v>
      </c>
      <c r="D45" s="376">
        <f t="shared" si="3"/>
        <v>248.19999999999874</v>
      </c>
      <c r="E45" s="377">
        <f t="shared" si="2"/>
        <v>210.88888888888846</v>
      </c>
      <c r="F45" s="376">
        <f t="shared" si="2"/>
        <v>223.8666666666665</v>
      </c>
      <c r="G45" s="377">
        <f t="shared" si="2"/>
        <v>231.97777777777836</v>
      </c>
      <c r="H45" s="376">
        <f t="shared" si="2"/>
        <v>194.66666666666731</v>
      </c>
      <c r="I45" s="377">
        <f t="shared" si="2"/>
        <v>207.64444444444462</v>
      </c>
      <c r="J45" s="376">
        <f t="shared" si="2"/>
        <v>215.75555555555616</v>
      </c>
    </row>
    <row r="46" spans="1:10">
      <c r="A46" s="375">
        <f t="shared" si="1"/>
        <v>0.81388888888888844</v>
      </c>
      <c r="B46" s="376">
        <f t="shared" si="3"/>
        <v>227.88888888888931</v>
      </c>
      <c r="C46" s="377">
        <f t="shared" si="3"/>
        <v>240.91111111111243</v>
      </c>
      <c r="D46" s="376">
        <f t="shared" si="3"/>
        <v>249.04999999999873</v>
      </c>
      <c r="E46" s="377">
        <f t="shared" si="2"/>
        <v>211.61111111111069</v>
      </c>
      <c r="F46" s="376">
        <f t="shared" si="2"/>
        <v>224.63333333333318</v>
      </c>
      <c r="G46" s="377">
        <f t="shared" si="2"/>
        <v>232.77222222222281</v>
      </c>
      <c r="H46" s="376">
        <f t="shared" si="2"/>
        <v>195.33333333333397</v>
      </c>
      <c r="I46" s="377">
        <f t="shared" si="2"/>
        <v>208.35555555555572</v>
      </c>
      <c r="J46" s="376">
        <f t="shared" si="2"/>
        <v>216.49444444444504</v>
      </c>
    </row>
    <row r="47" spans="1:10">
      <c r="A47" s="375">
        <f t="shared" si="1"/>
        <v>0.81666666666666621</v>
      </c>
      <c r="B47" s="376">
        <f t="shared" si="3"/>
        <v>228.66666666666708</v>
      </c>
      <c r="C47" s="377">
        <f t="shared" si="3"/>
        <v>241.73333333333466</v>
      </c>
      <c r="D47" s="376">
        <f t="shared" si="3"/>
        <v>249.89999999999873</v>
      </c>
      <c r="E47" s="377">
        <f t="shared" si="2"/>
        <v>212.33333333333292</v>
      </c>
      <c r="F47" s="376">
        <f t="shared" si="2"/>
        <v>225.39999999999986</v>
      </c>
      <c r="G47" s="377">
        <f t="shared" si="2"/>
        <v>233.56666666666726</v>
      </c>
      <c r="H47" s="376">
        <f t="shared" si="2"/>
        <v>196.00000000000063</v>
      </c>
      <c r="I47" s="377">
        <f t="shared" si="2"/>
        <v>209.06666666666683</v>
      </c>
      <c r="J47" s="376">
        <f t="shared" si="2"/>
        <v>217.23333333333392</v>
      </c>
    </row>
    <row r="48" spans="1:10">
      <c r="A48" s="375">
        <f t="shared" si="1"/>
        <v>0.81944444444444398</v>
      </c>
      <c r="B48" s="376">
        <f t="shared" si="3"/>
        <v>229.44444444444485</v>
      </c>
      <c r="C48" s="377">
        <f t="shared" si="3"/>
        <v>242.55555555555688</v>
      </c>
      <c r="D48" s="376">
        <f t="shared" si="3"/>
        <v>250.74999999999872</v>
      </c>
      <c r="E48" s="377">
        <f t="shared" si="2"/>
        <v>213.05555555555515</v>
      </c>
      <c r="F48" s="376">
        <f t="shared" si="2"/>
        <v>226.16666666666654</v>
      </c>
      <c r="G48" s="377">
        <f t="shared" si="2"/>
        <v>234.36111111111171</v>
      </c>
      <c r="H48" s="376">
        <f t="shared" si="2"/>
        <v>196.66666666666728</v>
      </c>
      <c r="I48" s="377">
        <f t="shared" si="2"/>
        <v>209.77777777777794</v>
      </c>
      <c r="J48" s="376">
        <f t="shared" si="2"/>
        <v>217.9722222222228</v>
      </c>
    </row>
    <row r="49" spans="1:10">
      <c r="A49" s="375">
        <f t="shared" si="1"/>
        <v>0.82222222222222174</v>
      </c>
      <c r="B49" s="376">
        <f t="shared" si="3"/>
        <v>230.22222222222263</v>
      </c>
      <c r="C49" s="377">
        <f t="shared" si="3"/>
        <v>243.3777777777791</v>
      </c>
      <c r="D49" s="376">
        <f t="shared" si="3"/>
        <v>251.59999999999872</v>
      </c>
      <c r="E49" s="377">
        <f t="shared" si="2"/>
        <v>213.77777777777737</v>
      </c>
      <c r="F49" s="376">
        <f t="shared" si="2"/>
        <v>226.93333333333322</v>
      </c>
      <c r="G49" s="377">
        <f t="shared" si="2"/>
        <v>235.15555555555616</v>
      </c>
      <c r="H49" s="376">
        <f t="shared" si="2"/>
        <v>197.33333333333394</v>
      </c>
      <c r="I49" s="377">
        <f t="shared" si="2"/>
        <v>210.48888888888905</v>
      </c>
      <c r="J49" s="376">
        <f t="shared" si="2"/>
        <v>218.71111111111168</v>
      </c>
    </row>
    <row r="50" spans="1:10">
      <c r="A50" s="375">
        <f t="shared" si="1"/>
        <v>0.82499999999999951</v>
      </c>
      <c r="B50" s="376">
        <f t="shared" si="3"/>
        <v>231.0000000000004</v>
      </c>
      <c r="C50" s="377">
        <f t="shared" si="3"/>
        <v>244.20000000000132</v>
      </c>
      <c r="D50" s="376">
        <f t="shared" si="3"/>
        <v>252.44999999999871</v>
      </c>
      <c r="E50" s="377">
        <f t="shared" si="2"/>
        <v>214.4999999999996</v>
      </c>
      <c r="F50" s="376">
        <f t="shared" si="2"/>
        <v>227.6999999999999</v>
      </c>
      <c r="G50" s="377">
        <f t="shared" si="2"/>
        <v>235.95000000000061</v>
      </c>
      <c r="H50" s="376">
        <f t="shared" si="2"/>
        <v>198.0000000000006</v>
      </c>
      <c r="I50" s="377">
        <f t="shared" si="2"/>
        <v>211.20000000000016</v>
      </c>
      <c r="J50" s="376">
        <f t="shared" si="2"/>
        <v>219.45000000000056</v>
      </c>
    </row>
    <row r="51" spans="1:10">
      <c r="A51" s="375">
        <f t="shared" si="1"/>
        <v>0.82777777777777728</v>
      </c>
      <c r="B51" s="376">
        <f t="shared" si="3"/>
        <v>231.77777777777817</v>
      </c>
      <c r="C51" s="377">
        <f t="shared" si="3"/>
        <v>245.02222222222355</v>
      </c>
      <c r="D51" s="376">
        <f t="shared" si="3"/>
        <v>253.2999999999987</v>
      </c>
      <c r="E51" s="377">
        <f t="shared" si="2"/>
        <v>215.22222222222183</v>
      </c>
      <c r="F51" s="376">
        <f t="shared" si="2"/>
        <v>228.46666666666658</v>
      </c>
      <c r="G51" s="377">
        <f t="shared" si="2"/>
        <v>236.74444444444507</v>
      </c>
      <c r="H51" s="376">
        <f t="shared" si="2"/>
        <v>198.66666666666725</v>
      </c>
      <c r="I51" s="377">
        <f t="shared" si="2"/>
        <v>211.91111111111127</v>
      </c>
      <c r="J51" s="376">
        <f t="shared" si="2"/>
        <v>220.18888888888944</v>
      </c>
    </row>
    <row r="52" spans="1:10">
      <c r="A52" s="375">
        <f t="shared" si="1"/>
        <v>0.83055555555555505</v>
      </c>
      <c r="B52" s="376">
        <f t="shared" si="3"/>
        <v>232.55555555555594</v>
      </c>
      <c r="C52" s="377">
        <f t="shared" si="3"/>
        <v>245.84444444444577</v>
      </c>
      <c r="D52" s="376">
        <f t="shared" si="3"/>
        <v>254.1499999999987</v>
      </c>
      <c r="E52" s="377">
        <f t="shared" si="2"/>
        <v>215.94444444444406</v>
      </c>
      <c r="F52" s="376">
        <f t="shared" si="2"/>
        <v>229.23333333333326</v>
      </c>
      <c r="G52" s="377">
        <f t="shared" si="2"/>
        <v>237.53888888888952</v>
      </c>
      <c r="H52" s="376">
        <f t="shared" si="2"/>
        <v>199.33333333333391</v>
      </c>
      <c r="I52" s="377">
        <f t="shared" si="2"/>
        <v>212.62222222222238</v>
      </c>
      <c r="J52" s="376">
        <f t="shared" si="2"/>
        <v>220.92777777777832</v>
      </c>
    </row>
    <row r="53" spans="1:10">
      <c r="A53" s="375">
        <f t="shared" si="1"/>
        <v>0.83333333333333282</v>
      </c>
      <c r="B53" s="376">
        <f t="shared" si="3"/>
        <v>233.33333333333371</v>
      </c>
      <c r="C53" s="377">
        <f t="shared" si="3"/>
        <v>246.66666666666799</v>
      </c>
      <c r="D53" s="376">
        <f t="shared" si="3"/>
        <v>254.99999999999869</v>
      </c>
      <c r="E53" s="377">
        <f t="shared" si="2"/>
        <v>216.66666666666629</v>
      </c>
      <c r="F53" s="376">
        <f t="shared" si="2"/>
        <v>229.99999999999994</v>
      </c>
      <c r="G53" s="377">
        <f t="shared" si="2"/>
        <v>238.33333333333397</v>
      </c>
      <c r="H53" s="376">
        <f t="shared" si="2"/>
        <v>200.00000000000057</v>
      </c>
      <c r="I53" s="377">
        <f t="shared" si="2"/>
        <v>213.33333333333348</v>
      </c>
      <c r="J53" s="376">
        <f t="shared" si="2"/>
        <v>221.6666666666672</v>
      </c>
    </row>
    <row r="54" spans="1:10">
      <c r="A54" s="375">
        <f t="shared" si="1"/>
        <v>0.83611111111111058</v>
      </c>
      <c r="B54" s="376">
        <f t="shared" si="3"/>
        <v>234.11111111111148</v>
      </c>
      <c r="C54" s="377">
        <f t="shared" si="3"/>
        <v>247.48888888889022</v>
      </c>
      <c r="D54" s="376">
        <f t="shared" si="3"/>
        <v>255.84999999999869</v>
      </c>
      <c r="E54" s="377">
        <f t="shared" si="2"/>
        <v>217.38888888888852</v>
      </c>
      <c r="F54" s="376">
        <f t="shared" si="2"/>
        <v>230.76666666666662</v>
      </c>
      <c r="G54" s="377">
        <f t="shared" si="2"/>
        <v>239.12777777777842</v>
      </c>
      <c r="H54" s="376">
        <f t="shared" si="2"/>
        <v>200.66666666666723</v>
      </c>
      <c r="I54" s="377">
        <f t="shared" si="2"/>
        <v>214.04444444444459</v>
      </c>
      <c r="J54" s="376">
        <f t="shared" si="2"/>
        <v>222.40555555555608</v>
      </c>
    </row>
    <row r="55" spans="1:10">
      <c r="A55" s="375">
        <f t="shared" si="1"/>
        <v>0.83888888888888835</v>
      </c>
      <c r="B55" s="376">
        <f t="shared" si="3"/>
        <v>234.88888888888926</v>
      </c>
      <c r="C55" s="377">
        <f t="shared" si="3"/>
        <v>248.31111111111244</v>
      </c>
      <c r="D55" s="376">
        <f t="shared" si="3"/>
        <v>256.69999999999868</v>
      </c>
      <c r="E55" s="377">
        <f t="shared" si="2"/>
        <v>218.11111111111074</v>
      </c>
      <c r="F55" s="376">
        <f t="shared" si="2"/>
        <v>231.5333333333333</v>
      </c>
      <c r="G55" s="377">
        <f t="shared" si="2"/>
        <v>239.92222222222287</v>
      </c>
      <c r="H55" s="376">
        <f t="shared" si="2"/>
        <v>201.33333333333388</v>
      </c>
      <c r="I55" s="377">
        <f t="shared" si="2"/>
        <v>214.7555555555557</v>
      </c>
      <c r="J55" s="376">
        <f t="shared" si="2"/>
        <v>223.14444444444496</v>
      </c>
    </row>
    <row r="56" spans="1:10">
      <c r="A56" s="375">
        <f t="shared" si="1"/>
        <v>0.84166666666666612</v>
      </c>
      <c r="B56" s="376">
        <f t="shared" si="3"/>
        <v>235.66666666666703</v>
      </c>
      <c r="C56" s="377">
        <f t="shared" si="3"/>
        <v>249.13333333333466</v>
      </c>
      <c r="D56" s="376">
        <f t="shared" si="3"/>
        <v>257.5499999999987</v>
      </c>
      <c r="E56" s="377">
        <f t="shared" si="2"/>
        <v>218.83333333333297</v>
      </c>
      <c r="F56" s="376">
        <f t="shared" si="2"/>
        <v>232.29999999999998</v>
      </c>
      <c r="G56" s="377">
        <f t="shared" si="2"/>
        <v>240.71666666666732</v>
      </c>
      <c r="H56" s="376">
        <f t="shared" si="2"/>
        <v>202.00000000000054</v>
      </c>
      <c r="I56" s="377">
        <f t="shared" si="2"/>
        <v>215.46666666666681</v>
      </c>
      <c r="J56" s="376">
        <f t="shared" si="2"/>
        <v>223.88333333333384</v>
      </c>
    </row>
    <row r="57" spans="1:10">
      <c r="A57" s="375">
        <f t="shared" si="1"/>
        <v>0.84444444444444389</v>
      </c>
      <c r="B57" s="376">
        <f t="shared" si="3"/>
        <v>236.4444444444448</v>
      </c>
      <c r="C57" s="377">
        <f t="shared" si="3"/>
        <v>249.95555555555688</v>
      </c>
      <c r="D57" s="376">
        <f t="shared" si="3"/>
        <v>258.39999999999873</v>
      </c>
      <c r="E57" s="377">
        <f t="shared" si="2"/>
        <v>219.5555555555552</v>
      </c>
      <c r="F57" s="376">
        <f t="shared" si="2"/>
        <v>233.06666666666666</v>
      </c>
      <c r="G57" s="377">
        <f t="shared" si="2"/>
        <v>241.51111111111177</v>
      </c>
      <c r="H57" s="376">
        <f t="shared" si="2"/>
        <v>202.6666666666672</v>
      </c>
      <c r="I57" s="377">
        <f t="shared" si="2"/>
        <v>216.17777777777792</v>
      </c>
      <c r="J57" s="376">
        <f t="shared" si="2"/>
        <v>224.62222222222272</v>
      </c>
    </row>
    <row r="58" spans="1:10">
      <c r="A58" s="375">
        <f t="shared" si="1"/>
        <v>0.84722222222222165</v>
      </c>
      <c r="B58" s="376">
        <f t="shared" si="3"/>
        <v>237.22222222222257</v>
      </c>
      <c r="C58" s="377">
        <f t="shared" si="3"/>
        <v>250.77777777777911</v>
      </c>
      <c r="D58" s="376">
        <f t="shared" si="3"/>
        <v>259.24999999999875</v>
      </c>
      <c r="E58" s="377">
        <f t="shared" si="2"/>
        <v>220.27777777777743</v>
      </c>
      <c r="F58" s="376">
        <f t="shared" si="2"/>
        <v>233.83333333333334</v>
      </c>
      <c r="G58" s="377">
        <f t="shared" si="2"/>
        <v>242.30555555555623</v>
      </c>
      <c r="H58" s="376">
        <f t="shared" si="2"/>
        <v>203.33333333333385</v>
      </c>
      <c r="I58" s="377">
        <f t="shared" si="2"/>
        <v>216.88888888888903</v>
      </c>
      <c r="J58" s="376">
        <f t="shared" si="2"/>
        <v>225.3611111111116</v>
      </c>
    </row>
    <row r="59" spans="1:10">
      <c r="A59" s="375">
        <f t="shared" si="1"/>
        <v>0.84999999999999942</v>
      </c>
      <c r="B59" s="376">
        <f t="shared" si="3"/>
        <v>238.00000000000034</v>
      </c>
      <c r="C59" s="377">
        <f t="shared" si="3"/>
        <v>251.60000000000133</v>
      </c>
      <c r="D59" s="376">
        <f t="shared" si="3"/>
        <v>260.09999999999877</v>
      </c>
      <c r="E59" s="377">
        <f t="shared" si="2"/>
        <v>220.99999999999966</v>
      </c>
      <c r="F59" s="376">
        <f t="shared" si="2"/>
        <v>234.60000000000002</v>
      </c>
      <c r="G59" s="377">
        <f t="shared" si="2"/>
        <v>243.10000000000068</v>
      </c>
      <c r="H59" s="376">
        <f t="shared" si="2"/>
        <v>204.00000000000051</v>
      </c>
      <c r="I59" s="377">
        <f t="shared" si="2"/>
        <v>217.60000000000014</v>
      </c>
      <c r="J59" s="376">
        <f t="shared" si="2"/>
        <v>226.10000000000048</v>
      </c>
    </row>
    <row r="60" spans="1:10">
      <c r="A60" s="375">
        <f t="shared" si="1"/>
        <v>0.85277777777777719</v>
      </c>
      <c r="B60" s="376">
        <f t="shared" si="3"/>
        <v>238.77777777777811</v>
      </c>
      <c r="C60" s="377">
        <f t="shared" si="3"/>
        <v>252.42222222222355</v>
      </c>
      <c r="D60" s="376">
        <f t="shared" si="3"/>
        <v>260.94999999999879</v>
      </c>
      <c r="E60" s="377">
        <f t="shared" si="2"/>
        <v>221.72222222222189</v>
      </c>
      <c r="F60" s="376">
        <f t="shared" si="2"/>
        <v>235.3666666666667</v>
      </c>
      <c r="G60" s="377">
        <f t="shared" si="2"/>
        <v>243.89444444444513</v>
      </c>
      <c r="H60" s="376">
        <f t="shared" si="2"/>
        <v>204.66666666666717</v>
      </c>
      <c r="I60" s="377">
        <f t="shared" si="2"/>
        <v>218.31111111111125</v>
      </c>
      <c r="J60" s="376">
        <f t="shared" si="2"/>
        <v>226.83888888888936</v>
      </c>
    </row>
    <row r="61" spans="1:10">
      <c r="A61" s="375">
        <f t="shared" si="1"/>
        <v>0.85555555555555496</v>
      </c>
      <c r="B61" s="376">
        <f t="shared" si="3"/>
        <v>239.55555555555588</v>
      </c>
      <c r="C61" s="377">
        <f t="shared" si="3"/>
        <v>253.24444444444578</v>
      </c>
      <c r="D61" s="376">
        <f t="shared" si="3"/>
        <v>261.79999999999882</v>
      </c>
      <c r="E61" s="377">
        <f t="shared" si="2"/>
        <v>222.44444444444412</v>
      </c>
      <c r="F61" s="376">
        <f t="shared" si="2"/>
        <v>236.13333333333338</v>
      </c>
      <c r="G61" s="377">
        <f t="shared" si="2"/>
        <v>244.68888888888958</v>
      </c>
      <c r="H61" s="376">
        <f t="shared" si="2"/>
        <v>205.33333333333383</v>
      </c>
      <c r="I61" s="377">
        <f t="shared" si="2"/>
        <v>219.02222222222235</v>
      </c>
      <c r="J61" s="376">
        <f t="shared" si="2"/>
        <v>227.57777777777824</v>
      </c>
    </row>
    <row r="62" spans="1:10">
      <c r="A62" s="375">
        <f t="shared" si="1"/>
        <v>0.85833333333333273</v>
      </c>
      <c r="B62" s="376">
        <f t="shared" si="3"/>
        <v>240.33333333333366</v>
      </c>
      <c r="C62" s="377">
        <f t="shared" si="3"/>
        <v>254.066666666668</v>
      </c>
      <c r="D62" s="376">
        <f t="shared" si="3"/>
        <v>262.64999999999884</v>
      </c>
      <c r="E62" s="377">
        <f t="shared" si="2"/>
        <v>223.16666666666634</v>
      </c>
      <c r="F62" s="376">
        <f t="shared" si="2"/>
        <v>236.90000000000006</v>
      </c>
      <c r="G62" s="377">
        <f t="shared" si="2"/>
        <v>245.48333333333403</v>
      </c>
      <c r="H62" s="376">
        <f t="shared" si="2"/>
        <v>206.00000000000048</v>
      </c>
      <c r="I62" s="377">
        <f t="shared" si="2"/>
        <v>219.73333333333346</v>
      </c>
      <c r="J62" s="376">
        <f t="shared" si="2"/>
        <v>228.31666666666712</v>
      </c>
    </row>
    <row r="63" spans="1:10">
      <c r="A63" s="375">
        <f t="shared" si="1"/>
        <v>0.86111111111111049</v>
      </c>
      <c r="B63" s="376">
        <f t="shared" si="3"/>
        <v>241.11111111111143</v>
      </c>
      <c r="C63" s="377">
        <f t="shared" si="3"/>
        <v>254.88888888889022</v>
      </c>
      <c r="D63" s="376">
        <f t="shared" si="3"/>
        <v>263.49999999999886</v>
      </c>
      <c r="E63" s="377">
        <f t="shared" si="2"/>
        <v>223.88888888888857</v>
      </c>
      <c r="F63" s="376">
        <f t="shared" si="2"/>
        <v>237.66666666666674</v>
      </c>
      <c r="G63" s="377">
        <f t="shared" si="2"/>
        <v>246.27777777777848</v>
      </c>
      <c r="H63" s="376">
        <f t="shared" si="2"/>
        <v>206.66666666666714</v>
      </c>
      <c r="I63" s="377">
        <f t="shared" si="2"/>
        <v>220.44444444444457</v>
      </c>
      <c r="J63" s="376">
        <f t="shared" si="2"/>
        <v>229.055555555556</v>
      </c>
    </row>
    <row r="64" spans="1:10">
      <c r="A64" s="375">
        <f t="shared" si="1"/>
        <v>0.86388888888888826</v>
      </c>
      <c r="B64" s="376">
        <f t="shared" si="3"/>
        <v>241.8888888888892</v>
      </c>
      <c r="C64" s="377">
        <f t="shared" si="3"/>
        <v>255.71111111111244</v>
      </c>
      <c r="D64" s="376">
        <f t="shared" si="3"/>
        <v>264.34999999999889</v>
      </c>
      <c r="E64" s="377">
        <f t="shared" si="2"/>
        <v>224.6111111111108</v>
      </c>
      <c r="F64" s="376">
        <f t="shared" si="2"/>
        <v>238.43333333333342</v>
      </c>
      <c r="G64" s="377">
        <f t="shared" si="2"/>
        <v>247.07222222222293</v>
      </c>
      <c r="H64" s="376">
        <f t="shared" si="2"/>
        <v>207.3333333333338</v>
      </c>
      <c r="I64" s="377">
        <f t="shared" si="2"/>
        <v>221.15555555555568</v>
      </c>
      <c r="J64" s="376">
        <f t="shared" si="2"/>
        <v>229.79444444444488</v>
      </c>
    </row>
    <row r="65" spans="1:10">
      <c r="A65" s="375">
        <f t="shared" si="1"/>
        <v>0.86666666666666603</v>
      </c>
      <c r="B65" s="376">
        <f t="shared" si="3"/>
        <v>242.66666666666697</v>
      </c>
      <c r="C65" s="377">
        <f t="shared" si="3"/>
        <v>256.53333333333467</v>
      </c>
      <c r="D65" s="376">
        <f t="shared" si="3"/>
        <v>265.19999999999891</v>
      </c>
      <c r="E65" s="377">
        <f t="shared" si="2"/>
        <v>225.33333333333303</v>
      </c>
      <c r="F65" s="376">
        <f t="shared" si="2"/>
        <v>239.2000000000001</v>
      </c>
      <c r="G65" s="377">
        <f t="shared" si="2"/>
        <v>247.86666666666738</v>
      </c>
      <c r="H65" s="376">
        <f t="shared" si="2"/>
        <v>208.00000000000045</v>
      </c>
      <c r="I65" s="377">
        <f t="shared" si="2"/>
        <v>221.86666666666679</v>
      </c>
      <c r="J65" s="376">
        <f t="shared" si="2"/>
        <v>230.53333333333376</v>
      </c>
    </row>
    <row r="66" spans="1:10">
      <c r="A66" s="375">
        <f t="shared" si="1"/>
        <v>0.8694444444444438</v>
      </c>
      <c r="B66" s="376">
        <f t="shared" si="3"/>
        <v>243.44444444444474</v>
      </c>
      <c r="C66" s="377">
        <f t="shared" si="3"/>
        <v>257.35555555555686</v>
      </c>
      <c r="D66" s="376">
        <f t="shared" si="3"/>
        <v>266.04999999999893</v>
      </c>
      <c r="E66" s="377">
        <f t="shared" si="2"/>
        <v>226.05555555555526</v>
      </c>
      <c r="F66" s="376">
        <f t="shared" si="2"/>
        <v>239.96666666666678</v>
      </c>
      <c r="G66" s="377">
        <f t="shared" si="2"/>
        <v>248.66111111111184</v>
      </c>
      <c r="H66" s="376">
        <f t="shared" si="2"/>
        <v>208.66666666666711</v>
      </c>
      <c r="I66" s="377">
        <f t="shared" si="2"/>
        <v>222.5777777777779</v>
      </c>
      <c r="J66" s="376">
        <f t="shared" si="2"/>
        <v>231.27222222222264</v>
      </c>
    </row>
    <row r="67" spans="1:10">
      <c r="A67" s="375">
        <f t="shared" si="1"/>
        <v>0.87222222222222157</v>
      </c>
      <c r="B67" s="376">
        <f t="shared" si="3"/>
        <v>244.22222222222251</v>
      </c>
      <c r="C67" s="377">
        <f t="shared" si="3"/>
        <v>258.17777777777906</v>
      </c>
      <c r="D67" s="376">
        <f t="shared" si="3"/>
        <v>266.89999999999895</v>
      </c>
      <c r="E67" s="377">
        <f t="shared" si="2"/>
        <v>226.77777777777749</v>
      </c>
      <c r="F67" s="376">
        <f t="shared" si="2"/>
        <v>240.73333333333346</v>
      </c>
      <c r="G67" s="377">
        <f t="shared" si="2"/>
        <v>249.45555555555629</v>
      </c>
      <c r="H67" s="376">
        <f t="shared" si="2"/>
        <v>209.33333333333377</v>
      </c>
      <c r="I67" s="377">
        <f t="shared" si="2"/>
        <v>223.28888888888901</v>
      </c>
      <c r="J67" s="376">
        <f t="shared" si="2"/>
        <v>232.01111111111152</v>
      </c>
    </row>
    <row r="68" spans="1:10">
      <c r="A68" s="375">
        <f t="shared" si="1"/>
        <v>0.87499999999999933</v>
      </c>
      <c r="B68" s="376">
        <f t="shared" si="3"/>
        <v>245.00000000000028</v>
      </c>
      <c r="C68" s="377">
        <f t="shared" si="3"/>
        <v>259.00000000000125</v>
      </c>
      <c r="D68" s="376">
        <f t="shared" si="3"/>
        <v>267.74999999999898</v>
      </c>
      <c r="E68" s="377">
        <f t="shared" si="2"/>
        <v>227.49999999999972</v>
      </c>
      <c r="F68" s="376">
        <f t="shared" si="2"/>
        <v>241.50000000000014</v>
      </c>
      <c r="G68" s="377">
        <f t="shared" si="2"/>
        <v>250.25000000000074</v>
      </c>
      <c r="H68" s="376">
        <f t="shared" si="2"/>
        <v>210.00000000000043</v>
      </c>
      <c r="I68" s="377">
        <f t="shared" si="2"/>
        <v>224.00000000000011</v>
      </c>
      <c r="J68" s="376">
        <f t="shared" si="2"/>
        <v>232.7500000000004</v>
      </c>
    </row>
    <row r="69" spans="1:10">
      <c r="A69" s="375">
        <f t="shared" si="1"/>
        <v>0.8777777777777771</v>
      </c>
      <c r="B69" s="376">
        <f t="shared" si="3"/>
        <v>245.77777777777806</v>
      </c>
      <c r="C69" s="377">
        <f t="shared" si="3"/>
        <v>259.82222222222344</v>
      </c>
      <c r="D69" s="376">
        <f t="shared" si="3"/>
        <v>268.599999999999</v>
      </c>
      <c r="E69" s="377">
        <f t="shared" si="2"/>
        <v>228.22222222222194</v>
      </c>
      <c r="F69" s="376">
        <f t="shared" si="2"/>
        <v>242.26666666666682</v>
      </c>
      <c r="G69" s="377">
        <f t="shared" si="2"/>
        <v>251.04444444444519</v>
      </c>
      <c r="H69" s="376">
        <f t="shared" si="2"/>
        <v>210.66666666666708</v>
      </c>
      <c r="I69" s="377">
        <f t="shared" si="2"/>
        <v>224.71111111111122</v>
      </c>
      <c r="J69" s="376">
        <f t="shared" si="2"/>
        <v>233.48888888888928</v>
      </c>
    </row>
    <row r="70" spans="1:10">
      <c r="A70" s="375">
        <f t="shared" si="1"/>
        <v>0.88055555555555487</v>
      </c>
      <c r="B70" s="376">
        <f t="shared" si="3"/>
        <v>246.55555555555583</v>
      </c>
      <c r="C70" s="377">
        <f t="shared" si="3"/>
        <v>260.64444444444564</v>
      </c>
      <c r="D70" s="376">
        <f t="shared" si="3"/>
        <v>269.44999999999902</v>
      </c>
      <c r="E70" s="377">
        <f t="shared" si="2"/>
        <v>228.94444444444417</v>
      </c>
      <c r="F70" s="376">
        <f t="shared" si="2"/>
        <v>243.0333333333335</v>
      </c>
      <c r="G70" s="377">
        <f t="shared" si="2"/>
        <v>251.83888888888964</v>
      </c>
      <c r="H70" s="376">
        <f t="shared" si="2"/>
        <v>211.33333333333374</v>
      </c>
      <c r="I70" s="377">
        <f t="shared" si="2"/>
        <v>225.42222222222233</v>
      </c>
      <c r="J70" s="376">
        <f t="shared" si="2"/>
        <v>234.22777777777816</v>
      </c>
    </row>
    <row r="71" spans="1:10">
      <c r="A71" s="375">
        <f t="shared" ref="A71:A113" si="4">A70+0.00277777777777777</f>
        <v>0.88333333333333264</v>
      </c>
      <c r="B71" s="376">
        <f t="shared" si="3"/>
        <v>247.3333333333336</v>
      </c>
      <c r="C71" s="377">
        <f t="shared" si="3"/>
        <v>261.46666666666783</v>
      </c>
      <c r="D71" s="376">
        <f t="shared" si="3"/>
        <v>270.29999999999905</v>
      </c>
      <c r="E71" s="377">
        <f t="shared" si="2"/>
        <v>229.6666666666664</v>
      </c>
      <c r="F71" s="376">
        <f t="shared" si="2"/>
        <v>243.80000000000018</v>
      </c>
      <c r="G71" s="377">
        <f t="shared" si="2"/>
        <v>252.63333333333409</v>
      </c>
      <c r="H71" s="376">
        <f t="shared" si="2"/>
        <v>212.0000000000004</v>
      </c>
      <c r="I71" s="377">
        <f t="shared" si="2"/>
        <v>226.13333333333344</v>
      </c>
      <c r="J71" s="376">
        <f t="shared" si="2"/>
        <v>234.96666666666704</v>
      </c>
    </row>
    <row r="72" spans="1:10">
      <c r="A72" s="375">
        <f t="shared" si="4"/>
        <v>0.88611111111111041</v>
      </c>
      <c r="B72" s="376">
        <f t="shared" si="3"/>
        <v>248.11111111111137</v>
      </c>
      <c r="C72" s="377">
        <f t="shared" si="3"/>
        <v>262.28888888889003</v>
      </c>
      <c r="D72" s="376">
        <f t="shared" si="3"/>
        <v>271.14999999999907</v>
      </c>
      <c r="E72" s="377">
        <f t="shared" si="2"/>
        <v>230.38888888888863</v>
      </c>
      <c r="F72" s="376">
        <f t="shared" si="2"/>
        <v>244.56666666666686</v>
      </c>
      <c r="G72" s="377">
        <f t="shared" si="2"/>
        <v>253.42777777777854</v>
      </c>
      <c r="H72" s="376">
        <f t="shared" si="2"/>
        <v>212.66666666666706</v>
      </c>
      <c r="I72" s="377">
        <f t="shared" si="2"/>
        <v>226.84444444444455</v>
      </c>
      <c r="J72" s="376">
        <f t="shared" si="2"/>
        <v>235.70555555555592</v>
      </c>
    </row>
    <row r="73" spans="1:10">
      <c r="A73" s="375">
        <f t="shared" si="4"/>
        <v>0.88888888888888817</v>
      </c>
      <c r="B73" s="376">
        <f t="shared" si="3"/>
        <v>248.88888888888914</v>
      </c>
      <c r="C73" s="377">
        <f t="shared" si="3"/>
        <v>263.11111111111222</v>
      </c>
      <c r="D73" s="376">
        <f t="shared" si="3"/>
        <v>271.99999999999909</v>
      </c>
      <c r="E73" s="377">
        <f t="shared" si="2"/>
        <v>231.11111111111086</v>
      </c>
      <c r="F73" s="376">
        <f t="shared" si="2"/>
        <v>245.33333333333354</v>
      </c>
      <c r="G73" s="377">
        <f t="shared" si="2"/>
        <v>254.222222222223</v>
      </c>
      <c r="H73" s="376">
        <f t="shared" si="2"/>
        <v>213.33333333333371</v>
      </c>
      <c r="I73" s="377">
        <f t="shared" si="2"/>
        <v>227.55555555555566</v>
      </c>
      <c r="J73" s="376">
        <f t="shared" si="2"/>
        <v>236.4444444444448</v>
      </c>
    </row>
    <row r="74" spans="1:10">
      <c r="A74" s="375">
        <f t="shared" si="4"/>
        <v>0.89166666666666594</v>
      </c>
      <c r="B74" s="376">
        <f t="shared" si="3"/>
        <v>249.66666666666691</v>
      </c>
      <c r="C74" s="377">
        <f t="shared" si="3"/>
        <v>263.93333333333442</v>
      </c>
      <c r="D74" s="376">
        <f t="shared" si="3"/>
        <v>272.84999999999911</v>
      </c>
      <c r="E74" s="377">
        <f t="shared" si="2"/>
        <v>231.83333333333309</v>
      </c>
      <c r="F74" s="376">
        <f t="shared" si="2"/>
        <v>246.10000000000022</v>
      </c>
      <c r="G74" s="377">
        <f t="shared" si="2"/>
        <v>255.01666666666745</v>
      </c>
      <c r="H74" s="376">
        <f t="shared" si="2"/>
        <v>214.00000000000037</v>
      </c>
      <c r="I74" s="377">
        <f t="shared" si="2"/>
        <v>228.26666666666677</v>
      </c>
      <c r="J74" s="376">
        <f t="shared" si="2"/>
        <v>237.18333333333368</v>
      </c>
    </row>
    <row r="75" spans="1:10">
      <c r="A75" s="375">
        <f t="shared" si="4"/>
        <v>0.89444444444444371</v>
      </c>
      <c r="B75" s="376">
        <f t="shared" si="3"/>
        <v>250.44444444444468</v>
      </c>
      <c r="C75" s="377">
        <f t="shared" si="3"/>
        <v>264.75555555555661</v>
      </c>
      <c r="D75" s="376">
        <f t="shared" si="3"/>
        <v>273.69999999999914</v>
      </c>
      <c r="E75" s="377">
        <f t="shared" si="2"/>
        <v>232.55555555555532</v>
      </c>
      <c r="F75" s="376">
        <f t="shared" si="2"/>
        <v>246.8666666666669</v>
      </c>
      <c r="G75" s="377">
        <f t="shared" si="2"/>
        <v>255.8111111111119</v>
      </c>
      <c r="H75" s="376">
        <f t="shared" ref="H75:J111" si="5">H76-(H$113*0.2/72)</f>
        <v>214.66666666666703</v>
      </c>
      <c r="I75" s="377">
        <f t="shared" si="5"/>
        <v>228.97777777777787</v>
      </c>
      <c r="J75" s="376">
        <f t="shared" si="5"/>
        <v>237.92222222222256</v>
      </c>
    </row>
    <row r="76" spans="1:10">
      <c r="A76" s="375">
        <f t="shared" si="4"/>
        <v>0.89722222222222148</v>
      </c>
      <c r="B76" s="376">
        <f t="shared" si="3"/>
        <v>251.22222222222246</v>
      </c>
      <c r="C76" s="377">
        <f t="shared" si="3"/>
        <v>265.57777777777881</v>
      </c>
      <c r="D76" s="376">
        <f t="shared" si="3"/>
        <v>274.54999999999916</v>
      </c>
      <c r="E76" s="377">
        <f t="shared" si="3"/>
        <v>233.27777777777754</v>
      </c>
      <c r="F76" s="376">
        <f t="shared" si="3"/>
        <v>247.63333333333358</v>
      </c>
      <c r="G76" s="377">
        <f t="shared" si="3"/>
        <v>256.60555555555635</v>
      </c>
      <c r="H76" s="376">
        <f t="shared" si="5"/>
        <v>215.33333333333368</v>
      </c>
      <c r="I76" s="377">
        <f t="shared" si="5"/>
        <v>229.68888888888898</v>
      </c>
      <c r="J76" s="376">
        <f t="shared" si="5"/>
        <v>238.66111111111144</v>
      </c>
    </row>
    <row r="77" spans="1:10">
      <c r="A77" s="375">
        <f t="shared" si="4"/>
        <v>0.89999999999999925</v>
      </c>
      <c r="B77" s="376">
        <f t="shared" si="3"/>
        <v>252.00000000000023</v>
      </c>
      <c r="C77" s="377">
        <f t="shared" si="3"/>
        <v>266.400000000001</v>
      </c>
      <c r="D77" s="376">
        <f t="shared" si="3"/>
        <v>275.39999999999918</v>
      </c>
      <c r="E77" s="377">
        <f t="shared" si="3"/>
        <v>233.99999999999977</v>
      </c>
      <c r="F77" s="376">
        <f t="shared" si="3"/>
        <v>248.40000000000026</v>
      </c>
      <c r="G77" s="377">
        <f t="shared" si="3"/>
        <v>257.40000000000077</v>
      </c>
      <c r="H77" s="376">
        <f t="shared" si="5"/>
        <v>216.00000000000034</v>
      </c>
      <c r="I77" s="377">
        <f t="shared" si="5"/>
        <v>230.40000000000009</v>
      </c>
      <c r="J77" s="376">
        <f t="shared" si="5"/>
        <v>239.40000000000032</v>
      </c>
    </row>
    <row r="78" spans="1:10">
      <c r="A78" s="375">
        <f t="shared" si="4"/>
        <v>0.90277777777777701</v>
      </c>
      <c r="B78" s="376">
        <f t="shared" si="3"/>
        <v>252.777777777778</v>
      </c>
      <c r="C78" s="377">
        <f t="shared" si="3"/>
        <v>267.22222222222319</v>
      </c>
      <c r="D78" s="376">
        <f t="shared" si="3"/>
        <v>276.2499999999992</v>
      </c>
      <c r="E78" s="377">
        <f t="shared" si="3"/>
        <v>234.722222222222</v>
      </c>
      <c r="F78" s="376">
        <f t="shared" si="3"/>
        <v>249.16666666666694</v>
      </c>
      <c r="G78" s="377">
        <f t="shared" si="3"/>
        <v>258.1944444444452</v>
      </c>
      <c r="H78" s="376">
        <f t="shared" si="5"/>
        <v>216.666666666667</v>
      </c>
      <c r="I78" s="377">
        <f t="shared" si="5"/>
        <v>231.1111111111112</v>
      </c>
      <c r="J78" s="376">
        <f t="shared" si="5"/>
        <v>240.1388888888892</v>
      </c>
    </row>
    <row r="79" spans="1:10">
      <c r="A79" s="375">
        <f t="shared" si="4"/>
        <v>0.90555555555555478</v>
      </c>
      <c r="B79" s="376">
        <f t="shared" si="3"/>
        <v>253.55555555555577</v>
      </c>
      <c r="C79" s="377">
        <f t="shared" si="3"/>
        <v>268.04444444444539</v>
      </c>
      <c r="D79" s="376">
        <f t="shared" si="3"/>
        <v>277.09999999999923</v>
      </c>
      <c r="E79" s="377">
        <f t="shared" si="3"/>
        <v>235.44444444444423</v>
      </c>
      <c r="F79" s="376">
        <f t="shared" si="3"/>
        <v>249.93333333333362</v>
      </c>
      <c r="G79" s="377">
        <f t="shared" si="3"/>
        <v>258.98888888888962</v>
      </c>
      <c r="H79" s="376">
        <f t="shared" si="5"/>
        <v>217.33333333333366</v>
      </c>
      <c r="I79" s="377">
        <f t="shared" si="5"/>
        <v>231.82222222222231</v>
      </c>
      <c r="J79" s="376">
        <f t="shared" si="5"/>
        <v>240.87777777777808</v>
      </c>
    </row>
    <row r="80" spans="1:10">
      <c r="A80" s="375">
        <f t="shared" si="4"/>
        <v>0.90833333333333255</v>
      </c>
      <c r="B80" s="376">
        <f t="shared" si="3"/>
        <v>254.33333333333354</v>
      </c>
      <c r="C80" s="377">
        <f t="shared" si="3"/>
        <v>268.86666666666758</v>
      </c>
      <c r="D80" s="376">
        <f t="shared" si="3"/>
        <v>277.94999999999925</v>
      </c>
      <c r="E80" s="377">
        <f t="shared" si="3"/>
        <v>236.16666666666646</v>
      </c>
      <c r="F80" s="376">
        <f t="shared" si="3"/>
        <v>250.7000000000003</v>
      </c>
      <c r="G80" s="377">
        <f t="shared" si="3"/>
        <v>259.78333333333404</v>
      </c>
      <c r="H80" s="376">
        <f t="shared" si="5"/>
        <v>218.00000000000031</v>
      </c>
      <c r="I80" s="377">
        <f t="shared" si="5"/>
        <v>232.53333333333342</v>
      </c>
      <c r="J80" s="376">
        <f t="shared" si="5"/>
        <v>241.61666666666696</v>
      </c>
    </row>
    <row r="81" spans="1:10">
      <c r="A81" s="375">
        <f t="shared" si="4"/>
        <v>0.91111111111111032</v>
      </c>
      <c r="B81" s="376">
        <f t="shared" si="3"/>
        <v>255.11111111111131</v>
      </c>
      <c r="C81" s="377">
        <f t="shared" si="3"/>
        <v>269.68888888888978</v>
      </c>
      <c r="D81" s="376">
        <f t="shared" si="3"/>
        <v>278.79999999999927</v>
      </c>
      <c r="E81" s="377">
        <f t="shared" si="3"/>
        <v>236.88888888888869</v>
      </c>
      <c r="F81" s="376">
        <f t="shared" si="3"/>
        <v>251.46666666666698</v>
      </c>
      <c r="G81" s="377">
        <f t="shared" si="3"/>
        <v>260.57777777777846</v>
      </c>
      <c r="H81" s="376">
        <f t="shared" si="5"/>
        <v>218.66666666666697</v>
      </c>
      <c r="I81" s="377">
        <f t="shared" si="5"/>
        <v>233.24444444444453</v>
      </c>
      <c r="J81" s="376">
        <f t="shared" si="5"/>
        <v>242.35555555555584</v>
      </c>
    </row>
    <row r="82" spans="1:10">
      <c r="A82" s="375">
        <f t="shared" si="4"/>
        <v>0.91388888888888808</v>
      </c>
      <c r="B82" s="376">
        <f t="shared" si="3"/>
        <v>255.88888888888908</v>
      </c>
      <c r="C82" s="377">
        <f t="shared" si="3"/>
        <v>270.51111111111197</v>
      </c>
      <c r="D82" s="376">
        <f t="shared" si="3"/>
        <v>279.6499999999993</v>
      </c>
      <c r="E82" s="377">
        <f t="shared" si="3"/>
        <v>237.61111111111092</v>
      </c>
      <c r="F82" s="376">
        <f t="shared" si="3"/>
        <v>252.23333333333366</v>
      </c>
      <c r="G82" s="377">
        <f t="shared" si="3"/>
        <v>261.37222222222289</v>
      </c>
      <c r="H82" s="376">
        <f t="shared" si="5"/>
        <v>219.33333333333363</v>
      </c>
      <c r="I82" s="377">
        <f t="shared" si="5"/>
        <v>233.95555555555563</v>
      </c>
      <c r="J82" s="376">
        <f t="shared" si="5"/>
        <v>243.09444444444472</v>
      </c>
    </row>
    <row r="83" spans="1:10">
      <c r="A83" s="375">
        <f t="shared" si="4"/>
        <v>0.91666666666666585</v>
      </c>
      <c r="B83" s="376">
        <f t="shared" si="3"/>
        <v>256.66666666666686</v>
      </c>
      <c r="C83" s="377">
        <f t="shared" si="3"/>
        <v>271.33333333333417</v>
      </c>
      <c r="D83" s="376">
        <f t="shared" si="3"/>
        <v>280.49999999999932</v>
      </c>
      <c r="E83" s="377">
        <f t="shared" si="3"/>
        <v>238.33333333333314</v>
      </c>
      <c r="F83" s="376">
        <f t="shared" si="3"/>
        <v>253.00000000000034</v>
      </c>
      <c r="G83" s="377">
        <f t="shared" si="3"/>
        <v>262.16666666666731</v>
      </c>
      <c r="H83" s="376">
        <f t="shared" si="5"/>
        <v>220.00000000000028</v>
      </c>
      <c r="I83" s="377">
        <f t="shared" si="5"/>
        <v>234.66666666666674</v>
      </c>
      <c r="J83" s="376">
        <f t="shared" si="5"/>
        <v>243.8333333333336</v>
      </c>
    </row>
    <row r="84" spans="1:10">
      <c r="A84" s="375">
        <f t="shared" si="4"/>
        <v>0.91944444444444362</v>
      </c>
      <c r="B84" s="376">
        <f t="shared" si="3"/>
        <v>257.44444444444463</v>
      </c>
      <c r="C84" s="377">
        <f t="shared" si="3"/>
        <v>272.15555555555636</v>
      </c>
      <c r="D84" s="376">
        <f t="shared" si="3"/>
        <v>281.34999999999934</v>
      </c>
      <c r="E84" s="377">
        <f t="shared" si="3"/>
        <v>239.05555555555537</v>
      </c>
      <c r="F84" s="376">
        <f t="shared" si="3"/>
        <v>253.76666666666702</v>
      </c>
      <c r="G84" s="377">
        <f t="shared" si="3"/>
        <v>262.96111111111173</v>
      </c>
      <c r="H84" s="376">
        <f t="shared" si="5"/>
        <v>220.66666666666694</v>
      </c>
      <c r="I84" s="377">
        <f t="shared" si="5"/>
        <v>235.37777777777785</v>
      </c>
      <c r="J84" s="376">
        <f t="shared" si="5"/>
        <v>244.57222222222248</v>
      </c>
    </row>
    <row r="85" spans="1:10">
      <c r="A85" s="375">
        <f t="shared" si="4"/>
        <v>0.92222222222222139</v>
      </c>
      <c r="B85" s="376">
        <f t="shared" si="3"/>
        <v>258.2222222222224</v>
      </c>
      <c r="C85" s="377">
        <f t="shared" si="3"/>
        <v>272.97777777777856</v>
      </c>
      <c r="D85" s="376">
        <f t="shared" si="3"/>
        <v>282.19999999999936</v>
      </c>
      <c r="E85" s="377">
        <f t="shared" si="3"/>
        <v>239.7777777777776</v>
      </c>
      <c r="F85" s="376">
        <f t="shared" si="3"/>
        <v>254.5333333333337</v>
      </c>
      <c r="G85" s="377">
        <f t="shared" si="3"/>
        <v>263.75555555555616</v>
      </c>
      <c r="H85" s="376">
        <f t="shared" si="5"/>
        <v>221.3333333333336</v>
      </c>
      <c r="I85" s="377">
        <f t="shared" si="5"/>
        <v>236.08888888888896</v>
      </c>
      <c r="J85" s="376">
        <f t="shared" si="5"/>
        <v>245.31111111111136</v>
      </c>
    </row>
    <row r="86" spans="1:10">
      <c r="A86" s="375">
        <f t="shared" si="4"/>
        <v>0.92499999999999916</v>
      </c>
      <c r="B86" s="376">
        <f t="shared" si="3"/>
        <v>259.00000000000017</v>
      </c>
      <c r="C86" s="377">
        <f t="shared" si="3"/>
        <v>273.80000000000075</v>
      </c>
      <c r="D86" s="376">
        <f t="shared" si="3"/>
        <v>283.04999999999939</v>
      </c>
      <c r="E86" s="377">
        <f t="shared" si="3"/>
        <v>240.49999999999983</v>
      </c>
      <c r="F86" s="376">
        <f t="shared" si="3"/>
        <v>255.30000000000038</v>
      </c>
      <c r="G86" s="377">
        <f t="shared" si="3"/>
        <v>264.55000000000058</v>
      </c>
      <c r="H86" s="376">
        <f t="shared" si="5"/>
        <v>222.00000000000026</v>
      </c>
      <c r="I86" s="377">
        <f t="shared" si="5"/>
        <v>236.80000000000007</v>
      </c>
      <c r="J86" s="376">
        <f t="shared" si="5"/>
        <v>246.05000000000024</v>
      </c>
    </row>
    <row r="87" spans="1:10">
      <c r="A87" s="375">
        <f t="shared" si="4"/>
        <v>0.92777777777777692</v>
      </c>
      <c r="B87" s="376">
        <f t="shared" si="3"/>
        <v>259.77777777777794</v>
      </c>
      <c r="C87" s="377">
        <f t="shared" si="3"/>
        <v>274.62222222222294</v>
      </c>
      <c r="D87" s="376">
        <f t="shared" si="3"/>
        <v>283.89999999999941</v>
      </c>
      <c r="E87" s="377">
        <f t="shared" si="3"/>
        <v>241.22222222222206</v>
      </c>
      <c r="F87" s="376">
        <f t="shared" si="3"/>
        <v>256.06666666666706</v>
      </c>
      <c r="G87" s="377">
        <f t="shared" si="3"/>
        <v>265.344444444445</v>
      </c>
      <c r="H87" s="376">
        <f t="shared" si="5"/>
        <v>222.66666666666691</v>
      </c>
      <c r="I87" s="377">
        <f t="shared" si="5"/>
        <v>237.51111111111118</v>
      </c>
      <c r="J87" s="376">
        <f t="shared" si="5"/>
        <v>246.78888888888912</v>
      </c>
    </row>
    <row r="88" spans="1:10">
      <c r="A88" s="375">
        <f t="shared" si="4"/>
        <v>0.93055555555555469</v>
      </c>
      <c r="B88" s="376">
        <f t="shared" si="3"/>
        <v>260.55555555555571</v>
      </c>
      <c r="C88" s="377">
        <f t="shared" si="3"/>
        <v>275.44444444444514</v>
      </c>
      <c r="D88" s="376">
        <f t="shared" si="3"/>
        <v>284.74999999999943</v>
      </c>
      <c r="E88" s="377">
        <f t="shared" si="3"/>
        <v>241.94444444444429</v>
      </c>
      <c r="F88" s="376">
        <f t="shared" si="3"/>
        <v>256.83333333333371</v>
      </c>
      <c r="G88" s="377">
        <f t="shared" si="3"/>
        <v>266.13888888888943</v>
      </c>
      <c r="H88" s="376">
        <f t="shared" si="5"/>
        <v>223.33333333333357</v>
      </c>
      <c r="I88" s="377">
        <f t="shared" si="5"/>
        <v>238.22222222222229</v>
      </c>
      <c r="J88" s="376">
        <f t="shared" si="5"/>
        <v>247.527777777778</v>
      </c>
    </row>
    <row r="89" spans="1:10">
      <c r="A89" s="375">
        <f t="shared" si="4"/>
        <v>0.93333333333333246</v>
      </c>
      <c r="B89" s="376">
        <f t="shared" si="3"/>
        <v>261.33333333333348</v>
      </c>
      <c r="C89" s="377">
        <f t="shared" si="3"/>
        <v>276.26666666666733</v>
      </c>
      <c r="D89" s="376">
        <f t="shared" si="3"/>
        <v>285.59999999999945</v>
      </c>
      <c r="E89" s="377">
        <f t="shared" si="3"/>
        <v>242.66666666666652</v>
      </c>
      <c r="F89" s="376">
        <f t="shared" si="3"/>
        <v>257.60000000000036</v>
      </c>
      <c r="G89" s="377">
        <f t="shared" si="3"/>
        <v>266.93333333333385</v>
      </c>
      <c r="H89" s="376">
        <f t="shared" si="5"/>
        <v>224.00000000000023</v>
      </c>
      <c r="I89" s="377">
        <f t="shared" si="5"/>
        <v>238.93333333333339</v>
      </c>
      <c r="J89" s="376">
        <f t="shared" si="5"/>
        <v>248.26666666666688</v>
      </c>
    </row>
    <row r="90" spans="1:10">
      <c r="A90" s="375">
        <f t="shared" si="4"/>
        <v>0.93611111111111023</v>
      </c>
      <c r="B90" s="376">
        <f t="shared" si="3"/>
        <v>262.11111111111126</v>
      </c>
      <c r="C90" s="377">
        <f t="shared" si="3"/>
        <v>277.08888888888953</v>
      </c>
      <c r="D90" s="376">
        <f t="shared" si="3"/>
        <v>286.44999999999948</v>
      </c>
      <c r="E90" s="377">
        <f t="shared" si="3"/>
        <v>243.38888888888874</v>
      </c>
      <c r="F90" s="376">
        <f t="shared" si="3"/>
        <v>258.36666666666702</v>
      </c>
      <c r="G90" s="377">
        <f t="shared" si="3"/>
        <v>267.72777777777827</v>
      </c>
      <c r="H90" s="376">
        <f t="shared" si="5"/>
        <v>224.66666666666688</v>
      </c>
      <c r="I90" s="377">
        <f t="shared" si="5"/>
        <v>239.6444444444445</v>
      </c>
      <c r="J90" s="376">
        <f t="shared" si="5"/>
        <v>249.00555555555576</v>
      </c>
    </row>
    <row r="91" spans="1:10">
      <c r="A91" s="375">
        <f t="shared" si="4"/>
        <v>0.938888888888888</v>
      </c>
      <c r="B91" s="376">
        <f t="shared" si="3"/>
        <v>262.88888888888903</v>
      </c>
      <c r="C91" s="377">
        <f t="shared" si="3"/>
        <v>277.91111111111172</v>
      </c>
      <c r="D91" s="376">
        <f t="shared" si="3"/>
        <v>287.2999999999995</v>
      </c>
      <c r="E91" s="377">
        <f t="shared" si="3"/>
        <v>244.11111111111097</v>
      </c>
      <c r="F91" s="376">
        <f t="shared" si="3"/>
        <v>259.13333333333367</v>
      </c>
      <c r="G91" s="377">
        <f t="shared" si="3"/>
        <v>268.52222222222269</v>
      </c>
      <c r="H91" s="376">
        <f t="shared" si="5"/>
        <v>225.33333333333354</v>
      </c>
      <c r="I91" s="377">
        <f t="shared" si="5"/>
        <v>240.35555555555561</v>
      </c>
      <c r="J91" s="376">
        <f t="shared" si="5"/>
        <v>249.74444444444464</v>
      </c>
    </row>
    <row r="92" spans="1:10">
      <c r="A92" s="375">
        <f t="shared" si="4"/>
        <v>0.94166666666666576</v>
      </c>
      <c r="B92" s="376">
        <f t="shared" si="3"/>
        <v>263.6666666666668</v>
      </c>
      <c r="C92" s="377">
        <f t="shared" si="3"/>
        <v>278.73333333333392</v>
      </c>
      <c r="D92" s="376">
        <f t="shared" si="3"/>
        <v>288.14999999999952</v>
      </c>
      <c r="E92" s="377">
        <f t="shared" si="3"/>
        <v>244.8333333333332</v>
      </c>
      <c r="F92" s="376">
        <f t="shared" si="3"/>
        <v>259.90000000000032</v>
      </c>
      <c r="G92" s="377">
        <f t="shared" si="3"/>
        <v>269.31666666666712</v>
      </c>
      <c r="H92" s="376">
        <f t="shared" si="5"/>
        <v>226.0000000000002</v>
      </c>
      <c r="I92" s="377">
        <f t="shared" si="5"/>
        <v>241.06666666666672</v>
      </c>
      <c r="J92" s="376">
        <f t="shared" si="5"/>
        <v>250.48333333333352</v>
      </c>
    </row>
    <row r="93" spans="1:10">
      <c r="A93" s="375">
        <f t="shared" si="4"/>
        <v>0.94444444444444353</v>
      </c>
      <c r="B93" s="376">
        <f t="shared" si="3"/>
        <v>264.44444444444457</v>
      </c>
      <c r="C93" s="377">
        <f t="shared" si="3"/>
        <v>279.55555555555611</v>
      </c>
      <c r="D93" s="376">
        <f t="shared" si="3"/>
        <v>288.99999999999955</v>
      </c>
      <c r="E93" s="377">
        <f t="shared" si="3"/>
        <v>245.55555555555543</v>
      </c>
      <c r="F93" s="376">
        <f t="shared" si="3"/>
        <v>260.66666666666697</v>
      </c>
      <c r="G93" s="377">
        <f t="shared" si="3"/>
        <v>270.11111111111154</v>
      </c>
      <c r="H93" s="376">
        <f t="shared" si="5"/>
        <v>226.66666666666686</v>
      </c>
      <c r="I93" s="377">
        <f t="shared" si="5"/>
        <v>241.77777777777783</v>
      </c>
      <c r="J93" s="376">
        <f t="shared" si="5"/>
        <v>251.2222222222224</v>
      </c>
    </row>
    <row r="94" spans="1:10">
      <c r="A94" s="375">
        <f t="shared" si="4"/>
        <v>0.9472222222222213</v>
      </c>
      <c r="B94" s="376">
        <f t="shared" si="3"/>
        <v>265.22222222222234</v>
      </c>
      <c r="C94" s="377">
        <f t="shared" si="3"/>
        <v>280.37777777777831</v>
      </c>
      <c r="D94" s="376">
        <f t="shared" si="3"/>
        <v>289.84999999999957</v>
      </c>
      <c r="E94" s="377">
        <f t="shared" si="3"/>
        <v>246.27777777777766</v>
      </c>
      <c r="F94" s="376">
        <f t="shared" si="3"/>
        <v>261.43333333333362</v>
      </c>
      <c r="G94" s="377">
        <f t="shared" si="3"/>
        <v>270.90555555555596</v>
      </c>
      <c r="H94" s="376">
        <f t="shared" si="5"/>
        <v>227.33333333333351</v>
      </c>
      <c r="I94" s="377">
        <f t="shared" si="5"/>
        <v>242.48888888888894</v>
      </c>
      <c r="J94" s="376">
        <f t="shared" si="5"/>
        <v>251.96111111111128</v>
      </c>
    </row>
    <row r="95" spans="1:10">
      <c r="A95" s="375">
        <f t="shared" si="4"/>
        <v>0.94999999999999907</v>
      </c>
      <c r="B95" s="376">
        <f t="shared" si="3"/>
        <v>266.00000000000011</v>
      </c>
      <c r="C95" s="377">
        <f t="shared" si="3"/>
        <v>281.2000000000005</v>
      </c>
      <c r="D95" s="376">
        <f t="shared" si="3"/>
        <v>290.69999999999959</v>
      </c>
      <c r="E95" s="377">
        <f t="shared" si="3"/>
        <v>246.99999999999989</v>
      </c>
      <c r="F95" s="376">
        <f t="shared" si="3"/>
        <v>262.20000000000027</v>
      </c>
      <c r="G95" s="377">
        <f t="shared" si="3"/>
        <v>271.70000000000039</v>
      </c>
      <c r="H95" s="376">
        <f t="shared" si="5"/>
        <v>228.00000000000017</v>
      </c>
      <c r="I95" s="377">
        <f t="shared" si="5"/>
        <v>243.20000000000005</v>
      </c>
      <c r="J95" s="376">
        <f t="shared" si="5"/>
        <v>252.70000000000016</v>
      </c>
    </row>
    <row r="96" spans="1:10">
      <c r="A96" s="375">
        <f t="shared" si="4"/>
        <v>0.95277777777777684</v>
      </c>
      <c r="B96" s="376">
        <f t="shared" si="3"/>
        <v>266.77777777777789</v>
      </c>
      <c r="C96" s="377">
        <f t="shared" si="3"/>
        <v>282.02222222222269</v>
      </c>
      <c r="D96" s="376">
        <f t="shared" si="3"/>
        <v>291.54999999999961</v>
      </c>
      <c r="E96" s="377">
        <f t="shared" si="3"/>
        <v>247.72222222222211</v>
      </c>
      <c r="F96" s="376">
        <f t="shared" si="3"/>
        <v>262.96666666666692</v>
      </c>
      <c r="G96" s="377">
        <f t="shared" si="3"/>
        <v>272.49444444444481</v>
      </c>
      <c r="H96" s="376">
        <f t="shared" si="5"/>
        <v>228.66666666666683</v>
      </c>
      <c r="I96" s="377">
        <f t="shared" si="5"/>
        <v>243.91111111111115</v>
      </c>
      <c r="J96" s="376">
        <f t="shared" si="5"/>
        <v>253.43888888888904</v>
      </c>
    </row>
    <row r="97" spans="1:10">
      <c r="A97" s="375">
        <f t="shared" si="4"/>
        <v>0.9555555555555546</v>
      </c>
      <c r="B97" s="376">
        <f t="shared" si="3"/>
        <v>267.55555555555566</v>
      </c>
      <c r="C97" s="377">
        <f t="shared" si="3"/>
        <v>282.84444444444489</v>
      </c>
      <c r="D97" s="376">
        <f t="shared" si="3"/>
        <v>292.39999999999964</v>
      </c>
      <c r="E97" s="377">
        <f t="shared" ref="E97:G112" si="6">E98-(E$113*0.2/72)</f>
        <v>248.44444444444434</v>
      </c>
      <c r="F97" s="376">
        <f t="shared" si="6"/>
        <v>263.73333333333358</v>
      </c>
      <c r="G97" s="377">
        <f t="shared" si="6"/>
        <v>273.28888888888923</v>
      </c>
      <c r="H97" s="376">
        <f t="shared" si="5"/>
        <v>229.33333333333348</v>
      </c>
      <c r="I97" s="377">
        <f t="shared" si="5"/>
        <v>244.62222222222226</v>
      </c>
      <c r="J97" s="376">
        <f t="shared" si="5"/>
        <v>254.17777777777792</v>
      </c>
    </row>
    <row r="98" spans="1:10">
      <c r="A98" s="375">
        <f t="shared" si="4"/>
        <v>0.95833333333333237</v>
      </c>
      <c r="B98" s="376">
        <f t="shared" ref="B98:D112" si="7">B99-(B$113*0.2/72)</f>
        <v>268.33333333333343</v>
      </c>
      <c r="C98" s="377">
        <f t="shared" si="7"/>
        <v>283.66666666666708</v>
      </c>
      <c r="D98" s="376">
        <f t="shared" si="7"/>
        <v>293.24999999999966</v>
      </c>
      <c r="E98" s="377">
        <f t="shared" si="6"/>
        <v>249.16666666666657</v>
      </c>
      <c r="F98" s="376">
        <f t="shared" si="6"/>
        <v>264.50000000000023</v>
      </c>
      <c r="G98" s="377">
        <f t="shared" si="6"/>
        <v>274.08333333333366</v>
      </c>
      <c r="H98" s="376">
        <f t="shared" si="5"/>
        <v>230.00000000000014</v>
      </c>
      <c r="I98" s="377">
        <f t="shared" si="5"/>
        <v>245.33333333333337</v>
      </c>
      <c r="J98" s="376">
        <f t="shared" si="5"/>
        <v>254.9166666666668</v>
      </c>
    </row>
    <row r="99" spans="1:10">
      <c r="A99" s="375">
        <f t="shared" si="4"/>
        <v>0.96111111111111014</v>
      </c>
      <c r="B99" s="376">
        <f t="shared" si="7"/>
        <v>269.1111111111112</v>
      </c>
      <c r="C99" s="377">
        <f t="shared" si="7"/>
        <v>284.48888888888928</v>
      </c>
      <c r="D99" s="376">
        <f t="shared" si="7"/>
        <v>294.09999999999968</v>
      </c>
      <c r="E99" s="377">
        <f t="shared" si="6"/>
        <v>249.8888888888888</v>
      </c>
      <c r="F99" s="376">
        <f t="shared" si="6"/>
        <v>265.26666666666688</v>
      </c>
      <c r="G99" s="377">
        <f t="shared" si="6"/>
        <v>274.87777777777808</v>
      </c>
      <c r="H99" s="376">
        <f t="shared" si="5"/>
        <v>230.6666666666668</v>
      </c>
      <c r="I99" s="377">
        <f t="shared" si="5"/>
        <v>246.04444444444448</v>
      </c>
      <c r="J99" s="376">
        <f t="shared" si="5"/>
        <v>255.65555555555568</v>
      </c>
    </row>
    <row r="100" spans="1:10">
      <c r="A100" s="375">
        <f t="shared" si="4"/>
        <v>0.96388888888888791</v>
      </c>
      <c r="B100" s="376">
        <f t="shared" si="7"/>
        <v>269.88888888888897</v>
      </c>
      <c r="C100" s="377">
        <f t="shared" si="7"/>
        <v>285.31111111111147</v>
      </c>
      <c r="D100" s="376">
        <f t="shared" si="7"/>
        <v>294.9499999999997</v>
      </c>
      <c r="E100" s="377">
        <f t="shared" si="6"/>
        <v>250.61111111111103</v>
      </c>
      <c r="F100" s="376">
        <f t="shared" si="6"/>
        <v>266.03333333333353</v>
      </c>
      <c r="G100" s="377">
        <f t="shared" si="6"/>
        <v>275.6722222222225</v>
      </c>
      <c r="H100" s="376">
        <f t="shared" si="5"/>
        <v>231.33333333333346</v>
      </c>
      <c r="I100" s="377">
        <f t="shared" si="5"/>
        <v>246.75555555555559</v>
      </c>
      <c r="J100" s="376">
        <f t="shared" si="5"/>
        <v>256.39444444444456</v>
      </c>
    </row>
    <row r="101" spans="1:10">
      <c r="A101" s="375">
        <f t="shared" si="4"/>
        <v>0.96666666666666567</v>
      </c>
      <c r="B101" s="376">
        <f t="shared" si="7"/>
        <v>270.66666666666674</v>
      </c>
      <c r="C101" s="377">
        <f t="shared" si="7"/>
        <v>286.13333333333367</v>
      </c>
      <c r="D101" s="376">
        <f t="shared" si="7"/>
        <v>295.79999999999973</v>
      </c>
      <c r="E101" s="377">
        <f t="shared" si="6"/>
        <v>251.33333333333326</v>
      </c>
      <c r="F101" s="376">
        <f t="shared" si="6"/>
        <v>266.80000000000018</v>
      </c>
      <c r="G101" s="377">
        <f t="shared" si="6"/>
        <v>276.46666666666692</v>
      </c>
      <c r="H101" s="376">
        <f t="shared" si="5"/>
        <v>232.00000000000011</v>
      </c>
      <c r="I101" s="377">
        <f t="shared" si="5"/>
        <v>247.4666666666667</v>
      </c>
      <c r="J101" s="376">
        <f t="shared" si="5"/>
        <v>257.13333333333344</v>
      </c>
    </row>
    <row r="102" spans="1:10">
      <c r="A102" s="375">
        <f t="shared" si="4"/>
        <v>0.96944444444444344</v>
      </c>
      <c r="B102" s="376">
        <f t="shared" si="7"/>
        <v>271.44444444444451</v>
      </c>
      <c r="C102" s="377">
        <f t="shared" si="7"/>
        <v>286.95555555555586</v>
      </c>
      <c r="D102" s="376">
        <f t="shared" si="7"/>
        <v>296.64999999999975</v>
      </c>
      <c r="E102" s="377">
        <f t="shared" si="6"/>
        <v>252.05555555555549</v>
      </c>
      <c r="F102" s="376">
        <f t="shared" si="6"/>
        <v>267.56666666666683</v>
      </c>
      <c r="G102" s="377">
        <f t="shared" si="6"/>
        <v>277.26111111111135</v>
      </c>
      <c r="H102" s="376">
        <f t="shared" si="5"/>
        <v>232.66666666666677</v>
      </c>
      <c r="I102" s="377">
        <f t="shared" si="5"/>
        <v>248.17777777777781</v>
      </c>
      <c r="J102" s="376">
        <f t="shared" si="5"/>
        <v>257.87222222222232</v>
      </c>
    </row>
    <row r="103" spans="1:10">
      <c r="A103" s="375">
        <f t="shared" si="4"/>
        <v>0.97222222222222121</v>
      </c>
      <c r="B103" s="376">
        <f t="shared" si="7"/>
        <v>272.22222222222229</v>
      </c>
      <c r="C103" s="377">
        <f t="shared" si="7"/>
        <v>287.77777777777806</v>
      </c>
      <c r="D103" s="376">
        <f t="shared" si="7"/>
        <v>297.49999999999977</v>
      </c>
      <c r="E103" s="377">
        <f t="shared" si="6"/>
        <v>252.77777777777771</v>
      </c>
      <c r="F103" s="376">
        <f t="shared" si="6"/>
        <v>268.33333333333348</v>
      </c>
      <c r="G103" s="377">
        <f t="shared" si="6"/>
        <v>278.05555555555577</v>
      </c>
      <c r="H103" s="376">
        <f t="shared" si="5"/>
        <v>233.33333333333343</v>
      </c>
      <c r="I103" s="377">
        <f t="shared" si="5"/>
        <v>248.88888888888891</v>
      </c>
      <c r="J103" s="376">
        <f t="shared" si="5"/>
        <v>258.6111111111112</v>
      </c>
    </row>
    <row r="104" spans="1:10">
      <c r="A104" s="375">
        <f t="shared" si="4"/>
        <v>0.97499999999999898</v>
      </c>
      <c r="B104" s="376">
        <f t="shared" si="7"/>
        <v>273.00000000000006</v>
      </c>
      <c r="C104" s="377">
        <f t="shared" si="7"/>
        <v>288.60000000000025</v>
      </c>
      <c r="D104" s="376">
        <f t="shared" si="7"/>
        <v>298.3499999999998</v>
      </c>
      <c r="E104" s="377">
        <f t="shared" si="6"/>
        <v>253.49999999999994</v>
      </c>
      <c r="F104" s="376">
        <f t="shared" si="6"/>
        <v>269.10000000000014</v>
      </c>
      <c r="G104" s="377">
        <f t="shared" si="6"/>
        <v>278.85000000000019</v>
      </c>
      <c r="H104" s="376">
        <f t="shared" si="5"/>
        <v>234.00000000000009</v>
      </c>
      <c r="I104" s="377">
        <f t="shared" si="5"/>
        <v>249.60000000000002</v>
      </c>
      <c r="J104" s="376">
        <f t="shared" si="5"/>
        <v>259.35000000000008</v>
      </c>
    </row>
    <row r="105" spans="1:10">
      <c r="A105" s="375">
        <f t="shared" si="4"/>
        <v>0.97777777777777675</v>
      </c>
      <c r="B105" s="376">
        <f t="shared" si="7"/>
        <v>273.77777777777783</v>
      </c>
      <c r="C105" s="377">
        <f t="shared" si="7"/>
        <v>289.42222222222244</v>
      </c>
      <c r="D105" s="376">
        <f t="shared" si="7"/>
        <v>299.19999999999982</v>
      </c>
      <c r="E105" s="377">
        <f t="shared" si="6"/>
        <v>254.22222222222217</v>
      </c>
      <c r="F105" s="376">
        <f t="shared" si="6"/>
        <v>269.86666666666679</v>
      </c>
      <c r="G105" s="377">
        <f t="shared" si="6"/>
        <v>279.64444444444462</v>
      </c>
      <c r="H105" s="376">
        <f t="shared" si="5"/>
        <v>234.66666666666674</v>
      </c>
      <c r="I105" s="377">
        <f t="shared" si="5"/>
        <v>250.31111111111113</v>
      </c>
      <c r="J105" s="376">
        <f t="shared" si="5"/>
        <v>260.08888888888896</v>
      </c>
    </row>
    <row r="106" spans="1:10">
      <c r="A106" s="375">
        <f t="shared" si="4"/>
        <v>0.98055555555555451</v>
      </c>
      <c r="B106" s="376">
        <f t="shared" si="7"/>
        <v>274.5555555555556</v>
      </c>
      <c r="C106" s="377">
        <f t="shared" si="7"/>
        <v>290.24444444444464</v>
      </c>
      <c r="D106" s="376">
        <f t="shared" si="7"/>
        <v>300.04999999999984</v>
      </c>
      <c r="E106" s="377">
        <f t="shared" si="6"/>
        <v>254.9444444444444</v>
      </c>
      <c r="F106" s="376">
        <f t="shared" si="6"/>
        <v>270.63333333333344</v>
      </c>
      <c r="G106" s="377">
        <f t="shared" si="6"/>
        <v>280.43888888888904</v>
      </c>
      <c r="H106" s="376">
        <f t="shared" si="5"/>
        <v>235.3333333333334</v>
      </c>
      <c r="I106" s="377">
        <f t="shared" si="5"/>
        <v>251.02222222222224</v>
      </c>
      <c r="J106" s="376">
        <f t="shared" si="5"/>
        <v>260.82777777777784</v>
      </c>
    </row>
    <row r="107" spans="1:10">
      <c r="A107" s="375">
        <f t="shared" si="4"/>
        <v>0.98333333333333228</v>
      </c>
      <c r="B107" s="376">
        <f t="shared" si="7"/>
        <v>275.33333333333337</v>
      </c>
      <c r="C107" s="377">
        <f t="shared" si="7"/>
        <v>291.06666666666683</v>
      </c>
      <c r="D107" s="376">
        <f t="shared" si="7"/>
        <v>300.89999999999986</v>
      </c>
      <c r="E107" s="377">
        <f t="shared" si="6"/>
        <v>255.66666666666663</v>
      </c>
      <c r="F107" s="376">
        <f t="shared" si="6"/>
        <v>271.40000000000009</v>
      </c>
      <c r="G107" s="377">
        <f t="shared" si="6"/>
        <v>281.23333333333346</v>
      </c>
      <c r="H107" s="376">
        <f t="shared" si="5"/>
        <v>236.00000000000006</v>
      </c>
      <c r="I107" s="377">
        <f t="shared" si="5"/>
        <v>251.73333333333335</v>
      </c>
      <c r="J107" s="376">
        <f t="shared" si="5"/>
        <v>261.56666666666672</v>
      </c>
    </row>
    <row r="108" spans="1:10">
      <c r="A108" s="375">
        <f t="shared" si="4"/>
        <v>0.98611111111111005</v>
      </c>
      <c r="B108" s="376">
        <f t="shared" si="7"/>
        <v>276.11111111111114</v>
      </c>
      <c r="C108" s="377">
        <f t="shared" si="7"/>
        <v>291.88888888888903</v>
      </c>
      <c r="D108" s="376">
        <f t="shared" si="7"/>
        <v>301.74999999999989</v>
      </c>
      <c r="E108" s="377">
        <f t="shared" si="6"/>
        <v>256.38888888888886</v>
      </c>
      <c r="F108" s="376">
        <f t="shared" si="6"/>
        <v>272.16666666666674</v>
      </c>
      <c r="G108" s="377">
        <f t="shared" si="6"/>
        <v>282.02777777777789</v>
      </c>
      <c r="H108" s="376">
        <f t="shared" si="5"/>
        <v>236.66666666666671</v>
      </c>
      <c r="I108" s="377">
        <f t="shared" si="5"/>
        <v>252.44444444444446</v>
      </c>
      <c r="J108" s="376">
        <f t="shared" si="5"/>
        <v>262.3055555555556</v>
      </c>
    </row>
    <row r="109" spans="1:10">
      <c r="A109" s="375">
        <f t="shared" si="4"/>
        <v>0.98888888888888782</v>
      </c>
      <c r="B109" s="376">
        <f t="shared" si="7"/>
        <v>276.88888888888891</v>
      </c>
      <c r="C109" s="377">
        <f t="shared" si="7"/>
        <v>292.71111111111122</v>
      </c>
      <c r="D109" s="376">
        <f t="shared" si="7"/>
        <v>302.59999999999991</v>
      </c>
      <c r="E109" s="377">
        <f t="shared" si="6"/>
        <v>257.11111111111109</v>
      </c>
      <c r="F109" s="376">
        <f t="shared" si="6"/>
        <v>272.93333333333339</v>
      </c>
      <c r="G109" s="377">
        <f t="shared" si="6"/>
        <v>282.82222222222231</v>
      </c>
      <c r="H109" s="376">
        <f t="shared" si="5"/>
        <v>237.33333333333337</v>
      </c>
      <c r="I109" s="377">
        <f t="shared" si="5"/>
        <v>253.15555555555557</v>
      </c>
      <c r="J109" s="376">
        <f t="shared" si="5"/>
        <v>263.04444444444448</v>
      </c>
    </row>
    <row r="110" spans="1:10">
      <c r="A110" s="375">
        <f t="shared" si="4"/>
        <v>0.99166666666666559</v>
      </c>
      <c r="B110" s="376">
        <f t="shared" si="7"/>
        <v>277.66666666666669</v>
      </c>
      <c r="C110" s="377">
        <f t="shared" si="7"/>
        <v>293.53333333333342</v>
      </c>
      <c r="D110" s="376">
        <f t="shared" si="7"/>
        <v>303.44999999999993</v>
      </c>
      <c r="E110" s="377">
        <f t="shared" si="6"/>
        <v>257.83333333333331</v>
      </c>
      <c r="F110" s="376">
        <f t="shared" si="6"/>
        <v>273.70000000000005</v>
      </c>
      <c r="G110" s="377">
        <f t="shared" si="6"/>
        <v>283.61666666666673</v>
      </c>
      <c r="H110" s="376">
        <f t="shared" si="5"/>
        <v>238.00000000000003</v>
      </c>
      <c r="I110" s="377">
        <f t="shared" si="5"/>
        <v>253.86666666666667</v>
      </c>
      <c r="J110" s="376">
        <f t="shared" si="5"/>
        <v>263.78333333333336</v>
      </c>
    </row>
    <row r="111" spans="1:10">
      <c r="A111" s="375">
        <f t="shared" si="4"/>
        <v>0.99444444444444335</v>
      </c>
      <c r="B111" s="376">
        <f t="shared" si="7"/>
        <v>278.44444444444446</v>
      </c>
      <c r="C111" s="377">
        <f t="shared" si="7"/>
        <v>294.35555555555561</v>
      </c>
      <c r="D111" s="376">
        <f t="shared" si="7"/>
        <v>304.29999999999995</v>
      </c>
      <c r="E111" s="377">
        <f t="shared" si="6"/>
        <v>258.55555555555554</v>
      </c>
      <c r="F111" s="376">
        <f t="shared" si="6"/>
        <v>274.4666666666667</v>
      </c>
      <c r="G111" s="377">
        <f t="shared" si="6"/>
        <v>284.41111111111115</v>
      </c>
      <c r="H111" s="376">
        <f t="shared" si="5"/>
        <v>238.66666666666669</v>
      </c>
      <c r="I111" s="377">
        <f t="shared" si="5"/>
        <v>254.57777777777778</v>
      </c>
      <c r="J111" s="376">
        <f t="shared" si="5"/>
        <v>264.52222222222224</v>
      </c>
    </row>
    <row r="112" spans="1:10">
      <c r="A112" s="375">
        <f t="shared" si="4"/>
        <v>0.99722222222222112</v>
      </c>
      <c r="B112" s="376">
        <f t="shared" si="7"/>
        <v>279.22222222222223</v>
      </c>
      <c r="C112" s="377">
        <f t="shared" si="7"/>
        <v>295.17777777777781</v>
      </c>
      <c r="D112" s="376">
        <f t="shared" si="7"/>
        <v>305.14999999999998</v>
      </c>
      <c r="E112" s="377">
        <f t="shared" si="6"/>
        <v>259.27777777777777</v>
      </c>
      <c r="F112" s="376">
        <f t="shared" si="6"/>
        <v>275.23333333333335</v>
      </c>
      <c r="G112" s="377">
        <f t="shared" si="6"/>
        <v>285.20555555555558</v>
      </c>
      <c r="H112" s="376">
        <f>H113-(H$113*0.2/72)</f>
        <v>239.33333333333334</v>
      </c>
      <c r="I112" s="377">
        <f>I113-(I$113*0.2/72)</f>
        <v>255.28888888888889</v>
      </c>
      <c r="J112" s="376">
        <f>J113-(J$113*0.2/72)</f>
        <v>265.26111111111112</v>
      </c>
    </row>
    <row r="113" spans="1:10">
      <c r="A113" s="375">
        <f t="shared" si="4"/>
        <v>0.99999999999999889</v>
      </c>
      <c r="B113" s="378">
        <f>A2</f>
        <v>280</v>
      </c>
      <c r="C113" s="374">
        <f>A2+10+B2</f>
        <v>296</v>
      </c>
      <c r="D113" s="378">
        <f>A2+20+B2</f>
        <v>306</v>
      </c>
      <c r="E113" s="374">
        <f t="shared" ref="E113:J113" si="8">B113-20</f>
        <v>260</v>
      </c>
      <c r="F113" s="378">
        <f t="shared" si="8"/>
        <v>276</v>
      </c>
      <c r="G113" s="374">
        <f t="shared" si="8"/>
        <v>286</v>
      </c>
      <c r="H113" s="378">
        <f t="shared" si="8"/>
        <v>240</v>
      </c>
      <c r="I113" s="374">
        <f t="shared" si="8"/>
        <v>256</v>
      </c>
      <c r="J113" s="378">
        <f t="shared" si="8"/>
        <v>266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Calculadora</vt:lpstr>
      <vt:lpstr>HWI Speciais</vt:lpstr>
      <vt:lpstr>280</vt:lpstr>
      <vt:lpstr>HIO's Speciais</vt:lpstr>
      <vt:lpstr>Plan1</vt:lpstr>
      <vt:lpstr>Cálculos</vt:lpstr>
      <vt:lpstr>Distance</vt:lpstr>
      <vt:lpstr>266</vt:lpstr>
      <vt:lpstr>inf 266</vt:lpstr>
      <vt:lpstr>R266</vt:lpstr>
      <vt:lpstr>276</vt:lpstr>
      <vt:lpstr>inf 276</vt:lpstr>
      <vt:lpstr>R276</vt:lpstr>
      <vt:lpstr>inf 280</vt:lpstr>
      <vt:lpstr>R280</vt:lpstr>
      <vt:lpstr>286</vt:lpstr>
      <vt:lpstr>inf 286</vt:lpstr>
      <vt:lpstr>R286</vt:lpstr>
      <vt:lpstr>6i</vt:lpstr>
      <vt:lpstr>Colors</vt:lpstr>
      <vt:lpstr>CB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U12</dc:creator>
  <cp:lastModifiedBy>LEONARDO BARCELOS DA SILVA</cp:lastModifiedBy>
  <dcterms:created xsi:type="dcterms:W3CDTF">2017-10-23T12:38:11Z</dcterms:created>
  <dcterms:modified xsi:type="dcterms:W3CDTF">2021-12-02T16:40:59Z</dcterms:modified>
</cp:coreProperties>
</file>