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<sst xmlns="http://schemas.openxmlformats.org/spreadsheetml/2006/main" count="1514" uniqueCount="487">
  <si>
    <t>File opened</t>
  </si>
  <si>
    <t>2022-09-22 09:31:55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</si>
  <si>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</si>
  <si>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</si>
  <si>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</si>
  <si>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</si>
  <si>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</si>
  <si>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</si>
  <si>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</si>
  <si>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</si>
  <si>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</si>
  <si>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</si>
  <si>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</si>
  <si>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{"h2oaspanconc2": "0", "flowbzero": "0.29", "co2bzero": "0.903539", "co2aspan2": "0", "h2oazero": "1.09901", "h2oaspan2b": "0.0686183", "h2obspanconc1": "12.34", "h2oaspanconc1": "12.34", "co2aspan2a": "0.175737", "co2azero": "0.902659", "co2bspan2": "0", "h2oaspan2a": "0.0681178", "co2bspan1": "0.991094", "co2aspan1": "0.990681", "h2obspan2": "0", "h2obspan2a": "0.0685566", "co2bspanconc2": "0", "chamberpressurezero": "2.60544", "flowazero": "0.303", "ssb_ref": "48766.6", "flowmeterzero": "0.985443", "h2oaspan2": "0", "tbzero": "0.170916", "h2obspanconc2": "0", "co2bspan2b": "0.174103", "h2obzero": "1.10795", "co2aspanconc1": "992.9", "ssa_ref": "44196.8", "oxygen": "21", "co2bspan2a": "0.175667", "tazero": "0.0691242", "co2aspanconc2": "0", "co2aspan2b": "0.174099", "co2bspanconc1": "992.9", "h2oaspan1": "1.00735", "h2obspan2b": "0.0685491", "h2obspan1": "0.999892"}</t>
  </si>
  <si>
    <t>CO2 rangematch</t>
  </si>
  <si>
    <t>Wed Sep 21 09:32</t>
  </si>
  <si>
    <t>H2O rangematch</t>
  </si>
  <si>
    <t>Wed Sep 21 09:39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</si>
  <si>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</si>
  <si>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</si>
  <si>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</si>
  <si>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</si>
  <si>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</si>
  <si>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</si>
  <si>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</si>
  <si>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</si>
  <si>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</si>
  <si>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09:31:55</t>
  </si>
  <si>
    <t>Stability Definition:	ΔCO2 (Meas2): Slp&lt;0.1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</si>
  <si>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</si>
  <si>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</si>
  <si>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</si>
  <si>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</si>
  <si>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</si>
  <si>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</si>
  <si>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</si>
  <si>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</si>
  <si>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</si>
  <si>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</si>
  <si>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</si>
  <si>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</si>
  <si>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</si>
  <si>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</si>
  <si>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</si>
  <si>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</si>
  <si>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</si>
  <si>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</si>
  <si>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</si>
  <si>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</si>
  <si>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</si>
  <si>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</si>
  <si>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</si>
  <si>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</si>
  <si>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</si>
  <si>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</si>
  <si>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</si>
  <si>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</si>
  <si>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</si>
  <si>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</si>
  <si>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</si>
  <si>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</si>
  <si>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</si>
  <si>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</si>
  <si>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</si>
  <si>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</si>
  <si>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</si>
  <si>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</si>
  <si>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</si>
  <si>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</si>
  <si>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</si>
  <si>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</si>
  <si>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</si>
  <si>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</si>
  <si>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</si>
  <si>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</si>
  <si>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</si>
  <si>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</si>
  <si>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</si>
  <si>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</si>
  <si>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</si>
  <si>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3.27535 84.398 375.568 624.86 874.592 1064.8 1249.65 1415.41</t>
  </si>
  <si>
    <t>Fs_true</t>
  </si>
  <si>
    <t>0.0585462 106.771 401.431 602.849 801.336 1001.63 1201.2 1401.66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</si>
  <si>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</si>
  <si>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</si>
  <si>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</si>
  <si>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</si>
  <si>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</si>
  <si>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</si>
  <si>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</si>
  <si>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</si>
  <si>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</si>
  <si>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</si>
  <si>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</si>
  <si>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</si>
  <si>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</si>
  <si>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</si>
  <si>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</si>
  <si>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</si>
  <si>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</si>
  <si>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</si>
  <si>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</si>
  <si>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</si>
  <si>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</si>
  <si>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</si>
  <si>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</si>
  <si>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</si>
  <si>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</si>
  <si>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</si>
  <si>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</si>
  <si>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</si>
  <si>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</si>
  <si>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</si>
  <si>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</si>
  <si>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</si>
  <si>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</si>
  <si>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</si>
  <si>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</si>
  <si>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</si>
  <si>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</si>
  <si>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</si>
  <si>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</si>
  <si>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</si>
  <si>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</si>
  <si>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</si>
  <si>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</si>
  <si>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</si>
  <si>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</si>
  <si>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</si>
  <si>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</si>
  <si>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</si>
  <si>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</si>
  <si>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</si>
  <si>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</si>
  <si>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</si>
  <si>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</si>
  <si>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</si>
  <si>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</si>
  <si>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</si>
  <si>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</si>
  <si>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</si>
  <si>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</si>
  <si>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</si>
  <si>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</si>
  <si>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</si>
  <si>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</si>
  <si>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</si>
  <si>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</si>
  <si>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</si>
  <si>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</si>
  <si>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</si>
  <si>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</si>
  <si>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</si>
  <si>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</si>
  <si>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</si>
  <si>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</si>
  <si>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</si>
  <si>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</si>
  <si>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</si>
  <si>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</si>
  <si>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</si>
  <si>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</si>
  <si>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</si>
  <si>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</si>
  <si>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</si>
  <si>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</si>
  <si>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</si>
  <si>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</si>
  <si>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</si>
  <si>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</si>
  <si>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</si>
  <si>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</si>
  <si>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</si>
  <si>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</si>
  <si>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</si>
  <si>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</si>
  <si>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</si>
  <si>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</si>
  <si>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</si>
  <si>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</si>
  <si>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</si>
  <si>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</si>
  <si>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</si>
  <si>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</si>
  <si>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</si>
  <si>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</si>
  <si>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</si>
  <si>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</si>
  <si>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</si>
  <si>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</si>
  <si>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</si>
  <si>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</si>
  <si>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</si>
  <si>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</si>
  <si>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</si>
  <si>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</si>
  <si>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</si>
  <si>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</si>
  <si>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</si>
  <si>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</si>
  <si>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</si>
  <si>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</si>
  <si>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</si>
  <si>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</si>
  <si>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</si>
  <si>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</si>
  <si>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</si>
  <si>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</si>
  <si>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</si>
  <si>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</si>
  <si>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</si>
  <si>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</si>
  <si>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</si>
  <si>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</si>
  <si>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</si>
  <si>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</si>
  <si>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</si>
  <si>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</si>
  <si>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</si>
  <si>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</si>
  <si>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</si>
  <si>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</si>
  <si>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</si>
  <si>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</si>
  <si>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</si>
  <si>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</si>
  <si>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</si>
  <si>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</si>
  <si>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</si>
  <si>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</si>
  <si>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</si>
  <si>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</si>
  <si>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</si>
  <si>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</si>
  <si>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</si>
  <si>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</si>
  <si>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</si>
  <si>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</si>
  <si>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</si>
  <si>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</si>
  <si>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</si>
  <si>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</si>
  <si>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</si>
  <si>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</si>
  <si>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</si>
  <si>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</si>
  <si>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</si>
  <si>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</si>
  <si>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</si>
  <si>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</si>
  <si>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</si>
  <si>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</si>
  <si>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</si>
  <si>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</si>
  <si>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</si>
  <si>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</si>
  <si>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</si>
  <si>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</si>
  <si>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</si>
  <si>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</si>
  <si>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CO2_hrs</t>
  </si>
  <si>
    <t>AccH2O_des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</si>
  <si>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</si>
  <si>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</si>
  <si>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</si>
  <si>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</si>
  <si>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</si>
  <si>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</si>
  <si>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</si>
  <si>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</si>
  <si>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</si>
  <si>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</si>
  <si>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</si>
  <si>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</si>
  <si>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</si>
  <si>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</si>
  <si>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</si>
  <si>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</si>
  <si>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</si>
  <si>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</si>
  <si>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</si>
  <si>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</si>
  <si>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</si>
  <si>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</si>
  <si>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</si>
  <si>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</si>
  <si>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</si>
  <si>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</si>
  <si>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</si>
  <si>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</si>
  <si>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</si>
  <si>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</si>
  <si>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</si>
  <si>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</si>
  <si>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</si>
  <si>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</si>
  <si>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</si>
  <si>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</si>
  <si>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</si>
  <si>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</si>
  <si>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</si>
  <si>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</si>
  <si>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</si>
  <si>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</si>
  <si>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</si>
  <si>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</si>
  <si>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</si>
  <si>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</si>
  <si>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</si>
  <si>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</si>
  <si>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</si>
  <si>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</si>
  <si>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</si>
  <si>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</si>
  <si>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</si>
  <si>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</si>
  <si>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</si>
  <si>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</si>
  <si>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</si>
  <si>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</si>
  <si>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</si>
  <si>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</si>
  <si>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</si>
  <si>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</si>
  <si>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</si>
  <si>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</si>
  <si>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</si>
  <si>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</si>
  <si>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</si>
  <si>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</si>
  <si>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</si>
  <si>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</si>
  <si>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</si>
  <si>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</si>
  <si>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</si>
  <si>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</si>
  <si>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</si>
  <si>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</si>
  <si>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</si>
  <si>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</si>
  <si>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</si>
  <si>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</si>
  <si>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</si>
  <si>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</si>
  <si>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</si>
  <si>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</si>
  <si>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</si>
  <si>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</si>
  <si>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</si>
  <si>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</si>
  <si>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</si>
  <si>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20220922 09:46:59</t>
  </si>
  <si>
    <t>09:46:59</t>
  </si>
  <si>
    <t>a_y_210_96</t>
  </si>
  <si>
    <t>ozzie</t>
  </si>
  <si>
    <t>0: Broadleaf</t>
  </si>
  <si>
    <t>09:47:29</t>
  </si>
  <si>
    <t>0/2</t>
  </si>
  <si>
    <t>11111111</t>
  </si>
  <si>
    <t>oooooooo</t>
  </si>
  <si>
    <t>off</t>
  </si>
  <si>
    <t>20220922 09:49:30</t>
  </si>
  <si>
    <t>09:49:30</t>
  </si>
  <si>
    <t>09:48:47</t>
  </si>
  <si>
    <t>20220922 09:51:31</t>
  </si>
  <si>
    <t>09:51:31</t>
  </si>
  <si>
    <t>09:50:55</t>
  </si>
  <si>
    <t>20220922 09:53:31</t>
  </si>
  <si>
    <t>09:53:31</t>
  </si>
  <si>
    <t>09:52:47</t>
  </si>
  <si>
    <t>20220922 09:55:32</t>
  </si>
  <si>
    <t>09:55:32</t>
  </si>
  <si>
    <t>09:54:45</t>
  </si>
  <si>
    <t>1/2</t>
  </si>
  <si>
    <t>20220922 09:57:20</t>
  </si>
  <si>
    <t>09:57:20</t>
  </si>
  <si>
    <t>09:56:28</t>
  </si>
  <si>
    <t>2/2</t>
  </si>
  <si>
    <t>20220922 09:58:46</t>
  </si>
  <si>
    <t>09:58:46</t>
  </si>
  <si>
    <t>09:59:09</t>
  </si>
  <si>
    <t>20220922 10:01:10</t>
  </si>
  <si>
    <t>10:01:10</t>
  </si>
  <si>
    <t>10:00:28</t>
  </si>
  <si>
    <t>20220922 10:03:10</t>
  </si>
  <si>
    <t>10:03:10</t>
  </si>
  <si>
    <t>10:02:10</t>
  </si>
  <si>
    <t>20220922 10:04:50</t>
  </si>
  <si>
    <t>10:04:50</t>
  </si>
  <si>
    <t>10:04:09</t>
  </si>
  <si>
    <t>20220922 10:06:45</t>
  </si>
  <si>
    <t>10:06:45</t>
  </si>
  <si>
    <t>10:05:57</t>
  </si>
  <si>
    <t>20220922 10:08:46</t>
  </si>
  <si>
    <t>10:08:46</t>
  </si>
  <si>
    <t>10:08:06</t>
  </si>
  <si>
    <t>20220922 10:10:46</t>
  </si>
  <si>
    <t>10:10:46</t>
  </si>
  <si>
    <t>10:09:47</t>
  </si>
  <si>
    <t>20220922 10:12:47</t>
  </si>
  <si>
    <t>10:12:47</t>
  </si>
  <si>
    <t>10:11:40</t>
  </si>
  <si>
    <t>20220922 10:18:50</t>
  </si>
  <si>
    <t>10:18:50</t>
  </si>
  <si>
    <t>a_n_0_111</t>
  </si>
  <si>
    <t>10:19:08</t>
  </si>
  <si>
    <t>20220922 10:20:09</t>
  </si>
  <si>
    <t>10:20:09</t>
  </si>
  <si>
    <t>10:20:24</t>
  </si>
  <si>
    <t>20220922 10:21:25</t>
  </si>
  <si>
    <t>10:21:25</t>
  </si>
  <si>
    <t>10:21:43</t>
  </si>
  <si>
    <t>20220922 10:22:44</t>
  </si>
  <si>
    <t>10:22:44</t>
  </si>
  <si>
    <t>10:23:02</t>
  </si>
  <si>
    <t>20220922 10:24:03</t>
  </si>
  <si>
    <t>10:24:03</t>
  </si>
  <si>
    <t>10:24:19</t>
  </si>
  <si>
    <t>20220922 10:25:20</t>
  </si>
  <si>
    <t>10:25:20</t>
  </si>
  <si>
    <t>10:25:40</t>
  </si>
  <si>
    <t>20220922 10:26:41</t>
  </si>
  <si>
    <t>10:26:41</t>
  </si>
  <si>
    <t>10:26:56</t>
  </si>
  <si>
    <t>20220922 10:27:35</t>
  </si>
  <si>
    <t>10:27:35</t>
  </si>
  <si>
    <t>10:27:51</t>
  </si>
  <si>
    <t>20220922 10:28:52</t>
  </si>
  <si>
    <t>10:28:52</t>
  </si>
  <si>
    <t>10:29:11</t>
  </si>
  <si>
    <t>20220922 10:30:12</t>
  </si>
  <si>
    <t>10:30:12</t>
  </si>
  <si>
    <t>10:30:32</t>
  </si>
  <si>
    <t>20220922 10:31:33</t>
  </si>
  <si>
    <t>10:31:33</t>
  </si>
  <si>
    <t>10:31:48</t>
  </si>
  <si>
    <t>20220922 10:32:49</t>
  </si>
  <si>
    <t>10:32:49</t>
  </si>
  <si>
    <t>10:33:07</t>
  </si>
  <si>
    <t>20220922 10:34:08</t>
  </si>
  <si>
    <t>10:34:08</t>
  </si>
  <si>
    <t>10:34:29</t>
  </si>
  <si>
    <t>20220922 10:35:30</t>
  </si>
  <si>
    <t>10:35:30</t>
  </si>
  <si>
    <t>10:35:45</t>
  </si>
  <si>
    <t>20220922 10:43:18</t>
  </si>
  <si>
    <t>10:43:18</t>
  </si>
  <si>
    <t>10:43:50</t>
  </si>
  <si>
    <t>20220922 10:44:52</t>
  </si>
  <si>
    <t>10:44:52</t>
  </si>
  <si>
    <t>10:45:22</t>
  </si>
  <si>
    <t>20220922 10:46:23</t>
  </si>
  <si>
    <t>10:46:23</t>
  </si>
  <si>
    <t>10:46:50</t>
  </si>
  <si>
    <t>20220922 10:47:51</t>
  </si>
  <si>
    <t>10:47:51</t>
  </si>
  <si>
    <t>10:48:16</t>
  </si>
  <si>
    <t>20220922 10:49:17</t>
  </si>
  <si>
    <t>10:49:17</t>
  </si>
  <si>
    <t>10:49:45</t>
  </si>
  <si>
    <t>20220922 10:50:46</t>
  </si>
  <si>
    <t>10:50:46</t>
  </si>
  <si>
    <t>10:51:14</t>
  </si>
  <si>
    <t>20220922 10:52:15</t>
  </si>
  <si>
    <t>10:52:15</t>
  </si>
  <si>
    <t>10:52:43</t>
  </si>
  <si>
    <t>20220922 10:53:44</t>
  </si>
  <si>
    <t>10:53:44</t>
  </si>
  <si>
    <t>10:54:09</t>
  </si>
  <si>
    <t>20220922 10:55:10</t>
  </si>
  <si>
    <t>10:55:10</t>
  </si>
  <si>
    <t>10:55:35</t>
  </si>
  <si>
    <t>20220922 10:56:36</t>
  </si>
  <si>
    <t>10:56:36</t>
  </si>
  <si>
    <t>10:57:00</t>
  </si>
  <si>
    <t>20220922 10:58:01</t>
  </si>
  <si>
    <t>10:58:01</t>
  </si>
  <si>
    <t>10:58:28</t>
  </si>
  <si>
    <t>20220922 10:59:29</t>
  </si>
  <si>
    <t>10:59:29</t>
  </si>
  <si>
    <t>11:00:02</t>
  </si>
  <si>
    <t>20220922 11:01:03</t>
  </si>
  <si>
    <t>11:01:03</t>
  </si>
  <si>
    <t>11:01:30</t>
  </si>
  <si>
    <t>20220922 11:02:31</t>
  </si>
  <si>
    <t>11:02:31</t>
  </si>
  <si>
    <t>11:02:51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</si>
</sst>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R58"/>
  <sheetViews>
    <sheetView tabSelected="1" workbookViewId="0"/>
  </sheetViews>
  <sheetFormatPr defaultRowHeight="15"/>
  <sheetData>
    <row r="2" spans="1:226">
      <c r="A2" t="s">
        <v>29</v>
      </c>
      <c r="B2" t="s">
        <v>30</v>
      </c>
      <c r="C2" t="s">
        <v>31</v>
      </c>
    </row>
    <row r="3" spans="1:226">
      <c r="B3">
        <v>0</v>
      </c>
      <c r="C3">
        <v>21</v>
      </c>
    </row>
    <row r="4" spans="1:22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2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>
      <c r="B7">
        <v>0</v>
      </c>
      <c r="C7">
        <v>0</v>
      </c>
      <c r="D7">
        <v>0</v>
      </c>
      <c r="E7">
        <v>1</v>
      </c>
    </row>
    <row r="8" spans="1:22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>
      <c r="B11">
        <v>0</v>
      </c>
      <c r="C11">
        <v>0</v>
      </c>
      <c r="D11">
        <v>0</v>
      </c>
      <c r="E11">
        <v>0</v>
      </c>
      <c r="F11">
        <v>1</v>
      </c>
    </row>
    <row r="12" spans="1:22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2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349</v>
      </c>
      <c r="FH16" t="s">
        <v>348</v>
      </c>
      <c r="FI16" t="s">
        <v>348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>
      <c r="A17">
        <v>1</v>
      </c>
      <c r="B17">
        <v>1663858019.5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1663858011.75</v>
      </c>
      <c r="J17">
        <f>(K17)/1000</f>
        <v>0</v>
      </c>
      <c r="K17">
        <f>IF(BF17, AN17, AH17)</f>
        <v>0</v>
      </c>
      <c r="L17">
        <f>IF(BF17, AI17, AG17)</f>
        <v>0</v>
      </c>
      <c r="M17">
        <f>BH17 - IF(AU17&gt;1, L17*BB17*100.0/(AW17*BV17), 0)</f>
        <v>0</v>
      </c>
      <c r="N17">
        <f>((T17-J17/2)*M17-L17)/(T17+J17/2)</f>
        <v>0</v>
      </c>
      <c r="O17">
        <f>N17*(BO17+BP17)/1000.0</f>
        <v>0</v>
      </c>
      <c r="P17">
        <f>(BH17 - IF(AU17&gt;1, L17*BB17*100.0/(AW17*BV17), 0))*(BO17+BP17)/1000.0</f>
        <v>0</v>
      </c>
      <c r="Q17">
        <f>2.0/((1/S17-1/R17)+SIGN(S17)*SQRT((1/S17-1/R17)*(1/S17-1/R17) + 4*BC17/((BC17+1)*(BC17+1))*(2*1/S17*1/R17-1/R17*1/R17)))</f>
        <v>0</v>
      </c>
      <c r="R17">
        <f>IF(LEFT(BD17,1)&lt;&gt;"0",IF(LEFT(BD17,1)="1",3.0,BE17),$D$5+$E$5*(BV17*BO17/($K$5*1000))+$F$5*(BV17*BO17/($K$5*1000))*MAX(MIN(BB17,$J$5),$I$5)*MAX(MIN(BB17,$J$5),$I$5)+$G$5*MAX(MIN(BB17,$J$5),$I$5)*(BV17*BO17/($K$5*1000))+$H$5*(BV17*BO17/($K$5*1000))*(BV17*BO17/($K$5*1000)))</f>
        <v>0</v>
      </c>
      <c r="S17">
        <f>J17*(1000-(1000*0.61365*exp(17.502*W17/(240.97+W17))/(BO17+BP17)+BJ17)/2)/(1000*0.61365*exp(17.502*W17/(240.97+W17))/(BO17+BP17)-BJ17)</f>
        <v>0</v>
      </c>
      <c r="T17">
        <f>1/((BC17+1)/(Q17/1.6)+1/(R17/1.37)) + BC17/((BC17+1)/(Q17/1.6) + BC17/(R17/1.37))</f>
        <v>0</v>
      </c>
      <c r="U17">
        <f>(AX17*BA17)</f>
        <v>0</v>
      </c>
      <c r="V17">
        <f>(BQ17+(U17+2*0.95*5.67E-8*(((BQ17+$B$7)+273)^4-(BQ17+273)^4)-44100*J17)/(1.84*29.3*R17+8*0.95*5.67E-8*(BQ17+273)^3))</f>
        <v>0</v>
      </c>
      <c r="W17">
        <f>($C$7*BR17+$D$7*BS17+$E$7*V17)</f>
        <v>0</v>
      </c>
      <c r="X17">
        <f>0.61365*exp(17.502*W17/(240.97+W17))</f>
        <v>0</v>
      </c>
      <c r="Y17">
        <f>(Z17/AA17*100)</f>
        <v>0</v>
      </c>
      <c r="Z17">
        <f>BJ17*(BO17+BP17)/1000</f>
        <v>0</v>
      </c>
      <c r="AA17">
        <f>0.61365*exp(17.502*BQ17/(240.97+BQ17))</f>
        <v>0</v>
      </c>
      <c r="AB17">
        <f>(X17-BJ17*(BO17+BP17)/1000)</f>
        <v>0</v>
      </c>
      <c r="AC17">
        <f>(-J17*44100)</f>
        <v>0</v>
      </c>
      <c r="AD17">
        <f>2*29.3*R17*0.92*(BQ17-W17)</f>
        <v>0</v>
      </c>
      <c r="AE17">
        <f>2*0.95*5.67E-8*(((BQ17+$B$7)+273)^4-(W17+273)^4)</f>
        <v>0</v>
      </c>
      <c r="AF17">
        <f>U17+AE17+AC17+AD17</f>
        <v>0</v>
      </c>
      <c r="AG17">
        <f>BN17*AU17*(BI17-BH17*(1000-AU17*BK17)/(1000-AU17*BJ17))/(100*BB17)</f>
        <v>0</v>
      </c>
      <c r="AH17">
        <f>1000*BN17*AU17*(BJ17-BK17)/(100*BB17*(1000-AU17*BJ17))</f>
        <v>0</v>
      </c>
      <c r="AI17">
        <f>(AJ17 - AK17 - BO17*1E3/(8.314*(BQ17+273.15)) * AM17/BN17 * AL17) * BN17/(100*BB17) * (1000 - BK17)/1000</f>
        <v>0</v>
      </c>
      <c r="AJ17">
        <v>406.354249583981</v>
      </c>
      <c r="AK17">
        <v>388.613872727273</v>
      </c>
      <c r="AL17">
        <v>-0.00925255569362573</v>
      </c>
      <c r="AM17">
        <v>65.133897249055</v>
      </c>
      <c r="AN17">
        <f>(AP17 - AO17 + BO17*1E3/(8.314*(BQ17+273.15)) * AR17/BN17 * AQ17) * BN17/(100*BB17) * 1000/(1000 - AP17)</f>
        <v>0</v>
      </c>
      <c r="AO17">
        <v>15.7401250845774</v>
      </c>
      <c r="AP17">
        <v>19.80796</v>
      </c>
      <c r="AQ17">
        <v>-0.0317829720261942</v>
      </c>
      <c r="AR17">
        <v>123.246442068235</v>
      </c>
      <c r="AS17">
        <v>0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MAX(0,($B$13+$C$13*BV17)/(1+$D$13*BV17)*BO17/(BQ17+273)*$E$13)</f>
        <v>0</v>
      </c>
      <c r="AX17">
        <f>$B$11*BW17+$C$11*BX17+$F$11*CI17*(1-CL17)</f>
        <v>0</v>
      </c>
      <c r="AY17">
        <f>AX17*AZ17</f>
        <v>0</v>
      </c>
      <c r="AZ17">
        <f>($B$11*$D$9+$C$11*$D$9+$F$11*((CV17+CN17)/MAX(CV17+CN17+CW17, 0.1)*$I$9+CW17/MAX(CV17+CN17+CW17, 0.1)*$J$9))/($B$11+$C$11+$F$11)</f>
        <v>0</v>
      </c>
      <c r="BA17">
        <f>($B$11*$K$9+$C$11*$K$9+$F$11*((CV17+CN17)/MAX(CV17+CN17+CW17, 0.1)*$P$9+CW17/MAX(CV17+CN17+CW17, 0.1)*$Q$9))/($B$11+$C$11+$F$11)</f>
        <v>0</v>
      </c>
      <c r="BB17">
        <v>6</v>
      </c>
      <c r="BC17">
        <v>0.5</v>
      </c>
      <c r="BD17" t="s">
        <v>355</v>
      </c>
      <c r="BE17">
        <v>2</v>
      </c>
      <c r="BF17" t="b">
        <v>0</v>
      </c>
      <c r="BG17">
        <v>1663858011.75</v>
      </c>
      <c r="BH17">
        <v>380.746033333333</v>
      </c>
      <c r="BI17">
        <v>399.948033333333</v>
      </c>
      <c r="BJ17">
        <v>19.7100533333333</v>
      </c>
      <c r="BK17">
        <v>16.0386333333333</v>
      </c>
      <c r="BL17">
        <v>374.507033333333</v>
      </c>
      <c r="BM17">
        <v>19.5920533333333</v>
      </c>
      <c r="BN17">
        <v>500.104466666667</v>
      </c>
      <c r="BO17">
        <v>90.84498</v>
      </c>
      <c r="BP17">
        <v>0.09999795</v>
      </c>
      <c r="BQ17">
        <v>24.3041866666667</v>
      </c>
      <c r="BR17">
        <v>24.9746466666667</v>
      </c>
      <c r="BS17">
        <v>999.9</v>
      </c>
      <c r="BT17">
        <v>0</v>
      </c>
      <c r="BU17">
        <v>0</v>
      </c>
      <c r="BV17">
        <v>10000.5</v>
      </c>
      <c r="BW17">
        <v>0</v>
      </c>
      <c r="BX17">
        <v>11.3086</v>
      </c>
      <c r="BY17">
        <v>-19.2018166666667</v>
      </c>
      <c r="BZ17">
        <v>388.473366666667</v>
      </c>
      <c r="CA17">
        <v>406.467066666667</v>
      </c>
      <c r="CB17">
        <v>3.85271066666667</v>
      </c>
      <c r="CC17">
        <v>399.948033333333</v>
      </c>
      <c r="CD17">
        <v>16.0386333333333</v>
      </c>
      <c r="CE17">
        <v>1.807029</v>
      </c>
      <c r="CF17">
        <v>1.45702933333333</v>
      </c>
      <c r="CG17">
        <v>15.8476533333333</v>
      </c>
      <c r="CH17">
        <v>12.52332</v>
      </c>
      <c r="CI17">
        <v>2000.037</v>
      </c>
      <c r="CJ17">
        <v>0.980002166666667</v>
      </c>
      <c r="CK17">
        <v>0.0199979633333333</v>
      </c>
      <c r="CL17">
        <v>0</v>
      </c>
      <c r="CM17">
        <v>2.27226666666667</v>
      </c>
      <c r="CN17">
        <v>0</v>
      </c>
      <c r="CO17">
        <v>16063.29</v>
      </c>
      <c r="CP17">
        <v>17300.49</v>
      </c>
      <c r="CQ17">
        <v>40.0122333333333</v>
      </c>
      <c r="CR17">
        <v>39.8163666666667</v>
      </c>
      <c r="CS17">
        <v>39.7372333333333</v>
      </c>
      <c r="CT17">
        <v>38.2497666666667</v>
      </c>
      <c r="CU17">
        <v>39.0226666666667</v>
      </c>
      <c r="CV17">
        <v>1960.038</v>
      </c>
      <c r="CW17">
        <v>39.999</v>
      </c>
      <c r="CX17">
        <v>0</v>
      </c>
      <c r="CY17">
        <v>1663858013.6</v>
      </c>
      <c r="CZ17">
        <v>0</v>
      </c>
      <c r="DA17">
        <v>1663858049.5</v>
      </c>
      <c r="DB17" t="s">
        <v>356</v>
      </c>
      <c r="DC17">
        <v>1663858036.5</v>
      </c>
      <c r="DD17">
        <v>1663858049.5</v>
      </c>
      <c r="DE17">
        <v>1</v>
      </c>
      <c r="DF17">
        <v>-0.112</v>
      </c>
      <c r="DG17">
        <v>-0.013</v>
      </c>
      <c r="DH17">
        <v>6.239</v>
      </c>
      <c r="DI17">
        <v>0.118</v>
      </c>
      <c r="DJ17">
        <v>398</v>
      </c>
      <c r="DK17">
        <v>16</v>
      </c>
      <c r="DL17">
        <v>0.25</v>
      </c>
      <c r="DM17">
        <v>0.05</v>
      </c>
      <c r="DN17">
        <v>-19.2244024390244</v>
      </c>
      <c r="DO17">
        <v>0.407254543444018</v>
      </c>
      <c r="DP17">
        <v>0.189638916824947</v>
      </c>
      <c r="DQ17">
        <v>0</v>
      </c>
      <c r="DR17">
        <v>3.71460268292683</v>
      </c>
      <c r="DS17">
        <v>2.80851870973073</v>
      </c>
      <c r="DT17">
        <v>0.282596066825929</v>
      </c>
      <c r="DU17">
        <v>0</v>
      </c>
      <c r="DV17">
        <v>0</v>
      </c>
      <c r="DW17">
        <v>2</v>
      </c>
      <c r="DX17" t="s">
        <v>357</v>
      </c>
      <c r="DY17">
        <v>2.97499</v>
      </c>
      <c r="DZ17">
        <v>2.75348</v>
      </c>
      <c r="EA17">
        <v>0.0843923</v>
      </c>
      <c r="EB17">
        <v>0.0888905</v>
      </c>
      <c r="EC17">
        <v>0.090899</v>
      </c>
      <c r="ED17">
        <v>0.0778919</v>
      </c>
      <c r="EE17">
        <v>35774</v>
      </c>
      <c r="EF17">
        <v>38820.5</v>
      </c>
      <c r="EG17">
        <v>35401.9</v>
      </c>
      <c r="EH17">
        <v>38637.5</v>
      </c>
      <c r="EI17">
        <v>45615</v>
      </c>
      <c r="EJ17">
        <v>51440.9</v>
      </c>
      <c r="EK17">
        <v>55310.2</v>
      </c>
      <c r="EL17">
        <v>61951.6</v>
      </c>
      <c r="EM17">
        <v>2</v>
      </c>
      <c r="EN17">
        <v>1.8858</v>
      </c>
      <c r="EO17">
        <v>0.131488</v>
      </c>
      <c r="EP17">
        <v>0</v>
      </c>
      <c r="EQ17">
        <v>22.8434</v>
      </c>
      <c r="ER17">
        <v>999.9</v>
      </c>
      <c r="ES17">
        <v>66.781</v>
      </c>
      <c r="ET17">
        <v>25.166</v>
      </c>
      <c r="EU17">
        <v>23.6079</v>
      </c>
      <c r="EV17">
        <v>61.1701</v>
      </c>
      <c r="EW17">
        <v>46.9431</v>
      </c>
      <c r="EX17">
        <v>1</v>
      </c>
      <c r="EY17">
        <v>-0.129634</v>
      </c>
      <c r="EZ17">
        <v>1.86185</v>
      </c>
      <c r="FA17">
        <v>20.1399</v>
      </c>
      <c r="FB17">
        <v>5.19932</v>
      </c>
      <c r="FC17">
        <v>12.004</v>
      </c>
      <c r="FD17">
        <v>4.974</v>
      </c>
      <c r="FE17">
        <v>3.2934</v>
      </c>
      <c r="FF17">
        <v>9999</v>
      </c>
      <c r="FG17">
        <v>707.8</v>
      </c>
      <c r="FH17">
        <v>9999</v>
      </c>
      <c r="FI17">
        <v>9999</v>
      </c>
      <c r="FJ17">
        <v>1.86276</v>
      </c>
      <c r="FK17">
        <v>1.86768</v>
      </c>
      <c r="FL17">
        <v>1.86749</v>
      </c>
      <c r="FM17">
        <v>1.86859</v>
      </c>
      <c r="FN17">
        <v>1.86951</v>
      </c>
      <c r="FO17">
        <v>1.86554</v>
      </c>
      <c r="FP17">
        <v>1.86661</v>
      </c>
      <c r="FQ17">
        <v>1.8681</v>
      </c>
      <c r="FR17">
        <v>5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6.239</v>
      </c>
      <c r="GF17">
        <v>0.118</v>
      </c>
      <c r="GG17">
        <v>3.83412584298339</v>
      </c>
      <c r="GH17">
        <v>0.00658963167372077</v>
      </c>
      <c r="GI17">
        <v>-4.22092532282452e-07</v>
      </c>
      <c r="GJ17">
        <v>-7.06053572793055e-11</v>
      </c>
      <c r="GK17">
        <v>-0.0268881048355736</v>
      </c>
      <c r="GL17">
        <v>-0.0215699510358357</v>
      </c>
      <c r="GM17">
        <v>0.00246731695535422</v>
      </c>
      <c r="GN17">
        <v>-2.63680080038783e-05</v>
      </c>
      <c r="GO17">
        <v>-4</v>
      </c>
      <c r="GP17">
        <v>2079</v>
      </c>
      <c r="GQ17">
        <v>1</v>
      </c>
      <c r="GR17">
        <v>22</v>
      </c>
      <c r="GS17">
        <v>53006.2</v>
      </c>
      <c r="GT17">
        <v>53006.2</v>
      </c>
      <c r="GU17">
        <v>0.948486</v>
      </c>
      <c r="GV17">
        <v>2.57324</v>
      </c>
      <c r="GW17">
        <v>1.54785</v>
      </c>
      <c r="GX17">
        <v>2.30957</v>
      </c>
      <c r="GY17">
        <v>1.34644</v>
      </c>
      <c r="GZ17">
        <v>2.26318</v>
      </c>
      <c r="HA17">
        <v>29.3676</v>
      </c>
      <c r="HB17">
        <v>15.9795</v>
      </c>
      <c r="HC17">
        <v>18</v>
      </c>
      <c r="HD17">
        <v>500.173</v>
      </c>
      <c r="HE17">
        <v>425.203</v>
      </c>
      <c r="HF17">
        <v>19.608</v>
      </c>
      <c r="HG17">
        <v>25.5633</v>
      </c>
      <c r="HH17">
        <v>30.0006</v>
      </c>
      <c r="HI17">
        <v>25.5353</v>
      </c>
      <c r="HJ17">
        <v>25.4752</v>
      </c>
      <c r="HK17">
        <v>19.0023</v>
      </c>
      <c r="HL17">
        <v>41.8094</v>
      </c>
      <c r="HM17">
        <v>79.9657</v>
      </c>
      <c r="HN17">
        <v>19.4989</v>
      </c>
      <c r="HO17">
        <v>400</v>
      </c>
      <c r="HP17">
        <v>15.6205</v>
      </c>
      <c r="HQ17">
        <v>102.623</v>
      </c>
      <c r="HR17">
        <v>103.133</v>
      </c>
    </row>
    <row r="18" spans="1:226">
      <c r="A18">
        <v>2</v>
      </c>
      <c r="B18">
        <v>1663858170.5</v>
      </c>
      <c r="C18">
        <v>151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1663858162.5</v>
      </c>
      <c r="J18">
        <f>(K18)/1000</f>
        <v>0</v>
      </c>
      <c r="K18">
        <f>IF(BF18, AN18, AH18)</f>
        <v>0</v>
      </c>
      <c r="L18">
        <f>IF(BF18, AI18, AG18)</f>
        <v>0</v>
      </c>
      <c r="M18">
        <f>BH18 - IF(AU18&gt;1, L18*BB18*100.0/(AW18*BV18), 0)</f>
        <v>0</v>
      </c>
      <c r="N18">
        <f>((T18-J18/2)*M18-L18)/(T18+J18/2)</f>
        <v>0</v>
      </c>
      <c r="O18">
        <f>N18*(BO18+BP18)/1000.0</f>
        <v>0</v>
      </c>
      <c r="P18">
        <f>(BH18 - IF(AU18&gt;1, L18*BB18*100.0/(AW18*BV18), 0))*(BO18+BP18)/1000.0</f>
        <v>0</v>
      </c>
      <c r="Q18">
        <f>2.0/((1/S18-1/R18)+SIGN(S18)*SQRT((1/S18-1/R18)*(1/S18-1/R18) + 4*BC18/((BC18+1)*(BC18+1))*(2*1/S18*1/R18-1/R18*1/R18)))</f>
        <v>0</v>
      </c>
      <c r="R18">
        <f>IF(LEFT(BD18,1)&lt;&gt;"0",IF(LEFT(BD18,1)="1",3.0,BE18),$D$5+$E$5*(BV18*BO18/($K$5*1000))+$F$5*(BV18*BO18/($K$5*1000))*MAX(MIN(BB18,$J$5),$I$5)*MAX(MIN(BB18,$J$5),$I$5)+$G$5*MAX(MIN(BB18,$J$5),$I$5)*(BV18*BO18/($K$5*1000))+$H$5*(BV18*BO18/($K$5*1000))*(BV18*BO18/($K$5*1000)))</f>
        <v>0</v>
      </c>
      <c r="S18">
        <f>J18*(1000-(1000*0.61365*exp(17.502*W18/(240.97+W18))/(BO18+BP18)+BJ18)/2)/(1000*0.61365*exp(17.502*W18/(240.97+W18))/(BO18+BP18)-BJ18)</f>
        <v>0</v>
      </c>
      <c r="T18">
        <f>1/((BC18+1)/(Q18/1.6)+1/(R18/1.37)) + BC18/((BC18+1)/(Q18/1.6) + BC18/(R18/1.37))</f>
        <v>0</v>
      </c>
      <c r="U18">
        <f>(AX18*BA18)</f>
        <v>0</v>
      </c>
      <c r="V18">
        <f>(BQ18+(U18+2*0.95*5.67E-8*(((BQ18+$B$7)+273)^4-(BQ18+273)^4)-44100*J18)/(1.84*29.3*R18+8*0.95*5.67E-8*(BQ18+273)^3))</f>
        <v>0</v>
      </c>
      <c r="W18">
        <f>($C$7*BR18+$D$7*BS18+$E$7*V18)</f>
        <v>0</v>
      </c>
      <c r="X18">
        <f>0.61365*exp(17.502*W18/(240.97+W18))</f>
        <v>0</v>
      </c>
      <c r="Y18">
        <f>(Z18/AA18*100)</f>
        <v>0</v>
      </c>
      <c r="Z18">
        <f>BJ18*(BO18+BP18)/1000</f>
        <v>0</v>
      </c>
      <c r="AA18">
        <f>0.61365*exp(17.502*BQ18/(240.97+BQ18))</f>
        <v>0</v>
      </c>
      <c r="AB18">
        <f>(X18-BJ18*(BO18+BP18)/1000)</f>
        <v>0</v>
      </c>
      <c r="AC18">
        <f>(-J18*44100)</f>
        <v>0</v>
      </c>
      <c r="AD18">
        <f>2*29.3*R18*0.92*(BQ18-W18)</f>
        <v>0</v>
      </c>
      <c r="AE18">
        <f>2*0.95*5.67E-8*(((BQ18+$B$7)+273)^4-(W18+273)^4)</f>
        <v>0</v>
      </c>
      <c r="AF18">
        <f>U18+AE18+AC18+AD18</f>
        <v>0</v>
      </c>
      <c r="AG18">
        <f>BN18*AU18*(BI18-BH18*(1000-AU18*BK18)/(1000-AU18*BJ18))/(100*BB18)</f>
        <v>0</v>
      </c>
      <c r="AH18">
        <f>1000*BN18*AU18*(BJ18-BK18)/(100*BB18*(1000-AU18*BJ18))</f>
        <v>0</v>
      </c>
      <c r="AI18">
        <f>(AJ18 - AK18 - BO18*1E3/(8.314*(BQ18+273.15)) * AM18/BN18 * AL18) * BN18/(100*BB18) * (1000 - BK18)/1000</f>
        <v>0</v>
      </c>
      <c r="AJ18">
        <v>304.740221798153</v>
      </c>
      <c r="AK18">
        <v>292.839618181818</v>
      </c>
      <c r="AL18">
        <v>-0.020573931618861</v>
      </c>
      <c r="AM18">
        <v>65.214234381714</v>
      </c>
      <c r="AN18">
        <f>(AP18 - AO18 + BO18*1E3/(8.314*(BQ18+273.15)) * AR18/BN18 * AQ18) * BN18/(100*BB18) * 1000/(1000 - AP18)</f>
        <v>0</v>
      </c>
      <c r="AO18">
        <v>16.4609936889377</v>
      </c>
      <c r="AP18">
        <v>19.5011884848485</v>
      </c>
      <c r="AQ18">
        <v>-0.00359006889043343</v>
      </c>
      <c r="AR18">
        <v>120.814969354034</v>
      </c>
      <c r="AS18">
        <v>0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MAX(0,($B$13+$C$13*BV18)/(1+$D$13*BV18)*BO18/(BQ18+273)*$E$13)</f>
        <v>0</v>
      </c>
      <c r="AX18">
        <f>$B$11*BW18+$C$11*BX18+$F$11*CI18*(1-CL18)</f>
        <v>0</v>
      </c>
      <c r="AY18">
        <f>AX18*AZ18</f>
        <v>0</v>
      </c>
      <c r="AZ18">
        <f>($B$11*$D$9+$C$11*$D$9+$F$11*((CV18+CN18)/MAX(CV18+CN18+CW18, 0.1)*$I$9+CW18/MAX(CV18+CN18+CW18, 0.1)*$J$9))/($B$11+$C$11+$F$11)</f>
        <v>0</v>
      </c>
      <c r="BA18">
        <f>($B$11*$K$9+$C$11*$K$9+$F$11*((CV18+CN18)/MAX(CV18+CN18+CW18, 0.1)*$P$9+CW18/MAX(CV18+CN18+CW18, 0.1)*$Q$9))/($B$11+$C$11+$F$11)</f>
        <v>0</v>
      </c>
      <c r="BB18">
        <v>6</v>
      </c>
      <c r="BC18">
        <v>0.5</v>
      </c>
      <c r="BD18" t="s">
        <v>355</v>
      </c>
      <c r="BE18">
        <v>2</v>
      </c>
      <c r="BF18" t="b">
        <v>0</v>
      </c>
      <c r="BG18">
        <v>1663858162.5</v>
      </c>
      <c r="BH18">
        <v>287.190129032258</v>
      </c>
      <c r="BI18">
        <v>299.784</v>
      </c>
      <c r="BJ18">
        <v>19.5544483870968</v>
      </c>
      <c r="BK18">
        <v>16.4749032258065</v>
      </c>
      <c r="BL18">
        <v>281.686096774194</v>
      </c>
      <c r="BM18">
        <v>19.2771612903226</v>
      </c>
      <c r="BN18">
        <v>500.101290322581</v>
      </c>
      <c r="BO18">
        <v>90.8422129032258</v>
      </c>
      <c r="BP18">
        <v>0.100009164516129</v>
      </c>
      <c r="BQ18">
        <v>24.1781612903226</v>
      </c>
      <c r="BR18">
        <v>24.960064516129</v>
      </c>
      <c r="BS18">
        <v>999.9</v>
      </c>
      <c r="BT18">
        <v>0</v>
      </c>
      <c r="BU18">
        <v>0</v>
      </c>
      <c r="BV18">
        <v>10000.1612903226</v>
      </c>
      <c r="BW18">
        <v>0</v>
      </c>
      <c r="BX18">
        <v>11.3086</v>
      </c>
      <c r="BY18">
        <v>-12.5939387096774</v>
      </c>
      <c r="BZ18">
        <v>292.917870967742</v>
      </c>
      <c r="CA18">
        <v>304.805612903226</v>
      </c>
      <c r="CB18">
        <v>3.0795464516129</v>
      </c>
      <c r="CC18">
        <v>299.784</v>
      </c>
      <c r="CD18">
        <v>16.4749032258065</v>
      </c>
      <c r="CE18">
        <v>1.77636903225806</v>
      </c>
      <c r="CF18">
        <v>1.49661612903226</v>
      </c>
      <c r="CG18">
        <v>15.5803516129032</v>
      </c>
      <c r="CH18">
        <v>12.933635483871</v>
      </c>
      <c r="CI18">
        <v>2000.03774193548</v>
      </c>
      <c r="CJ18">
        <v>0.979999</v>
      </c>
      <c r="CK18">
        <v>0.0200006</v>
      </c>
      <c r="CL18">
        <v>0</v>
      </c>
      <c r="CM18">
        <v>2.24109677419355</v>
      </c>
      <c r="CN18">
        <v>0</v>
      </c>
      <c r="CO18">
        <v>15767.3612903226</v>
      </c>
      <c r="CP18">
        <v>17300.4741935484</v>
      </c>
      <c r="CQ18">
        <v>38.762</v>
      </c>
      <c r="CR18">
        <v>38.931064516129</v>
      </c>
      <c r="CS18">
        <v>38.552064516129</v>
      </c>
      <c r="CT18">
        <v>37.29</v>
      </c>
      <c r="CU18">
        <v>37.8687741935484</v>
      </c>
      <c r="CV18">
        <v>1960.03774193548</v>
      </c>
      <c r="CW18">
        <v>40</v>
      </c>
      <c r="CX18">
        <v>0</v>
      </c>
      <c r="CY18">
        <v>1663858164.2</v>
      </c>
      <c r="CZ18">
        <v>0</v>
      </c>
      <c r="DA18">
        <v>1663858127</v>
      </c>
      <c r="DB18" t="s">
        <v>363</v>
      </c>
      <c r="DC18">
        <v>1663858118.5</v>
      </c>
      <c r="DD18">
        <v>1663858127</v>
      </c>
      <c r="DE18">
        <v>2</v>
      </c>
      <c r="DF18">
        <v>-0.039</v>
      </c>
      <c r="DG18">
        <v>0.005</v>
      </c>
      <c r="DH18">
        <v>5.578</v>
      </c>
      <c r="DI18">
        <v>0.15</v>
      </c>
      <c r="DJ18">
        <v>299</v>
      </c>
      <c r="DK18">
        <v>16</v>
      </c>
      <c r="DL18">
        <v>0.47</v>
      </c>
      <c r="DM18">
        <v>0.07</v>
      </c>
      <c r="DN18">
        <v>-12.6200925</v>
      </c>
      <c r="DO18">
        <v>0.601696435272054</v>
      </c>
      <c r="DP18">
        <v>0.116547519037301</v>
      </c>
      <c r="DQ18">
        <v>0</v>
      </c>
      <c r="DR18">
        <v>3.08438475</v>
      </c>
      <c r="DS18">
        <v>-0.2196043902439</v>
      </c>
      <c r="DT18">
        <v>0.024369913827043</v>
      </c>
      <c r="DU18">
        <v>0</v>
      </c>
      <c r="DV18">
        <v>0</v>
      </c>
      <c r="DW18">
        <v>2</v>
      </c>
      <c r="DX18" t="s">
        <v>357</v>
      </c>
      <c r="DY18">
        <v>2.97571</v>
      </c>
      <c r="DZ18">
        <v>2.75408</v>
      </c>
      <c r="EA18">
        <v>0.06709</v>
      </c>
      <c r="EB18">
        <v>0.0707754</v>
      </c>
      <c r="EC18">
        <v>0.0899629</v>
      </c>
      <c r="ED18">
        <v>0.0805008</v>
      </c>
      <c r="EE18">
        <v>36449.6</v>
      </c>
      <c r="EF18">
        <v>39592</v>
      </c>
      <c r="EG18">
        <v>35401.4</v>
      </c>
      <c r="EH18">
        <v>38636.9</v>
      </c>
      <c r="EI18">
        <v>45661.1</v>
      </c>
      <c r="EJ18">
        <v>51294.4</v>
      </c>
      <c r="EK18">
        <v>55308.7</v>
      </c>
      <c r="EL18">
        <v>61951.6</v>
      </c>
      <c r="EM18">
        <v>1.9996</v>
      </c>
      <c r="EN18">
        <v>1.8858</v>
      </c>
      <c r="EO18">
        <v>0.140816</v>
      </c>
      <c r="EP18">
        <v>0</v>
      </c>
      <c r="EQ18">
        <v>22.6536</v>
      </c>
      <c r="ER18">
        <v>999.9</v>
      </c>
      <c r="ES18">
        <v>66.085</v>
      </c>
      <c r="ET18">
        <v>25.267</v>
      </c>
      <c r="EU18">
        <v>23.5018</v>
      </c>
      <c r="EV18">
        <v>60.8901</v>
      </c>
      <c r="EW18">
        <v>46.9832</v>
      </c>
      <c r="EX18">
        <v>1</v>
      </c>
      <c r="EY18">
        <v>-0.132195</v>
      </c>
      <c r="EZ18">
        <v>1.54754</v>
      </c>
      <c r="FA18">
        <v>20.1425</v>
      </c>
      <c r="FB18">
        <v>5.20172</v>
      </c>
      <c r="FC18">
        <v>12.004</v>
      </c>
      <c r="FD18">
        <v>4.976</v>
      </c>
      <c r="FE18">
        <v>3.2934</v>
      </c>
      <c r="FF18">
        <v>9999</v>
      </c>
      <c r="FG18">
        <v>707.8</v>
      </c>
      <c r="FH18">
        <v>9999</v>
      </c>
      <c r="FI18">
        <v>9999</v>
      </c>
      <c r="FJ18">
        <v>1.86276</v>
      </c>
      <c r="FK18">
        <v>1.86774</v>
      </c>
      <c r="FL18">
        <v>1.86749</v>
      </c>
      <c r="FM18">
        <v>1.86859</v>
      </c>
      <c r="FN18">
        <v>1.86951</v>
      </c>
      <c r="FO18">
        <v>1.86554</v>
      </c>
      <c r="FP18">
        <v>1.86661</v>
      </c>
      <c r="FQ18">
        <v>1.86813</v>
      </c>
      <c r="FR18">
        <v>5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5.504</v>
      </c>
      <c r="GF18">
        <v>0.2746</v>
      </c>
      <c r="GG18">
        <v>3.68290073416776</v>
      </c>
      <c r="GH18">
        <v>0.00658963167372077</v>
      </c>
      <c r="GI18">
        <v>-4.22092532282452e-07</v>
      </c>
      <c r="GJ18">
        <v>-7.06053572793055e-11</v>
      </c>
      <c r="GK18">
        <v>-0.0348944348926151</v>
      </c>
      <c r="GL18">
        <v>-0.0215699510358357</v>
      </c>
      <c r="GM18">
        <v>0.00246731695535422</v>
      </c>
      <c r="GN18">
        <v>-2.63680080038783e-05</v>
      </c>
      <c r="GO18">
        <v>-4</v>
      </c>
      <c r="GP18">
        <v>2079</v>
      </c>
      <c r="GQ18">
        <v>1</v>
      </c>
      <c r="GR18">
        <v>22</v>
      </c>
      <c r="GS18">
        <v>0.9</v>
      </c>
      <c r="GT18">
        <v>0.7</v>
      </c>
      <c r="GU18">
        <v>0.772705</v>
      </c>
      <c r="GV18">
        <v>2.58301</v>
      </c>
      <c r="GW18">
        <v>1.54785</v>
      </c>
      <c r="GX18">
        <v>2.30957</v>
      </c>
      <c r="GY18">
        <v>1.34644</v>
      </c>
      <c r="GZ18">
        <v>2.27783</v>
      </c>
      <c r="HA18">
        <v>29.4739</v>
      </c>
      <c r="HB18">
        <v>15.9795</v>
      </c>
      <c r="HC18">
        <v>18</v>
      </c>
      <c r="HD18">
        <v>499.613</v>
      </c>
      <c r="HE18">
        <v>424.994</v>
      </c>
      <c r="HF18">
        <v>19.7956</v>
      </c>
      <c r="HG18">
        <v>25.5052</v>
      </c>
      <c r="HH18">
        <v>30</v>
      </c>
      <c r="HI18">
        <v>25.5036</v>
      </c>
      <c r="HJ18">
        <v>25.448</v>
      </c>
      <c r="HK18">
        <v>15.4832</v>
      </c>
      <c r="HL18">
        <v>37.853</v>
      </c>
      <c r="HM18">
        <v>77.2779</v>
      </c>
      <c r="HN18">
        <v>19.8042</v>
      </c>
      <c r="HO18">
        <v>300</v>
      </c>
      <c r="HP18">
        <v>16.4352</v>
      </c>
      <c r="HQ18">
        <v>102.621</v>
      </c>
      <c r="HR18">
        <v>103.133</v>
      </c>
    </row>
    <row r="19" spans="1:226">
      <c r="A19">
        <v>3</v>
      </c>
      <c r="B19">
        <v>1663858291</v>
      </c>
      <c r="C19">
        <v>271.5</v>
      </c>
      <c r="D19" t="s">
        <v>364</v>
      </c>
      <c r="E19" t="s">
        <v>365</v>
      </c>
      <c r="F19">
        <v>5</v>
      </c>
      <c r="G19" t="s">
        <v>353</v>
      </c>
      <c r="H19" t="s">
        <v>354</v>
      </c>
      <c r="I19">
        <v>1663858283.25</v>
      </c>
      <c r="J19">
        <f>(K19)/1000</f>
        <v>0</v>
      </c>
      <c r="K19">
        <f>IF(BF19, AN19, AH19)</f>
        <v>0</v>
      </c>
      <c r="L19">
        <f>IF(BF19, AI19, AG19)</f>
        <v>0</v>
      </c>
      <c r="M19">
        <f>BH19 - IF(AU19&gt;1, L19*BB19*100.0/(AW19*BV19), 0)</f>
        <v>0</v>
      </c>
      <c r="N19">
        <f>((T19-J19/2)*M19-L19)/(T19+J19/2)</f>
        <v>0</v>
      </c>
      <c r="O19">
        <f>N19*(BO19+BP19)/1000.0</f>
        <v>0</v>
      </c>
      <c r="P19">
        <f>(BH19 - IF(AU19&gt;1, L19*BB19*100.0/(AW19*BV19), 0))*(BO19+BP19)/1000.0</f>
        <v>0</v>
      </c>
      <c r="Q19">
        <f>2.0/((1/S19-1/R19)+SIGN(S19)*SQRT((1/S19-1/R19)*(1/S19-1/R19) + 4*BC19/((BC19+1)*(BC19+1))*(2*1/S19*1/R19-1/R19*1/R19)))</f>
        <v>0</v>
      </c>
      <c r="R19">
        <f>IF(LEFT(BD19,1)&lt;&gt;"0",IF(LEFT(BD19,1)="1",3.0,BE19),$D$5+$E$5*(BV19*BO19/($K$5*1000))+$F$5*(BV19*BO19/($K$5*1000))*MAX(MIN(BB19,$J$5),$I$5)*MAX(MIN(BB19,$J$5),$I$5)+$G$5*MAX(MIN(BB19,$J$5),$I$5)*(BV19*BO19/($K$5*1000))+$H$5*(BV19*BO19/($K$5*1000))*(BV19*BO19/($K$5*1000)))</f>
        <v>0</v>
      </c>
      <c r="S19">
        <f>J19*(1000-(1000*0.61365*exp(17.502*W19/(240.97+W19))/(BO19+BP19)+BJ19)/2)/(1000*0.61365*exp(17.502*W19/(240.97+W19))/(BO19+BP19)-BJ19)</f>
        <v>0</v>
      </c>
      <c r="T19">
        <f>1/((BC19+1)/(Q19/1.6)+1/(R19/1.37)) + BC19/((BC19+1)/(Q19/1.6) + BC19/(R19/1.37))</f>
        <v>0</v>
      </c>
      <c r="U19">
        <f>(AX19*BA19)</f>
        <v>0</v>
      </c>
      <c r="V19">
        <f>(BQ19+(U19+2*0.95*5.67E-8*(((BQ19+$B$7)+273)^4-(BQ19+273)^4)-44100*J19)/(1.84*29.3*R19+8*0.95*5.67E-8*(BQ19+273)^3))</f>
        <v>0</v>
      </c>
      <c r="W19">
        <f>($C$7*BR19+$D$7*BS19+$E$7*V19)</f>
        <v>0</v>
      </c>
      <c r="X19">
        <f>0.61365*exp(17.502*W19/(240.97+W19))</f>
        <v>0</v>
      </c>
      <c r="Y19">
        <f>(Z19/AA19*100)</f>
        <v>0</v>
      </c>
      <c r="Z19">
        <f>BJ19*(BO19+BP19)/1000</f>
        <v>0</v>
      </c>
      <c r="AA19">
        <f>0.61365*exp(17.502*BQ19/(240.97+BQ19))</f>
        <v>0</v>
      </c>
      <c r="AB19">
        <f>(X19-BJ19*(BO19+BP19)/1000)</f>
        <v>0</v>
      </c>
      <c r="AC19">
        <f>(-J19*44100)</f>
        <v>0</v>
      </c>
      <c r="AD19">
        <f>2*29.3*R19*0.92*(BQ19-W19)</f>
        <v>0</v>
      </c>
      <c r="AE19">
        <f>2*0.95*5.67E-8*(((BQ19+$B$7)+273)^4-(W19+273)^4)</f>
        <v>0</v>
      </c>
      <c r="AF19">
        <f>U19+AE19+AC19+AD19</f>
        <v>0</v>
      </c>
      <c r="AG19">
        <f>BN19*AU19*(BI19-BH19*(1000-AU19*BK19)/(1000-AU19*BJ19))/(100*BB19)</f>
        <v>0</v>
      </c>
      <c r="AH19">
        <f>1000*BN19*AU19*(BJ19-BK19)/(100*BB19*(1000-AU19*BJ19))</f>
        <v>0</v>
      </c>
      <c r="AI19">
        <f>(AJ19 - AK19 - BO19*1E3/(8.314*(BQ19+273.15)) * AM19/BN19 * AL19) * BN19/(100*BB19) * (1000 - BK19)/1000</f>
        <v>0</v>
      </c>
      <c r="AJ19">
        <v>203.352340275184</v>
      </c>
      <c r="AK19">
        <v>196.736496969697</v>
      </c>
      <c r="AL19">
        <v>-0.0217935841791279</v>
      </c>
      <c r="AM19">
        <v>65.2580361635117</v>
      </c>
      <c r="AN19">
        <f>(AP19 - AO19 + BO19*1E3/(8.314*(BQ19+273.15)) * AR19/BN19 * AQ19) * BN19/(100*BB19) * 1000/(1000 - AP19)</f>
        <v>0</v>
      </c>
      <c r="AO19">
        <v>16.862781228408</v>
      </c>
      <c r="AP19">
        <v>19.764043030303</v>
      </c>
      <c r="AQ19">
        <v>-0.0199712867910588</v>
      </c>
      <c r="AR19">
        <v>119.323788770226</v>
      </c>
      <c r="AS19">
        <v>0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MAX(0,($B$13+$C$13*BV19)/(1+$D$13*BV19)*BO19/(BQ19+273)*$E$13)</f>
        <v>0</v>
      </c>
      <c r="AX19">
        <f>$B$11*BW19+$C$11*BX19+$F$11*CI19*(1-CL19)</f>
        <v>0</v>
      </c>
      <c r="AY19">
        <f>AX19*AZ19</f>
        <v>0</v>
      </c>
      <c r="AZ19">
        <f>($B$11*$D$9+$C$11*$D$9+$F$11*((CV19+CN19)/MAX(CV19+CN19+CW19, 0.1)*$I$9+CW19/MAX(CV19+CN19+CW19, 0.1)*$J$9))/($B$11+$C$11+$F$11)</f>
        <v>0</v>
      </c>
      <c r="BA19">
        <f>($B$11*$K$9+$C$11*$K$9+$F$11*((CV19+CN19)/MAX(CV19+CN19+CW19, 0.1)*$P$9+CW19/MAX(CV19+CN19+CW19, 0.1)*$Q$9))/($B$11+$C$11+$F$11)</f>
        <v>0</v>
      </c>
      <c r="BB19">
        <v>6</v>
      </c>
      <c r="BC19">
        <v>0.5</v>
      </c>
      <c r="BD19" t="s">
        <v>355</v>
      </c>
      <c r="BE19">
        <v>2</v>
      </c>
      <c r="BF19" t="b">
        <v>0</v>
      </c>
      <c r="BG19">
        <v>1663858283.25</v>
      </c>
      <c r="BH19">
        <v>192.9197</v>
      </c>
      <c r="BI19">
        <v>200.055766666667</v>
      </c>
      <c r="BJ19">
        <v>19.9298066666667</v>
      </c>
      <c r="BK19">
        <v>16.9998</v>
      </c>
      <c r="BL19">
        <v>187.969933333333</v>
      </c>
      <c r="BM19">
        <v>19.6389066666667</v>
      </c>
      <c r="BN19">
        <v>500.1082</v>
      </c>
      <c r="BO19">
        <v>90.84304</v>
      </c>
      <c r="BP19">
        <v>0.09995467</v>
      </c>
      <c r="BQ19">
        <v>24.13568</v>
      </c>
      <c r="BR19">
        <v>24.96879</v>
      </c>
      <c r="BS19">
        <v>999.9</v>
      </c>
      <c r="BT19">
        <v>0</v>
      </c>
      <c r="BU19">
        <v>0</v>
      </c>
      <c r="BV19">
        <v>10003.3333333333</v>
      </c>
      <c r="BW19">
        <v>0</v>
      </c>
      <c r="BX19">
        <v>11.3086</v>
      </c>
      <c r="BY19">
        <v>-7.13599766666667</v>
      </c>
      <c r="BZ19">
        <v>196.842766666667</v>
      </c>
      <c r="CA19">
        <v>203.515433333333</v>
      </c>
      <c r="CB19">
        <v>2.929989</v>
      </c>
      <c r="CC19">
        <v>200.055766666667</v>
      </c>
      <c r="CD19">
        <v>16.9998</v>
      </c>
      <c r="CE19">
        <v>1.81048366666667</v>
      </c>
      <c r="CF19">
        <v>1.54431333333333</v>
      </c>
      <c r="CG19">
        <v>15.87741</v>
      </c>
      <c r="CH19">
        <v>13.4135766666667</v>
      </c>
      <c r="CI19">
        <v>1999.987</v>
      </c>
      <c r="CJ19">
        <v>0.9799949</v>
      </c>
      <c r="CK19">
        <v>0.0200049366666667</v>
      </c>
      <c r="CL19">
        <v>0</v>
      </c>
      <c r="CM19">
        <v>2.20857333333333</v>
      </c>
      <c r="CN19">
        <v>0</v>
      </c>
      <c r="CO19">
        <v>15724.2466666667</v>
      </c>
      <c r="CP19">
        <v>17300.0166666667</v>
      </c>
      <c r="CQ19">
        <v>38.0788</v>
      </c>
      <c r="CR19">
        <v>38.4039333333333</v>
      </c>
      <c r="CS19">
        <v>37.9039333333333</v>
      </c>
      <c r="CT19">
        <v>36.8078666666667</v>
      </c>
      <c r="CU19">
        <v>37.2458</v>
      </c>
      <c r="CV19">
        <v>1959.977</v>
      </c>
      <c r="CW19">
        <v>40.01</v>
      </c>
      <c r="CX19">
        <v>0</v>
      </c>
      <c r="CY19">
        <v>1663858284.8</v>
      </c>
      <c r="CZ19">
        <v>0</v>
      </c>
      <c r="DA19">
        <v>1663858255</v>
      </c>
      <c r="DB19" t="s">
        <v>366</v>
      </c>
      <c r="DC19">
        <v>1663858246.5</v>
      </c>
      <c r="DD19">
        <v>1663858255</v>
      </c>
      <c r="DE19">
        <v>3</v>
      </c>
      <c r="DF19">
        <v>0.044</v>
      </c>
      <c r="DG19">
        <v>-0.003</v>
      </c>
      <c r="DH19">
        <v>4.992</v>
      </c>
      <c r="DI19">
        <v>0.154</v>
      </c>
      <c r="DJ19">
        <v>199</v>
      </c>
      <c r="DK19">
        <v>17</v>
      </c>
      <c r="DL19">
        <v>0.75</v>
      </c>
      <c r="DM19">
        <v>0.07</v>
      </c>
      <c r="DN19">
        <v>-7.24293585365854</v>
      </c>
      <c r="DO19">
        <v>1.87088822299652</v>
      </c>
      <c r="DP19">
        <v>0.209537098245978</v>
      </c>
      <c r="DQ19">
        <v>0</v>
      </c>
      <c r="DR19">
        <v>2.79671170731707</v>
      </c>
      <c r="DS19">
        <v>1.95849177700349</v>
      </c>
      <c r="DT19">
        <v>0.217620012932617</v>
      </c>
      <c r="DU19">
        <v>0</v>
      </c>
      <c r="DV19">
        <v>0</v>
      </c>
      <c r="DW19">
        <v>2</v>
      </c>
      <c r="DX19" t="s">
        <v>357</v>
      </c>
      <c r="DY19">
        <v>2.97487</v>
      </c>
      <c r="DZ19">
        <v>2.75357</v>
      </c>
      <c r="EA19">
        <v>0.047346</v>
      </c>
      <c r="EB19">
        <v>0.0502048</v>
      </c>
      <c r="EC19">
        <v>0.0908215</v>
      </c>
      <c r="ED19">
        <v>0.0819463</v>
      </c>
      <c r="EE19">
        <v>37222.3</v>
      </c>
      <c r="EF19">
        <v>40472.1</v>
      </c>
      <c r="EG19">
        <v>35402.6</v>
      </c>
      <c r="EH19">
        <v>38640.3</v>
      </c>
      <c r="EI19">
        <v>45618.3</v>
      </c>
      <c r="EJ19">
        <v>51217</v>
      </c>
      <c r="EK19">
        <v>55310.7</v>
      </c>
      <c r="EL19">
        <v>61956.5</v>
      </c>
      <c r="EM19">
        <v>1.999</v>
      </c>
      <c r="EN19">
        <v>1.8864</v>
      </c>
      <c r="EO19">
        <v>0.142306</v>
      </c>
      <c r="EP19">
        <v>0</v>
      </c>
      <c r="EQ19">
        <v>22.6231</v>
      </c>
      <c r="ER19">
        <v>999.9</v>
      </c>
      <c r="ES19">
        <v>65.535</v>
      </c>
      <c r="ET19">
        <v>25.347</v>
      </c>
      <c r="EU19">
        <v>23.4181</v>
      </c>
      <c r="EV19">
        <v>61.1801</v>
      </c>
      <c r="EW19">
        <v>47.0473</v>
      </c>
      <c r="EX19">
        <v>1</v>
      </c>
      <c r="EY19">
        <v>-0.136016</v>
      </c>
      <c r="EZ19">
        <v>1.52512</v>
      </c>
      <c r="FA19">
        <v>20.1431</v>
      </c>
      <c r="FB19">
        <v>5.20052</v>
      </c>
      <c r="FC19">
        <v>12.004</v>
      </c>
      <c r="FD19">
        <v>4.9756</v>
      </c>
      <c r="FE19">
        <v>3.2934</v>
      </c>
      <c r="FF19">
        <v>9999</v>
      </c>
      <c r="FG19">
        <v>707.9</v>
      </c>
      <c r="FH19">
        <v>9999</v>
      </c>
      <c r="FI19">
        <v>9999</v>
      </c>
      <c r="FJ19">
        <v>1.86279</v>
      </c>
      <c r="FK19">
        <v>1.86774</v>
      </c>
      <c r="FL19">
        <v>1.86752</v>
      </c>
      <c r="FM19">
        <v>1.86859</v>
      </c>
      <c r="FN19">
        <v>1.86951</v>
      </c>
      <c r="FO19">
        <v>1.86554</v>
      </c>
      <c r="FP19">
        <v>1.86664</v>
      </c>
      <c r="FQ19">
        <v>1.86807</v>
      </c>
      <c r="FR19">
        <v>5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4.949</v>
      </c>
      <c r="GF19">
        <v>0.2834</v>
      </c>
      <c r="GG19">
        <v>3.72646862732906</v>
      </c>
      <c r="GH19">
        <v>0.00658963167372077</v>
      </c>
      <c r="GI19">
        <v>-4.22092532282452e-07</v>
      </c>
      <c r="GJ19">
        <v>-7.06053572793055e-11</v>
      </c>
      <c r="GK19">
        <v>-0.0374040587146658</v>
      </c>
      <c r="GL19">
        <v>-0.0215699510358357</v>
      </c>
      <c r="GM19">
        <v>0.00246731695535422</v>
      </c>
      <c r="GN19">
        <v>-2.63680080038783e-05</v>
      </c>
      <c r="GO19">
        <v>-4</v>
      </c>
      <c r="GP19">
        <v>2079</v>
      </c>
      <c r="GQ19">
        <v>1</v>
      </c>
      <c r="GR19">
        <v>22</v>
      </c>
      <c r="GS19">
        <v>0.7</v>
      </c>
      <c r="GT19">
        <v>0.6</v>
      </c>
      <c r="GU19">
        <v>0.57373</v>
      </c>
      <c r="GV19">
        <v>2.59033</v>
      </c>
      <c r="GW19">
        <v>1.54785</v>
      </c>
      <c r="GX19">
        <v>2.30957</v>
      </c>
      <c r="GY19">
        <v>1.34644</v>
      </c>
      <c r="GZ19">
        <v>2.26929</v>
      </c>
      <c r="HA19">
        <v>29.5378</v>
      </c>
      <c r="HB19">
        <v>15.9795</v>
      </c>
      <c r="HC19">
        <v>18</v>
      </c>
      <c r="HD19">
        <v>498.923</v>
      </c>
      <c r="HE19">
        <v>425.1</v>
      </c>
      <c r="HF19">
        <v>19.8573</v>
      </c>
      <c r="HG19">
        <v>25.4516</v>
      </c>
      <c r="HH19">
        <v>29.9999</v>
      </c>
      <c r="HI19">
        <v>25.4716</v>
      </c>
      <c r="HJ19">
        <v>25.4178</v>
      </c>
      <c r="HK19">
        <v>11.5127</v>
      </c>
      <c r="HL19">
        <v>35.7839</v>
      </c>
      <c r="HM19">
        <v>75.2493</v>
      </c>
      <c r="HN19">
        <v>19.8603</v>
      </c>
      <c r="HO19">
        <v>200</v>
      </c>
      <c r="HP19">
        <v>16.8033</v>
      </c>
      <c r="HQ19">
        <v>102.624</v>
      </c>
      <c r="HR19">
        <v>103.141</v>
      </c>
    </row>
    <row r="20" spans="1:226">
      <c r="A20">
        <v>4</v>
      </c>
      <c r="B20">
        <v>1663858411.5</v>
      </c>
      <c r="C20">
        <v>392</v>
      </c>
      <c r="D20" t="s">
        <v>367</v>
      </c>
      <c r="E20" t="s">
        <v>368</v>
      </c>
      <c r="F20">
        <v>5</v>
      </c>
      <c r="G20" t="s">
        <v>353</v>
      </c>
      <c r="H20" t="s">
        <v>354</v>
      </c>
      <c r="I20">
        <v>1663858403.75</v>
      </c>
      <c r="J20">
        <f>(K20)/1000</f>
        <v>0</v>
      </c>
      <c r="K20">
        <f>IF(BF20, AN20, AH20)</f>
        <v>0</v>
      </c>
      <c r="L20">
        <f>IF(BF20, AI20, AG20)</f>
        <v>0</v>
      </c>
      <c r="M20">
        <f>BH20 - IF(AU20&gt;1, L20*BB20*100.0/(AW20*BV20), 0)</f>
        <v>0</v>
      </c>
      <c r="N20">
        <f>((T20-J20/2)*M20-L20)/(T20+J20/2)</f>
        <v>0</v>
      </c>
      <c r="O20">
        <f>N20*(BO20+BP20)/1000.0</f>
        <v>0</v>
      </c>
      <c r="P20">
        <f>(BH20 - IF(AU20&gt;1, L20*BB20*100.0/(AW20*BV20), 0))*(BO20+BP20)/1000.0</f>
        <v>0</v>
      </c>
      <c r="Q20">
        <f>2.0/((1/S20-1/R20)+SIGN(S20)*SQRT((1/S20-1/R20)*(1/S20-1/R20) + 4*BC20/((BC20+1)*(BC20+1))*(2*1/S20*1/R20-1/R20*1/R20)))</f>
        <v>0</v>
      </c>
      <c r="R20">
        <f>IF(LEFT(BD20,1)&lt;&gt;"0",IF(LEFT(BD20,1)="1",3.0,BE20),$D$5+$E$5*(BV20*BO20/($K$5*1000))+$F$5*(BV20*BO20/($K$5*1000))*MAX(MIN(BB20,$J$5),$I$5)*MAX(MIN(BB20,$J$5),$I$5)+$G$5*MAX(MIN(BB20,$J$5),$I$5)*(BV20*BO20/($K$5*1000))+$H$5*(BV20*BO20/($K$5*1000))*(BV20*BO20/($K$5*1000)))</f>
        <v>0</v>
      </c>
      <c r="S20">
        <f>J20*(1000-(1000*0.61365*exp(17.502*W20/(240.97+W20))/(BO20+BP20)+BJ20)/2)/(1000*0.61365*exp(17.502*W20/(240.97+W20))/(BO20+BP20)-BJ20)</f>
        <v>0</v>
      </c>
      <c r="T20">
        <f>1/((BC20+1)/(Q20/1.6)+1/(R20/1.37)) + BC20/((BC20+1)/(Q20/1.6) + BC20/(R20/1.37))</f>
        <v>0</v>
      </c>
      <c r="U20">
        <f>(AX20*BA20)</f>
        <v>0</v>
      </c>
      <c r="V20">
        <f>(BQ20+(U20+2*0.95*5.67E-8*(((BQ20+$B$7)+273)^4-(BQ20+273)^4)-44100*J20)/(1.84*29.3*R20+8*0.95*5.67E-8*(BQ20+273)^3))</f>
        <v>0</v>
      </c>
      <c r="W20">
        <f>($C$7*BR20+$D$7*BS20+$E$7*V20)</f>
        <v>0</v>
      </c>
      <c r="X20">
        <f>0.61365*exp(17.502*W20/(240.97+W20))</f>
        <v>0</v>
      </c>
      <c r="Y20">
        <f>(Z20/AA20*100)</f>
        <v>0</v>
      </c>
      <c r="Z20">
        <f>BJ20*(BO20+BP20)/1000</f>
        <v>0</v>
      </c>
      <c r="AA20">
        <f>0.61365*exp(17.502*BQ20/(240.97+BQ20))</f>
        <v>0</v>
      </c>
      <c r="AB20">
        <f>(X20-BJ20*(BO20+BP20)/1000)</f>
        <v>0</v>
      </c>
      <c r="AC20">
        <f>(-J20*44100)</f>
        <v>0</v>
      </c>
      <c r="AD20">
        <f>2*29.3*R20*0.92*(BQ20-W20)</f>
        <v>0</v>
      </c>
      <c r="AE20">
        <f>2*0.95*5.67E-8*(((BQ20+$B$7)+273)^4-(W20+273)^4)</f>
        <v>0</v>
      </c>
      <c r="AF20">
        <f>U20+AE20+AC20+AD20</f>
        <v>0</v>
      </c>
      <c r="AG20">
        <f>BN20*AU20*(BI20-BH20*(1000-AU20*BK20)/(1000-AU20*BJ20))/(100*BB20)</f>
        <v>0</v>
      </c>
      <c r="AH20">
        <f>1000*BN20*AU20*(BJ20-BK20)/(100*BB20*(1000-AU20*BJ20))</f>
        <v>0</v>
      </c>
      <c r="AI20">
        <f>(AJ20 - AK20 - BO20*1E3/(8.314*(BQ20+273.15)) * AM20/BN20 * AL20) * BN20/(100*BB20) * (1000 - BK20)/1000</f>
        <v>0</v>
      </c>
      <c r="AJ20">
        <v>101.619243433223</v>
      </c>
      <c r="AK20">
        <v>99.6520793939394</v>
      </c>
      <c r="AL20">
        <v>-0.00316544565058624</v>
      </c>
      <c r="AM20">
        <v>65.3765335673627</v>
      </c>
      <c r="AN20">
        <f>(AP20 - AO20 + BO20*1E3/(8.314*(BQ20+273.15)) * AR20/BN20 * AQ20) * BN20/(100*BB20) * 1000/(1000 - AP20)</f>
        <v>0</v>
      </c>
      <c r="AO20">
        <v>16.9522898717839</v>
      </c>
      <c r="AP20">
        <v>19.6876775757576</v>
      </c>
      <c r="AQ20">
        <v>-0.0123914231915773</v>
      </c>
      <c r="AR20">
        <v>119.637344292742</v>
      </c>
      <c r="AS20">
        <v>0</v>
      </c>
      <c r="AT20">
        <v>0</v>
      </c>
      <c r="AU20">
        <f>IF(AS20*$H$13&gt;=AW20,1.0,(AW20/(AW20-AS20*$H$13)))</f>
        <v>0</v>
      </c>
      <c r="AV20">
        <f>(AU20-1)*100</f>
        <v>0</v>
      </c>
      <c r="AW20">
        <f>MAX(0,($B$13+$C$13*BV20)/(1+$D$13*BV20)*BO20/(BQ20+273)*$E$13)</f>
        <v>0</v>
      </c>
      <c r="AX20">
        <f>$B$11*BW20+$C$11*BX20+$F$11*CI20*(1-CL20)</f>
        <v>0</v>
      </c>
      <c r="AY20">
        <f>AX20*AZ20</f>
        <v>0</v>
      </c>
      <c r="AZ20">
        <f>($B$11*$D$9+$C$11*$D$9+$F$11*((CV20+CN20)/MAX(CV20+CN20+CW20, 0.1)*$I$9+CW20/MAX(CV20+CN20+CW20, 0.1)*$J$9))/($B$11+$C$11+$F$11)</f>
        <v>0</v>
      </c>
      <c r="BA20">
        <f>($B$11*$K$9+$C$11*$K$9+$F$11*((CV20+CN20)/MAX(CV20+CN20+CW20, 0.1)*$P$9+CW20/MAX(CV20+CN20+CW20, 0.1)*$Q$9))/($B$11+$C$11+$F$11)</f>
        <v>0</v>
      </c>
      <c r="BB20">
        <v>6</v>
      </c>
      <c r="BC20">
        <v>0.5</v>
      </c>
      <c r="BD20" t="s">
        <v>355</v>
      </c>
      <c r="BE20">
        <v>2</v>
      </c>
      <c r="BF20" t="b">
        <v>0</v>
      </c>
      <c r="BG20">
        <v>1663858403.75</v>
      </c>
      <c r="BH20">
        <v>97.7647466666667</v>
      </c>
      <c r="BI20">
        <v>99.94707</v>
      </c>
      <c r="BJ20">
        <v>19.7982</v>
      </c>
      <c r="BK20">
        <v>17.01057</v>
      </c>
      <c r="BL20">
        <v>93.18218</v>
      </c>
      <c r="BM20">
        <v>19.5146133333333</v>
      </c>
      <c r="BN20">
        <v>500.086933333333</v>
      </c>
      <c r="BO20">
        <v>90.8393566666667</v>
      </c>
      <c r="BP20">
        <v>0.10006086</v>
      </c>
      <c r="BQ20">
        <v>24.12122</v>
      </c>
      <c r="BR20">
        <v>24.9683333333333</v>
      </c>
      <c r="BS20">
        <v>999.9</v>
      </c>
      <c r="BT20">
        <v>0</v>
      </c>
      <c r="BU20">
        <v>0</v>
      </c>
      <c r="BV20">
        <v>9996.66666666667</v>
      </c>
      <c r="BW20">
        <v>0</v>
      </c>
      <c r="BX20">
        <v>11.3638</v>
      </c>
      <c r="BY20">
        <v>-2.182361</v>
      </c>
      <c r="BZ20">
        <v>99.7393966666667</v>
      </c>
      <c r="CA20">
        <v>101.676733333333</v>
      </c>
      <c r="CB20">
        <v>2.78763466666667</v>
      </c>
      <c r="CC20">
        <v>99.94707</v>
      </c>
      <c r="CD20">
        <v>17.01057</v>
      </c>
      <c r="CE20">
        <v>1.79845566666667</v>
      </c>
      <c r="CF20">
        <v>1.54522866666667</v>
      </c>
      <c r="CG20">
        <v>15.7732766666667</v>
      </c>
      <c r="CH20">
        <v>13.4230866666667</v>
      </c>
      <c r="CI20">
        <v>1999.936</v>
      </c>
      <c r="CJ20">
        <v>0.9800015</v>
      </c>
      <c r="CK20">
        <v>0.0199985766666667</v>
      </c>
      <c r="CL20">
        <v>0</v>
      </c>
      <c r="CM20">
        <v>2.26033666666667</v>
      </c>
      <c r="CN20">
        <v>0</v>
      </c>
      <c r="CO20">
        <v>15795.6766666667</v>
      </c>
      <c r="CP20">
        <v>17299.6033333333</v>
      </c>
      <c r="CQ20">
        <v>37.5976</v>
      </c>
      <c r="CR20">
        <v>38.0394333333333</v>
      </c>
      <c r="CS20">
        <v>37.3977666666667</v>
      </c>
      <c r="CT20">
        <v>36.4996</v>
      </c>
      <c r="CU20">
        <v>36.8329</v>
      </c>
      <c r="CV20">
        <v>1959.943</v>
      </c>
      <c r="CW20">
        <v>39.9953333333333</v>
      </c>
      <c r="CX20">
        <v>0</v>
      </c>
      <c r="CY20">
        <v>1663858405.4</v>
      </c>
      <c r="CZ20">
        <v>0</v>
      </c>
      <c r="DA20">
        <v>1663858367.5</v>
      </c>
      <c r="DB20" t="s">
        <v>369</v>
      </c>
      <c r="DC20">
        <v>1663858354.5</v>
      </c>
      <c r="DD20">
        <v>1663858367.5</v>
      </c>
      <c r="DE20">
        <v>4</v>
      </c>
      <c r="DF20">
        <v>0.246</v>
      </c>
      <c r="DG20">
        <v>-0.002</v>
      </c>
      <c r="DH20">
        <v>4.596</v>
      </c>
      <c r="DI20">
        <v>0.159</v>
      </c>
      <c r="DJ20">
        <v>100</v>
      </c>
      <c r="DK20">
        <v>17</v>
      </c>
      <c r="DL20">
        <v>0.87</v>
      </c>
      <c r="DM20">
        <v>0.09</v>
      </c>
      <c r="DN20">
        <v>-2.18929317073171</v>
      </c>
      <c r="DO20">
        <v>0.14086829268293</v>
      </c>
      <c r="DP20">
        <v>0.0649778521155957</v>
      </c>
      <c r="DQ20">
        <v>0</v>
      </c>
      <c r="DR20">
        <v>2.7749556097561</v>
      </c>
      <c r="DS20">
        <v>0.126424390243904</v>
      </c>
      <c r="DT20">
        <v>0.033793969158083</v>
      </c>
      <c r="DU20">
        <v>0</v>
      </c>
      <c r="DV20">
        <v>0</v>
      </c>
      <c r="DW20">
        <v>2</v>
      </c>
      <c r="DX20" t="s">
        <v>357</v>
      </c>
      <c r="DY20">
        <v>2.97409</v>
      </c>
      <c r="DZ20">
        <v>2.75373</v>
      </c>
      <c r="EA20">
        <v>0.0246725</v>
      </c>
      <c r="EB20">
        <v>0.0265319</v>
      </c>
      <c r="EC20">
        <v>0.0905946</v>
      </c>
      <c r="ED20">
        <v>0.0822861</v>
      </c>
      <c r="EE20">
        <v>38109.8</v>
      </c>
      <c r="EF20">
        <v>41482.1</v>
      </c>
      <c r="EG20">
        <v>35404.1</v>
      </c>
      <c r="EH20">
        <v>38641.5</v>
      </c>
      <c r="EI20">
        <v>45630.9</v>
      </c>
      <c r="EJ20">
        <v>51200</v>
      </c>
      <c r="EK20">
        <v>55312.5</v>
      </c>
      <c r="EL20">
        <v>61959.7</v>
      </c>
      <c r="EM20">
        <v>2.0002</v>
      </c>
      <c r="EN20">
        <v>1.8858</v>
      </c>
      <c r="EO20">
        <v>0.144392</v>
      </c>
      <c r="EP20">
        <v>0</v>
      </c>
      <c r="EQ20">
        <v>22.5907</v>
      </c>
      <c r="ER20">
        <v>999.9</v>
      </c>
      <c r="ES20">
        <v>64.913</v>
      </c>
      <c r="ET20">
        <v>25.418</v>
      </c>
      <c r="EU20">
        <v>23.2952</v>
      </c>
      <c r="EV20">
        <v>60.8801</v>
      </c>
      <c r="EW20">
        <v>47.496</v>
      </c>
      <c r="EX20">
        <v>1</v>
      </c>
      <c r="EY20">
        <v>-0.139146</v>
      </c>
      <c r="EZ20">
        <v>1.44429</v>
      </c>
      <c r="FA20">
        <v>20.1457</v>
      </c>
      <c r="FB20">
        <v>5.19932</v>
      </c>
      <c r="FC20">
        <v>12.004</v>
      </c>
      <c r="FD20">
        <v>4.9756</v>
      </c>
      <c r="FE20">
        <v>3.2936</v>
      </c>
      <c r="FF20">
        <v>9999</v>
      </c>
      <c r="FG20">
        <v>707.9</v>
      </c>
      <c r="FH20">
        <v>9999</v>
      </c>
      <c r="FI20">
        <v>9999</v>
      </c>
      <c r="FJ20">
        <v>1.86276</v>
      </c>
      <c r="FK20">
        <v>1.86774</v>
      </c>
      <c r="FL20">
        <v>1.86749</v>
      </c>
      <c r="FM20">
        <v>1.86862</v>
      </c>
      <c r="FN20">
        <v>1.86951</v>
      </c>
      <c r="FO20">
        <v>1.86554</v>
      </c>
      <c r="FP20">
        <v>1.86667</v>
      </c>
      <c r="FQ20">
        <v>1.86804</v>
      </c>
      <c r="FR20">
        <v>5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4.583</v>
      </c>
      <c r="GF20">
        <v>0.2787</v>
      </c>
      <c r="GG20">
        <v>3.9722338527682</v>
      </c>
      <c r="GH20">
        <v>0.00658963167372077</v>
      </c>
      <c r="GI20">
        <v>-4.22092532282452e-07</v>
      </c>
      <c r="GJ20">
        <v>-7.06053572793055e-11</v>
      </c>
      <c r="GK20">
        <v>-0.0391269680875431</v>
      </c>
      <c r="GL20">
        <v>-0.0215699510358357</v>
      </c>
      <c r="GM20">
        <v>0.00246731695535422</v>
      </c>
      <c r="GN20">
        <v>-2.63680080038783e-05</v>
      </c>
      <c r="GO20">
        <v>-4</v>
      </c>
      <c r="GP20">
        <v>2079</v>
      </c>
      <c r="GQ20">
        <v>1</v>
      </c>
      <c r="GR20">
        <v>22</v>
      </c>
      <c r="GS20">
        <v>0.9</v>
      </c>
      <c r="GT20">
        <v>0.7</v>
      </c>
      <c r="GU20">
        <v>0.36377</v>
      </c>
      <c r="GV20">
        <v>2.61353</v>
      </c>
      <c r="GW20">
        <v>1.54785</v>
      </c>
      <c r="GX20">
        <v>2.30957</v>
      </c>
      <c r="GY20">
        <v>1.34644</v>
      </c>
      <c r="GZ20">
        <v>2.26318</v>
      </c>
      <c r="HA20">
        <v>29.623</v>
      </c>
      <c r="HB20">
        <v>15.9708</v>
      </c>
      <c r="HC20">
        <v>18</v>
      </c>
      <c r="HD20">
        <v>499.372</v>
      </c>
      <c r="HE20">
        <v>424.491</v>
      </c>
      <c r="HF20">
        <v>19.9877</v>
      </c>
      <c r="HG20">
        <v>25.4067</v>
      </c>
      <c r="HH20">
        <v>29.9998</v>
      </c>
      <c r="HI20">
        <v>25.4352</v>
      </c>
      <c r="HJ20">
        <v>25.3839</v>
      </c>
      <c r="HK20">
        <v>7.31056</v>
      </c>
      <c r="HL20">
        <v>34.8407</v>
      </c>
      <c r="HM20">
        <v>73.3171</v>
      </c>
      <c r="HN20">
        <v>19.9972</v>
      </c>
      <c r="HO20">
        <v>100</v>
      </c>
      <c r="HP20">
        <v>16.9649</v>
      </c>
      <c r="HQ20">
        <v>102.628</v>
      </c>
      <c r="HR20">
        <v>103.146</v>
      </c>
    </row>
    <row r="21" spans="1:226">
      <c r="A21">
        <v>5</v>
      </c>
      <c r="B21">
        <v>1663858532</v>
      </c>
      <c r="C21">
        <v>512.5</v>
      </c>
      <c r="D21" t="s">
        <v>370</v>
      </c>
      <c r="E21" t="s">
        <v>371</v>
      </c>
      <c r="F21">
        <v>5</v>
      </c>
      <c r="G21" t="s">
        <v>353</v>
      </c>
      <c r="H21" t="s">
        <v>354</v>
      </c>
      <c r="I21">
        <v>1663858524</v>
      </c>
      <c r="J21">
        <f>(K21)/1000</f>
        <v>0</v>
      </c>
      <c r="K21">
        <f>IF(BF21, AN21, AH21)</f>
        <v>0</v>
      </c>
      <c r="L21">
        <f>IF(BF21, AI21, AG21)</f>
        <v>0</v>
      </c>
      <c r="M21">
        <f>BH21 - IF(AU21&gt;1, L21*BB21*100.0/(AW21*BV21), 0)</f>
        <v>0</v>
      </c>
      <c r="N21">
        <f>((T21-J21/2)*M21-L21)/(T21+J21/2)</f>
        <v>0</v>
      </c>
      <c r="O21">
        <f>N21*(BO21+BP21)/1000.0</f>
        <v>0</v>
      </c>
      <c r="P21">
        <f>(BH21 - IF(AU21&gt;1, L21*BB21*100.0/(AW21*BV21), 0))*(BO21+BP21)/1000.0</f>
        <v>0</v>
      </c>
      <c r="Q21">
        <f>2.0/((1/S21-1/R21)+SIGN(S21)*SQRT((1/S21-1/R21)*(1/S21-1/R21) + 4*BC21/((BC21+1)*(BC21+1))*(2*1/S21*1/R21-1/R21*1/R21)))</f>
        <v>0</v>
      </c>
      <c r="R21">
        <f>IF(LEFT(BD21,1)&lt;&gt;"0",IF(LEFT(BD21,1)="1",3.0,BE21),$D$5+$E$5*(BV21*BO21/($K$5*1000))+$F$5*(BV21*BO21/($K$5*1000))*MAX(MIN(BB21,$J$5),$I$5)*MAX(MIN(BB21,$J$5),$I$5)+$G$5*MAX(MIN(BB21,$J$5),$I$5)*(BV21*BO21/($K$5*1000))+$H$5*(BV21*BO21/($K$5*1000))*(BV21*BO21/($K$5*1000)))</f>
        <v>0</v>
      </c>
      <c r="S21">
        <f>J21*(1000-(1000*0.61365*exp(17.502*W21/(240.97+W21))/(BO21+BP21)+BJ21)/2)/(1000*0.61365*exp(17.502*W21/(240.97+W21))/(BO21+BP21)-BJ21)</f>
        <v>0</v>
      </c>
      <c r="T21">
        <f>1/((BC21+1)/(Q21/1.6)+1/(R21/1.37)) + BC21/((BC21+1)/(Q21/1.6) + BC21/(R21/1.37))</f>
        <v>0</v>
      </c>
      <c r="U21">
        <f>(AX21*BA21)</f>
        <v>0</v>
      </c>
      <c r="V21">
        <f>(BQ21+(U21+2*0.95*5.67E-8*(((BQ21+$B$7)+273)^4-(BQ21+273)^4)-44100*J21)/(1.84*29.3*R21+8*0.95*5.67E-8*(BQ21+273)^3))</f>
        <v>0</v>
      </c>
      <c r="W21">
        <f>($C$7*BR21+$D$7*BS21+$E$7*V21)</f>
        <v>0</v>
      </c>
      <c r="X21">
        <f>0.61365*exp(17.502*W21/(240.97+W21))</f>
        <v>0</v>
      </c>
      <c r="Y21">
        <f>(Z21/AA21*100)</f>
        <v>0</v>
      </c>
      <c r="Z21">
        <f>BJ21*(BO21+BP21)/1000</f>
        <v>0</v>
      </c>
      <c r="AA21">
        <f>0.61365*exp(17.502*BQ21/(240.97+BQ21))</f>
        <v>0</v>
      </c>
      <c r="AB21">
        <f>(X21-BJ21*(BO21+BP21)/1000)</f>
        <v>0</v>
      </c>
      <c r="AC21">
        <f>(-J21*44100)</f>
        <v>0</v>
      </c>
      <c r="AD21">
        <f>2*29.3*R21*0.92*(BQ21-W21)</f>
        <v>0</v>
      </c>
      <c r="AE21">
        <f>2*0.95*5.67E-8*(((BQ21+$B$7)+273)^4-(W21+273)^4)</f>
        <v>0</v>
      </c>
      <c r="AF21">
        <f>U21+AE21+AC21+AD21</f>
        <v>0</v>
      </c>
      <c r="AG21">
        <f>BN21*AU21*(BI21-BH21*(1000-AU21*BK21)/(1000-AU21*BJ21))/(100*BB21)</f>
        <v>0</v>
      </c>
      <c r="AH21">
        <f>1000*BN21*AU21*(BJ21-BK21)/(100*BB21*(1000-AU21*BJ21))</f>
        <v>0</v>
      </c>
      <c r="AI21">
        <f>(AJ21 - AK21 - BO21*1E3/(8.314*(BQ21+273.15)) * AM21/BN21 * AL21) * BN21/(100*BB21) * (1000 - BK21)/1000</f>
        <v>0</v>
      </c>
      <c r="AJ21">
        <v>50.8348600633134</v>
      </c>
      <c r="AK21">
        <v>51.0904175757575</v>
      </c>
      <c r="AL21">
        <v>0.000383297530807426</v>
      </c>
      <c r="AM21">
        <v>65.2282979236362</v>
      </c>
      <c r="AN21">
        <f>(AP21 - AO21 + BO21*1E3/(8.314*(BQ21+273.15)) * AR21/BN21 * AQ21) * BN21/(100*BB21) * 1000/(1000 - AP21)</f>
        <v>0</v>
      </c>
      <c r="AO21">
        <v>17.1286766040643</v>
      </c>
      <c r="AP21">
        <v>19.7200903030303</v>
      </c>
      <c r="AQ21">
        <v>-0.00237268269043024</v>
      </c>
      <c r="AR21">
        <v>120.587865461011</v>
      </c>
      <c r="AS21">
        <v>0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MAX(0,($B$13+$C$13*BV21)/(1+$D$13*BV21)*BO21/(BQ21+273)*$E$13)</f>
        <v>0</v>
      </c>
      <c r="AX21">
        <f>$B$11*BW21+$C$11*BX21+$F$11*CI21*(1-CL21)</f>
        <v>0</v>
      </c>
      <c r="AY21">
        <f>AX21*AZ21</f>
        <v>0</v>
      </c>
      <c r="AZ21">
        <f>($B$11*$D$9+$C$11*$D$9+$F$11*((CV21+CN21)/MAX(CV21+CN21+CW21, 0.1)*$I$9+CW21/MAX(CV21+CN21+CW21, 0.1)*$J$9))/($B$11+$C$11+$F$11)</f>
        <v>0</v>
      </c>
      <c r="BA21">
        <f>($B$11*$K$9+$C$11*$K$9+$F$11*((CV21+CN21)/MAX(CV21+CN21+CW21, 0.1)*$P$9+CW21/MAX(CV21+CN21+CW21, 0.1)*$Q$9))/($B$11+$C$11+$F$11)</f>
        <v>0</v>
      </c>
      <c r="BB21">
        <v>6</v>
      </c>
      <c r="BC21">
        <v>0.5</v>
      </c>
      <c r="BD21" t="s">
        <v>355</v>
      </c>
      <c r="BE21">
        <v>2</v>
      </c>
      <c r="BF21" t="b">
        <v>0</v>
      </c>
      <c r="BG21">
        <v>1663858524</v>
      </c>
      <c r="BH21">
        <v>50.0959096774194</v>
      </c>
      <c r="BI21">
        <v>49.9657677419355</v>
      </c>
      <c r="BJ21">
        <v>19.7532774193548</v>
      </c>
      <c r="BK21">
        <v>17.1522516129032</v>
      </c>
      <c r="BL21">
        <v>45.6772838709677</v>
      </c>
      <c r="BM21">
        <v>19.4697741935484</v>
      </c>
      <c r="BN21">
        <v>500.079193548387</v>
      </c>
      <c r="BO21">
        <v>90.8422258064516</v>
      </c>
      <c r="BP21">
        <v>0.0999458677419355</v>
      </c>
      <c r="BQ21">
        <v>24.1793709677419</v>
      </c>
      <c r="BR21">
        <v>24.9821290322581</v>
      </c>
      <c r="BS21">
        <v>999.9</v>
      </c>
      <c r="BT21">
        <v>0</v>
      </c>
      <c r="BU21">
        <v>0</v>
      </c>
      <c r="BV21">
        <v>10001.7741935484</v>
      </c>
      <c r="BW21">
        <v>0</v>
      </c>
      <c r="BX21">
        <v>11.3638</v>
      </c>
      <c r="BY21">
        <v>0.130126721290323</v>
      </c>
      <c r="BZ21">
        <v>51.1054</v>
      </c>
      <c r="CA21">
        <v>50.8377580645161</v>
      </c>
      <c r="CB21">
        <v>2.60102580645161</v>
      </c>
      <c r="CC21">
        <v>49.9657677419355</v>
      </c>
      <c r="CD21">
        <v>17.1522516129032</v>
      </c>
      <c r="CE21">
        <v>1.79443258064516</v>
      </c>
      <c r="CF21">
        <v>1.55814903225806</v>
      </c>
      <c r="CG21">
        <v>15.7383580645161</v>
      </c>
      <c r="CH21">
        <v>13.5509903225806</v>
      </c>
      <c r="CI21">
        <v>1999.96419354839</v>
      </c>
      <c r="CJ21">
        <v>0.980004483870968</v>
      </c>
      <c r="CK21">
        <v>0.0199958838709677</v>
      </c>
      <c r="CL21">
        <v>0</v>
      </c>
      <c r="CM21">
        <v>2.28501290322581</v>
      </c>
      <c r="CN21">
        <v>0</v>
      </c>
      <c r="CO21">
        <v>15870.4774193548</v>
      </c>
      <c r="CP21">
        <v>17299.8580645161</v>
      </c>
      <c r="CQ21">
        <v>40.0038387096774</v>
      </c>
      <c r="CR21">
        <v>40.6167096774194</v>
      </c>
      <c r="CS21">
        <v>39.4795161290322</v>
      </c>
      <c r="CT21">
        <v>39.6811612903226</v>
      </c>
      <c r="CU21">
        <v>38.9957096774194</v>
      </c>
      <c r="CV21">
        <v>1959.97419354839</v>
      </c>
      <c r="CW21">
        <v>39.9906451612903</v>
      </c>
      <c r="CX21">
        <v>0</v>
      </c>
      <c r="CY21">
        <v>1663858526</v>
      </c>
      <c r="CZ21">
        <v>0</v>
      </c>
      <c r="DA21">
        <v>1663858485.5</v>
      </c>
      <c r="DB21" t="s">
        <v>372</v>
      </c>
      <c r="DC21">
        <v>1663858476</v>
      </c>
      <c r="DD21">
        <v>1663858485.5</v>
      </c>
      <c r="DE21">
        <v>5</v>
      </c>
      <c r="DF21">
        <v>0.146</v>
      </c>
      <c r="DG21">
        <v>0.002</v>
      </c>
      <c r="DH21">
        <v>4.417</v>
      </c>
      <c r="DI21">
        <v>0.172</v>
      </c>
      <c r="DJ21">
        <v>50</v>
      </c>
      <c r="DK21">
        <v>17</v>
      </c>
      <c r="DL21">
        <v>0.95</v>
      </c>
      <c r="DM21">
        <v>0.09</v>
      </c>
      <c r="DN21">
        <v>0.133793162439024</v>
      </c>
      <c r="DO21">
        <v>-0.067152308571429</v>
      </c>
      <c r="DP21">
        <v>0.0519996261979571</v>
      </c>
      <c r="DQ21">
        <v>1</v>
      </c>
      <c r="DR21">
        <v>2.57932195121951</v>
      </c>
      <c r="DS21">
        <v>0.325059721254361</v>
      </c>
      <c r="DT21">
        <v>0.0427707232452813</v>
      </c>
      <c r="DU21">
        <v>0</v>
      </c>
      <c r="DV21">
        <v>1</v>
      </c>
      <c r="DW21">
        <v>2</v>
      </c>
      <c r="DX21" t="s">
        <v>373</v>
      </c>
      <c r="DY21">
        <v>2.97477</v>
      </c>
      <c r="DZ21">
        <v>2.75392</v>
      </c>
      <c r="EA21">
        <v>0.0123094</v>
      </c>
      <c r="EB21">
        <v>0.0134803</v>
      </c>
      <c r="EC21">
        <v>0.090728</v>
      </c>
      <c r="ED21">
        <v>0.082908</v>
      </c>
      <c r="EE21">
        <v>38594.9</v>
      </c>
      <c r="EF21">
        <v>42041.6</v>
      </c>
      <c r="EG21">
        <v>35405.8</v>
      </c>
      <c r="EH21">
        <v>38644.4</v>
      </c>
      <c r="EI21">
        <v>45625.3</v>
      </c>
      <c r="EJ21">
        <v>51168.9</v>
      </c>
      <c r="EK21">
        <v>55314.5</v>
      </c>
      <c r="EL21">
        <v>61964.7</v>
      </c>
      <c r="EM21">
        <v>2.0002</v>
      </c>
      <c r="EN21">
        <v>1.8858</v>
      </c>
      <c r="EO21">
        <v>0.149012</v>
      </c>
      <c r="EP21">
        <v>0</v>
      </c>
      <c r="EQ21">
        <v>22.5317</v>
      </c>
      <c r="ER21">
        <v>999.9</v>
      </c>
      <c r="ES21">
        <v>64.241</v>
      </c>
      <c r="ET21">
        <v>25.488</v>
      </c>
      <c r="EU21">
        <v>23.1504</v>
      </c>
      <c r="EV21">
        <v>60.7201</v>
      </c>
      <c r="EW21">
        <v>47.1354</v>
      </c>
      <c r="EX21">
        <v>1</v>
      </c>
      <c r="EY21">
        <v>-0.143293</v>
      </c>
      <c r="EZ21">
        <v>1.35989</v>
      </c>
      <c r="FA21">
        <v>20.1462</v>
      </c>
      <c r="FB21">
        <v>5.20052</v>
      </c>
      <c r="FC21">
        <v>12.004</v>
      </c>
      <c r="FD21">
        <v>4.976</v>
      </c>
      <c r="FE21">
        <v>3.2936</v>
      </c>
      <c r="FF21">
        <v>9999</v>
      </c>
      <c r="FG21">
        <v>707.9</v>
      </c>
      <c r="FH21">
        <v>9999</v>
      </c>
      <c r="FI21">
        <v>9999</v>
      </c>
      <c r="FJ21">
        <v>1.86279</v>
      </c>
      <c r="FK21">
        <v>1.86771</v>
      </c>
      <c r="FL21">
        <v>1.86749</v>
      </c>
      <c r="FM21">
        <v>1.86859</v>
      </c>
      <c r="FN21">
        <v>1.86951</v>
      </c>
      <c r="FO21">
        <v>1.86554</v>
      </c>
      <c r="FP21">
        <v>1.86661</v>
      </c>
      <c r="FQ21">
        <v>1.86813</v>
      </c>
      <c r="FR21">
        <v>5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4.419</v>
      </c>
      <c r="GF21">
        <v>0.2822</v>
      </c>
      <c r="GG21">
        <v>4.11850665835294</v>
      </c>
      <c r="GH21">
        <v>0.00658963167372077</v>
      </c>
      <c r="GI21">
        <v>-4.22092532282452e-07</v>
      </c>
      <c r="GJ21">
        <v>-7.06053572793055e-11</v>
      </c>
      <c r="GK21">
        <v>-0.0372167594096032</v>
      </c>
      <c r="GL21">
        <v>-0.0215699510358357</v>
      </c>
      <c r="GM21">
        <v>0.00246731695535422</v>
      </c>
      <c r="GN21">
        <v>-2.63680080038783e-05</v>
      </c>
      <c r="GO21">
        <v>-4</v>
      </c>
      <c r="GP21">
        <v>2079</v>
      </c>
      <c r="GQ21">
        <v>1</v>
      </c>
      <c r="GR21">
        <v>22</v>
      </c>
      <c r="GS21">
        <v>0.9</v>
      </c>
      <c r="GT21">
        <v>0.8</v>
      </c>
      <c r="GU21">
        <v>0.258789</v>
      </c>
      <c r="GV21">
        <v>2.61719</v>
      </c>
      <c r="GW21">
        <v>1.54785</v>
      </c>
      <c r="GX21">
        <v>2.30835</v>
      </c>
      <c r="GY21">
        <v>1.34644</v>
      </c>
      <c r="GZ21">
        <v>2.39746</v>
      </c>
      <c r="HA21">
        <v>29.687</v>
      </c>
      <c r="HB21">
        <v>15.9708</v>
      </c>
      <c r="HC21">
        <v>18</v>
      </c>
      <c r="HD21">
        <v>499.034</v>
      </c>
      <c r="HE21">
        <v>424.211</v>
      </c>
      <c r="HF21">
        <v>20.2145</v>
      </c>
      <c r="HG21">
        <v>25.364</v>
      </c>
      <c r="HH21">
        <v>29.9999</v>
      </c>
      <c r="HI21">
        <v>25.399</v>
      </c>
      <c r="HJ21">
        <v>25.3479</v>
      </c>
      <c r="HK21">
        <v>5.20862</v>
      </c>
      <c r="HL21">
        <v>33.4632</v>
      </c>
      <c r="HM21">
        <v>71.4346</v>
      </c>
      <c r="HN21">
        <v>20.2115</v>
      </c>
      <c r="HO21">
        <v>50</v>
      </c>
      <c r="HP21">
        <v>17.2022</v>
      </c>
      <c r="HQ21">
        <v>102.632</v>
      </c>
      <c r="HR21">
        <v>103.154</v>
      </c>
    </row>
    <row r="22" spans="1:226">
      <c r="A22">
        <v>6</v>
      </c>
      <c r="B22">
        <v>1663858640.5</v>
      </c>
      <c r="C22">
        <v>621</v>
      </c>
      <c r="D22" t="s">
        <v>374</v>
      </c>
      <c r="E22" t="s">
        <v>375</v>
      </c>
      <c r="F22">
        <v>5</v>
      </c>
      <c r="G22" t="s">
        <v>353</v>
      </c>
      <c r="H22" t="s">
        <v>354</v>
      </c>
      <c r="I22">
        <v>1663858632.5</v>
      </c>
      <c r="J22">
        <f>(K22)/1000</f>
        <v>0</v>
      </c>
      <c r="K22">
        <f>IF(BF22, AN22, AH22)</f>
        <v>0</v>
      </c>
      <c r="L22">
        <f>IF(BF22, AI22, AG22)</f>
        <v>0</v>
      </c>
      <c r="M22">
        <f>BH22 - IF(AU22&gt;1, L22*BB22*100.0/(AW22*BV22), 0)</f>
        <v>0</v>
      </c>
      <c r="N22">
        <f>((T22-J22/2)*M22-L22)/(T22+J22/2)</f>
        <v>0</v>
      </c>
      <c r="O22">
        <f>N22*(BO22+BP22)/1000.0</f>
        <v>0</v>
      </c>
      <c r="P22">
        <f>(BH22 - IF(AU22&gt;1, L22*BB22*100.0/(AW22*BV22), 0))*(BO22+BP22)/1000.0</f>
        <v>0</v>
      </c>
      <c r="Q22">
        <f>2.0/((1/S22-1/R22)+SIGN(S22)*SQRT((1/S22-1/R22)*(1/S22-1/R22) + 4*BC22/((BC22+1)*(BC22+1))*(2*1/S22*1/R22-1/R22*1/R22)))</f>
        <v>0</v>
      </c>
      <c r="R22">
        <f>IF(LEFT(BD22,1)&lt;&gt;"0",IF(LEFT(BD22,1)="1",3.0,BE22),$D$5+$E$5*(BV22*BO22/($K$5*1000))+$F$5*(BV22*BO22/($K$5*1000))*MAX(MIN(BB22,$J$5),$I$5)*MAX(MIN(BB22,$J$5),$I$5)+$G$5*MAX(MIN(BB22,$J$5),$I$5)*(BV22*BO22/($K$5*1000))+$H$5*(BV22*BO22/($K$5*1000))*(BV22*BO22/($K$5*1000)))</f>
        <v>0</v>
      </c>
      <c r="S22">
        <f>J22*(1000-(1000*0.61365*exp(17.502*W22/(240.97+W22))/(BO22+BP22)+BJ22)/2)/(1000*0.61365*exp(17.502*W22/(240.97+W22))/(BO22+BP22)-BJ22)</f>
        <v>0</v>
      </c>
      <c r="T22">
        <f>1/((BC22+1)/(Q22/1.6)+1/(R22/1.37)) + BC22/((BC22+1)/(Q22/1.6) + BC22/(R22/1.37))</f>
        <v>0</v>
      </c>
      <c r="U22">
        <f>(AX22*BA22)</f>
        <v>0</v>
      </c>
      <c r="V22">
        <f>(BQ22+(U22+2*0.95*5.67E-8*(((BQ22+$B$7)+273)^4-(BQ22+273)^4)-44100*J22)/(1.84*29.3*R22+8*0.95*5.67E-8*(BQ22+273)^3))</f>
        <v>0</v>
      </c>
      <c r="W22">
        <f>($C$7*BR22+$D$7*BS22+$E$7*V22)</f>
        <v>0</v>
      </c>
      <c r="X22">
        <f>0.61365*exp(17.502*W22/(240.97+W22))</f>
        <v>0</v>
      </c>
      <c r="Y22">
        <f>(Z22/AA22*100)</f>
        <v>0</v>
      </c>
      <c r="Z22">
        <f>BJ22*(BO22+BP22)/1000</f>
        <v>0</v>
      </c>
      <c r="AA22">
        <f>0.61365*exp(17.502*BQ22/(240.97+BQ22))</f>
        <v>0</v>
      </c>
      <c r="AB22">
        <f>(X22-BJ22*(BO22+BP22)/1000)</f>
        <v>0</v>
      </c>
      <c r="AC22">
        <f>(-J22*44100)</f>
        <v>0</v>
      </c>
      <c r="AD22">
        <f>2*29.3*R22*0.92*(BQ22-W22)</f>
        <v>0</v>
      </c>
      <c r="AE22">
        <f>2*0.95*5.67E-8*(((BQ22+$B$7)+273)^4-(W22+273)^4)</f>
        <v>0</v>
      </c>
      <c r="AF22">
        <f>U22+AE22+AC22+AD22</f>
        <v>0</v>
      </c>
      <c r="AG22">
        <f>BN22*AU22*(BI22-BH22*(1000-AU22*BK22)/(1000-AU22*BJ22))/(100*BB22)</f>
        <v>0</v>
      </c>
      <c r="AH22">
        <f>1000*BN22*AU22*(BJ22-BK22)/(100*BB22*(1000-AU22*BJ22))</f>
        <v>0</v>
      </c>
      <c r="AI22">
        <f>(AJ22 - AK22 - BO22*1E3/(8.314*(BQ22+273.15)) * AM22/BN22 * AL22) * BN22/(100*BB22) * (1000 - BK22)/1000</f>
        <v>0</v>
      </c>
      <c r="AJ22">
        <v>0.994727692296304</v>
      </c>
      <c r="AK22">
        <v>3.53492375757576</v>
      </c>
      <c r="AL22">
        <v>-0.00186241312815608</v>
      </c>
      <c r="AM22">
        <v>65.2207714242959</v>
      </c>
      <c r="AN22">
        <f>(AP22 - AO22 + BO22*1E3/(8.314*(BQ22+273.15)) * AR22/BN22 * AQ22) * BN22/(100*BB22) * 1000/(1000 - AP22)</f>
        <v>0</v>
      </c>
      <c r="AO22">
        <v>17.5447412743852</v>
      </c>
      <c r="AP22">
        <v>20.0545824242424</v>
      </c>
      <c r="AQ22">
        <v>-0.0074357551453898</v>
      </c>
      <c r="AR22">
        <v>120.708977582616</v>
      </c>
      <c r="AS22">
        <v>0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MAX(0,($B$13+$C$13*BV22)/(1+$D$13*BV22)*BO22/(BQ22+273)*$E$13)</f>
        <v>0</v>
      </c>
      <c r="AX22">
        <f>$B$11*BW22+$C$11*BX22+$F$11*CI22*(1-CL22)</f>
        <v>0</v>
      </c>
      <c r="AY22">
        <f>AX22*AZ22</f>
        <v>0</v>
      </c>
      <c r="AZ22">
        <f>($B$11*$D$9+$C$11*$D$9+$F$11*((CV22+CN22)/MAX(CV22+CN22+CW22, 0.1)*$I$9+CW22/MAX(CV22+CN22+CW22, 0.1)*$J$9))/($B$11+$C$11+$F$11)</f>
        <v>0</v>
      </c>
      <c r="BA22">
        <f>($B$11*$K$9+$C$11*$K$9+$F$11*((CV22+CN22)/MAX(CV22+CN22+CW22, 0.1)*$P$9+CW22/MAX(CV22+CN22+CW22, 0.1)*$Q$9))/($B$11+$C$11+$F$11)</f>
        <v>0</v>
      </c>
      <c r="BB22">
        <v>6</v>
      </c>
      <c r="BC22">
        <v>0.5</v>
      </c>
      <c r="BD22" t="s">
        <v>355</v>
      </c>
      <c r="BE22">
        <v>2</v>
      </c>
      <c r="BF22" t="b">
        <v>0</v>
      </c>
      <c r="BG22">
        <v>1663858632.5</v>
      </c>
      <c r="BH22">
        <v>3.52077612903226</v>
      </c>
      <c r="BI22">
        <v>0.978086483870968</v>
      </c>
      <c r="BJ22">
        <v>20.1120903225806</v>
      </c>
      <c r="BK22">
        <v>17.5891129032258</v>
      </c>
      <c r="BL22">
        <v>-0.846156451612903</v>
      </c>
      <c r="BM22">
        <v>19.8167483870968</v>
      </c>
      <c r="BN22">
        <v>500.077612903226</v>
      </c>
      <c r="BO22">
        <v>90.8457580645161</v>
      </c>
      <c r="BP22">
        <v>0.0999942096774194</v>
      </c>
      <c r="BQ22">
        <v>24.2666161290323</v>
      </c>
      <c r="BR22">
        <v>25.0036774193548</v>
      </c>
      <c r="BS22">
        <v>999.9</v>
      </c>
      <c r="BT22">
        <v>0</v>
      </c>
      <c r="BU22">
        <v>0</v>
      </c>
      <c r="BV22">
        <v>9998.87096774194</v>
      </c>
      <c r="BW22">
        <v>0</v>
      </c>
      <c r="BX22">
        <v>11.3638</v>
      </c>
      <c r="BY22">
        <v>2.54268967741936</v>
      </c>
      <c r="BZ22">
        <v>3.59304032258065</v>
      </c>
      <c r="CA22">
        <v>0.995599096774193</v>
      </c>
      <c r="CB22">
        <v>2.52297580645161</v>
      </c>
      <c r="CC22">
        <v>0.978086483870968</v>
      </c>
      <c r="CD22">
        <v>17.5891129032258</v>
      </c>
      <c r="CE22">
        <v>1.82709806451613</v>
      </c>
      <c r="CF22">
        <v>1.5978964516129</v>
      </c>
      <c r="CG22">
        <v>16.0205548387097</v>
      </c>
      <c r="CH22">
        <v>13.9384870967742</v>
      </c>
      <c r="CI22">
        <v>2000.04967741935</v>
      </c>
      <c r="CJ22">
        <v>0.980002483870967</v>
      </c>
      <c r="CK22">
        <v>0.0199978096774193</v>
      </c>
      <c r="CL22">
        <v>0</v>
      </c>
      <c r="CM22">
        <v>2.32106774193548</v>
      </c>
      <c r="CN22">
        <v>0</v>
      </c>
      <c r="CO22">
        <v>15956.0870967742</v>
      </c>
      <c r="CP22">
        <v>17300.5838709677</v>
      </c>
      <c r="CQ22">
        <v>41.8445806451613</v>
      </c>
      <c r="CR22">
        <v>41.9696129032258</v>
      </c>
      <c r="CS22">
        <v>41.1047419354839</v>
      </c>
      <c r="CT22">
        <v>41.6086129032258</v>
      </c>
      <c r="CU22">
        <v>40.665</v>
      </c>
      <c r="CV22">
        <v>1960.05483870968</v>
      </c>
      <c r="CW22">
        <v>39.9954838709677</v>
      </c>
      <c r="CX22">
        <v>0</v>
      </c>
      <c r="CY22">
        <v>1663858634.6</v>
      </c>
      <c r="CZ22">
        <v>0</v>
      </c>
      <c r="DA22">
        <v>1663858588</v>
      </c>
      <c r="DB22" t="s">
        <v>376</v>
      </c>
      <c r="DC22">
        <v>1663858586.5</v>
      </c>
      <c r="DD22">
        <v>1663858588</v>
      </c>
      <c r="DE22">
        <v>6</v>
      </c>
      <c r="DF22">
        <v>0.254</v>
      </c>
      <c r="DG22">
        <v>-0.004</v>
      </c>
      <c r="DH22">
        <v>4.352</v>
      </c>
      <c r="DI22">
        <v>0.177</v>
      </c>
      <c r="DJ22">
        <v>1</v>
      </c>
      <c r="DK22">
        <v>17</v>
      </c>
      <c r="DL22">
        <v>0.83</v>
      </c>
      <c r="DM22">
        <v>0.1</v>
      </c>
      <c r="DN22">
        <v>2.54431170731707</v>
      </c>
      <c r="DO22">
        <v>0.0142043205574911</v>
      </c>
      <c r="DP22">
        <v>0.0538635874065642</v>
      </c>
      <c r="DQ22">
        <v>1</v>
      </c>
      <c r="DR22">
        <v>2.53181658536585</v>
      </c>
      <c r="DS22">
        <v>-0.08557818815331</v>
      </c>
      <c r="DT22">
        <v>0.0196126643517504</v>
      </c>
      <c r="DU22">
        <v>1</v>
      </c>
      <c r="DV22">
        <v>2</v>
      </c>
      <c r="DW22">
        <v>2</v>
      </c>
      <c r="DX22" t="s">
        <v>377</v>
      </c>
      <c r="DY22">
        <v>2.9758</v>
      </c>
      <c r="DZ22">
        <v>2.75441</v>
      </c>
      <c r="EA22">
        <v>-0.000239399</v>
      </c>
      <c r="EB22">
        <v>0.000271069</v>
      </c>
      <c r="EC22">
        <v>0.0918123</v>
      </c>
      <c r="ED22">
        <v>0.0843352</v>
      </c>
      <c r="EE22">
        <v>39086.9</v>
      </c>
      <c r="EF22">
        <v>42610.2</v>
      </c>
      <c r="EG22">
        <v>35407</v>
      </c>
      <c r="EH22">
        <v>38649.4</v>
      </c>
      <c r="EI22">
        <v>45570.8</v>
      </c>
      <c r="EJ22">
        <v>51093</v>
      </c>
      <c r="EK22">
        <v>55315.9</v>
      </c>
      <c r="EL22">
        <v>61969.9</v>
      </c>
      <c r="EM22">
        <v>2.0016</v>
      </c>
      <c r="EN22">
        <v>1.8864</v>
      </c>
      <c r="EO22">
        <v>0.150949</v>
      </c>
      <c r="EP22">
        <v>0</v>
      </c>
      <c r="EQ22">
        <v>22.5241</v>
      </c>
      <c r="ER22">
        <v>999.9</v>
      </c>
      <c r="ES22">
        <v>63.735</v>
      </c>
      <c r="ET22">
        <v>25.549</v>
      </c>
      <c r="EU22">
        <v>23.0497</v>
      </c>
      <c r="EV22">
        <v>60.6901</v>
      </c>
      <c r="EW22">
        <v>46.9191</v>
      </c>
      <c r="EX22">
        <v>1</v>
      </c>
      <c r="EY22">
        <v>-0.145183</v>
      </c>
      <c r="EZ22">
        <v>1.66379</v>
      </c>
      <c r="FA22">
        <v>20.1415</v>
      </c>
      <c r="FB22">
        <v>5.19932</v>
      </c>
      <c r="FC22">
        <v>12.004</v>
      </c>
      <c r="FD22">
        <v>4.976</v>
      </c>
      <c r="FE22">
        <v>3.2934</v>
      </c>
      <c r="FF22">
        <v>9999</v>
      </c>
      <c r="FG22">
        <v>708</v>
      </c>
      <c r="FH22">
        <v>9999</v>
      </c>
      <c r="FI22">
        <v>9999</v>
      </c>
      <c r="FJ22">
        <v>1.86279</v>
      </c>
      <c r="FK22">
        <v>1.86777</v>
      </c>
      <c r="FL22">
        <v>1.86749</v>
      </c>
      <c r="FM22">
        <v>1.86862</v>
      </c>
      <c r="FN22">
        <v>1.86954</v>
      </c>
      <c r="FO22">
        <v>1.86557</v>
      </c>
      <c r="FP22">
        <v>1.86673</v>
      </c>
      <c r="FQ22">
        <v>1.86813</v>
      </c>
      <c r="FR22">
        <v>5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4.367</v>
      </c>
      <c r="GF22">
        <v>0.2928</v>
      </c>
      <c r="GG22">
        <v>4.37250887966573</v>
      </c>
      <c r="GH22">
        <v>0.00658963167372077</v>
      </c>
      <c r="GI22">
        <v>-4.22092532282452e-07</v>
      </c>
      <c r="GJ22">
        <v>-7.06053572793055e-11</v>
      </c>
      <c r="GK22">
        <v>-0.0409288036224368</v>
      </c>
      <c r="GL22">
        <v>-0.0215699510358357</v>
      </c>
      <c r="GM22">
        <v>0.00246731695535422</v>
      </c>
      <c r="GN22">
        <v>-2.63680080038783e-05</v>
      </c>
      <c r="GO22">
        <v>-4</v>
      </c>
      <c r="GP22">
        <v>2079</v>
      </c>
      <c r="GQ22">
        <v>1</v>
      </c>
      <c r="GR22">
        <v>22</v>
      </c>
      <c r="GS22">
        <v>0.9</v>
      </c>
      <c r="GT22">
        <v>0.9</v>
      </c>
      <c r="GU22">
        <v>0.0341797</v>
      </c>
      <c r="GV22">
        <v>4.99756</v>
      </c>
      <c r="GW22">
        <v>1.54785</v>
      </c>
      <c r="GX22">
        <v>2.30713</v>
      </c>
      <c r="GY22">
        <v>1.34644</v>
      </c>
      <c r="GZ22">
        <v>2.37671</v>
      </c>
      <c r="HA22">
        <v>29.7724</v>
      </c>
      <c r="HB22">
        <v>15.9358</v>
      </c>
      <c r="HC22">
        <v>18</v>
      </c>
      <c r="HD22">
        <v>499.613</v>
      </c>
      <c r="HE22">
        <v>424.291</v>
      </c>
      <c r="HF22">
        <v>19.7963</v>
      </c>
      <c r="HG22">
        <v>25.3256</v>
      </c>
      <c r="HH22">
        <v>29.9999</v>
      </c>
      <c r="HI22">
        <v>25.3628</v>
      </c>
      <c r="HJ22">
        <v>25.314</v>
      </c>
      <c r="HK22">
        <v>0</v>
      </c>
      <c r="HL22">
        <v>31.6367</v>
      </c>
      <c r="HM22">
        <v>70.203</v>
      </c>
      <c r="HN22">
        <v>19.8035</v>
      </c>
      <c r="HO22">
        <v>0</v>
      </c>
      <c r="HP22">
        <v>17.561</v>
      </c>
      <c r="HQ22">
        <v>102.635</v>
      </c>
      <c r="HR22">
        <v>103.164</v>
      </c>
    </row>
    <row r="23" spans="1:226">
      <c r="A23">
        <v>7</v>
      </c>
      <c r="B23">
        <v>1663858726</v>
      </c>
      <c r="C23">
        <v>706.5</v>
      </c>
      <c r="D23" t="s">
        <v>378</v>
      </c>
      <c r="E23" t="s">
        <v>379</v>
      </c>
      <c r="F23">
        <v>5</v>
      </c>
      <c r="G23" t="s">
        <v>353</v>
      </c>
      <c r="H23" t="s">
        <v>354</v>
      </c>
      <c r="I23">
        <v>1663858718.25</v>
      </c>
      <c r="J23">
        <f>(K23)/1000</f>
        <v>0</v>
      </c>
      <c r="K23">
        <f>IF(BF23, AN23, AH23)</f>
        <v>0</v>
      </c>
      <c r="L23">
        <f>IF(BF23, AI23, AG23)</f>
        <v>0</v>
      </c>
      <c r="M23">
        <f>BH23 - IF(AU23&gt;1, L23*BB23*100.0/(AW23*BV23), 0)</f>
        <v>0</v>
      </c>
      <c r="N23">
        <f>((T23-J23/2)*M23-L23)/(T23+J23/2)</f>
        <v>0</v>
      </c>
      <c r="O23">
        <f>N23*(BO23+BP23)/1000.0</f>
        <v>0</v>
      </c>
      <c r="P23">
        <f>(BH23 - IF(AU23&gt;1, L23*BB23*100.0/(AW23*BV23), 0))*(BO23+BP23)/1000.0</f>
        <v>0</v>
      </c>
      <c r="Q23">
        <f>2.0/((1/S23-1/R23)+SIGN(S23)*SQRT((1/S23-1/R23)*(1/S23-1/R23) + 4*BC23/((BC23+1)*(BC23+1))*(2*1/S23*1/R23-1/R23*1/R23)))</f>
        <v>0</v>
      </c>
      <c r="R23">
        <f>IF(LEFT(BD23,1)&lt;&gt;"0",IF(LEFT(BD23,1)="1",3.0,BE23),$D$5+$E$5*(BV23*BO23/($K$5*1000))+$F$5*(BV23*BO23/($K$5*1000))*MAX(MIN(BB23,$J$5),$I$5)*MAX(MIN(BB23,$J$5),$I$5)+$G$5*MAX(MIN(BB23,$J$5),$I$5)*(BV23*BO23/($K$5*1000))+$H$5*(BV23*BO23/($K$5*1000))*(BV23*BO23/($K$5*1000)))</f>
        <v>0</v>
      </c>
      <c r="S23">
        <f>J23*(1000-(1000*0.61365*exp(17.502*W23/(240.97+W23))/(BO23+BP23)+BJ23)/2)/(1000*0.61365*exp(17.502*W23/(240.97+W23))/(BO23+BP23)-BJ23)</f>
        <v>0</v>
      </c>
      <c r="T23">
        <f>1/((BC23+1)/(Q23/1.6)+1/(R23/1.37)) + BC23/((BC23+1)/(Q23/1.6) + BC23/(R23/1.37))</f>
        <v>0</v>
      </c>
      <c r="U23">
        <f>(AX23*BA23)</f>
        <v>0</v>
      </c>
      <c r="V23">
        <f>(BQ23+(U23+2*0.95*5.67E-8*(((BQ23+$B$7)+273)^4-(BQ23+273)^4)-44100*J23)/(1.84*29.3*R23+8*0.95*5.67E-8*(BQ23+273)^3))</f>
        <v>0</v>
      </c>
      <c r="W23">
        <f>($C$7*BR23+$D$7*BS23+$E$7*V23)</f>
        <v>0</v>
      </c>
      <c r="X23">
        <f>0.61365*exp(17.502*W23/(240.97+W23))</f>
        <v>0</v>
      </c>
      <c r="Y23">
        <f>(Z23/AA23*100)</f>
        <v>0</v>
      </c>
      <c r="Z23">
        <f>BJ23*(BO23+BP23)/1000</f>
        <v>0</v>
      </c>
      <c r="AA23">
        <f>0.61365*exp(17.502*BQ23/(240.97+BQ23))</f>
        <v>0</v>
      </c>
      <c r="AB23">
        <f>(X23-BJ23*(BO23+BP23)/1000)</f>
        <v>0</v>
      </c>
      <c r="AC23">
        <f>(-J23*44100)</f>
        <v>0</v>
      </c>
      <c r="AD23">
        <f>2*29.3*R23*0.92*(BQ23-W23)</f>
        <v>0</v>
      </c>
      <c r="AE23">
        <f>2*0.95*5.67E-8*(((BQ23+$B$7)+273)^4-(W23+273)^4)</f>
        <v>0</v>
      </c>
      <c r="AF23">
        <f>U23+AE23+AC23+AD23</f>
        <v>0</v>
      </c>
      <c r="AG23">
        <f>BN23*AU23*(BI23-BH23*(1000-AU23*BK23)/(1000-AU23*BJ23))/(100*BB23)</f>
        <v>0</v>
      </c>
      <c r="AH23">
        <f>1000*BN23*AU23*(BJ23-BK23)/(100*BB23*(1000-AU23*BJ23))</f>
        <v>0</v>
      </c>
      <c r="AI23">
        <f>(AJ23 - AK23 - BO23*1E3/(8.314*(BQ23+273.15)) * AM23/BN23 * AL23) * BN23/(100*BB23) * (1000 - BK23)/1000</f>
        <v>0</v>
      </c>
      <c r="AJ23">
        <v>407.141035591363</v>
      </c>
      <c r="AK23">
        <v>392.831660606061</v>
      </c>
      <c r="AL23">
        <v>-0.00267187226225877</v>
      </c>
      <c r="AM23">
        <v>65.2207714242959</v>
      </c>
      <c r="AN23">
        <f>(AP23 - AO23 + BO23*1E3/(8.314*(BQ23+273.15)) * AR23/BN23 * AQ23) * BN23/(100*BB23) * 1000/(1000 - AP23)</f>
        <v>0</v>
      </c>
      <c r="AO23">
        <v>17.4979929241524</v>
      </c>
      <c r="AP23">
        <v>19.9830751515151</v>
      </c>
      <c r="AQ23">
        <v>3.20619539763072e-05</v>
      </c>
      <c r="AR23">
        <v>120.708977582616</v>
      </c>
      <c r="AS23">
        <v>0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MAX(0,($B$13+$C$13*BV23)/(1+$D$13*BV23)*BO23/(BQ23+273)*$E$13)</f>
        <v>0</v>
      </c>
      <c r="AX23">
        <f>$B$11*BW23+$C$11*BX23+$F$11*CI23*(1-CL23)</f>
        <v>0</v>
      </c>
      <c r="AY23">
        <f>AX23*AZ23</f>
        <v>0</v>
      </c>
      <c r="AZ23">
        <f>($B$11*$D$9+$C$11*$D$9+$F$11*((CV23+CN23)/MAX(CV23+CN23+CW23, 0.1)*$I$9+CW23/MAX(CV23+CN23+CW23, 0.1)*$J$9))/($B$11+$C$11+$F$11)</f>
        <v>0</v>
      </c>
      <c r="BA23">
        <f>($B$11*$K$9+$C$11*$K$9+$F$11*((CV23+CN23)/MAX(CV23+CN23+CW23, 0.1)*$P$9+CW23/MAX(CV23+CN23+CW23, 0.1)*$Q$9))/($B$11+$C$11+$F$11)</f>
        <v>0</v>
      </c>
      <c r="BB23">
        <v>6</v>
      </c>
      <c r="BC23">
        <v>0.5</v>
      </c>
      <c r="BD23" t="s">
        <v>355</v>
      </c>
      <c r="BE23">
        <v>2</v>
      </c>
      <c r="BF23" t="b">
        <v>0</v>
      </c>
      <c r="BG23">
        <v>1663858718.25</v>
      </c>
      <c r="BH23">
        <v>384.4995</v>
      </c>
      <c r="BI23">
        <v>400.1189</v>
      </c>
      <c r="BJ23">
        <v>19.88047</v>
      </c>
      <c r="BK23">
        <v>17.4843833333333</v>
      </c>
      <c r="BL23">
        <v>378.1995</v>
      </c>
      <c r="BM23">
        <v>19.68747</v>
      </c>
      <c r="BN23">
        <v>500.078633333333</v>
      </c>
      <c r="BO23">
        <v>90.8481333333333</v>
      </c>
      <c r="BP23">
        <v>0.0999826633333333</v>
      </c>
      <c r="BQ23">
        <v>24.33034</v>
      </c>
      <c r="BR23">
        <v>25.0001133333333</v>
      </c>
      <c r="BS23">
        <v>999.9</v>
      </c>
      <c r="BT23">
        <v>0</v>
      </c>
      <c r="BU23">
        <v>0</v>
      </c>
      <c r="BV23">
        <v>9995.5</v>
      </c>
      <c r="BW23">
        <v>0</v>
      </c>
      <c r="BX23">
        <v>11.3638</v>
      </c>
      <c r="BY23">
        <v>-15.1189466666667</v>
      </c>
      <c r="BZ23">
        <v>392.847866666667</v>
      </c>
      <c r="CA23">
        <v>407.239233333333</v>
      </c>
      <c r="CB23">
        <v>2.49261633333333</v>
      </c>
      <c r="CC23">
        <v>400.1189</v>
      </c>
      <c r="CD23">
        <v>17.4843833333333</v>
      </c>
      <c r="CE23">
        <v>1.814873</v>
      </c>
      <c r="CF23">
        <v>1.588425</v>
      </c>
      <c r="CG23">
        <v>15.9154833333333</v>
      </c>
      <c r="CH23">
        <v>13.8469533333333</v>
      </c>
      <c r="CI23">
        <v>2000.028</v>
      </c>
      <c r="CJ23">
        <v>0.9799982</v>
      </c>
      <c r="CK23">
        <v>0.02000142</v>
      </c>
      <c r="CL23">
        <v>0</v>
      </c>
      <c r="CM23">
        <v>2.22695333333333</v>
      </c>
      <c r="CN23">
        <v>0</v>
      </c>
      <c r="CO23">
        <v>15391.0133333333</v>
      </c>
      <c r="CP23">
        <v>17300.3966666667</v>
      </c>
      <c r="CQ23">
        <v>40.5956</v>
      </c>
      <c r="CR23">
        <v>40.3289333333333</v>
      </c>
      <c r="CS23">
        <v>40.2289333333333</v>
      </c>
      <c r="CT23">
        <v>39.0289333333333</v>
      </c>
      <c r="CU23">
        <v>39.5456666666667</v>
      </c>
      <c r="CV23">
        <v>1960.02666666667</v>
      </c>
      <c r="CW23">
        <v>40.0013333333333</v>
      </c>
      <c r="CX23">
        <v>0</v>
      </c>
      <c r="CY23">
        <v>1663858719.8</v>
      </c>
      <c r="CZ23">
        <v>0</v>
      </c>
      <c r="DA23">
        <v>1663858749</v>
      </c>
      <c r="DB23" t="s">
        <v>380</v>
      </c>
      <c r="DC23">
        <v>1663858749</v>
      </c>
      <c r="DD23">
        <v>1663858749</v>
      </c>
      <c r="DE23">
        <v>7</v>
      </c>
      <c r="DF23">
        <v>-0.6</v>
      </c>
      <c r="DG23">
        <v>0.005</v>
      </c>
      <c r="DH23">
        <v>6.3</v>
      </c>
      <c r="DI23">
        <v>0.193</v>
      </c>
      <c r="DJ23">
        <v>400</v>
      </c>
      <c r="DK23">
        <v>17</v>
      </c>
      <c r="DL23">
        <v>0.44</v>
      </c>
      <c r="DM23">
        <v>0.08</v>
      </c>
      <c r="DN23">
        <v>-15.1083225</v>
      </c>
      <c r="DO23">
        <v>0.0515358348968643</v>
      </c>
      <c r="DP23">
        <v>0.103794095418526</v>
      </c>
      <c r="DQ23">
        <v>1</v>
      </c>
      <c r="DR23">
        <v>2.49446825</v>
      </c>
      <c r="DS23">
        <v>-0.0900530206379014</v>
      </c>
      <c r="DT23">
        <v>0.0153533807168812</v>
      </c>
      <c r="DU23">
        <v>1</v>
      </c>
      <c r="DV23">
        <v>2</v>
      </c>
      <c r="DW23">
        <v>2</v>
      </c>
      <c r="DX23" t="s">
        <v>377</v>
      </c>
      <c r="DY23">
        <v>2.97446</v>
      </c>
      <c r="DZ23">
        <v>2.75428</v>
      </c>
      <c r="EA23">
        <v>0.0850603</v>
      </c>
      <c r="EB23">
        <v>0.0889878</v>
      </c>
      <c r="EC23">
        <v>0.091591</v>
      </c>
      <c r="ED23">
        <v>0.084197</v>
      </c>
      <c r="EE23">
        <v>35756.5</v>
      </c>
      <c r="EF23">
        <v>38832.9</v>
      </c>
      <c r="EG23">
        <v>35408.9</v>
      </c>
      <c r="EH23">
        <v>38651.8</v>
      </c>
      <c r="EI23">
        <v>45586.1</v>
      </c>
      <c r="EJ23">
        <v>51107.9</v>
      </c>
      <c r="EK23">
        <v>55318.3</v>
      </c>
      <c r="EL23">
        <v>61975.6</v>
      </c>
      <c r="EM23">
        <v>2.0012</v>
      </c>
      <c r="EN23">
        <v>1.8876</v>
      </c>
      <c r="EO23">
        <v>0.153482</v>
      </c>
      <c r="EP23">
        <v>0</v>
      </c>
      <c r="EQ23">
        <v>22.4805</v>
      </c>
      <c r="ER23">
        <v>999.9</v>
      </c>
      <c r="ES23">
        <v>63.307</v>
      </c>
      <c r="ET23">
        <v>25.609</v>
      </c>
      <c r="EU23">
        <v>22.9761</v>
      </c>
      <c r="EV23">
        <v>60.6701</v>
      </c>
      <c r="EW23">
        <v>47.2917</v>
      </c>
      <c r="EX23">
        <v>1</v>
      </c>
      <c r="EY23">
        <v>-0.14815</v>
      </c>
      <c r="EZ23">
        <v>1.5471</v>
      </c>
      <c r="FA23">
        <v>20.1425</v>
      </c>
      <c r="FB23">
        <v>5.20411</v>
      </c>
      <c r="FC23">
        <v>12.004</v>
      </c>
      <c r="FD23">
        <v>4.976</v>
      </c>
      <c r="FE23">
        <v>3.2932</v>
      </c>
      <c r="FF23">
        <v>9999</v>
      </c>
      <c r="FG23">
        <v>708</v>
      </c>
      <c r="FH23">
        <v>9999</v>
      </c>
      <c r="FI23">
        <v>9999</v>
      </c>
      <c r="FJ23">
        <v>1.86279</v>
      </c>
      <c r="FK23">
        <v>1.86771</v>
      </c>
      <c r="FL23">
        <v>1.86752</v>
      </c>
      <c r="FM23">
        <v>1.86859</v>
      </c>
      <c r="FN23">
        <v>1.86951</v>
      </c>
      <c r="FO23">
        <v>1.86557</v>
      </c>
      <c r="FP23">
        <v>1.86664</v>
      </c>
      <c r="FQ23">
        <v>1.86804</v>
      </c>
      <c r="FR23">
        <v>5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6.3</v>
      </c>
      <c r="GF23">
        <v>0.193</v>
      </c>
      <c r="GG23">
        <v>4.37250887966573</v>
      </c>
      <c r="GH23">
        <v>0.00658963167372077</v>
      </c>
      <c r="GI23">
        <v>-4.22092532282452e-07</v>
      </c>
      <c r="GJ23">
        <v>-7.06053572793055e-11</v>
      </c>
      <c r="GK23">
        <v>-0.0409288036224368</v>
      </c>
      <c r="GL23">
        <v>-0.0215699510358357</v>
      </c>
      <c r="GM23">
        <v>0.00246731695535422</v>
      </c>
      <c r="GN23">
        <v>-2.63680080038783e-05</v>
      </c>
      <c r="GO23">
        <v>-4</v>
      </c>
      <c r="GP23">
        <v>2079</v>
      </c>
      <c r="GQ23">
        <v>1</v>
      </c>
      <c r="GR23">
        <v>22</v>
      </c>
      <c r="GS23">
        <v>2.3</v>
      </c>
      <c r="GT23">
        <v>2.3</v>
      </c>
      <c r="GU23">
        <v>0.994873</v>
      </c>
      <c r="GV23">
        <v>2.6123</v>
      </c>
      <c r="GW23">
        <v>1.54785</v>
      </c>
      <c r="GX23">
        <v>2.30835</v>
      </c>
      <c r="GY23">
        <v>1.34644</v>
      </c>
      <c r="GZ23">
        <v>2.28149</v>
      </c>
      <c r="HA23">
        <v>29.8364</v>
      </c>
      <c r="HB23">
        <v>15.9445</v>
      </c>
      <c r="HC23">
        <v>18</v>
      </c>
      <c r="HD23">
        <v>499.074</v>
      </c>
      <c r="HE23">
        <v>424.749</v>
      </c>
      <c r="HF23">
        <v>20.0152</v>
      </c>
      <c r="HG23">
        <v>25.2979</v>
      </c>
      <c r="HH23">
        <v>29.9999</v>
      </c>
      <c r="HI23">
        <v>25.333</v>
      </c>
      <c r="HJ23">
        <v>25.2844</v>
      </c>
      <c r="HK23">
        <v>19.9484</v>
      </c>
      <c r="HL23">
        <v>31.0825</v>
      </c>
      <c r="HM23">
        <v>69.0811</v>
      </c>
      <c r="HN23">
        <v>20.0139</v>
      </c>
      <c r="HO23">
        <v>400</v>
      </c>
      <c r="HP23">
        <v>17.5452</v>
      </c>
      <c r="HQ23">
        <v>102.64</v>
      </c>
      <c r="HR23">
        <v>103.172</v>
      </c>
    </row>
    <row r="24" spans="1:226">
      <c r="A24">
        <v>8</v>
      </c>
      <c r="B24">
        <v>1663858870</v>
      </c>
      <c r="C24">
        <v>850.5</v>
      </c>
      <c r="D24" t="s">
        <v>381</v>
      </c>
      <c r="E24" t="s">
        <v>382</v>
      </c>
      <c r="F24">
        <v>5</v>
      </c>
      <c r="G24" t="s">
        <v>353</v>
      </c>
      <c r="H24" t="s">
        <v>354</v>
      </c>
      <c r="I24">
        <v>1663858862.25</v>
      </c>
      <c r="J24">
        <f>(K24)/1000</f>
        <v>0</v>
      </c>
      <c r="K24">
        <f>IF(BF24, AN24, AH24)</f>
        <v>0</v>
      </c>
      <c r="L24">
        <f>IF(BF24, AI24, AG24)</f>
        <v>0</v>
      </c>
      <c r="M24">
        <f>BH24 - IF(AU24&gt;1, L24*BB24*100.0/(AW24*BV24), 0)</f>
        <v>0</v>
      </c>
      <c r="N24">
        <f>((T24-J24/2)*M24-L24)/(T24+J24/2)</f>
        <v>0</v>
      </c>
      <c r="O24">
        <f>N24*(BO24+BP24)/1000.0</f>
        <v>0</v>
      </c>
      <c r="P24">
        <f>(BH24 - IF(AU24&gt;1, L24*BB24*100.0/(AW24*BV24), 0))*(BO24+BP24)/1000.0</f>
        <v>0</v>
      </c>
      <c r="Q24">
        <f>2.0/((1/S24-1/R24)+SIGN(S24)*SQRT((1/S24-1/R24)*(1/S24-1/R24) + 4*BC24/((BC24+1)*(BC24+1))*(2*1/S24*1/R24-1/R24*1/R24)))</f>
        <v>0</v>
      </c>
      <c r="R24">
        <f>IF(LEFT(BD24,1)&lt;&gt;"0",IF(LEFT(BD24,1)="1",3.0,BE24),$D$5+$E$5*(BV24*BO24/($K$5*1000))+$F$5*(BV24*BO24/($K$5*1000))*MAX(MIN(BB24,$J$5),$I$5)*MAX(MIN(BB24,$J$5),$I$5)+$G$5*MAX(MIN(BB24,$J$5),$I$5)*(BV24*BO24/($K$5*1000))+$H$5*(BV24*BO24/($K$5*1000))*(BV24*BO24/($K$5*1000)))</f>
        <v>0</v>
      </c>
      <c r="S24">
        <f>J24*(1000-(1000*0.61365*exp(17.502*W24/(240.97+W24))/(BO24+BP24)+BJ24)/2)/(1000*0.61365*exp(17.502*W24/(240.97+W24))/(BO24+BP24)-BJ24)</f>
        <v>0</v>
      </c>
      <c r="T24">
        <f>1/((BC24+1)/(Q24/1.6)+1/(R24/1.37)) + BC24/((BC24+1)/(Q24/1.6) + BC24/(R24/1.37))</f>
        <v>0</v>
      </c>
      <c r="U24">
        <f>(AX24*BA24)</f>
        <v>0</v>
      </c>
      <c r="V24">
        <f>(BQ24+(U24+2*0.95*5.67E-8*(((BQ24+$B$7)+273)^4-(BQ24+273)^4)-44100*J24)/(1.84*29.3*R24+8*0.95*5.67E-8*(BQ24+273)^3))</f>
        <v>0</v>
      </c>
      <c r="W24">
        <f>($C$7*BR24+$D$7*BS24+$E$7*V24)</f>
        <v>0</v>
      </c>
      <c r="X24">
        <f>0.61365*exp(17.502*W24/(240.97+W24))</f>
        <v>0</v>
      </c>
      <c r="Y24">
        <f>(Z24/AA24*100)</f>
        <v>0</v>
      </c>
      <c r="Z24">
        <f>BJ24*(BO24+BP24)/1000</f>
        <v>0</v>
      </c>
      <c r="AA24">
        <f>0.61365*exp(17.502*BQ24/(240.97+BQ24))</f>
        <v>0</v>
      </c>
      <c r="AB24">
        <f>(X24-BJ24*(BO24+BP24)/1000)</f>
        <v>0</v>
      </c>
      <c r="AC24">
        <f>(-J24*44100)</f>
        <v>0</v>
      </c>
      <c r="AD24">
        <f>2*29.3*R24*0.92*(BQ24-W24)</f>
        <v>0</v>
      </c>
      <c r="AE24">
        <f>2*0.95*5.67E-8*(((BQ24+$B$7)+273)^4-(W24+273)^4)</f>
        <v>0</v>
      </c>
      <c r="AF24">
        <f>U24+AE24+AC24+AD24</f>
        <v>0</v>
      </c>
      <c r="AG24">
        <f>BN24*AU24*(BI24-BH24*(1000-AU24*BK24)/(1000-AU24*BJ24))/(100*BB24)</f>
        <v>0</v>
      </c>
      <c r="AH24">
        <f>1000*BN24*AU24*(BJ24-BK24)/(100*BB24*(1000-AU24*BJ24))</f>
        <v>0</v>
      </c>
      <c r="AI24">
        <f>(AJ24 - AK24 - BO24*1E3/(8.314*(BQ24+273.15)) * AM24/BN24 * AL24) * BN24/(100*BB24) * (1000 - BK24)/1000</f>
        <v>0</v>
      </c>
      <c r="AJ24">
        <v>407.055013818182</v>
      </c>
      <c r="AK24">
        <v>391.418515151515</v>
      </c>
      <c r="AL24">
        <v>-0.000727388167409223</v>
      </c>
      <c r="AM24">
        <v>65.11</v>
      </c>
      <c r="AN24">
        <f>(AP24 - AO24 + BO24*1E3/(8.314*(BQ24+273.15)) * AR24/BN24 * AQ24) * BN24/(100*BB24) * 1000/(1000 - AP24)</f>
        <v>0</v>
      </c>
      <c r="AO24">
        <v>17.2982428913941</v>
      </c>
      <c r="AP24">
        <v>20.0333781818182</v>
      </c>
      <c r="AQ24">
        <v>-0.00899531334501139</v>
      </c>
      <c r="AR24">
        <v>123.033660529802</v>
      </c>
      <c r="AS24">
        <v>0</v>
      </c>
      <c r="AT24">
        <v>0</v>
      </c>
      <c r="AU24">
        <f>IF(AS24*$H$13&gt;=AW24,1.0,(AW24/(AW24-AS24*$H$13)))</f>
        <v>0</v>
      </c>
      <c r="AV24">
        <f>(AU24-1)*100</f>
        <v>0</v>
      </c>
      <c r="AW24">
        <f>MAX(0,($B$13+$C$13*BV24)/(1+$D$13*BV24)*BO24/(BQ24+273)*$E$13)</f>
        <v>0</v>
      </c>
      <c r="AX24">
        <f>$B$11*BW24+$C$11*BX24+$F$11*CI24*(1-CL24)</f>
        <v>0</v>
      </c>
      <c r="AY24">
        <f>AX24*AZ24</f>
        <v>0</v>
      </c>
      <c r="AZ24">
        <f>($B$11*$D$9+$C$11*$D$9+$F$11*((CV24+CN24)/MAX(CV24+CN24+CW24, 0.1)*$I$9+CW24/MAX(CV24+CN24+CW24, 0.1)*$J$9))/($B$11+$C$11+$F$11)</f>
        <v>0</v>
      </c>
      <c r="BA24">
        <f>($B$11*$K$9+$C$11*$K$9+$F$11*((CV24+CN24)/MAX(CV24+CN24+CW24, 0.1)*$P$9+CW24/MAX(CV24+CN24+CW24, 0.1)*$Q$9))/($B$11+$C$11+$F$11)</f>
        <v>0</v>
      </c>
      <c r="BB24">
        <v>6</v>
      </c>
      <c r="BC24">
        <v>0.5</v>
      </c>
      <c r="BD24" t="s">
        <v>355</v>
      </c>
      <c r="BE24">
        <v>2</v>
      </c>
      <c r="BF24" t="b">
        <v>0</v>
      </c>
      <c r="BG24">
        <v>1663858862.25</v>
      </c>
      <c r="BH24">
        <v>383.647033333333</v>
      </c>
      <c r="BI24">
        <v>400.058933333333</v>
      </c>
      <c r="BJ24">
        <v>20.11231</v>
      </c>
      <c r="BK24">
        <v>17.3485266666667</v>
      </c>
      <c r="BL24">
        <v>377.454966666667</v>
      </c>
      <c r="BM24">
        <v>19.8113666666667</v>
      </c>
      <c r="BN24">
        <v>500.108166666667</v>
      </c>
      <c r="BO24">
        <v>90.8479366666667</v>
      </c>
      <c r="BP24">
        <v>0.10003034</v>
      </c>
      <c r="BQ24">
        <v>24.2934166666667</v>
      </c>
      <c r="BR24">
        <v>24.97106</v>
      </c>
      <c r="BS24">
        <v>999.9</v>
      </c>
      <c r="BT24">
        <v>0</v>
      </c>
      <c r="BU24">
        <v>0</v>
      </c>
      <c r="BV24">
        <v>9993</v>
      </c>
      <c r="BW24">
        <v>0</v>
      </c>
      <c r="BX24">
        <v>11.3638</v>
      </c>
      <c r="BY24">
        <v>-16.4118933333333</v>
      </c>
      <c r="BZ24">
        <v>391.521433333333</v>
      </c>
      <c r="CA24">
        <v>407.1219</v>
      </c>
      <c r="CB24">
        <v>2.76378933333333</v>
      </c>
      <c r="CC24">
        <v>400.058933333333</v>
      </c>
      <c r="CD24">
        <v>17.3485266666667</v>
      </c>
      <c r="CE24">
        <v>1.82716266666667</v>
      </c>
      <c r="CF24">
        <v>1.57607833333333</v>
      </c>
      <c r="CG24">
        <v>16.02107</v>
      </c>
      <c r="CH24">
        <v>13.72683</v>
      </c>
      <c r="CI24">
        <v>2000.03233333333</v>
      </c>
      <c r="CJ24">
        <v>0.9800052</v>
      </c>
      <c r="CK24">
        <v>0.0199951533333333</v>
      </c>
      <c r="CL24">
        <v>0</v>
      </c>
      <c r="CM24">
        <v>2.21518666666667</v>
      </c>
      <c r="CN24">
        <v>0</v>
      </c>
      <c r="CO24">
        <v>15279.1866666667</v>
      </c>
      <c r="CP24">
        <v>17300.4533333333</v>
      </c>
      <c r="CQ24">
        <v>39.1664666666667</v>
      </c>
      <c r="CR24">
        <v>39.2206</v>
      </c>
      <c r="CS24">
        <v>38.9246666666667</v>
      </c>
      <c r="CT24">
        <v>37.6124</v>
      </c>
      <c r="CU24">
        <v>38.2372666666667</v>
      </c>
      <c r="CV24">
        <v>1960.04166666667</v>
      </c>
      <c r="CW24">
        <v>39.991</v>
      </c>
      <c r="CX24">
        <v>0</v>
      </c>
      <c r="CY24">
        <v>1663858863.8</v>
      </c>
      <c r="CZ24">
        <v>0</v>
      </c>
      <c r="DA24">
        <v>1663858828</v>
      </c>
      <c r="DB24" t="s">
        <v>383</v>
      </c>
      <c r="DC24">
        <v>1663858820.5</v>
      </c>
      <c r="DD24">
        <v>1663858828</v>
      </c>
      <c r="DE24">
        <v>8</v>
      </c>
      <c r="DF24">
        <v>-0.004</v>
      </c>
      <c r="DG24">
        <v>0.001</v>
      </c>
      <c r="DH24">
        <v>6.294</v>
      </c>
      <c r="DI24">
        <v>0.191</v>
      </c>
      <c r="DJ24">
        <v>400</v>
      </c>
      <c r="DK24">
        <v>17</v>
      </c>
      <c r="DL24">
        <v>0.46</v>
      </c>
      <c r="DM24">
        <v>0.08</v>
      </c>
      <c r="DN24">
        <v>-16.3900725</v>
      </c>
      <c r="DO24">
        <v>-0.340566979362033</v>
      </c>
      <c r="DP24">
        <v>0.0844941181014989</v>
      </c>
      <c r="DQ24">
        <v>0</v>
      </c>
      <c r="DR24">
        <v>2.7450995</v>
      </c>
      <c r="DS24">
        <v>0.290389193245779</v>
      </c>
      <c r="DT24">
        <v>0.0428740724068755</v>
      </c>
      <c r="DU24">
        <v>0</v>
      </c>
      <c r="DV24">
        <v>0</v>
      </c>
      <c r="DW24">
        <v>2</v>
      </c>
      <c r="DX24" t="s">
        <v>357</v>
      </c>
      <c r="DY24">
        <v>2.97403</v>
      </c>
      <c r="DZ24">
        <v>2.754</v>
      </c>
      <c r="EA24">
        <v>0.0849271</v>
      </c>
      <c r="EB24">
        <v>0.0889978</v>
      </c>
      <c r="EC24">
        <v>0.0917353</v>
      </c>
      <c r="ED24">
        <v>0.0835094</v>
      </c>
      <c r="EE24">
        <v>35762.8</v>
      </c>
      <c r="EF24">
        <v>38834.5</v>
      </c>
      <c r="EG24">
        <v>35409.7</v>
      </c>
      <c r="EH24">
        <v>38653.6</v>
      </c>
      <c r="EI24">
        <v>45579.6</v>
      </c>
      <c r="EJ24">
        <v>51148.7</v>
      </c>
      <c r="EK24">
        <v>55319.4</v>
      </c>
      <c r="EL24">
        <v>61978.5</v>
      </c>
      <c r="EM24">
        <v>2.0014</v>
      </c>
      <c r="EN24">
        <v>1.8868</v>
      </c>
      <c r="EO24">
        <v>0.148177</v>
      </c>
      <c r="EP24">
        <v>0</v>
      </c>
      <c r="EQ24">
        <v>22.545</v>
      </c>
      <c r="ER24">
        <v>999.9</v>
      </c>
      <c r="ES24">
        <v>62.727</v>
      </c>
      <c r="ET24">
        <v>25.69</v>
      </c>
      <c r="EU24">
        <v>22.8738</v>
      </c>
      <c r="EV24">
        <v>60.6101</v>
      </c>
      <c r="EW24">
        <v>47.1835</v>
      </c>
      <c r="EX24">
        <v>1</v>
      </c>
      <c r="EY24">
        <v>-0.15122</v>
      </c>
      <c r="EZ24">
        <v>1.40375</v>
      </c>
      <c r="FA24">
        <v>20.1438</v>
      </c>
      <c r="FB24">
        <v>5.19932</v>
      </c>
      <c r="FC24">
        <v>12.004</v>
      </c>
      <c r="FD24">
        <v>4.976</v>
      </c>
      <c r="FE24">
        <v>3.2932</v>
      </c>
      <c r="FF24">
        <v>9999</v>
      </c>
      <c r="FG24">
        <v>708</v>
      </c>
      <c r="FH24">
        <v>9999</v>
      </c>
      <c r="FI24">
        <v>9999</v>
      </c>
      <c r="FJ24">
        <v>1.86279</v>
      </c>
      <c r="FK24">
        <v>1.86768</v>
      </c>
      <c r="FL24">
        <v>1.86752</v>
      </c>
      <c r="FM24">
        <v>1.86859</v>
      </c>
      <c r="FN24">
        <v>1.86951</v>
      </c>
      <c r="FO24">
        <v>1.86554</v>
      </c>
      <c r="FP24">
        <v>1.86661</v>
      </c>
      <c r="FQ24">
        <v>1.86813</v>
      </c>
      <c r="FR24">
        <v>5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6.192</v>
      </c>
      <c r="GF24">
        <v>0.2975</v>
      </c>
      <c r="GG24">
        <v>3.76881128877446</v>
      </c>
      <c r="GH24">
        <v>0.00658963167372077</v>
      </c>
      <c r="GI24">
        <v>-4.22092532282452e-07</v>
      </c>
      <c r="GJ24">
        <v>-7.06053572793055e-11</v>
      </c>
      <c r="GK24">
        <v>-0.0350811897958929</v>
      </c>
      <c r="GL24">
        <v>-0.0215699510358357</v>
      </c>
      <c r="GM24">
        <v>0.00246731695535422</v>
      </c>
      <c r="GN24">
        <v>-2.63680080038783e-05</v>
      </c>
      <c r="GO24">
        <v>-4</v>
      </c>
      <c r="GP24">
        <v>2079</v>
      </c>
      <c r="GQ24">
        <v>1</v>
      </c>
      <c r="GR24">
        <v>22</v>
      </c>
      <c r="GS24">
        <v>0.8</v>
      </c>
      <c r="GT24">
        <v>0.7</v>
      </c>
      <c r="GU24">
        <v>0.992432</v>
      </c>
      <c r="GV24">
        <v>2.58789</v>
      </c>
      <c r="GW24">
        <v>1.54785</v>
      </c>
      <c r="GX24">
        <v>2.30835</v>
      </c>
      <c r="GY24">
        <v>1.34644</v>
      </c>
      <c r="GZ24">
        <v>2.41089</v>
      </c>
      <c r="HA24">
        <v>29.922</v>
      </c>
      <c r="HB24">
        <v>15.9445</v>
      </c>
      <c r="HC24">
        <v>18</v>
      </c>
      <c r="HD24">
        <v>498.85</v>
      </c>
      <c r="HE24">
        <v>423.993</v>
      </c>
      <c r="HF24">
        <v>20.0033</v>
      </c>
      <c r="HG24">
        <v>25.2596</v>
      </c>
      <c r="HH24">
        <v>29.9999</v>
      </c>
      <c r="HI24">
        <v>25.2948</v>
      </c>
      <c r="HJ24">
        <v>25.2464</v>
      </c>
      <c r="HK24">
        <v>19.8962</v>
      </c>
      <c r="HL24">
        <v>31.4888</v>
      </c>
      <c r="HM24">
        <v>68.0551</v>
      </c>
      <c r="HN24">
        <v>20.0121</v>
      </c>
      <c r="HO24">
        <v>400</v>
      </c>
      <c r="HP24">
        <v>17.2894</v>
      </c>
      <c r="HQ24">
        <v>102.642</v>
      </c>
      <c r="HR24">
        <v>103.177</v>
      </c>
    </row>
    <row r="25" spans="1:226">
      <c r="A25">
        <v>9</v>
      </c>
      <c r="B25">
        <v>1663858990.5</v>
      </c>
      <c r="C25">
        <v>971</v>
      </c>
      <c r="D25" t="s">
        <v>384</v>
      </c>
      <c r="E25" t="s">
        <v>385</v>
      </c>
      <c r="F25">
        <v>5</v>
      </c>
      <c r="G25" t="s">
        <v>353</v>
      </c>
      <c r="H25" t="s">
        <v>354</v>
      </c>
      <c r="I25">
        <v>1663858982.75</v>
      </c>
      <c r="J25">
        <f>(K25)/1000</f>
        <v>0</v>
      </c>
      <c r="K25">
        <f>IF(BF25, AN25, AH25)</f>
        <v>0</v>
      </c>
      <c r="L25">
        <f>IF(BF25, AI25, AG25)</f>
        <v>0</v>
      </c>
      <c r="M25">
        <f>BH25 - IF(AU25&gt;1, L25*BB25*100.0/(AW25*BV25), 0)</f>
        <v>0</v>
      </c>
      <c r="N25">
        <f>((T25-J25/2)*M25-L25)/(T25+J25/2)</f>
        <v>0</v>
      </c>
      <c r="O25">
        <f>N25*(BO25+BP25)/1000.0</f>
        <v>0</v>
      </c>
      <c r="P25">
        <f>(BH25 - IF(AU25&gt;1, L25*BB25*100.0/(AW25*BV25), 0))*(BO25+BP25)/1000.0</f>
        <v>0</v>
      </c>
      <c r="Q25">
        <f>2.0/((1/S25-1/R25)+SIGN(S25)*SQRT((1/S25-1/R25)*(1/S25-1/R25) + 4*BC25/((BC25+1)*(BC25+1))*(2*1/S25*1/R25-1/R25*1/R25)))</f>
        <v>0</v>
      </c>
      <c r="R25">
        <f>IF(LEFT(BD25,1)&lt;&gt;"0",IF(LEFT(BD25,1)="1",3.0,BE25),$D$5+$E$5*(BV25*BO25/($K$5*1000))+$F$5*(BV25*BO25/($K$5*1000))*MAX(MIN(BB25,$J$5),$I$5)*MAX(MIN(BB25,$J$5),$I$5)+$G$5*MAX(MIN(BB25,$J$5),$I$5)*(BV25*BO25/($K$5*1000))+$H$5*(BV25*BO25/($K$5*1000))*(BV25*BO25/($K$5*1000)))</f>
        <v>0</v>
      </c>
      <c r="S25">
        <f>J25*(1000-(1000*0.61365*exp(17.502*W25/(240.97+W25))/(BO25+BP25)+BJ25)/2)/(1000*0.61365*exp(17.502*W25/(240.97+W25))/(BO25+BP25)-BJ25)</f>
        <v>0</v>
      </c>
      <c r="T25">
        <f>1/((BC25+1)/(Q25/1.6)+1/(R25/1.37)) + BC25/((BC25+1)/(Q25/1.6) + BC25/(R25/1.37))</f>
        <v>0</v>
      </c>
      <c r="U25">
        <f>(AX25*BA25)</f>
        <v>0</v>
      </c>
      <c r="V25">
        <f>(BQ25+(U25+2*0.95*5.67E-8*(((BQ25+$B$7)+273)^4-(BQ25+273)^4)-44100*J25)/(1.84*29.3*R25+8*0.95*5.67E-8*(BQ25+273)^3))</f>
        <v>0</v>
      </c>
      <c r="W25">
        <f>($C$7*BR25+$D$7*BS25+$E$7*V25)</f>
        <v>0</v>
      </c>
      <c r="X25">
        <f>0.61365*exp(17.502*W25/(240.97+W25))</f>
        <v>0</v>
      </c>
      <c r="Y25">
        <f>(Z25/AA25*100)</f>
        <v>0</v>
      </c>
      <c r="Z25">
        <f>BJ25*(BO25+BP25)/1000</f>
        <v>0</v>
      </c>
      <c r="AA25">
        <f>0.61365*exp(17.502*BQ25/(240.97+BQ25))</f>
        <v>0</v>
      </c>
      <c r="AB25">
        <f>(X25-BJ25*(BO25+BP25)/1000)</f>
        <v>0</v>
      </c>
      <c r="AC25">
        <f>(-J25*44100)</f>
        <v>0</v>
      </c>
      <c r="AD25">
        <f>2*29.3*R25*0.92*(BQ25-W25)</f>
        <v>0</v>
      </c>
      <c r="AE25">
        <f>2*0.95*5.67E-8*(((BQ25+$B$7)+273)^4-(W25+273)^4)</f>
        <v>0</v>
      </c>
      <c r="AF25">
        <f>U25+AE25+AC25+AD25</f>
        <v>0</v>
      </c>
      <c r="AG25">
        <f>BN25*AU25*(BI25-BH25*(1000-AU25*BK25)/(1000-AU25*BJ25))/(100*BB25)</f>
        <v>0</v>
      </c>
      <c r="AH25">
        <f>1000*BN25*AU25*(BJ25-BK25)/(100*BB25*(1000-AU25*BJ25))</f>
        <v>0</v>
      </c>
      <c r="AI25">
        <f>(AJ25 - AK25 - BO25*1E3/(8.314*(BQ25+273.15)) * AM25/BN25 * AL25) * BN25/(100*BB25) * (1000 - BK25)/1000</f>
        <v>0</v>
      </c>
      <c r="AJ25">
        <v>610.600179151515</v>
      </c>
      <c r="AK25">
        <v>586.960727272727</v>
      </c>
      <c r="AL25">
        <v>-0.0272322077921357</v>
      </c>
      <c r="AM25">
        <v>65.11</v>
      </c>
      <c r="AN25">
        <f>(AP25 - AO25 + BO25*1E3/(8.314*(BQ25+273.15)) * AR25/BN25 * AQ25) * BN25/(100*BB25) * 1000/(1000 - AP25)</f>
        <v>0</v>
      </c>
      <c r="AO25">
        <v>17.2368720032068</v>
      </c>
      <c r="AP25">
        <v>19.9552090909091</v>
      </c>
      <c r="AQ25">
        <v>-0.00699289260239475</v>
      </c>
      <c r="AR25">
        <v>123.01345078405</v>
      </c>
      <c r="AS25">
        <v>0</v>
      </c>
      <c r="AT25">
        <v>0</v>
      </c>
      <c r="AU25">
        <f>IF(AS25*$H$13&gt;=AW25,1.0,(AW25/(AW25-AS25*$H$13)))</f>
        <v>0</v>
      </c>
      <c r="AV25">
        <f>(AU25-1)*100</f>
        <v>0</v>
      </c>
      <c r="AW25">
        <f>MAX(0,($B$13+$C$13*BV25)/(1+$D$13*BV25)*BO25/(BQ25+273)*$E$13)</f>
        <v>0</v>
      </c>
      <c r="AX25">
        <f>$B$11*BW25+$C$11*BX25+$F$11*CI25*(1-CL25)</f>
        <v>0</v>
      </c>
      <c r="AY25">
        <f>AX25*AZ25</f>
        <v>0</v>
      </c>
      <c r="AZ25">
        <f>($B$11*$D$9+$C$11*$D$9+$F$11*((CV25+CN25)/MAX(CV25+CN25+CW25, 0.1)*$I$9+CW25/MAX(CV25+CN25+CW25, 0.1)*$J$9))/($B$11+$C$11+$F$11)</f>
        <v>0</v>
      </c>
      <c r="BA25">
        <f>($B$11*$K$9+$C$11*$K$9+$F$11*((CV25+CN25)/MAX(CV25+CN25+CW25, 0.1)*$P$9+CW25/MAX(CV25+CN25+CW25, 0.1)*$Q$9))/($B$11+$C$11+$F$11)</f>
        <v>0</v>
      </c>
      <c r="BB25">
        <v>6</v>
      </c>
      <c r="BC25">
        <v>0.5</v>
      </c>
      <c r="BD25" t="s">
        <v>355</v>
      </c>
      <c r="BE25">
        <v>2</v>
      </c>
      <c r="BF25" t="b">
        <v>0</v>
      </c>
      <c r="BG25">
        <v>1663858982.75</v>
      </c>
      <c r="BH25">
        <v>575.317966666667</v>
      </c>
      <c r="BI25">
        <v>600.035466666667</v>
      </c>
      <c r="BJ25">
        <v>19.9899333333333</v>
      </c>
      <c r="BK25">
        <v>17.2433133333333</v>
      </c>
      <c r="BL25">
        <v>567.6677</v>
      </c>
      <c r="BM25">
        <v>19.6944366666667</v>
      </c>
      <c r="BN25">
        <v>500.099066666667</v>
      </c>
      <c r="BO25">
        <v>90.8485266666667</v>
      </c>
      <c r="BP25">
        <v>0.100038846666667</v>
      </c>
      <c r="BQ25">
        <v>24.3115766666667</v>
      </c>
      <c r="BR25">
        <v>25.0031233333333</v>
      </c>
      <c r="BS25">
        <v>999.9</v>
      </c>
      <c r="BT25">
        <v>0</v>
      </c>
      <c r="BU25">
        <v>0</v>
      </c>
      <c r="BV25">
        <v>9990.5</v>
      </c>
      <c r="BW25">
        <v>0</v>
      </c>
      <c r="BX25">
        <v>11.3638</v>
      </c>
      <c r="BY25">
        <v>-24.7175566666667</v>
      </c>
      <c r="BZ25">
        <v>587.053166666667</v>
      </c>
      <c r="CA25">
        <v>610.563633333333</v>
      </c>
      <c r="CB25">
        <v>2.746633</v>
      </c>
      <c r="CC25">
        <v>600.035466666667</v>
      </c>
      <c r="CD25">
        <v>17.2433133333333</v>
      </c>
      <c r="CE25">
        <v>1.81605666666667</v>
      </c>
      <c r="CF25">
        <v>1.566529</v>
      </c>
      <c r="CG25">
        <v>15.9256766666667</v>
      </c>
      <c r="CH25">
        <v>13.6334433333333</v>
      </c>
      <c r="CI25">
        <v>2000.01066666667</v>
      </c>
      <c r="CJ25">
        <v>0.9799994</v>
      </c>
      <c r="CK25">
        <v>0.02000029</v>
      </c>
      <c r="CL25">
        <v>0</v>
      </c>
      <c r="CM25">
        <v>2.26039333333333</v>
      </c>
      <c r="CN25">
        <v>0</v>
      </c>
      <c r="CO25">
        <v>15260.7133333333</v>
      </c>
      <c r="CP25">
        <v>17300.2333333333</v>
      </c>
      <c r="CQ25">
        <v>38.4080666666667</v>
      </c>
      <c r="CR25">
        <v>38.6704666666667</v>
      </c>
      <c r="CS25">
        <v>38.208</v>
      </c>
      <c r="CT25">
        <v>37.1082</v>
      </c>
      <c r="CU25">
        <v>37.562</v>
      </c>
      <c r="CV25">
        <v>1960.01066666667</v>
      </c>
      <c r="CW25">
        <v>40</v>
      </c>
      <c r="CX25">
        <v>0</v>
      </c>
      <c r="CY25">
        <v>1663858984.4</v>
      </c>
      <c r="CZ25">
        <v>0</v>
      </c>
      <c r="DA25">
        <v>1663858930.5</v>
      </c>
      <c r="DB25" t="s">
        <v>386</v>
      </c>
      <c r="DC25">
        <v>1663858930.5</v>
      </c>
      <c r="DD25">
        <v>1663858928.5</v>
      </c>
      <c r="DE25">
        <v>9</v>
      </c>
      <c r="DF25">
        <v>0.29</v>
      </c>
      <c r="DG25">
        <v>-0</v>
      </c>
      <c r="DH25">
        <v>7.798</v>
      </c>
      <c r="DI25">
        <v>0.187</v>
      </c>
      <c r="DJ25">
        <v>600</v>
      </c>
      <c r="DK25">
        <v>17</v>
      </c>
      <c r="DL25">
        <v>0.29</v>
      </c>
      <c r="DM25">
        <v>0.1</v>
      </c>
      <c r="DN25">
        <v>-24.7072375</v>
      </c>
      <c r="DO25">
        <v>-0.359345966228856</v>
      </c>
      <c r="DP25">
        <v>0.115401615429551</v>
      </c>
      <c r="DQ25">
        <v>0</v>
      </c>
      <c r="DR25">
        <v>2.743522</v>
      </c>
      <c r="DS25">
        <v>-0.0216362476547863</v>
      </c>
      <c r="DT25">
        <v>0.0126684476554943</v>
      </c>
      <c r="DU25">
        <v>1</v>
      </c>
      <c r="DV25">
        <v>1</v>
      </c>
      <c r="DW25">
        <v>2</v>
      </c>
      <c r="DX25" t="s">
        <v>373</v>
      </c>
      <c r="DY25">
        <v>2.97583</v>
      </c>
      <c r="DZ25">
        <v>2.75366</v>
      </c>
      <c r="EA25">
        <v>0.115097</v>
      </c>
      <c r="EB25">
        <v>0.119763</v>
      </c>
      <c r="EC25">
        <v>0.0914786</v>
      </c>
      <c r="ED25">
        <v>0.0833087</v>
      </c>
      <c r="EE25">
        <v>34584.5</v>
      </c>
      <c r="EF25">
        <v>37525.2</v>
      </c>
      <c r="EG25">
        <v>35409.8</v>
      </c>
      <c r="EH25">
        <v>38654.9</v>
      </c>
      <c r="EI25">
        <v>45593.8</v>
      </c>
      <c r="EJ25">
        <v>51162.7</v>
      </c>
      <c r="EK25">
        <v>55319.9</v>
      </c>
      <c r="EL25">
        <v>61980.8</v>
      </c>
      <c r="EM25">
        <v>2.0026</v>
      </c>
      <c r="EN25">
        <v>1.8866</v>
      </c>
      <c r="EO25">
        <v>0.145286</v>
      </c>
      <c r="EP25">
        <v>0</v>
      </c>
      <c r="EQ25">
        <v>22.6097</v>
      </c>
      <c r="ER25">
        <v>999.9</v>
      </c>
      <c r="ES25">
        <v>62.129</v>
      </c>
      <c r="ET25">
        <v>25.75</v>
      </c>
      <c r="EU25">
        <v>22.7373</v>
      </c>
      <c r="EV25">
        <v>60.8501</v>
      </c>
      <c r="EW25">
        <v>46.6667</v>
      </c>
      <c r="EX25">
        <v>1</v>
      </c>
      <c r="EY25">
        <v>-0.150793</v>
      </c>
      <c r="EZ25">
        <v>1.81296</v>
      </c>
      <c r="FA25">
        <v>20.1393</v>
      </c>
      <c r="FB25">
        <v>5.20291</v>
      </c>
      <c r="FC25">
        <v>12.004</v>
      </c>
      <c r="FD25">
        <v>4.9756</v>
      </c>
      <c r="FE25">
        <v>3.293</v>
      </c>
      <c r="FF25">
        <v>9999</v>
      </c>
      <c r="FG25">
        <v>708.1</v>
      </c>
      <c r="FH25">
        <v>9999</v>
      </c>
      <c r="FI25">
        <v>9999</v>
      </c>
      <c r="FJ25">
        <v>1.86279</v>
      </c>
      <c r="FK25">
        <v>1.86768</v>
      </c>
      <c r="FL25">
        <v>1.86752</v>
      </c>
      <c r="FM25">
        <v>1.86859</v>
      </c>
      <c r="FN25">
        <v>1.86951</v>
      </c>
      <c r="FO25">
        <v>1.86554</v>
      </c>
      <c r="FP25">
        <v>1.86664</v>
      </c>
      <c r="FQ25">
        <v>1.86804</v>
      </c>
      <c r="FR25">
        <v>5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7.649</v>
      </c>
      <c r="GF25">
        <v>0.2936</v>
      </c>
      <c r="GG25">
        <v>4.05838507957863</v>
      </c>
      <c r="GH25">
        <v>0.00658963167372077</v>
      </c>
      <c r="GI25">
        <v>-4.22092532282452e-07</v>
      </c>
      <c r="GJ25">
        <v>-7.06053572793055e-11</v>
      </c>
      <c r="GK25">
        <v>-0.0352630259430781</v>
      </c>
      <c r="GL25">
        <v>-0.0215699510358357</v>
      </c>
      <c r="GM25">
        <v>0.00246731695535422</v>
      </c>
      <c r="GN25">
        <v>-2.63680080038783e-05</v>
      </c>
      <c r="GO25">
        <v>-4</v>
      </c>
      <c r="GP25">
        <v>2079</v>
      </c>
      <c r="GQ25">
        <v>1</v>
      </c>
      <c r="GR25">
        <v>22</v>
      </c>
      <c r="GS25">
        <v>1</v>
      </c>
      <c r="GT25">
        <v>1</v>
      </c>
      <c r="GU25">
        <v>1.36841</v>
      </c>
      <c r="GV25">
        <v>2.6001</v>
      </c>
      <c r="GW25">
        <v>1.54785</v>
      </c>
      <c r="GX25">
        <v>2.30713</v>
      </c>
      <c r="GY25">
        <v>1.34644</v>
      </c>
      <c r="GZ25">
        <v>2.3999</v>
      </c>
      <c r="HA25">
        <v>29.9861</v>
      </c>
      <c r="HB25">
        <v>15.9182</v>
      </c>
      <c r="HC25">
        <v>18</v>
      </c>
      <c r="HD25">
        <v>499.456</v>
      </c>
      <c r="HE25">
        <v>423.714</v>
      </c>
      <c r="HF25">
        <v>20.1616</v>
      </c>
      <c r="HG25">
        <v>25.249</v>
      </c>
      <c r="HH25">
        <v>30.0002</v>
      </c>
      <c r="HI25">
        <v>25.2757</v>
      </c>
      <c r="HJ25">
        <v>25.2253</v>
      </c>
      <c r="HK25">
        <v>27.4139</v>
      </c>
      <c r="HL25">
        <v>30.9229</v>
      </c>
      <c r="HM25">
        <v>66.5479</v>
      </c>
      <c r="HN25">
        <v>20.1706</v>
      </c>
      <c r="HO25">
        <v>600</v>
      </c>
      <c r="HP25">
        <v>17.26</v>
      </c>
      <c r="HQ25">
        <v>102.643</v>
      </c>
      <c r="HR25">
        <v>103.181</v>
      </c>
    </row>
    <row r="26" spans="1:226">
      <c r="A26">
        <v>10</v>
      </c>
      <c r="B26">
        <v>1663859090</v>
      </c>
      <c r="C26">
        <v>1070.5</v>
      </c>
      <c r="D26" t="s">
        <v>387</v>
      </c>
      <c r="E26" t="s">
        <v>388</v>
      </c>
      <c r="F26">
        <v>5</v>
      </c>
      <c r="G26" t="s">
        <v>353</v>
      </c>
      <c r="H26" t="s">
        <v>354</v>
      </c>
      <c r="I26">
        <v>1663859082.25</v>
      </c>
      <c r="J26">
        <f>(K26)/1000</f>
        <v>0</v>
      </c>
      <c r="K26">
        <f>IF(BF26, AN26, AH26)</f>
        <v>0</v>
      </c>
      <c r="L26">
        <f>IF(BF26, AI26, AG26)</f>
        <v>0</v>
      </c>
      <c r="M26">
        <f>BH26 - IF(AU26&gt;1, L26*BB26*100.0/(AW26*BV26), 0)</f>
        <v>0</v>
      </c>
      <c r="N26">
        <f>((T26-J26/2)*M26-L26)/(T26+J26/2)</f>
        <v>0</v>
      </c>
      <c r="O26">
        <f>N26*(BO26+BP26)/1000.0</f>
        <v>0</v>
      </c>
      <c r="P26">
        <f>(BH26 - IF(AU26&gt;1, L26*BB26*100.0/(AW26*BV26), 0))*(BO26+BP26)/1000.0</f>
        <v>0</v>
      </c>
      <c r="Q26">
        <f>2.0/((1/S26-1/R26)+SIGN(S26)*SQRT((1/S26-1/R26)*(1/S26-1/R26) + 4*BC26/((BC26+1)*(BC26+1))*(2*1/S26*1/R26-1/R26*1/R26)))</f>
        <v>0</v>
      </c>
      <c r="R26">
        <f>IF(LEFT(BD26,1)&lt;&gt;"0",IF(LEFT(BD26,1)="1",3.0,BE26),$D$5+$E$5*(BV26*BO26/($K$5*1000))+$F$5*(BV26*BO26/($K$5*1000))*MAX(MIN(BB26,$J$5),$I$5)*MAX(MIN(BB26,$J$5),$I$5)+$G$5*MAX(MIN(BB26,$J$5),$I$5)*(BV26*BO26/($K$5*1000))+$H$5*(BV26*BO26/($K$5*1000))*(BV26*BO26/($K$5*1000)))</f>
        <v>0</v>
      </c>
      <c r="S26">
        <f>J26*(1000-(1000*0.61365*exp(17.502*W26/(240.97+W26))/(BO26+BP26)+BJ26)/2)/(1000*0.61365*exp(17.502*W26/(240.97+W26))/(BO26+BP26)-BJ26)</f>
        <v>0</v>
      </c>
      <c r="T26">
        <f>1/((BC26+1)/(Q26/1.6)+1/(R26/1.37)) + BC26/((BC26+1)/(Q26/1.6) + BC26/(R26/1.37))</f>
        <v>0</v>
      </c>
      <c r="U26">
        <f>(AX26*BA26)</f>
        <v>0</v>
      </c>
      <c r="V26">
        <f>(BQ26+(U26+2*0.95*5.67E-8*(((BQ26+$B$7)+273)^4-(BQ26+273)^4)-44100*J26)/(1.84*29.3*R26+8*0.95*5.67E-8*(BQ26+273)^3))</f>
        <v>0</v>
      </c>
      <c r="W26">
        <f>($C$7*BR26+$D$7*BS26+$E$7*V26)</f>
        <v>0</v>
      </c>
      <c r="X26">
        <f>0.61365*exp(17.502*W26/(240.97+W26))</f>
        <v>0</v>
      </c>
      <c r="Y26">
        <f>(Z26/AA26*100)</f>
        <v>0</v>
      </c>
      <c r="Z26">
        <f>BJ26*(BO26+BP26)/1000</f>
        <v>0</v>
      </c>
      <c r="AA26">
        <f>0.61365*exp(17.502*BQ26/(240.97+BQ26))</f>
        <v>0</v>
      </c>
      <c r="AB26">
        <f>(X26-BJ26*(BO26+BP26)/1000)</f>
        <v>0</v>
      </c>
      <c r="AC26">
        <f>(-J26*44100)</f>
        <v>0</v>
      </c>
      <c r="AD26">
        <f>2*29.3*R26*0.92*(BQ26-W26)</f>
        <v>0</v>
      </c>
      <c r="AE26">
        <f>2*0.95*5.67E-8*(((BQ26+$B$7)+273)^4-(W26+273)^4)</f>
        <v>0</v>
      </c>
      <c r="AF26">
        <f>U26+AE26+AC26+AD26</f>
        <v>0</v>
      </c>
      <c r="AG26">
        <f>BN26*AU26*(BI26-BH26*(1000-AU26*BK26)/(1000-AU26*BJ26))/(100*BB26)</f>
        <v>0</v>
      </c>
      <c r="AH26">
        <f>1000*BN26*AU26*(BJ26-BK26)/(100*BB26*(1000-AU26*BJ26))</f>
        <v>0</v>
      </c>
      <c r="AI26">
        <f>(AJ26 - AK26 - BO26*1E3/(8.314*(BQ26+273.15)) * AM26/BN26 * AL26) * BN26/(100*BB26) * (1000 - BK26)/1000</f>
        <v>0</v>
      </c>
      <c r="AJ26">
        <v>814.141949624243</v>
      </c>
      <c r="AK26">
        <v>786.069757575758</v>
      </c>
      <c r="AL26">
        <v>0.00309963636360745</v>
      </c>
      <c r="AM26">
        <v>65.11</v>
      </c>
      <c r="AN26">
        <f>(AP26 - AO26 + BO26*1E3/(8.314*(BQ26+273.15)) * AR26/BN26 * AQ26) * BN26/(100*BB26) * 1000/(1000 - AP26)</f>
        <v>0</v>
      </c>
      <c r="AO26">
        <v>17.2524825287991</v>
      </c>
      <c r="AP26">
        <v>19.9857690909091</v>
      </c>
      <c r="AQ26">
        <v>-0.00577187956141646</v>
      </c>
      <c r="AR26">
        <v>122.988315894721</v>
      </c>
      <c r="AS26">
        <v>0</v>
      </c>
      <c r="AT26">
        <v>0</v>
      </c>
      <c r="AU26">
        <f>IF(AS26*$H$13&gt;=AW26,1.0,(AW26/(AW26-AS26*$H$13)))</f>
        <v>0</v>
      </c>
      <c r="AV26">
        <f>(AU26-1)*100</f>
        <v>0</v>
      </c>
      <c r="AW26">
        <f>MAX(0,($B$13+$C$13*BV26)/(1+$D$13*BV26)*BO26/(BQ26+273)*$E$13)</f>
        <v>0</v>
      </c>
      <c r="AX26">
        <f>$B$11*BW26+$C$11*BX26+$F$11*CI26*(1-CL26)</f>
        <v>0</v>
      </c>
      <c r="AY26">
        <f>AX26*AZ26</f>
        <v>0</v>
      </c>
      <c r="AZ26">
        <f>($B$11*$D$9+$C$11*$D$9+$F$11*((CV26+CN26)/MAX(CV26+CN26+CW26, 0.1)*$I$9+CW26/MAX(CV26+CN26+CW26, 0.1)*$J$9))/($B$11+$C$11+$F$11)</f>
        <v>0</v>
      </c>
      <c r="BA26">
        <f>($B$11*$K$9+$C$11*$K$9+$F$11*((CV26+CN26)/MAX(CV26+CN26+CW26, 0.1)*$P$9+CW26/MAX(CV26+CN26+CW26, 0.1)*$Q$9))/($B$11+$C$11+$F$11)</f>
        <v>0</v>
      </c>
      <c r="BB26">
        <v>6</v>
      </c>
      <c r="BC26">
        <v>0.5</v>
      </c>
      <c r="BD26" t="s">
        <v>355</v>
      </c>
      <c r="BE26">
        <v>2</v>
      </c>
      <c r="BF26" t="b">
        <v>0</v>
      </c>
      <c r="BG26">
        <v>1663859082.25</v>
      </c>
      <c r="BH26">
        <v>770.3763</v>
      </c>
      <c r="BI26">
        <v>799.978433333333</v>
      </c>
      <c r="BJ26">
        <v>20.0314133333333</v>
      </c>
      <c r="BK26">
        <v>17.28244</v>
      </c>
      <c r="BL26">
        <v>761.532133333333</v>
      </c>
      <c r="BM26">
        <v>19.7355666666667</v>
      </c>
      <c r="BN26">
        <v>500.099666666667</v>
      </c>
      <c r="BO26">
        <v>90.8480833333333</v>
      </c>
      <c r="BP26">
        <v>0.100023313333333</v>
      </c>
      <c r="BQ26">
        <v>24.29793</v>
      </c>
      <c r="BR26">
        <v>24.9867133333333</v>
      </c>
      <c r="BS26">
        <v>999.9</v>
      </c>
      <c r="BT26">
        <v>0</v>
      </c>
      <c r="BU26">
        <v>0</v>
      </c>
      <c r="BV26">
        <v>9994.33333333333</v>
      </c>
      <c r="BW26">
        <v>0</v>
      </c>
      <c r="BX26">
        <v>11.3638</v>
      </c>
      <c r="BY26">
        <v>-29.6021133333333</v>
      </c>
      <c r="BZ26">
        <v>786.1235</v>
      </c>
      <c r="CA26">
        <v>814.047133333333</v>
      </c>
      <c r="CB26">
        <v>2.74899266666667</v>
      </c>
      <c r="CC26">
        <v>799.978433333333</v>
      </c>
      <c r="CD26">
        <v>17.28244</v>
      </c>
      <c r="CE26">
        <v>1.81981733333333</v>
      </c>
      <c r="CF26">
        <v>1.57007633333333</v>
      </c>
      <c r="CG26">
        <v>15.95805</v>
      </c>
      <c r="CH26">
        <v>13.66821</v>
      </c>
      <c r="CI26">
        <v>1999.996</v>
      </c>
      <c r="CJ26">
        <v>0.9799961</v>
      </c>
      <c r="CK26">
        <v>0.0200036933333333</v>
      </c>
      <c r="CL26">
        <v>0</v>
      </c>
      <c r="CM26">
        <v>2.28292333333333</v>
      </c>
      <c r="CN26">
        <v>0</v>
      </c>
      <c r="CO26">
        <v>15247.2866666667</v>
      </c>
      <c r="CP26">
        <v>17300.1</v>
      </c>
      <c r="CQ26">
        <v>37.9433</v>
      </c>
      <c r="CR26">
        <v>38.3141</v>
      </c>
      <c r="CS26">
        <v>37.7479</v>
      </c>
      <c r="CT26">
        <v>36.8078666666667</v>
      </c>
      <c r="CU26">
        <v>37.1518666666667</v>
      </c>
      <c r="CV26">
        <v>1959.986</v>
      </c>
      <c r="CW26">
        <v>40.01</v>
      </c>
      <c r="CX26">
        <v>0</v>
      </c>
      <c r="CY26">
        <v>1663859084</v>
      </c>
      <c r="CZ26">
        <v>0</v>
      </c>
      <c r="DA26">
        <v>1663859049</v>
      </c>
      <c r="DB26" t="s">
        <v>389</v>
      </c>
      <c r="DC26">
        <v>1663859049</v>
      </c>
      <c r="DD26">
        <v>1663859043.5</v>
      </c>
      <c r="DE26">
        <v>10</v>
      </c>
      <c r="DF26">
        <v>0.044</v>
      </c>
      <c r="DG26">
        <v>-0.001</v>
      </c>
      <c r="DH26">
        <v>9.015</v>
      </c>
      <c r="DI26">
        <v>0.182</v>
      </c>
      <c r="DJ26">
        <v>800</v>
      </c>
      <c r="DK26">
        <v>17</v>
      </c>
      <c r="DL26">
        <v>0.17</v>
      </c>
      <c r="DM26">
        <v>0.1</v>
      </c>
      <c r="DN26">
        <v>-29.6317825</v>
      </c>
      <c r="DO26">
        <v>-0.0818780487804451</v>
      </c>
      <c r="DP26">
        <v>0.153178227707955</v>
      </c>
      <c r="DQ26">
        <v>1</v>
      </c>
      <c r="DR26">
        <v>2.74249825</v>
      </c>
      <c r="DS26">
        <v>0.0273749718574018</v>
      </c>
      <c r="DT26">
        <v>0.0183657787593529</v>
      </c>
      <c r="DU26">
        <v>1</v>
      </c>
      <c r="DV26">
        <v>2</v>
      </c>
      <c r="DW26">
        <v>2</v>
      </c>
      <c r="DX26" t="s">
        <v>377</v>
      </c>
      <c r="DY26">
        <v>2.97547</v>
      </c>
      <c r="DZ26">
        <v>2.75408</v>
      </c>
      <c r="EA26">
        <v>0.141012</v>
      </c>
      <c r="EB26">
        <v>0.145699</v>
      </c>
      <c r="EC26">
        <v>0.0916077</v>
      </c>
      <c r="ED26">
        <v>0.0833188</v>
      </c>
      <c r="EE26">
        <v>33572.1</v>
      </c>
      <c r="EF26">
        <v>36421.4</v>
      </c>
      <c r="EG26">
        <v>35409.5</v>
      </c>
      <c r="EH26">
        <v>38656.1</v>
      </c>
      <c r="EI26">
        <v>45586.9</v>
      </c>
      <c r="EJ26">
        <v>51163.9</v>
      </c>
      <c r="EK26">
        <v>55318.8</v>
      </c>
      <c r="EL26">
        <v>61982.1</v>
      </c>
      <c r="EM26">
        <v>2.0012</v>
      </c>
      <c r="EN26">
        <v>1.8866</v>
      </c>
      <c r="EO26">
        <v>0.142694</v>
      </c>
      <c r="EP26">
        <v>0</v>
      </c>
      <c r="EQ26">
        <v>22.6345</v>
      </c>
      <c r="ER26">
        <v>999.9</v>
      </c>
      <c r="ES26">
        <v>61.671</v>
      </c>
      <c r="ET26">
        <v>25.801</v>
      </c>
      <c r="EU26">
        <v>22.6371</v>
      </c>
      <c r="EV26">
        <v>60.9601</v>
      </c>
      <c r="EW26">
        <v>46.887</v>
      </c>
      <c r="EX26">
        <v>1</v>
      </c>
      <c r="EY26">
        <v>-0.152317</v>
      </c>
      <c r="EZ26">
        <v>1.24449</v>
      </c>
      <c r="FA26">
        <v>20.1451</v>
      </c>
      <c r="FB26">
        <v>5.19932</v>
      </c>
      <c r="FC26">
        <v>12.0052</v>
      </c>
      <c r="FD26">
        <v>4.9756</v>
      </c>
      <c r="FE26">
        <v>3.293</v>
      </c>
      <c r="FF26">
        <v>9999</v>
      </c>
      <c r="FG26">
        <v>708.1</v>
      </c>
      <c r="FH26">
        <v>9999</v>
      </c>
      <c r="FI26">
        <v>9999</v>
      </c>
      <c r="FJ26">
        <v>1.86279</v>
      </c>
      <c r="FK26">
        <v>1.86768</v>
      </c>
      <c r="FL26">
        <v>1.86746</v>
      </c>
      <c r="FM26">
        <v>1.86859</v>
      </c>
      <c r="FN26">
        <v>1.86951</v>
      </c>
      <c r="FO26">
        <v>1.86554</v>
      </c>
      <c r="FP26">
        <v>1.86661</v>
      </c>
      <c r="FQ26">
        <v>1.8681</v>
      </c>
      <c r="FR26">
        <v>5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8.844</v>
      </c>
      <c r="GF26">
        <v>0.2939</v>
      </c>
      <c r="GG26">
        <v>4.10201739030856</v>
      </c>
      <c r="GH26">
        <v>0.00658963167372077</v>
      </c>
      <c r="GI26">
        <v>-4.22092532282452e-07</v>
      </c>
      <c r="GJ26">
        <v>-7.06053572793055e-11</v>
      </c>
      <c r="GK26">
        <v>-0.0367509020938774</v>
      </c>
      <c r="GL26">
        <v>-0.0215699510358357</v>
      </c>
      <c r="GM26">
        <v>0.00246731695535422</v>
      </c>
      <c r="GN26">
        <v>-2.63680080038783e-05</v>
      </c>
      <c r="GO26">
        <v>-4</v>
      </c>
      <c r="GP26">
        <v>2079</v>
      </c>
      <c r="GQ26">
        <v>1</v>
      </c>
      <c r="GR26">
        <v>22</v>
      </c>
      <c r="GS26">
        <v>0.7</v>
      </c>
      <c r="GT26">
        <v>0.8</v>
      </c>
      <c r="GU26">
        <v>1.72241</v>
      </c>
      <c r="GV26">
        <v>2.59399</v>
      </c>
      <c r="GW26">
        <v>1.54785</v>
      </c>
      <c r="GX26">
        <v>2.30713</v>
      </c>
      <c r="GY26">
        <v>1.34644</v>
      </c>
      <c r="GZ26">
        <v>2.34009</v>
      </c>
      <c r="HA26">
        <v>30.029</v>
      </c>
      <c r="HB26">
        <v>15.9182</v>
      </c>
      <c r="HC26">
        <v>18</v>
      </c>
      <c r="HD26">
        <v>498.502</v>
      </c>
      <c r="HE26">
        <v>423.665</v>
      </c>
      <c r="HF26">
        <v>20.4876</v>
      </c>
      <c r="HG26">
        <v>25.2512</v>
      </c>
      <c r="HH26">
        <v>30.0001</v>
      </c>
      <c r="HI26">
        <v>25.2715</v>
      </c>
      <c r="HJ26">
        <v>25.219</v>
      </c>
      <c r="HK26">
        <v>34.5046</v>
      </c>
      <c r="HL26">
        <v>30.2986</v>
      </c>
      <c r="HM26">
        <v>65.4271</v>
      </c>
      <c r="HN26">
        <v>20.4887</v>
      </c>
      <c r="HO26">
        <v>800</v>
      </c>
      <c r="HP26">
        <v>17.2651</v>
      </c>
      <c r="HQ26">
        <v>102.641</v>
      </c>
      <c r="HR26">
        <v>103.183</v>
      </c>
    </row>
    <row r="27" spans="1:226">
      <c r="A27">
        <v>11</v>
      </c>
      <c r="B27">
        <v>1663859205.5</v>
      </c>
      <c r="C27">
        <v>1186</v>
      </c>
      <c r="D27" t="s">
        <v>390</v>
      </c>
      <c r="E27" t="s">
        <v>391</v>
      </c>
      <c r="F27">
        <v>5</v>
      </c>
      <c r="G27" t="s">
        <v>353</v>
      </c>
      <c r="H27" t="s">
        <v>354</v>
      </c>
      <c r="I27">
        <v>1663859197.5</v>
      </c>
      <c r="J27">
        <f>(K27)/1000</f>
        <v>0</v>
      </c>
      <c r="K27">
        <f>IF(BF27, AN27, AH27)</f>
        <v>0</v>
      </c>
      <c r="L27">
        <f>IF(BF27, AI27, AG27)</f>
        <v>0</v>
      </c>
      <c r="M27">
        <f>BH27 - IF(AU27&gt;1, L27*BB27*100.0/(AW27*BV27), 0)</f>
        <v>0</v>
      </c>
      <c r="N27">
        <f>((T27-J27/2)*M27-L27)/(T27+J27/2)</f>
        <v>0</v>
      </c>
      <c r="O27">
        <f>N27*(BO27+BP27)/1000.0</f>
        <v>0</v>
      </c>
      <c r="P27">
        <f>(BH27 - IF(AU27&gt;1, L27*BB27*100.0/(AW27*BV27), 0))*(BO27+BP27)/1000.0</f>
        <v>0</v>
      </c>
      <c r="Q27">
        <f>2.0/((1/S27-1/R27)+SIGN(S27)*SQRT((1/S27-1/R27)*(1/S27-1/R27) + 4*BC27/((BC27+1)*(BC27+1))*(2*1/S27*1/R27-1/R27*1/R27)))</f>
        <v>0</v>
      </c>
      <c r="R27">
        <f>IF(LEFT(BD27,1)&lt;&gt;"0",IF(LEFT(BD27,1)="1",3.0,BE27),$D$5+$E$5*(BV27*BO27/($K$5*1000))+$F$5*(BV27*BO27/($K$5*1000))*MAX(MIN(BB27,$J$5),$I$5)*MAX(MIN(BB27,$J$5),$I$5)+$G$5*MAX(MIN(BB27,$J$5),$I$5)*(BV27*BO27/($K$5*1000))+$H$5*(BV27*BO27/($K$5*1000))*(BV27*BO27/($K$5*1000)))</f>
        <v>0</v>
      </c>
      <c r="S27">
        <f>J27*(1000-(1000*0.61365*exp(17.502*W27/(240.97+W27))/(BO27+BP27)+BJ27)/2)/(1000*0.61365*exp(17.502*W27/(240.97+W27))/(BO27+BP27)-BJ27)</f>
        <v>0</v>
      </c>
      <c r="T27">
        <f>1/((BC27+1)/(Q27/1.6)+1/(R27/1.37)) + BC27/((BC27+1)/(Q27/1.6) + BC27/(R27/1.37))</f>
        <v>0</v>
      </c>
      <c r="U27">
        <f>(AX27*BA27)</f>
        <v>0</v>
      </c>
      <c r="V27">
        <f>(BQ27+(U27+2*0.95*5.67E-8*(((BQ27+$B$7)+273)^4-(BQ27+273)^4)-44100*J27)/(1.84*29.3*R27+8*0.95*5.67E-8*(BQ27+273)^3))</f>
        <v>0</v>
      </c>
      <c r="W27">
        <f>($C$7*BR27+$D$7*BS27+$E$7*V27)</f>
        <v>0</v>
      </c>
      <c r="X27">
        <f>0.61365*exp(17.502*W27/(240.97+W27))</f>
        <v>0</v>
      </c>
      <c r="Y27">
        <f>(Z27/AA27*100)</f>
        <v>0</v>
      </c>
      <c r="Z27">
        <f>BJ27*(BO27+BP27)/1000</f>
        <v>0</v>
      </c>
      <c r="AA27">
        <f>0.61365*exp(17.502*BQ27/(240.97+BQ27))</f>
        <v>0</v>
      </c>
      <c r="AB27">
        <f>(X27-BJ27*(BO27+BP27)/1000)</f>
        <v>0</v>
      </c>
      <c r="AC27">
        <f>(-J27*44100)</f>
        <v>0</v>
      </c>
      <c r="AD27">
        <f>2*29.3*R27*0.92*(BQ27-W27)</f>
        <v>0</v>
      </c>
      <c r="AE27">
        <f>2*0.95*5.67E-8*(((BQ27+$B$7)+273)^4-(W27+273)^4)</f>
        <v>0</v>
      </c>
      <c r="AF27">
        <f>U27+AE27+AC27+AD27</f>
        <v>0</v>
      </c>
      <c r="AG27">
        <f>BN27*AU27*(BI27-BH27*(1000-AU27*BK27)/(1000-AU27*BJ27))/(100*BB27)</f>
        <v>0</v>
      </c>
      <c r="AH27">
        <f>1000*BN27*AU27*(BJ27-BK27)/(100*BB27*(1000-AU27*BJ27))</f>
        <v>0</v>
      </c>
      <c r="AI27">
        <f>(AJ27 - AK27 - BO27*1E3/(8.314*(BQ27+273.15)) * AM27/BN27 * AL27) * BN27/(100*BB27) * (1000 - BK27)/1000</f>
        <v>0</v>
      </c>
      <c r="AJ27">
        <v>1017.74484315152</v>
      </c>
      <c r="AK27">
        <v>987.509636363636</v>
      </c>
      <c r="AL27">
        <v>0.00664754978350564</v>
      </c>
      <c r="AM27">
        <v>65.11</v>
      </c>
      <c r="AN27">
        <f>(AP27 - AO27 + BO27*1E3/(8.314*(BQ27+273.15)) * AR27/BN27 * AQ27) * BN27/(100*BB27) * 1000/(1000 - AP27)</f>
        <v>0</v>
      </c>
      <c r="AO27">
        <v>17.5753021355507</v>
      </c>
      <c r="AP27">
        <v>20.073236969697</v>
      </c>
      <c r="AQ27">
        <v>-0.000834356353026989</v>
      </c>
      <c r="AR27">
        <v>122.976673555035</v>
      </c>
      <c r="AS27">
        <v>0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MAX(0,($B$13+$C$13*BV27)/(1+$D$13*BV27)*BO27/(BQ27+273)*$E$13)</f>
        <v>0</v>
      </c>
      <c r="AX27">
        <f>$B$11*BW27+$C$11*BX27+$F$11*CI27*(1-CL27)</f>
        <v>0</v>
      </c>
      <c r="AY27">
        <f>AX27*AZ27</f>
        <v>0</v>
      </c>
      <c r="AZ27">
        <f>($B$11*$D$9+$C$11*$D$9+$F$11*((CV27+CN27)/MAX(CV27+CN27+CW27, 0.1)*$I$9+CW27/MAX(CV27+CN27+CW27, 0.1)*$J$9))/($B$11+$C$11+$F$11)</f>
        <v>0</v>
      </c>
      <c r="BA27">
        <f>($B$11*$K$9+$C$11*$K$9+$F$11*((CV27+CN27)/MAX(CV27+CN27+CW27, 0.1)*$P$9+CW27/MAX(CV27+CN27+CW27, 0.1)*$Q$9))/($B$11+$C$11+$F$11)</f>
        <v>0</v>
      </c>
      <c r="BB27">
        <v>6</v>
      </c>
      <c r="BC27">
        <v>0.5</v>
      </c>
      <c r="BD27" t="s">
        <v>355</v>
      </c>
      <c r="BE27">
        <v>2</v>
      </c>
      <c r="BF27" t="b">
        <v>0</v>
      </c>
      <c r="BG27">
        <v>1663859197.5</v>
      </c>
      <c r="BH27">
        <v>967.593709677419</v>
      </c>
      <c r="BI27">
        <v>1000.00906451613</v>
      </c>
      <c r="BJ27">
        <v>20.1048322580645</v>
      </c>
      <c r="BK27">
        <v>17.5811612903226</v>
      </c>
      <c r="BL27">
        <v>957.663096774194</v>
      </c>
      <c r="BM27">
        <v>19.8051225806452</v>
      </c>
      <c r="BN27">
        <v>500.088225806452</v>
      </c>
      <c r="BO27">
        <v>90.8508258064516</v>
      </c>
      <c r="BP27">
        <v>0.100004609677419</v>
      </c>
      <c r="BQ27">
        <v>24.3149</v>
      </c>
      <c r="BR27">
        <v>25.0014129032258</v>
      </c>
      <c r="BS27">
        <v>999.9</v>
      </c>
      <c r="BT27">
        <v>0</v>
      </c>
      <c r="BU27">
        <v>0</v>
      </c>
      <c r="BV27">
        <v>9997.90322580645</v>
      </c>
      <c r="BW27">
        <v>0</v>
      </c>
      <c r="BX27">
        <v>11.3638</v>
      </c>
      <c r="BY27">
        <v>-32.415435483871</v>
      </c>
      <c r="BZ27">
        <v>987.446032258064</v>
      </c>
      <c r="CA27">
        <v>1017.90451612903</v>
      </c>
      <c r="CB27">
        <v>2.52367806451613</v>
      </c>
      <c r="CC27">
        <v>1000.00906451613</v>
      </c>
      <c r="CD27">
        <v>17.5811612903226</v>
      </c>
      <c r="CE27">
        <v>1.82654064516129</v>
      </c>
      <c r="CF27">
        <v>1.59726258064516</v>
      </c>
      <c r="CG27">
        <v>16.0157870967742</v>
      </c>
      <c r="CH27">
        <v>13.9324258064516</v>
      </c>
      <c r="CI27">
        <v>2000.02096774194</v>
      </c>
      <c r="CJ27">
        <v>0.979993677419355</v>
      </c>
      <c r="CK27">
        <v>0.0200062</v>
      </c>
      <c r="CL27">
        <v>0</v>
      </c>
      <c r="CM27">
        <v>2.26800322580645</v>
      </c>
      <c r="CN27">
        <v>0</v>
      </c>
      <c r="CO27">
        <v>15191.1032258065</v>
      </c>
      <c r="CP27">
        <v>17300.3064516129</v>
      </c>
      <c r="CQ27">
        <v>37.558</v>
      </c>
      <c r="CR27">
        <v>38.002</v>
      </c>
      <c r="CS27">
        <v>37.3546774193548</v>
      </c>
      <c r="CT27">
        <v>36.504</v>
      </c>
      <c r="CU27">
        <v>36.808</v>
      </c>
      <c r="CV27">
        <v>1960.01032258065</v>
      </c>
      <c r="CW27">
        <v>40.0106451612903</v>
      </c>
      <c r="CX27">
        <v>0</v>
      </c>
      <c r="CY27">
        <v>1663859199.2</v>
      </c>
      <c r="CZ27">
        <v>0</v>
      </c>
      <c r="DA27">
        <v>1663859157</v>
      </c>
      <c r="DB27" t="s">
        <v>392</v>
      </c>
      <c r="DC27">
        <v>1663859157</v>
      </c>
      <c r="DD27">
        <v>1663859153</v>
      </c>
      <c r="DE27">
        <v>11</v>
      </c>
      <c r="DF27">
        <v>-0.033</v>
      </c>
      <c r="DG27">
        <v>0.001</v>
      </c>
      <c r="DH27">
        <v>10.11</v>
      </c>
      <c r="DI27">
        <v>0.183</v>
      </c>
      <c r="DJ27">
        <v>1000</v>
      </c>
      <c r="DK27">
        <v>17</v>
      </c>
      <c r="DL27">
        <v>0.33</v>
      </c>
      <c r="DM27">
        <v>0.08</v>
      </c>
      <c r="DN27">
        <v>-32.4127804878049</v>
      </c>
      <c r="DO27">
        <v>0.055768641114896</v>
      </c>
      <c r="DP27">
        <v>0.13648665657914</v>
      </c>
      <c r="DQ27">
        <v>1</v>
      </c>
      <c r="DR27">
        <v>2.52286609756098</v>
      </c>
      <c r="DS27">
        <v>-0.0308322648083576</v>
      </c>
      <c r="DT27">
        <v>0.0167218049378865</v>
      </c>
      <c r="DU27">
        <v>1</v>
      </c>
      <c r="DV27">
        <v>2</v>
      </c>
      <c r="DW27">
        <v>2</v>
      </c>
      <c r="DX27" t="s">
        <v>377</v>
      </c>
      <c r="DY27">
        <v>2.97559</v>
      </c>
      <c r="DZ27">
        <v>2.75413</v>
      </c>
      <c r="EA27">
        <v>0.16391</v>
      </c>
      <c r="EB27">
        <v>0.168447</v>
      </c>
      <c r="EC27">
        <v>0.0918696</v>
      </c>
      <c r="ED27">
        <v>0.0844706</v>
      </c>
      <c r="EE27">
        <v>32676.7</v>
      </c>
      <c r="EF27">
        <v>35449.9</v>
      </c>
      <c r="EG27">
        <v>35408.4</v>
      </c>
      <c r="EH27">
        <v>38653.3</v>
      </c>
      <c r="EI27">
        <v>45573.4</v>
      </c>
      <c r="EJ27">
        <v>51098.1</v>
      </c>
      <c r="EK27">
        <v>55317.9</v>
      </c>
      <c r="EL27">
        <v>61979.7</v>
      </c>
      <c r="EM27">
        <v>2.002</v>
      </c>
      <c r="EN27">
        <v>1.8866</v>
      </c>
      <c r="EO27">
        <v>0.138432</v>
      </c>
      <c r="EP27">
        <v>0</v>
      </c>
      <c r="EQ27">
        <v>22.6937</v>
      </c>
      <c r="ER27">
        <v>999.9</v>
      </c>
      <c r="ES27">
        <v>61.14</v>
      </c>
      <c r="ET27">
        <v>25.851</v>
      </c>
      <c r="EU27">
        <v>22.51</v>
      </c>
      <c r="EV27">
        <v>60.8301</v>
      </c>
      <c r="EW27">
        <v>47.0713</v>
      </c>
      <c r="EX27">
        <v>1</v>
      </c>
      <c r="EY27">
        <v>-0.150407</v>
      </c>
      <c r="EZ27">
        <v>1.46268</v>
      </c>
      <c r="FA27">
        <v>20.1435</v>
      </c>
      <c r="FB27">
        <v>5.20291</v>
      </c>
      <c r="FC27">
        <v>12.0052</v>
      </c>
      <c r="FD27">
        <v>4.976</v>
      </c>
      <c r="FE27">
        <v>3.2934</v>
      </c>
      <c r="FF27">
        <v>9999</v>
      </c>
      <c r="FG27">
        <v>708.1</v>
      </c>
      <c r="FH27">
        <v>9999</v>
      </c>
      <c r="FI27">
        <v>9999</v>
      </c>
      <c r="FJ27">
        <v>1.86279</v>
      </c>
      <c r="FK27">
        <v>1.86768</v>
      </c>
      <c r="FL27">
        <v>1.86746</v>
      </c>
      <c r="FM27">
        <v>1.86859</v>
      </c>
      <c r="FN27">
        <v>1.86951</v>
      </c>
      <c r="FO27">
        <v>1.86554</v>
      </c>
      <c r="FP27">
        <v>1.86667</v>
      </c>
      <c r="FQ27">
        <v>1.86807</v>
      </c>
      <c r="FR27">
        <v>5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9.93</v>
      </c>
      <c r="GF27">
        <v>0.2982</v>
      </c>
      <c r="GG27">
        <v>4.06905039989229</v>
      </c>
      <c r="GH27">
        <v>0.00658963167372077</v>
      </c>
      <c r="GI27">
        <v>-4.22092532282452e-07</v>
      </c>
      <c r="GJ27">
        <v>-7.06053572793055e-11</v>
      </c>
      <c r="GK27">
        <v>-0.0360469706206277</v>
      </c>
      <c r="GL27">
        <v>-0.0215699510358357</v>
      </c>
      <c r="GM27">
        <v>0.00246731695535422</v>
      </c>
      <c r="GN27">
        <v>-2.63680080038783e-05</v>
      </c>
      <c r="GO27">
        <v>-4</v>
      </c>
      <c r="GP27">
        <v>2079</v>
      </c>
      <c r="GQ27">
        <v>1</v>
      </c>
      <c r="GR27">
        <v>22</v>
      </c>
      <c r="GS27">
        <v>0.8</v>
      </c>
      <c r="GT27">
        <v>0.9</v>
      </c>
      <c r="GU27">
        <v>2.06177</v>
      </c>
      <c r="GV27">
        <v>2.58179</v>
      </c>
      <c r="GW27">
        <v>1.54785</v>
      </c>
      <c r="GX27">
        <v>2.30835</v>
      </c>
      <c r="GY27">
        <v>1.34644</v>
      </c>
      <c r="GZ27">
        <v>2.36938</v>
      </c>
      <c r="HA27">
        <v>30.0718</v>
      </c>
      <c r="HB27">
        <v>15.9007</v>
      </c>
      <c r="HC27">
        <v>18</v>
      </c>
      <c r="HD27">
        <v>499.104</v>
      </c>
      <c r="HE27">
        <v>423.747</v>
      </c>
      <c r="HF27">
        <v>20.3653</v>
      </c>
      <c r="HG27">
        <v>25.2703</v>
      </c>
      <c r="HH27">
        <v>30.0001</v>
      </c>
      <c r="HI27">
        <v>25.28</v>
      </c>
      <c r="HJ27">
        <v>25.2295</v>
      </c>
      <c r="HK27">
        <v>41.2712</v>
      </c>
      <c r="HL27">
        <v>28.5666</v>
      </c>
      <c r="HM27">
        <v>64.6542</v>
      </c>
      <c r="HN27">
        <v>20.3611</v>
      </c>
      <c r="HO27">
        <v>1000</v>
      </c>
      <c r="HP27">
        <v>17.6066</v>
      </c>
      <c r="HQ27">
        <v>102.639</v>
      </c>
      <c r="HR27">
        <v>103.178</v>
      </c>
    </row>
    <row r="28" spans="1:226">
      <c r="A28">
        <v>12</v>
      </c>
      <c r="B28">
        <v>1663859326</v>
      </c>
      <c r="C28">
        <v>1306.5</v>
      </c>
      <c r="D28" t="s">
        <v>393</v>
      </c>
      <c r="E28" t="s">
        <v>394</v>
      </c>
      <c r="F28">
        <v>5</v>
      </c>
      <c r="G28" t="s">
        <v>353</v>
      </c>
      <c r="H28" t="s">
        <v>354</v>
      </c>
      <c r="I28">
        <v>1663859318.25</v>
      </c>
      <c r="J28">
        <f>(K28)/1000</f>
        <v>0</v>
      </c>
      <c r="K28">
        <f>IF(BF28, AN28, AH28)</f>
        <v>0</v>
      </c>
      <c r="L28">
        <f>IF(BF28, AI28, AG28)</f>
        <v>0</v>
      </c>
      <c r="M28">
        <f>BH28 - IF(AU28&gt;1, L28*BB28*100.0/(AW28*BV28), 0)</f>
        <v>0</v>
      </c>
      <c r="N28">
        <f>((T28-J28/2)*M28-L28)/(T28+J28/2)</f>
        <v>0</v>
      </c>
      <c r="O28">
        <f>N28*(BO28+BP28)/1000.0</f>
        <v>0</v>
      </c>
      <c r="P28">
        <f>(BH28 - IF(AU28&gt;1, L28*BB28*100.0/(AW28*BV28), 0))*(BO28+BP28)/1000.0</f>
        <v>0</v>
      </c>
      <c r="Q28">
        <f>2.0/((1/S28-1/R28)+SIGN(S28)*SQRT((1/S28-1/R28)*(1/S28-1/R28) + 4*BC28/((BC28+1)*(BC28+1))*(2*1/S28*1/R28-1/R28*1/R28)))</f>
        <v>0</v>
      </c>
      <c r="R28">
        <f>IF(LEFT(BD28,1)&lt;&gt;"0",IF(LEFT(BD28,1)="1",3.0,BE28),$D$5+$E$5*(BV28*BO28/($K$5*1000))+$F$5*(BV28*BO28/($K$5*1000))*MAX(MIN(BB28,$J$5),$I$5)*MAX(MIN(BB28,$J$5),$I$5)+$G$5*MAX(MIN(BB28,$J$5),$I$5)*(BV28*BO28/($K$5*1000))+$H$5*(BV28*BO28/($K$5*1000))*(BV28*BO28/($K$5*1000)))</f>
        <v>0</v>
      </c>
      <c r="S28">
        <f>J28*(1000-(1000*0.61365*exp(17.502*W28/(240.97+W28))/(BO28+BP28)+BJ28)/2)/(1000*0.61365*exp(17.502*W28/(240.97+W28))/(BO28+BP28)-BJ28)</f>
        <v>0</v>
      </c>
      <c r="T28">
        <f>1/((BC28+1)/(Q28/1.6)+1/(R28/1.37)) + BC28/((BC28+1)/(Q28/1.6) + BC28/(R28/1.37))</f>
        <v>0</v>
      </c>
      <c r="U28">
        <f>(AX28*BA28)</f>
        <v>0</v>
      </c>
      <c r="V28">
        <f>(BQ28+(U28+2*0.95*5.67E-8*(((BQ28+$B$7)+273)^4-(BQ28+273)^4)-44100*J28)/(1.84*29.3*R28+8*0.95*5.67E-8*(BQ28+273)^3))</f>
        <v>0</v>
      </c>
      <c r="W28">
        <f>($C$7*BR28+$D$7*BS28+$E$7*V28)</f>
        <v>0</v>
      </c>
      <c r="X28">
        <f>0.61365*exp(17.502*W28/(240.97+W28))</f>
        <v>0</v>
      </c>
      <c r="Y28">
        <f>(Z28/AA28*100)</f>
        <v>0</v>
      </c>
      <c r="Z28">
        <f>BJ28*(BO28+BP28)/1000</f>
        <v>0</v>
      </c>
      <c r="AA28">
        <f>0.61365*exp(17.502*BQ28/(240.97+BQ28))</f>
        <v>0</v>
      </c>
      <c r="AB28">
        <f>(X28-BJ28*(BO28+BP28)/1000)</f>
        <v>0</v>
      </c>
      <c r="AC28">
        <f>(-J28*44100)</f>
        <v>0</v>
      </c>
      <c r="AD28">
        <f>2*29.3*R28*0.92*(BQ28-W28)</f>
        <v>0</v>
      </c>
      <c r="AE28">
        <f>2*0.95*5.67E-8*(((BQ28+$B$7)+273)^4-(W28+273)^4)</f>
        <v>0</v>
      </c>
      <c r="AF28">
        <f>U28+AE28+AC28+AD28</f>
        <v>0</v>
      </c>
      <c r="AG28">
        <f>BN28*AU28*(BI28-BH28*(1000-AU28*BK28)/(1000-AU28*BJ28))/(100*BB28)</f>
        <v>0</v>
      </c>
      <c r="AH28">
        <f>1000*BN28*AU28*(BJ28-BK28)/(100*BB28*(1000-AU28*BJ28))</f>
        <v>0</v>
      </c>
      <c r="AI28">
        <f>(AJ28 - AK28 - BO28*1E3/(8.314*(BQ28+273.15)) * AM28/BN28 * AL28) * BN28/(100*BB28) * (1000 - BK28)/1000</f>
        <v>0</v>
      </c>
      <c r="AJ28">
        <v>1222.1129430303</v>
      </c>
      <c r="AK28">
        <v>1190.10915151515</v>
      </c>
      <c r="AL28">
        <v>-0.0230424242425958</v>
      </c>
      <c r="AM28">
        <v>65.11</v>
      </c>
      <c r="AN28">
        <f>(AP28 - AO28 + BO28*1E3/(8.314*(BQ28+273.15)) * AR28/BN28 * AQ28) * BN28/(100*BB28) * 1000/(1000 - AP28)</f>
        <v>0</v>
      </c>
      <c r="AO28">
        <v>18.1131902687398</v>
      </c>
      <c r="AP28">
        <v>20.2271127272727</v>
      </c>
      <c r="AQ28">
        <v>-0.000152347635157933</v>
      </c>
      <c r="AR28">
        <v>123.015651760039</v>
      </c>
      <c r="AS28">
        <v>0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MAX(0,($B$13+$C$13*BV28)/(1+$D$13*BV28)*BO28/(BQ28+273)*$E$13)</f>
        <v>0</v>
      </c>
      <c r="AX28">
        <f>$B$11*BW28+$C$11*BX28+$F$11*CI28*(1-CL28)</f>
        <v>0</v>
      </c>
      <c r="AY28">
        <f>AX28*AZ28</f>
        <v>0</v>
      </c>
      <c r="AZ28">
        <f>($B$11*$D$9+$C$11*$D$9+$F$11*((CV28+CN28)/MAX(CV28+CN28+CW28, 0.1)*$I$9+CW28/MAX(CV28+CN28+CW28, 0.1)*$J$9))/($B$11+$C$11+$F$11)</f>
        <v>0</v>
      </c>
      <c r="BA28">
        <f>($B$11*$K$9+$C$11*$K$9+$F$11*((CV28+CN28)/MAX(CV28+CN28+CW28, 0.1)*$P$9+CW28/MAX(CV28+CN28+CW28, 0.1)*$Q$9))/($B$11+$C$11+$F$11)</f>
        <v>0</v>
      </c>
      <c r="BB28">
        <v>6</v>
      </c>
      <c r="BC28">
        <v>0.5</v>
      </c>
      <c r="BD28" t="s">
        <v>355</v>
      </c>
      <c r="BE28">
        <v>2</v>
      </c>
      <c r="BF28" t="b">
        <v>0</v>
      </c>
      <c r="BG28">
        <v>1663859318.25</v>
      </c>
      <c r="BH28">
        <v>1166.10366666667</v>
      </c>
      <c r="BI28">
        <v>1199.97333333333</v>
      </c>
      <c r="BJ28">
        <v>20.2405</v>
      </c>
      <c r="BK28">
        <v>18.11172</v>
      </c>
      <c r="BL28">
        <v>1155.18566666667</v>
      </c>
      <c r="BM28">
        <v>19.93563</v>
      </c>
      <c r="BN28">
        <v>500.088566666667</v>
      </c>
      <c r="BO28">
        <v>90.85133</v>
      </c>
      <c r="BP28">
        <v>0.0999308866666667</v>
      </c>
      <c r="BQ28">
        <v>24.32856</v>
      </c>
      <c r="BR28">
        <v>25.0349933333333</v>
      </c>
      <c r="BS28">
        <v>999.9</v>
      </c>
      <c r="BT28">
        <v>0</v>
      </c>
      <c r="BU28">
        <v>0</v>
      </c>
      <c r="BV28">
        <v>10009.8333333333</v>
      </c>
      <c r="BW28">
        <v>0</v>
      </c>
      <c r="BX28">
        <v>11.2747966666667</v>
      </c>
      <c r="BY28">
        <v>-33.8692033333333</v>
      </c>
      <c r="BZ28">
        <v>1190.19366666667</v>
      </c>
      <c r="CA28">
        <v>1222.108</v>
      </c>
      <c r="CB28">
        <v>2.128775</v>
      </c>
      <c r="CC28">
        <v>1199.97333333333</v>
      </c>
      <c r="CD28">
        <v>18.11172</v>
      </c>
      <c r="CE28">
        <v>1.838876</v>
      </c>
      <c r="CF28">
        <v>1.64547366666667</v>
      </c>
      <c r="CG28">
        <v>16.1212333333333</v>
      </c>
      <c r="CH28">
        <v>14.3913833333333</v>
      </c>
      <c r="CI28">
        <v>1999.96466666667</v>
      </c>
      <c r="CJ28">
        <v>0.9800024</v>
      </c>
      <c r="CK28">
        <v>0.01999764</v>
      </c>
      <c r="CL28">
        <v>0</v>
      </c>
      <c r="CM28">
        <v>2.3362</v>
      </c>
      <c r="CN28">
        <v>0</v>
      </c>
      <c r="CO28">
        <v>15167.34</v>
      </c>
      <c r="CP28">
        <v>17299.8633333333</v>
      </c>
      <c r="CQ28">
        <v>39.6206</v>
      </c>
      <c r="CR28">
        <v>40.4018</v>
      </c>
      <c r="CS28">
        <v>39.1539333333333</v>
      </c>
      <c r="CT28">
        <v>39.3205666666667</v>
      </c>
      <c r="CU28">
        <v>38.6830666666667</v>
      </c>
      <c r="CV28">
        <v>1959.97066666667</v>
      </c>
      <c r="CW28">
        <v>39.993</v>
      </c>
      <c r="CX28">
        <v>0</v>
      </c>
      <c r="CY28">
        <v>1663859319.8</v>
      </c>
      <c r="CZ28">
        <v>0</v>
      </c>
      <c r="DA28">
        <v>1663859286</v>
      </c>
      <c r="DB28" t="s">
        <v>395</v>
      </c>
      <c r="DC28">
        <v>1663859286</v>
      </c>
      <c r="DD28">
        <v>1663859277</v>
      </c>
      <c r="DE28">
        <v>12</v>
      </c>
      <c r="DF28">
        <v>-0.089</v>
      </c>
      <c r="DG28">
        <v>-0.001</v>
      </c>
      <c r="DH28">
        <v>11.099</v>
      </c>
      <c r="DI28">
        <v>0.201</v>
      </c>
      <c r="DJ28">
        <v>1200</v>
      </c>
      <c r="DK28">
        <v>18</v>
      </c>
      <c r="DL28">
        <v>0.34</v>
      </c>
      <c r="DM28">
        <v>0.11</v>
      </c>
      <c r="DN28">
        <v>-33.8668682926829</v>
      </c>
      <c r="DO28">
        <v>0.122239024390272</v>
      </c>
      <c r="DP28">
        <v>0.134347529753039</v>
      </c>
      <c r="DQ28">
        <v>0</v>
      </c>
      <c r="DR28">
        <v>2.13467585365854</v>
      </c>
      <c r="DS28">
        <v>-0.1356006271777</v>
      </c>
      <c r="DT28">
        <v>0.0136907381859469</v>
      </c>
      <c r="DU28">
        <v>0</v>
      </c>
      <c r="DV28">
        <v>0</v>
      </c>
      <c r="DW28">
        <v>2</v>
      </c>
      <c r="DX28" t="s">
        <v>357</v>
      </c>
      <c r="DY28">
        <v>2.97516</v>
      </c>
      <c r="DZ28">
        <v>2.7539</v>
      </c>
      <c r="EA28">
        <v>0.18455</v>
      </c>
      <c r="EB28">
        <v>0.188796</v>
      </c>
      <c r="EC28">
        <v>0.0923601</v>
      </c>
      <c r="ED28">
        <v>0.0863115</v>
      </c>
      <c r="EE28">
        <v>31867.9</v>
      </c>
      <c r="EF28">
        <v>34580.1</v>
      </c>
      <c r="EG28">
        <v>35405.4</v>
      </c>
      <c r="EH28">
        <v>38649.9</v>
      </c>
      <c r="EI28">
        <v>45546.4</v>
      </c>
      <c r="EJ28">
        <v>50990.9</v>
      </c>
      <c r="EK28">
        <v>55314.9</v>
      </c>
      <c r="EL28">
        <v>61974</v>
      </c>
      <c r="EM28">
        <v>2.0006</v>
      </c>
      <c r="EN28">
        <v>1.8876</v>
      </c>
      <c r="EO28">
        <v>0.138998</v>
      </c>
      <c r="EP28">
        <v>0</v>
      </c>
      <c r="EQ28">
        <v>22.7435</v>
      </c>
      <c r="ER28">
        <v>999.9</v>
      </c>
      <c r="ES28">
        <v>60.805</v>
      </c>
      <c r="ET28">
        <v>25.921</v>
      </c>
      <c r="EU28">
        <v>22.4759</v>
      </c>
      <c r="EV28">
        <v>60.5501</v>
      </c>
      <c r="EW28">
        <v>47.2276</v>
      </c>
      <c r="EX28">
        <v>1</v>
      </c>
      <c r="EY28">
        <v>-0.145671</v>
      </c>
      <c r="EZ28">
        <v>1.8359</v>
      </c>
      <c r="FA28">
        <v>20.1418</v>
      </c>
      <c r="FB28">
        <v>5.20172</v>
      </c>
      <c r="FC28">
        <v>12.004</v>
      </c>
      <c r="FD28">
        <v>4.976</v>
      </c>
      <c r="FE28">
        <v>3.2932</v>
      </c>
      <c r="FF28">
        <v>9999</v>
      </c>
      <c r="FG28">
        <v>708.1</v>
      </c>
      <c r="FH28">
        <v>9999</v>
      </c>
      <c r="FI28">
        <v>9999</v>
      </c>
      <c r="FJ28">
        <v>1.86279</v>
      </c>
      <c r="FK28">
        <v>1.8678</v>
      </c>
      <c r="FL28">
        <v>1.86749</v>
      </c>
      <c r="FM28">
        <v>1.86859</v>
      </c>
      <c r="FN28">
        <v>1.86951</v>
      </c>
      <c r="FO28">
        <v>1.86557</v>
      </c>
      <c r="FP28">
        <v>1.86664</v>
      </c>
      <c r="FQ28">
        <v>1.86804</v>
      </c>
      <c r="FR28">
        <v>5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10.92</v>
      </c>
      <c r="GF28">
        <v>0.3041</v>
      </c>
      <c r="GG28">
        <v>3.97888872029195</v>
      </c>
      <c r="GH28">
        <v>0.00658963167372077</v>
      </c>
      <c r="GI28">
        <v>-4.22092532282452e-07</v>
      </c>
      <c r="GJ28">
        <v>-7.06053572793055e-11</v>
      </c>
      <c r="GK28">
        <v>-0.0367829901912015</v>
      </c>
      <c r="GL28">
        <v>-0.0215699510358357</v>
      </c>
      <c r="GM28">
        <v>0.00246731695535422</v>
      </c>
      <c r="GN28">
        <v>-2.63680080038783e-05</v>
      </c>
      <c r="GO28">
        <v>-4</v>
      </c>
      <c r="GP28">
        <v>2079</v>
      </c>
      <c r="GQ28">
        <v>1</v>
      </c>
      <c r="GR28">
        <v>22</v>
      </c>
      <c r="GS28">
        <v>0.7</v>
      </c>
      <c r="GT28">
        <v>0.8</v>
      </c>
      <c r="GU28">
        <v>2.3877</v>
      </c>
      <c r="GV28">
        <v>2.58789</v>
      </c>
      <c r="GW28">
        <v>1.54785</v>
      </c>
      <c r="GX28">
        <v>2.30713</v>
      </c>
      <c r="GY28">
        <v>1.34644</v>
      </c>
      <c r="GZ28">
        <v>2.28882</v>
      </c>
      <c r="HA28">
        <v>30.1361</v>
      </c>
      <c r="HB28">
        <v>15.8745</v>
      </c>
      <c r="HC28">
        <v>18</v>
      </c>
      <c r="HD28">
        <v>498.445</v>
      </c>
      <c r="HE28">
        <v>424.518</v>
      </c>
      <c r="HF28">
        <v>20.0044</v>
      </c>
      <c r="HG28">
        <v>25.309</v>
      </c>
      <c r="HH28">
        <v>30.0004</v>
      </c>
      <c r="HI28">
        <v>25.3075</v>
      </c>
      <c r="HJ28">
        <v>25.2549</v>
      </c>
      <c r="HK28">
        <v>47.7801</v>
      </c>
      <c r="HL28">
        <v>26.2688</v>
      </c>
      <c r="HM28">
        <v>64.2626</v>
      </c>
      <c r="HN28">
        <v>20.0125</v>
      </c>
      <c r="HO28">
        <v>1200</v>
      </c>
      <c r="HP28">
        <v>18.1915</v>
      </c>
      <c r="HQ28">
        <v>102.632</v>
      </c>
      <c r="HR28">
        <v>103.169</v>
      </c>
    </row>
    <row r="29" spans="1:226">
      <c r="A29">
        <v>13</v>
      </c>
      <c r="B29">
        <v>1663859446.5</v>
      </c>
      <c r="C29">
        <v>1427</v>
      </c>
      <c r="D29" t="s">
        <v>396</v>
      </c>
      <c r="E29" t="s">
        <v>397</v>
      </c>
      <c r="F29">
        <v>5</v>
      </c>
      <c r="G29" t="s">
        <v>353</v>
      </c>
      <c r="H29" t="s">
        <v>354</v>
      </c>
      <c r="I29">
        <v>1663859438.75</v>
      </c>
      <c r="J29">
        <f>(K29)/1000</f>
        <v>0</v>
      </c>
      <c r="K29">
        <f>IF(BF29, AN29, AH29)</f>
        <v>0</v>
      </c>
      <c r="L29">
        <f>IF(BF29, AI29, AG29)</f>
        <v>0</v>
      </c>
      <c r="M29">
        <f>BH29 - IF(AU29&gt;1, L29*BB29*100.0/(AW29*BV29), 0)</f>
        <v>0</v>
      </c>
      <c r="N29">
        <f>((T29-J29/2)*M29-L29)/(T29+J29/2)</f>
        <v>0</v>
      </c>
      <c r="O29">
        <f>N29*(BO29+BP29)/1000.0</f>
        <v>0</v>
      </c>
      <c r="P29">
        <f>(BH29 - IF(AU29&gt;1, L29*BB29*100.0/(AW29*BV29), 0))*(BO29+BP29)/1000.0</f>
        <v>0</v>
      </c>
      <c r="Q29">
        <f>2.0/((1/S29-1/R29)+SIGN(S29)*SQRT((1/S29-1/R29)*(1/S29-1/R29) + 4*BC29/((BC29+1)*(BC29+1))*(2*1/S29*1/R29-1/R29*1/R29)))</f>
        <v>0</v>
      </c>
      <c r="R29">
        <f>IF(LEFT(BD29,1)&lt;&gt;"0",IF(LEFT(BD29,1)="1",3.0,BE29),$D$5+$E$5*(BV29*BO29/($K$5*1000))+$F$5*(BV29*BO29/($K$5*1000))*MAX(MIN(BB29,$J$5),$I$5)*MAX(MIN(BB29,$J$5),$I$5)+$G$5*MAX(MIN(BB29,$J$5),$I$5)*(BV29*BO29/($K$5*1000))+$H$5*(BV29*BO29/($K$5*1000))*(BV29*BO29/($K$5*1000)))</f>
        <v>0</v>
      </c>
      <c r="S29">
        <f>J29*(1000-(1000*0.61365*exp(17.502*W29/(240.97+W29))/(BO29+BP29)+BJ29)/2)/(1000*0.61365*exp(17.502*W29/(240.97+W29))/(BO29+BP29)-BJ29)</f>
        <v>0</v>
      </c>
      <c r="T29">
        <f>1/((BC29+1)/(Q29/1.6)+1/(R29/1.37)) + BC29/((BC29+1)/(Q29/1.6) + BC29/(R29/1.37))</f>
        <v>0</v>
      </c>
      <c r="U29">
        <f>(AX29*BA29)</f>
        <v>0</v>
      </c>
      <c r="V29">
        <f>(BQ29+(U29+2*0.95*5.67E-8*(((BQ29+$B$7)+273)^4-(BQ29+273)^4)-44100*J29)/(1.84*29.3*R29+8*0.95*5.67E-8*(BQ29+273)^3))</f>
        <v>0</v>
      </c>
      <c r="W29">
        <f>($C$7*BR29+$D$7*BS29+$E$7*V29)</f>
        <v>0</v>
      </c>
      <c r="X29">
        <f>0.61365*exp(17.502*W29/(240.97+W29))</f>
        <v>0</v>
      </c>
      <c r="Y29">
        <f>(Z29/AA29*100)</f>
        <v>0</v>
      </c>
      <c r="Z29">
        <f>BJ29*(BO29+BP29)/1000</f>
        <v>0</v>
      </c>
      <c r="AA29">
        <f>0.61365*exp(17.502*BQ29/(240.97+BQ29))</f>
        <v>0</v>
      </c>
      <c r="AB29">
        <f>(X29-BJ29*(BO29+BP29)/1000)</f>
        <v>0</v>
      </c>
      <c r="AC29">
        <f>(-J29*44100)</f>
        <v>0</v>
      </c>
      <c r="AD29">
        <f>2*29.3*R29*0.92*(BQ29-W29)</f>
        <v>0</v>
      </c>
      <c r="AE29">
        <f>2*0.95*5.67E-8*(((BQ29+$B$7)+273)^4-(W29+273)^4)</f>
        <v>0</v>
      </c>
      <c r="AF29">
        <f>U29+AE29+AC29+AD29</f>
        <v>0</v>
      </c>
      <c r="AG29">
        <f>BN29*AU29*(BI29-BH29*(1000-AU29*BK29)/(1000-AU29*BJ29))/(100*BB29)</f>
        <v>0</v>
      </c>
      <c r="AH29">
        <f>1000*BN29*AU29*(BJ29-BK29)/(100*BB29*(1000-AU29*BJ29))</f>
        <v>0</v>
      </c>
      <c r="AI29">
        <f>(AJ29 - AK29 - BO29*1E3/(8.314*(BQ29+273.15)) * AM29/BN29 * AL29) * BN29/(100*BB29) * (1000 - BK29)/1000</f>
        <v>0</v>
      </c>
      <c r="AJ29">
        <v>1528.47311272727</v>
      </c>
      <c r="AK29">
        <v>1494.90393939394</v>
      </c>
      <c r="AL29">
        <v>-0.00464011544016685</v>
      </c>
      <c r="AM29">
        <v>65.11</v>
      </c>
      <c r="AN29">
        <f>(AP29 - AO29 + BO29*1E3/(8.314*(BQ29+273.15)) * AR29/BN29 * AQ29) * BN29/(100*BB29) * 1000/(1000 - AP29)</f>
        <v>0</v>
      </c>
      <c r="AO29">
        <v>18.548986937226</v>
      </c>
      <c r="AP29">
        <v>20.3846496969697</v>
      </c>
      <c r="AQ29">
        <v>-0.00186240737737245</v>
      </c>
      <c r="AR29">
        <v>123.146230501527</v>
      </c>
      <c r="AS29">
        <v>0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MAX(0,($B$13+$C$13*BV29)/(1+$D$13*BV29)*BO29/(BQ29+273)*$E$13)</f>
        <v>0</v>
      </c>
      <c r="AX29">
        <f>$B$11*BW29+$C$11*BX29+$F$11*CI29*(1-CL29)</f>
        <v>0</v>
      </c>
      <c r="AY29">
        <f>AX29*AZ29</f>
        <v>0</v>
      </c>
      <c r="AZ29">
        <f>($B$11*$D$9+$C$11*$D$9+$F$11*((CV29+CN29)/MAX(CV29+CN29+CW29, 0.1)*$I$9+CW29/MAX(CV29+CN29+CW29, 0.1)*$J$9))/($B$11+$C$11+$F$11)</f>
        <v>0</v>
      </c>
      <c r="BA29">
        <f>($B$11*$K$9+$C$11*$K$9+$F$11*((CV29+CN29)/MAX(CV29+CN29+CW29, 0.1)*$P$9+CW29/MAX(CV29+CN29+CW29, 0.1)*$Q$9))/($B$11+$C$11+$F$11)</f>
        <v>0</v>
      </c>
      <c r="BB29">
        <v>6</v>
      </c>
      <c r="BC29">
        <v>0.5</v>
      </c>
      <c r="BD29" t="s">
        <v>355</v>
      </c>
      <c r="BE29">
        <v>2</v>
      </c>
      <c r="BF29" t="b">
        <v>0</v>
      </c>
      <c r="BG29">
        <v>1663859438.75</v>
      </c>
      <c r="BH29">
        <v>1464.27433333333</v>
      </c>
      <c r="BI29">
        <v>1500.00433333333</v>
      </c>
      <c r="BJ29">
        <v>20.4153866666667</v>
      </c>
      <c r="BK29">
        <v>18.5469</v>
      </c>
      <c r="BL29">
        <v>1452.04466666667</v>
      </c>
      <c r="BM29">
        <v>20.1036766666667</v>
      </c>
      <c r="BN29">
        <v>500.104366666667</v>
      </c>
      <c r="BO29">
        <v>90.84958</v>
      </c>
      <c r="BP29">
        <v>0.0999419233333333</v>
      </c>
      <c r="BQ29">
        <v>24.3877533333333</v>
      </c>
      <c r="BR29">
        <v>25.06948</v>
      </c>
      <c r="BS29">
        <v>999.9</v>
      </c>
      <c r="BT29">
        <v>0</v>
      </c>
      <c r="BU29">
        <v>0</v>
      </c>
      <c r="BV29">
        <v>10003.1666666667</v>
      </c>
      <c r="BW29">
        <v>0</v>
      </c>
      <c r="BX29">
        <v>11.3086</v>
      </c>
      <c r="BY29">
        <v>-35.7303233333333</v>
      </c>
      <c r="BZ29">
        <v>1494.79133333333</v>
      </c>
      <c r="CA29">
        <v>1528.35133333333</v>
      </c>
      <c r="CB29">
        <v>1.86848866666667</v>
      </c>
      <c r="CC29">
        <v>1500.00433333333</v>
      </c>
      <c r="CD29">
        <v>18.5469</v>
      </c>
      <c r="CE29">
        <v>1.85472966666667</v>
      </c>
      <c r="CF29">
        <v>1.684978</v>
      </c>
      <c r="CG29">
        <v>16.2558266666667</v>
      </c>
      <c r="CH29">
        <v>14.7587266666667</v>
      </c>
      <c r="CI29">
        <v>2000.07966666667</v>
      </c>
      <c r="CJ29">
        <v>0.9800006</v>
      </c>
      <c r="CK29">
        <v>0.0199994733333333</v>
      </c>
      <c r="CL29">
        <v>0</v>
      </c>
      <c r="CM29">
        <v>2.33738666666667</v>
      </c>
      <c r="CN29">
        <v>0</v>
      </c>
      <c r="CO29">
        <v>15132.5066666667</v>
      </c>
      <c r="CP29">
        <v>17300.84</v>
      </c>
      <c r="CQ29">
        <v>41.6914</v>
      </c>
      <c r="CR29">
        <v>41.9456</v>
      </c>
      <c r="CS29">
        <v>41.004</v>
      </c>
      <c r="CT29">
        <v>41.4956</v>
      </c>
      <c r="CU29">
        <v>40.5496666666667</v>
      </c>
      <c r="CV29">
        <v>1960.07966666667</v>
      </c>
      <c r="CW29">
        <v>39.9996666666667</v>
      </c>
      <c r="CX29">
        <v>0</v>
      </c>
      <c r="CY29">
        <v>1663859440.4</v>
      </c>
      <c r="CZ29">
        <v>0</v>
      </c>
      <c r="DA29">
        <v>1663859387.5</v>
      </c>
      <c r="DB29" t="s">
        <v>398</v>
      </c>
      <c r="DC29">
        <v>1663859387.5</v>
      </c>
      <c r="DD29">
        <v>1663859378.5</v>
      </c>
      <c r="DE29">
        <v>13</v>
      </c>
      <c r="DF29">
        <v>-0.211</v>
      </c>
      <c r="DG29">
        <v>-0.001</v>
      </c>
      <c r="DH29">
        <v>12.403</v>
      </c>
      <c r="DI29">
        <v>0.222</v>
      </c>
      <c r="DJ29">
        <v>1500</v>
      </c>
      <c r="DK29">
        <v>18</v>
      </c>
      <c r="DL29">
        <v>0.35</v>
      </c>
      <c r="DM29">
        <v>0.12</v>
      </c>
      <c r="DN29">
        <v>-35.743335</v>
      </c>
      <c r="DO29">
        <v>0.426409756097512</v>
      </c>
      <c r="DP29">
        <v>0.239102466057965</v>
      </c>
      <c r="DQ29">
        <v>0</v>
      </c>
      <c r="DR29">
        <v>1.88951725</v>
      </c>
      <c r="DS29">
        <v>-0.362503001876175</v>
      </c>
      <c r="DT29">
        <v>0.0349899632743091</v>
      </c>
      <c r="DU29">
        <v>0</v>
      </c>
      <c r="DV29">
        <v>0</v>
      </c>
      <c r="DW29">
        <v>2</v>
      </c>
      <c r="DX29" t="s">
        <v>357</v>
      </c>
      <c r="DY29">
        <v>2.9751</v>
      </c>
      <c r="DZ29">
        <v>2.75366</v>
      </c>
      <c r="EA29">
        <v>0.212178</v>
      </c>
      <c r="EB29">
        <v>0.21606</v>
      </c>
      <c r="EC29">
        <v>0.0928356</v>
      </c>
      <c r="ED29">
        <v>0.0877547</v>
      </c>
      <c r="EE29">
        <v>30786.6</v>
      </c>
      <c r="EF29">
        <v>33414.5</v>
      </c>
      <c r="EG29">
        <v>35402.6</v>
      </c>
      <c r="EH29">
        <v>38644.8</v>
      </c>
      <c r="EI29">
        <v>45518.9</v>
      </c>
      <c r="EJ29">
        <v>50905.2</v>
      </c>
      <c r="EK29">
        <v>55310</v>
      </c>
      <c r="EL29">
        <v>61967.1</v>
      </c>
      <c r="EM29">
        <v>2</v>
      </c>
      <c r="EN29">
        <v>1.8874</v>
      </c>
      <c r="EO29">
        <v>0.142008</v>
      </c>
      <c r="EP29">
        <v>0</v>
      </c>
      <c r="EQ29">
        <v>22.7244</v>
      </c>
      <c r="ER29">
        <v>999.9</v>
      </c>
      <c r="ES29">
        <v>60.658</v>
      </c>
      <c r="ET29">
        <v>25.992</v>
      </c>
      <c r="EU29">
        <v>22.5172</v>
      </c>
      <c r="EV29">
        <v>60.6101</v>
      </c>
      <c r="EW29">
        <v>46.6386</v>
      </c>
      <c r="EX29">
        <v>1</v>
      </c>
      <c r="EY29">
        <v>-0.139329</v>
      </c>
      <c r="EZ29">
        <v>2.23266</v>
      </c>
      <c r="FA29">
        <v>20.1344</v>
      </c>
      <c r="FB29">
        <v>5.19932</v>
      </c>
      <c r="FC29">
        <v>12.0076</v>
      </c>
      <c r="FD29">
        <v>4.976</v>
      </c>
      <c r="FE29">
        <v>3.2936</v>
      </c>
      <c r="FF29">
        <v>9999</v>
      </c>
      <c r="FG29">
        <v>708.2</v>
      </c>
      <c r="FH29">
        <v>9999</v>
      </c>
      <c r="FI29">
        <v>9999</v>
      </c>
      <c r="FJ29">
        <v>1.86279</v>
      </c>
      <c r="FK29">
        <v>1.86768</v>
      </c>
      <c r="FL29">
        <v>1.86749</v>
      </c>
      <c r="FM29">
        <v>1.86859</v>
      </c>
      <c r="FN29">
        <v>1.86951</v>
      </c>
      <c r="FO29">
        <v>1.86554</v>
      </c>
      <c r="FP29">
        <v>1.8667</v>
      </c>
      <c r="FQ29">
        <v>1.8681</v>
      </c>
      <c r="FR29">
        <v>5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12.23</v>
      </c>
      <c r="GF29">
        <v>0.31</v>
      </c>
      <c r="GG29">
        <v>3.76697407696042</v>
      </c>
      <c r="GH29">
        <v>0.00658963167372077</v>
      </c>
      <c r="GI29">
        <v>-4.22092532282452e-07</v>
      </c>
      <c r="GJ29">
        <v>-7.06053572793055e-11</v>
      </c>
      <c r="GK29">
        <v>-0.0375962312486897</v>
      </c>
      <c r="GL29">
        <v>-0.0215699510358357</v>
      </c>
      <c r="GM29">
        <v>0.00246731695535422</v>
      </c>
      <c r="GN29">
        <v>-2.63680080038783e-05</v>
      </c>
      <c r="GO29">
        <v>-4</v>
      </c>
      <c r="GP29">
        <v>2079</v>
      </c>
      <c r="GQ29">
        <v>1</v>
      </c>
      <c r="GR29">
        <v>22</v>
      </c>
      <c r="GS29">
        <v>1</v>
      </c>
      <c r="GT29">
        <v>1.1</v>
      </c>
      <c r="GU29">
        <v>2.85034</v>
      </c>
      <c r="GV29">
        <v>2.55615</v>
      </c>
      <c r="GW29">
        <v>1.54785</v>
      </c>
      <c r="GX29">
        <v>2.30591</v>
      </c>
      <c r="GY29">
        <v>1.34644</v>
      </c>
      <c r="GZ29">
        <v>2.41699</v>
      </c>
      <c r="HA29">
        <v>30.2005</v>
      </c>
      <c r="HB29">
        <v>15.8657</v>
      </c>
      <c r="HC29">
        <v>18</v>
      </c>
      <c r="HD29">
        <v>498.429</v>
      </c>
      <c r="HE29">
        <v>424.726</v>
      </c>
      <c r="HF29">
        <v>19.6627</v>
      </c>
      <c r="HG29">
        <v>25.3661</v>
      </c>
      <c r="HH29">
        <v>30.0006</v>
      </c>
      <c r="HI29">
        <v>25.3479</v>
      </c>
      <c r="HJ29">
        <v>25.2967</v>
      </c>
      <c r="HK29">
        <v>57.0356</v>
      </c>
      <c r="HL29">
        <v>24.9266</v>
      </c>
      <c r="HM29">
        <v>64.5464</v>
      </c>
      <c r="HN29">
        <v>19.6689</v>
      </c>
      <c r="HO29">
        <v>1500</v>
      </c>
      <c r="HP29">
        <v>18.5647</v>
      </c>
      <c r="HQ29">
        <v>102.624</v>
      </c>
      <c r="HR29">
        <v>103.157</v>
      </c>
    </row>
    <row r="30" spans="1:226">
      <c r="A30">
        <v>14</v>
      </c>
      <c r="B30">
        <v>1663859567</v>
      </c>
      <c r="C30">
        <v>1547.5</v>
      </c>
      <c r="D30" t="s">
        <v>399</v>
      </c>
      <c r="E30" t="s">
        <v>400</v>
      </c>
      <c r="F30">
        <v>5</v>
      </c>
      <c r="G30" t="s">
        <v>353</v>
      </c>
      <c r="H30" t="s">
        <v>354</v>
      </c>
      <c r="I30">
        <v>1663859559.25</v>
      </c>
      <c r="J30">
        <f>(K30)/1000</f>
        <v>0</v>
      </c>
      <c r="K30">
        <f>IF(BF30, AN30, AH30)</f>
        <v>0</v>
      </c>
      <c r="L30">
        <f>IF(BF30, AI30, AG30)</f>
        <v>0</v>
      </c>
      <c r="M30">
        <f>BH30 - IF(AU30&gt;1, L30*BB30*100.0/(AW30*BV30), 0)</f>
        <v>0</v>
      </c>
      <c r="N30">
        <f>((T30-J30/2)*M30-L30)/(T30+J30/2)</f>
        <v>0</v>
      </c>
      <c r="O30">
        <f>N30*(BO30+BP30)/1000.0</f>
        <v>0</v>
      </c>
      <c r="P30">
        <f>(BH30 - IF(AU30&gt;1, L30*BB30*100.0/(AW30*BV30), 0))*(BO30+BP30)/1000.0</f>
        <v>0</v>
      </c>
      <c r="Q30">
        <f>2.0/((1/S30-1/R30)+SIGN(S30)*SQRT((1/S30-1/R30)*(1/S30-1/R30) + 4*BC30/((BC30+1)*(BC30+1))*(2*1/S30*1/R30-1/R30*1/R30)))</f>
        <v>0</v>
      </c>
      <c r="R30">
        <f>IF(LEFT(BD30,1)&lt;&gt;"0",IF(LEFT(BD30,1)="1",3.0,BE30),$D$5+$E$5*(BV30*BO30/($K$5*1000))+$F$5*(BV30*BO30/($K$5*1000))*MAX(MIN(BB30,$J$5),$I$5)*MAX(MIN(BB30,$J$5),$I$5)+$G$5*MAX(MIN(BB30,$J$5),$I$5)*(BV30*BO30/($K$5*1000))+$H$5*(BV30*BO30/($K$5*1000))*(BV30*BO30/($K$5*1000)))</f>
        <v>0</v>
      </c>
      <c r="S30">
        <f>J30*(1000-(1000*0.61365*exp(17.502*W30/(240.97+W30))/(BO30+BP30)+BJ30)/2)/(1000*0.61365*exp(17.502*W30/(240.97+W30))/(BO30+BP30)-BJ30)</f>
        <v>0</v>
      </c>
      <c r="T30">
        <f>1/((BC30+1)/(Q30/1.6)+1/(R30/1.37)) + BC30/((BC30+1)/(Q30/1.6) + BC30/(R30/1.37))</f>
        <v>0</v>
      </c>
      <c r="U30">
        <f>(AX30*BA30)</f>
        <v>0</v>
      </c>
      <c r="V30">
        <f>(BQ30+(U30+2*0.95*5.67E-8*(((BQ30+$B$7)+273)^4-(BQ30+273)^4)-44100*J30)/(1.84*29.3*R30+8*0.95*5.67E-8*(BQ30+273)^3))</f>
        <v>0</v>
      </c>
      <c r="W30">
        <f>($C$7*BR30+$D$7*BS30+$E$7*V30)</f>
        <v>0</v>
      </c>
      <c r="X30">
        <f>0.61365*exp(17.502*W30/(240.97+W30))</f>
        <v>0</v>
      </c>
      <c r="Y30">
        <f>(Z30/AA30*100)</f>
        <v>0</v>
      </c>
      <c r="Z30">
        <f>BJ30*(BO30+BP30)/1000</f>
        <v>0</v>
      </c>
      <c r="AA30">
        <f>0.61365*exp(17.502*BQ30/(240.97+BQ30))</f>
        <v>0</v>
      </c>
      <c r="AB30">
        <f>(X30-BJ30*(BO30+BP30)/1000)</f>
        <v>0</v>
      </c>
      <c r="AC30">
        <f>(-J30*44100)</f>
        <v>0</v>
      </c>
      <c r="AD30">
        <f>2*29.3*R30*0.92*(BQ30-W30)</f>
        <v>0</v>
      </c>
      <c r="AE30">
        <f>2*0.95*5.67E-8*(((BQ30+$B$7)+273)^4-(W30+273)^4)</f>
        <v>0</v>
      </c>
      <c r="AF30">
        <f>U30+AE30+AC30+AD30</f>
        <v>0</v>
      </c>
      <c r="AG30">
        <f>BN30*AU30*(BI30-BH30*(1000-AU30*BK30)/(1000-AU30*BJ30))/(100*BB30)</f>
        <v>0</v>
      </c>
      <c r="AH30">
        <f>1000*BN30*AU30*(BJ30-BK30)/(100*BB30*(1000-AU30*BJ30))</f>
        <v>0</v>
      </c>
      <c r="AI30">
        <f>(AJ30 - AK30 - BO30*1E3/(8.314*(BQ30+273.15)) * AM30/BN30 * AL30) * BN30/(100*BB30) * (1000 - BK30)/1000</f>
        <v>0</v>
      </c>
      <c r="AJ30">
        <v>407.397032824242</v>
      </c>
      <c r="AK30">
        <v>396.957860606061</v>
      </c>
      <c r="AL30">
        <v>0.0145639480519371</v>
      </c>
      <c r="AM30">
        <v>65.11</v>
      </c>
      <c r="AN30">
        <f>(AP30 - AO30 + BO30*1E3/(8.314*(BQ30+273.15)) * AR30/BN30 * AQ30) * BN30/(100*BB30) * 1000/(1000 - AP30)</f>
        <v>0</v>
      </c>
      <c r="AO30">
        <v>18.2261513760235</v>
      </c>
      <c r="AP30">
        <v>20.5869957575758</v>
      </c>
      <c r="AQ30">
        <v>-5.83076944925816e-05</v>
      </c>
      <c r="AR30">
        <v>123.053079085485</v>
      </c>
      <c r="AS30">
        <v>505</v>
      </c>
      <c r="AT30">
        <v>100</v>
      </c>
      <c r="AU30">
        <f>IF(AS30*$H$13&gt;=AW30,1.0,(AW30/(AW30-AS30*$H$13)))</f>
        <v>0</v>
      </c>
      <c r="AV30">
        <f>(AU30-1)*100</f>
        <v>0</v>
      </c>
      <c r="AW30">
        <f>MAX(0,($B$13+$C$13*BV30)/(1+$D$13*BV30)*BO30/(BQ30+273)*$E$13)</f>
        <v>0</v>
      </c>
      <c r="AX30">
        <f>$B$11*BW30+$C$11*BX30+$F$11*CI30*(1-CL30)</f>
        <v>0</v>
      </c>
      <c r="AY30">
        <f>AX30*AZ30</f>
        <v>0</v>
      </c>
      <c r="AZ30">
        <f>($B$11*$D$9+$C$11*$D$9+$F$11*((CV30+CN30)/MAX(CV30+CN30+CW30, 0.1)*$I$9+CW30/MAX(CV30+CN30+CW30, 0.1)*$J$9))/($B$11+$C$11+$F$11)</f>
        <v>0</v>
      </c>
      <c r="BA30">
        <f>($B$11*$K$9+$C$11*$K$9+$F$11*((CV30+CN30)/MAX(CV30+CN30+CW30, 0.1)*$P$9+CW30/MAX(CV30+CN30+CW30, 0.1)*$Q$9))/($B$11+$C$11+$F$11)</f>
        <v>0</v>
      </c>
      <c r="BB30">
        <v>6</v>
      </c>
      <c r="BC30">
        <v>0.5</v>
      </c>
      <c r="BD30" t="s">
        <v>355</v>
      </c>
      <c r="BE30">
        <v>2</v>
      </c>
      <c r="BF30" t="b">
        <v>0</v>
      </c>
      <c r="BG30">
        <v>1663859559.25</v>
      </c>
      <c r="BH30">
        <v>388.698233333333</v>
      </c>
      <c r="BI30">
        <v>399.9849</v>
      </c>
      <c r="BJ30">
        <v>20.5899133333333</v>
      </c>
      <c r="BK30">
        <v>18.23343</v>
      </c>
      <c r="BL30">
        <v>382.665266666667</v>
      </c>
      <c r="BM30">
        <v>20.27239</v>
      </c>
      <c r="BN30">
        <v>500.066366666667</v>
      </c>
      <c r="BO30">
        <v>90.84863</v>
      </c>
      <c r="BP30">
        <v>0.0115215733333333</v>
      </c>
      <c r="BQ30">
        <v>23.8049166666667</v>
      </c>
      <c r="BR30">
        <v>23.1844633333333</v>
      </c>
      <c r="BS30">
        <v>999.9</v>
      </c>
      <c r="BT30">
        <v>0</v>
      </c>
      <c r="BU30">
        <v>0</v>
      </c>
      <c r="BV30">
        <v>10013</v>
      </c>
      <c r="BW30">
        <v>0</v>
      </c>
      <c r="BX30">
        <v>11.4105033333333</v>
      </c>
      <c r="BY30">
        <v>-11.2865966666667</v>
      </c>
      <c r="BZ30">
        <v>396.8698</v>
      </c>
      <c r="CA30">
        <v>407.413366666667</v>
      </c>
      <c r="CB30">
        <v>2.35647366666667</v>
      </c>
      <c r="CC30">
        <v>399.9849</v>
      </c>
      <c r="CD30">
        <v>18.23343</v>
      </c>
      <c r="CE30">
        <v>1.87056466666667</v>
      </c>
      <c r="CF30">
        <v>1.65648233333333</v>
      </c>
      <c r="CG30">
        <v>16.3892833333333</v>
      </c>
      <c r="CH30">
        <v>14.4945133333333</v>
      </c>
      <c r="CI30">
        <v>1999.99633333333</v>
      </c>
      <c r="CJ30">
        <v>0.9799944</v>
      </c>
      <c r="CK30">
        <v>0.0200059066666667</v>
      </c>
      <c r="CL30">
        <v>0</v>
      </c>
      <c r="CM30">
        <v>2.24728666666667</v>
      </c>
      <c r="CN30">
        <v>0</v>
      </c>
      <c r="CO30">
        <v>291.926733333333</v>
      </c>
      <c r="CP30">
        <v>17300.09</v>
      </c>
      <c r="CQ30">
        <v>40.2123</v>
      </c>
      <c r="CR30">
        <v>40.0935</v>
      </c>
      <c r="CS30">
        <v>39.9371666666667</v>
      </c>
      <c r="CT30">
        <v>38.6205</v>
      </c>
      <c r="CU30">
        <v>39.1747666666667</v>
      </c>
      <c r="CV30">
        <v>1959.98466666667</v>
      </c>
      <c r="CW30">
        <v>40.0116666666667</v>
      </c>
      <c r="CX30">
        <v>0</v>
      </c>
      <c r="CY30">
        <v>1663859561</v>
      </c>
      <c r="CZ30">
        <v>0</v>
      </c>
      <c r="DA30">
        <v>1663859500</v>
      </c>
      <c r="DB30" t="s">
        <v>401</v>
      </c>
      <c r="DC30">
        <v>1663859496.5</v>
      </c>
      <c r="DD30">
        <v>1663859500</v>
      </c>
      <c r="DE30">
        <v>14</v>
      </c>
      <c r="DF30">
        <v>-0.19</v>
      </c>
      <c r="DG30">
        <v>-0.002</v>
      </c>
      <c r="DH30">
        <v>6.1</v>
      </c>
      <c r="DI30">
        <v>0.243</v>
      </c>
      <c r="DJ30">
        <v>399</v>
      </c>
      <c r="DK30">
        <v>19</v>
      </c>
      <c r="DL30">
        <v>1.11</v>
      </c>
      <c r="DM30">
        <v>0.12</v>
      </c>
      <c r="DN30">
        <v>-11.326985</v>
      </c>
      <c r="DO30">
        <v>0.735401876172628</v>
      </c>
      <c r="DP30">
        <v>0.113727273663796</v>
      </c>
      <c r="DQ30">
        <v>0</v>
      </c>
      <c r="DR30">
        <v>2.3495915</v>
      </c>
      <c r="DS30">
        <v>0.115737861163225</v>
      </c>
      <c r="DT30">
        <v>0.0128453274676047</v>
      </c>
      <c r="DU30">
        <v>0</v>
      </c>
      <c r="DV30">
        <v>0</v>
      </c>
      <c r="DW30">
        <v>2</v>
      </c>
      <c r="DX30" t="s">
        <v>357</v>
      </c>
      <c r="DY30">
        <v>2.97597</v>
      </c>
      <c r="DZ30">
        <v>2.66534</v>
      </c>
      <c r="EA30">
        <v>0.0858249</v>
      </c>
      <c r="EB30">
        <v>0.0889554</v>
      </c>
      <c r="EC30">
        <v>0.0934601</v>
      </c>
      <c r="ED30">
        <v>0.0866566</v>
      </c>
      <c r="EE30">
        <v>35715</v>
      </c>
      <c r="EF30">
        <v>38820.3</v>
      </c>
      <c r="EG30">
        <v>35397.9</v>
      </c>
      <c r="EH30">
        <v>38638.4</v>
      </c>
      <c r="EI30">
        <v>45479</v>
      </c>
      <c r="EJ30">
        <v>50955.9</v>
      </c>
      <c r="EK30">
        <v>55304</v>
      </c>
      <c r="EL30">
        <v>61958.3</v>
      </c>
      <c r="EM30">
        <v>0.305</v>
      </c>
      <c r="EN30">
        <v>1.8814</v>
      </c>
      <c r="EO30">
        <v>0.0697374</v>
      </c>
      <c r="EP30">
        <v>0</v>
      </c>
      <c r="EQ30">
        <v>22.6746</v>
      </c>
      <c r="ER30">
        <v>999.9</v>
      </c>
      <c r="ES30">
        <v>60.536</v>
      </c>
      <c r="ET30">
        <v>26.042</v>
      </c>
      <c r="EU30">
        <v>22.5392</v>
      </c>
      <c r="EV30">
        <v>60.7802</v>
      </c>
      <c r="EW30">
        <v>38.8502</v>
      </c>
      <c r="EX30">
        <v>1</v>
      </c>
      <c r="EY30">
        <v>-0.135772</v>
      </c>
      <c r="EZ30">
        <v>1.94336</v>
      </c>
      <c r="FA30">
        <v>20.1388</v>
      </c>
      <c r="FB30">
        <v>5.20411</v>
      </c>
      <c r="FC30">
        <v>12.0076</v>
      </c>
      <c r="FD30">
        <v>4.9756</v>
      </c>
      <c r="FE30">
        <v>3.293</v>
      </c>
      <c r="FF30">
        <v>9999</v>
      </c>
      <c r="FG30">
        <v>708.2</v>
      </c>
      <c r="FH30">
        <v>9999</v>
      </c>
      <c r="FI30">
        <v>9999</v>
      </c>
      <c r="FJ30">
        <v>1.86279</v>
      </c>
      <c r="FK30">
        <v>1.86777</v>
      </c>
      <c r="FL30">
        <v>1.86752</v>
      </c>
      <c r="FM30">
        <v>1.86859</v>
      </c>
      <c r="FN30">
        <v>1.86951</v>
      </c>
      <c r="FO30">
        <v>1.86554</v>
      </c>
      <c r="FP30">
        <v>1.86661</v>
      </c>
      <c r="FQ30">
        <v>1.8681</v>
      </c>
      <c r="FR30">
        <v>5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6.033</v>
      </c>
      <c r="GF30">
        <v>0.3172</v>
      </c>
      <c r="GG30">
        <v>3.57716910329399</v>
      </c>
      <c r="GH30">
        <v>0.00658963167372077</v>
      </c>
      <c r="GI30">
        <v>-4.22092532282452e-07</v>
      </c>
      <c r="GJ30">
        <v>-7.06053572793055e-11</v>
      </c>
      <c r="GK30">
        <v>-0.0395201983934432</v>
      </c>
      <c r="GL30">
        <v>-0.0215699510358357</v>
      </c>
      <c r="GM30">
        <v>0.00246731695535422</v>
      </c>
      <c r="GN30">
        <v>-2.63680080038783e-05</v>
      </c>
      <c r="GO30">
        <v>-4</v>
      </c>
      <c r="GP30">
        <v>2079</v>
      </c>
      <c r="GQ30">
        <v>1</v>
      </c>
      <c r="GR30">
        <v>22</v>
      </c>
      <c r="GS30">
        <v>1.2</v>
      </c>
      <c r="GT30">
        <v>1.1</v>
      </c>
      <c r="GU30">
        <v>0.993652</v>
      </c>
      <c r="GV30">
        <v>2.57324</v>
      </c>
      <c r="GW30">
        <v>1.54785</v>
      </c>
      <c r="GX30">
        <v>2.30835</v>
      </c>
      <c r="GY30">
        <v>1.34644</v>
      </c>
      <c r="GZ30">
        <v>2.39014</v>
      </c>
      <c r="HA30">
        <v>30.2649</v>
      </c>
      <c r="HB30">
        <v>15.8482</v>
      </c>
      <c r="HC30">
        <v>18</v>
      </c>
      <c r="HD30">
        <v>0.201993</v>
      </c>
      <c r="HE30">
        <v>421.694</v>
      </c>
      <c r="HF30">
        <v>19.5177</v>
      </c>
      <c r="HG30">
        <v>25.4303</v>
      </c>
      <c r="HH30">
        <v>30.0001</v>
      </c>
      <c r="HI30">
        <v>25.5058</v>
      </c>
      <c r="HJ30">
        <v>25.3479</v>
      </c>
      <c r="HK30">
        <v>19.9087</v>
      </c>
      <c r="HL30">
        <v>26.5348</v>
      </c>
      <c r="HM30">
        <v>64.705</v>
      </c>
      <c r="HN30">
        <v>19.5181</v>
      </c>
      <c r="HO30">
        <v>400</v>
      </c>
      <c r="HP30">
        <v>18.2042</v>
      </c>
      <c r="HQ30">
        <v>102.611</v>
      </c>
      <c r="HR30">
        <v>103.141</v>
      </c>
    </row>
    <row r="31" spans="1:226">
      <c r="A31">
        <v>15</v>
      </c>
      <c r="B31">
        <v>1663859930.1</v>
      </c>
      <c r="C31">
        <v>1910.59999990463</v>
      </c>
      <c r="D31" t="s">
        <v>402</v>
      </c>
      <c r="E31" t="s">
        <v>403</v>
      </c>
      <c r="F31">
        <v>5</v>
      </c>
      <c r="G31" t="s">
        <v>404</v>
      </c>
      <c r="H31" t="s">
        <v>354</v>
      </c>
      <c r="I31">
        <v>1663859922.1</v>
      </c>
      <c r="J31">
        <f>(K31)/1000</f>
        <v>0</v>
      </c>
      <c r="K31">
        <f>IF(BF31, AN31, AH31)</f>
        <v>0</v>
      </c>
      <c r="L31">
        <f>IF(BF31, AI31, AG31)</f>
        <v>0</v>
      </c>
      <c r="M31">
        <f>BH31 - IF(AU31&gt;1, L31*BB31*100.0/(AW31*BV31), 0)</f>
        <v>0</v>
      </c>
      <c r="N31">
        <f>((T31-J31/2)*M31-L31)/(T31+J31/2)</f>
        <v>0</v>
      </c>
      <c r="O31">
        <f>N31*(BO31+BP31)/1000.0</f>
        <v>0</v>
      </c>
      <c r="P31">
        <f>(BH31 - IF(AU31&gt;1, L31*BB31*100.0/(AW31*BV31), 0))*(BO31+BP31)/1000.0</f>
        <v>0</v>
      </c>
      <c r="Q31">
        <f>2.0/((1/S31-1/R31)+SIGN(S31)*SQRT((1/S31-1/R31)*(1/S31-1/R31) + 4*BC31/((BC31+1)*(BC31+1))*(2*1/S31*1/R31-1/R31*1/R31)))</f>
        <v>0</v>
      </c>
      <c r="R31">
        <f>IF(LEFT(BD31,1)&lt;&gt;"0",IF(LEFT(BD31,1)="1",3.0,BE31),$D$5+$E$5*(BV31*BO31/($K$5*1000))+$F$5*(BV31*BO31/($K$5*1000))*MAX(MIN(BB31,$J$5),$I$5)*MAX(MIN(BB31,$J$5),$I$5)+$G$5*MAX(MIN(BB31,$J$5),$I$5)*(BV31*BO31/($K$5*1000))+$H$5*(BV31*BO31/($K$5*1000))*(BV31*BO31/($K$5*1000)))</f>
        <v>0</v>
      </c>
      <c r="S31">
        <f>J31*(1000-(1000*0.61365*exp(17.502*W31/(240.97+W31))/(BO31+BP31)+BJ31)/2)/(1000*0.61365*exp(17.502*W31/(240.97+W31))/(BO31+BP31)-BJ31)</f>
        <v>0</v>
      </c>
      <c r="T31">
        <f>1/((BC31+1)/(Q31/1.6)+1/(R31/1.37)) + BC31/((BC31+1)/(Q31/1.6) + BC31/(R31/1.37))</f>
        <v>0</v>
      </c>
      <c r="U31">
        <f>(AX31*BA31)</f>
        <v>0</v>
      </c>
      <c r="V31">
        <f>(BQ31+(U31+2*0.95*5.67E-8*(((BQ31+$B$7)+273)^4-(BQ31+273)^4)-44100*J31)/(1.84*29.3*R31+8*0.95*5.67E-8*(BQ31+273)^3))</f>
        <v>0</v>
      </c>
      <c r="W31">
        <f>($C$7*BR31+$D$7*BS31+$E$7*V31)</f>
        <v>0</v>
      </c>
      <c r="X31">
        <f>0.61365*exp(17.502*W31/(240.97+W31))</f>
        <v>0</v>
      </c>
      <c r="Y31">
        <f>(Z31/AA31*100)</f>
        <v>0</v>
      </c>
      <c r="Z31">
        <f>BJ31*(BO31+BP31)/1000</f>
        <v>0</v>
      </c>
      <c r="AA31">
        <f>0.61365*exp(17.502*BQ31/(240.97+BQ31))</f>
        <v>0</v>
      </c>
      <c r="AB31">
        <f>(X31-BJ31*(BO31+BP31)/1000)</f>
        <v>0</v>
      </c>
      <c r="AC31">
        <f>(-J31*44100)</f>
        <v>0</v>
      </c>
      <c r="AD31">
        <f>2*29.3*R31*0.92*(BQ31-W31)</f>
        <v>0</v>
      </c>
      <c r="AE31">
        <f>2*0.95*5.67E-8*(((BQ31+$B$7)+273)^4-(W31+273)^4)</f>
        <v>0</v>
      </c>
      <c r="AF31">
        <f>U31+AE31+AC31+AD31</f>
        <v>0</v>
      </c>
      <c r="AG31">
        <f>BN31*AU31*(BI31-BH31*(1000-AU31*BK31)/(1000-AU31*BJ31))/(100*BB31)</f>
        <v>0</v>
      </c>
      <c r="AH31">
        <f>1000*BN31*AU31*(BJ31-BK31)/(100*BB31*(1000-AU31*BJ31))</f>
        <v>0</v>
      </c>
      <c r="AI31">
        <f>(AJ31 - AK31 - BO31*1E3/(8.314*(BQ31+273.15)) * AM31/BN31 * AL31) * BN31/(100*BB31) * (1000 - BK31)/1000</f>
        <v>0</v>
      </c>
      <c r="AJ31">
        <v>408.392701712083</v>
      </c>
      <c r="AK31">
        <v>406.480333333333</v>
      </c>
      <c r="AL31">
        <v>0.00180829835286144</v>
      </c>
      <c r="AM31">
        <v>65.1241461169416</v>
      </c>
      <c r="AN31">
        <f>(AP31 - AO31 + BO31*1E3/(8.314*(BQ31+273.15)) * AR31/BN31 * AQ31) * BN31/(100*BB31) * 1000/(1000 - AP31)</f>
        <v>0</v>
      </c>
      <c r="AO31">
        <v>20.574852302437</v>
      </c>
      <c r="AP31">
        <v>21.1879381818182</v>
      </c>
      <c r="AQ31">
        <v>0.00369261713644686</v>
      </c>
      <c r="AR31">
        <v>122.586176101821</v>
      </c>
      <c r="AS31">
        <v>0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MAX(0,($B$13+$C$13*BV31)/(1+$D$13*BV31)*BO31/(BQ31+273)*$E$13)</f>
        <v>0</v>
      </c>
      <c r="AX31">
        <f>$B$11*BW31+$C$11*BX31+$F$11*CI31*(1-CL31)</f>
        <v>0</v>
      </c>
      <c r="AY31">
        <f>AX31*AZ31</f>
        <v>0</v>
      </c>
      <c r="AZ31">
        <f>($B$11*$D$9+$C$11*$D$9+$F$11*((CV31+CN31)/MAX(CV31+CN31+CW31, 0.1)*$I$9+CW31/MAX(CV31+CN31+CW31, 0.1)*$J$9))/($B$11+$C$11+$F$11)</f>
        <v>0</v>
      </c>
      <c r="BA31">
        <f>($B$11*$K$9+$C$11*$K$9+$F$11*((CV31+CN31)/MAX(CV31+CN31+CW31, 0.1)*$P$9+CW31/MAX(CV31+CN31+CW31, 0.1)*$Q$9))/($B$11+$C$11+$F$11)</f>
        <v>0</v>
      </c>
      <c r="BB31">
        <v>6</v>
      </c>
      <c r="BC31">
        <v>0.5</v>
      </c>
      <c r="BD31" t="s">
        <v>355</v>
      </c>
      <c r="BE31">
        <v>2</v>
      </c>
      <c r="BF31" t="b">
        <v>0</v>
      </c>
      <c r="BG31">
        <v>1663859922.1</v>
      </c>
      <c r="BH31">
        <v>398.03164516129</v>
      </c>
      <c r="BI31">
        <v>399.982064516129</v>
      </c>
      <c r="BJ31">
        <v>21.1220193548387</v>
      </c>
      <c r="BK31">
        <v>20.5632032258065</v>
      </c>
      <c r="BL31">
        <v>391.76464516129</v>
      </c>
      <c r="BM31">
        <v>20.8070193548387</v>
      </c>
      <c r="BN31">
        <v>500.090387096774</v>
      </c>
      <c r="BO31">
        <v>90.8511516129032</v>
      </c>
      <c r="BP31">
        <v>0.0999688612903226</v>
      </c>
      <c r="BQ31">
        <v>24.3434709677419</v>
      </c>
      <c r="BR31">
        <v>25.0028548387097</v>
      </c>
      <c r="BS31">
        <v>999.9</v>
      </c>
      <c r="BT31">
        <v>0</v>
      </c>
      <c r="BU31">
        <v>0</v>
      </c>
      <c r="BV31">
        <v>10000.6451612903</v>
      </c>
      <c r="BW31">
        <v>0</v>
      </c>
      <c r="BX31">
        <v>11.3086</v>
      </c>
      <c r="BY31">
        <v>-2.12782387096774</v>
      </c>
      <c r="BZ31">
        <v>406.450483870968</v>
      </c>
      <c r="CA31">
        <v>408.379774193548</v>
      </c>
      <c r="CB31">
        <v>0.586153096774194</v>
      </c>
      <c r="CC31">
        <v>399.982064516129</v>
      </c>
      <c r="CD31">
        <v>20.5632032258065</v>
      </c>
      <c r="CE31">
        <v>1.92144225806452</v>
      </c>
      <c r="CF31">
        <v>1.86819096774194</v>
      </c>
      <c r="CG31">
        <v>16.8114193548387</v>
      </c>
      <c r="CH31">
        <v>16.3693451612903</v>
      </c>
      <c r="CI31">
        <v>2000.00258064516</v>
      </c>
      <c r="CJ31">
        <v>0.980005516129032</v>
      </c>
      <c r="CK31">
        <v>0.0199941741935484</v>
      </c>
      <c r="CL31">
        <v>0</v>
      </c>
      <c r="CM31">
        <v>2.22518064516129</v>
      </c>
      <c r="CN31">
        <v>0</v>
      </c>
      <c r="CO31">
        <v>5146.37161290323</v>
      </c>
      <c r="CP31">
        <v>17300.2032258065</v>
      </c>
      <c r="CQ31">
        <v>38.125</v>
      </c>
      <c r="CR31">
        <v>38.625</v>
      </c>
      <c r="CS31">
        <v>37.941064516129</v>
      </c>
      <c r="CT31">
        <v>37.120935483871</v>
      </c>
      <c r="CU31">
        <v>37.312</v>
      </c>
      <c r="CV31">
        <v>1960.01193548387</v>
      </c>
      <c r="CW31">
        <v>39.99</v>
      </c>
      <c r="CX31">
        <v>0</v>
      </c>
      <c r="CY31">
        <v>1663859924</v>
      </c>
      <c r="CZ31">
        <v>0</v>
      </c>
      <c r="DA31">
        <v>1663859948.1</v>
      </c>
      <c r="DB31" t="s">
        <v>405</v>
      </c>
      <c r="DC31">
        <v>1663859948.1</v>
      </c>
      <c r="DD31">
        <v>1663859945.6</v>
      </c>
      <c r="DE31">
        <v>15</v>
      </c>
      <c r="DF31">
        <v>0.165</v>
      </c>
      <c r="DG31">
        <v>-0</v>
      </c>
      <c r="DH31">
        <v>6.267</v>
      </c>
      <c r="DI31">
        <v>0.315</v>
      </c>
      <c r="DJ31">
        <v>400</v>
      </c>
      <c r="DK31">
        <v>21</v>
      </c>
      <c r="DL31">
        <v>1.28</v>
      </c>
      <c r="DM31">
        <v>0.31</v>
      </c>
      <c r="DN31">
        <v>-2.13705425</v>
      </c>
      <c r="DO31">
        <v>0.0755800750469084</v>
      </c>
      <c r="DP31">
        <v>0.0930856282378623</v>
      </c>
      <c r="DQ31">
        <v>1</v>
      </c>
      <c r="DR31">
        <v>0.586239575</v>
      </c>
      <c r="DS31">
        <v>0.0340907279549708</v>
      </c>
      <c r="DT31">
        <v>0.0133003284412219</v>
      </c>
      <c r="DU31">
        <v>1</v>
      </c>
      <c r="DV31">
        <v>2</v>
      </c>
      <c r="DW31">
        <v>2</v>
      </c>
      <c r="DX31" t="s">
        <v>377</v>
      </c>
      <c r="DY31">
        <v>2.97547</v>
      </c>
      <c r="DZ31">
        <v>2.75369</v>
      </c>
      <c r="EA31">
        <v>0.0873819</v>
      </c>
      <c r="EB31">
        <v>0.0889622</v>
      </c>
      <c r="EC31">
        <v>0.09535</v>
      </c>
      <c r="ED31">
        <v>0.094317</v>
      </c>
      <c r="EE31">
        <v>35643.3</v>
      </c>
      <c r="EF31">
        <v>38807.5</v>
      </c>
      <c r="EG31">
        <v>35387.7</v>
      </c>
      <c r="EH31">
        <v>38626.2</v>
      </c>
      <c r="EI31">
        <v>45372.6</v>
      </c>
      <c r="EJ31">
        <v>50513.1</v>
      </c>
      <c r="EK31">
        <v>55291.7</v>
      </c>
      <c r="EL31">
        <v>61940.8</v>
      </c>
      <c r="EM31">
        <v>2.004</v>
      </c>
      <c r="EN31">
        <v>1.8838</v>
      </c>
      <c r="EO31">
        <v>0.111729</v>
      </c>
      <c r="EP31">
        <v>0</v>
      </c>
      <c r="EQ31">
        <v>23.161</v>
      </c>
      <c r="ER31">
        <v>999.9</v>
      </c>
      <c r="ES31">
        <v>63.35</v>
      </c>
      <c r="ET31">
        <v>26.203</v>
      </c>
      <c r="EU31">
        <v>23.8118</v>
      </c>
      <c r="EV31">
        <v>60.4147</v>
      </c>
      <c r="EW31">
        <v>46.867</v>
      </c>
      <c r="EX31">
        <v>1</v>
      </c>
      <c r="EY31">
        <v>-0.12439</v>
      </c>
      <c r="EZ31">
        <v>1.54386</v>
      </c>
      <c r="FA31">
        <v>20.1434</v>
      </c>
      <c r="FB31">
        <v>5.20172</v>
      </c>
      <c r="FC31">
        <v>12.0052</v>
      </c>
      <c r="FD31">
        <v>4.9756</v>
      </c>
      <c r="FE31">
        <v>3.2934</v>
      </c>
      <c r="FF31">
        <v>9999</v>
      </c>
      <c r="FG31">
        <v>708.3</v>
      </c>
      <c r="FH31">
        <v>9999</v>
      </c>
      <c r="FI31">
        <v>9999</v>
      </c>
      <c r="FJ31">
        <v>1.86279</v>
      </c>
      <c r="FK31">
        <v>1.86777</v>
      </c>
      <c r="FL31">
        <v>1.86752</v>
      </c>
      <c r="FM31">
        <v>1.86859</v>
      </c>
      <c r="FN31">
        <v>1.86951</v>
      </c>
      <c r="FO31">
        <v>1.86557</v>
      </c>
      <c r="FP31">
        <v>1.86661</v>
      </c>
      <c r="FQ31">
        <v>1.8681</v>
      </c>
      <c r="FR31">
        <v>5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6.267</v>
      </c>
      <c r="GF31">
        <v>0.315</v>
      </c>
      <c r="GG31">
        <v>3.57716910329399</v>
      </c>
      <c r="GH31">
        <v>0.00658963167372077</v>
      </c>
      <c r="GI31">
        <v>-4.22092532282452e-07</v>
      </c>
      <c r="GJ31">
        <v>-7.06053572793055e-11</v>
      </c>
      <c r="GK31">
        <v>-0.0395201983934432</v>
      </c>
      <c r="GL31">
        <v>-0.0215699510358357</v>
      </c>
      <c r="GM31">
        <v>0.00246731695535422</v>
      </c>
      <c r="GN31">
        <v>-2.63680080038783e-05</v>
      </c>
      <c r="GO31">
        <v>-4</v>
      </c>
      <c r="GP31">
        <v>2079</v>
      </c>
      <c r="GQ31">
        <v>1</v>
      </c>
      <c r="GR31">
        <v>22</v>
      </c>
      <c r="GS31">
        <v>7.2</v>
      </c>
      <c r="GT31">
        <v>7.2</v>
      </c>
      <c r="GU31">
        <v>0.996094</v>
      </c>
      <c r="GV31">
        <v>2.59277</v>
      </c>
      <c r="GW31">
        <v>1.54785</v>
      </c>
      <c r="GX31">
        <v>2.30591</v>
      </c>
      <c r="GY31">
        <v>1.34644</v>
      </c>
      <c r="GZ31">
        <v>2.2644</v>
      </c>
      <c r="HA31">
        <v>30.4369</v>
      </c>
      <c r="HB31">
        <v>15.7781</v>
      </c>
      <c r="HC31">
        <v>18</v>
      </c>
      <c r="HD31">
        <v>502.919</v>
      </c>
      <c r="HE31">
        <v>424.203</v>
      </c>
      <c r="HF31">
        <v>20.3638</v>
      </c>
      <c r="HG31">
        <v>25.5784</v>
      </c>
      <c r="HH31">
        <v>30.0006</v>
      </c>
      <c r="HI31">
        <v>25.5486</v>
      </c>
      <c r="HJ31">
        <v>25.4944</v>
      </c>
      <c r="HK31">
        <v>19.9591</v>
      </c>
      <c r="HL31">
        <v>24.402</v>
      </c>
      <c r="HM31">
        <v>79.7575</v>
      </c>
      <c r="HN31">
        <v>20.3232</v>
      </c>
      <c r="HO31">
        <v>400</v>
      </c>
      <c r="HP31">
        <v>20.4673</v>
      </c>
      <c r="HQ31">
        <v>102.586</v>
      </c>
      <c r="HR31">
        <v>103.111</v>
      </c>
    </row>
    <row r="32" spans="1:226">
      <c r="A32">
        <v>16</v>
      </c>
      <c r="B32">
        <v>1663860009.1</v>
      </c>
      <c r="C32">
        <v>1989.59999990463</v>
      </c>
      <c r="D32" t="s">
        <v>406</v>
      </c>
      <c r="E32" t="s">
        <v>407</v>
      </c>
      <c r="F32">
        <v>5</v>
      </c>
      <c r="G32" t="s">
        <v>404</v>
      </c>
      <c r="H32" t="s">
        <v>354</v>
      </c>
      <c r="I32">
        <v>1663860001.1</v>
      </c>
      <c r="J32">
        <f>(K32)/1000</f>
        <v>0</v>
      </c>
      <c r="K32">
        <f>IF(BF32, AN32, AH32)</f>
        <v>0</v>
      </c>
      <c r="L32">
        <f>IF(BF32, AI32, AG32)</f>
        <v>0</v>
      </c>
      <c r="M32">
        <f>BH32 - IF(AU32&gt;1, L32*BB32*100.0/(AW32*BV32), 0)</f>
        <v>0</v>
      </c>
      <c r="N32">
        <f>((T32-J32/2)*M32-L32)/(T32+J32/2)</f>
        <v>0</v>
      </c>
      <c r="O32">
        <f>N32*(BO32+BP32)/1000.0</f>
        <v>0</v>
      </c>
      <c r="P32">
        <f>(BH32 - IF(AU32&gt;1, L32*BB32*100.0/(AW32*BV32), 0))*(BO32+BP32)/1000.0</f>
        <v>0</v>
      </c>
      <c r="Q32">
        <f>2.0/((1/S32-1/R32)+SIGN(S32)*SQRT((1/S32-1/R32)*(1/S32-1/R32) + 4*BC32/((BC32+1)*(BC32+1))*(2*1/S32*1/R32-1/R32*1/R32)))</f>
        <v>0</v>
      </c>
      <c r="R32">
        <f>IF(LEFT(BD32,1)&lt;&gt;"0",IF(LEFT(BD32,1)="1",3.0,BE32),$D$5+$E$5*(BV32*BO32/($K$5*1000))+$F$5*(BV32*BO32/($K$5*1000))*MAX(MIN(BB32,$J$5),$I$5)*MAX(MIN(BB32,$J$5),$I$5)+$G$5*MAX(MIN(BB32,$J$5),$I$5)*(BV32*BO32/($K$5*1000))+$H$5*(BV32*BO32/($K$5*1000))*(BV32*BO32/($K$5*1000)))</f>
        <v>0</v>
      </c>
      <c r="S32">
        <f>J32*(1000-(1000*0.61365*exp(17.502*W32/(240.97+W32))/(BO32+BP32)+BJ32)/2)/(1000*0.61365*exp(17.502*W32/(240.97+W32))/(BO32+BP32)-BJ32)</f>
        <v>0</v>
      </c>
      <c r="T32">
        <f>1/((BC32+1)/(Q32/1.6)+1/(R32/1.37)) + BC32/((BC32+1)/(Q32/1.6) + BC32/(R32/1.37))</f>
        <v>0</v>
      </c>
      <c r="U32">
        <f>(AX32*BA32)</f>
        <v>0</v>
      </c>
      <c r="V32">
        <f>(BQ32+(U32+2*0.95*5.67E-8*(((BQ32+$B$7)+273)^4-(BQ32+273)^4)-44100*J32)/(1.84*29.3*R32+8*0.95*5.67E-8*(BQ32+273)^3))</f>
        <v>0</v>
      </c>
      <c r="W32">
        <f>($C$7*BR32+$D$7*BS32+$E$7*V32)</f>
        <v>0</v>
      </c>
      <c r="X32">
        <f>0.61365*exp(17.502*W32/(240.97+W32))</f>
        <v>0</v>
      </c>
      <c r="Y32">
        <f>(Z32/AA32*100)</f>
        <v>0</v>
      </c>
      <c r="Z32">
        <f>BJ32*(BO32+BP32)/1000</f>
        <v>0</v>
      </c>
      <c r="AA32">
        <f>0.61365*exp(17.502*BQ32/(240.97+BQ32))</f>
        <v>0</v>
      </c>
      <c r="AB32">
        <f>(X32-BJ32*(BO32+BP32)/1000)</f>
        <v>0</v>
      </c>
      <c r="AC32">
        <f>(-J32*44100)</f>
        <v>0</v>
      </c>
      <c r="AD32">
        <f>2*29.3*R32*0.92*(BQ32-W32)</f>
        <v>0</v>
      </c>
      <c r="AE32">
        <f>2*0.95*5.67E-8*(((BQ32+$B$7)+273)^4-(W32+273)^4)</f>
        <v>0</v>
      </c>
      <c r="AF32">
        <f>U32+AE32+AC32+AD32</f>
        <v>0</v>
      </c>
      <c r="AG32">
        <f>BN32*AU32*(BI32-BH32*(1000-AU32*BK32)/(1000-AU32*BJ32))/(100*BB32)</f>
        <v>0</v>
      </c>
      <c r="AH32">
        <f>1000*BN32*AU32*(BJ32-BK32)/(100*BB32*(1000-AU32*BJ32))</f>
        <v>0</v>
      </c>
      <c r="AI32">
        <f>(AJ32 - AK32 - BO32*1E3/(8.314*(BQ32+273.15)) * AM32/BN32 * AL32) * BN32/(100*BB32) * (1000 - BK32)/1000</f>
        <v>0</v>
      </c>
      <c r="AJ32">
        <v>306.323253333333</v>
      </c>
      <c r="AK32">
        <v>305.217454545454</v>
      </c>
      <c r="AL32">
        <v>0.00248974314573765</v>
      </c>
      <c r="AM32">
        <v>65.11</v>
      </c>
      <c r="AN32">
        <f>(AP32 - AO32 + BO32*1E3/(8.314*(BQ32+273.15)) * AR32/BN32 * AQ32) * BN32/(100*BB32) * 1000/(1000 - AP32)</f>
        <v>0</v>
      </c>
      <c r="AO32">
        <v>20.5773986559159</v>
      </c>
      <c r="AP32">
        <v>21.0740503030303</v>
      </c>
      <c r="AQ32">
        <v>-2.39000158625922e-05</v>
      </c>
      <c r="AR32">
        <v>122.985425785085</v>
      </c>
      <c r="AS32">
        <v>0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MAX(0,($B$13+$C$13*BV32)/(1+$D$13*BV32)*BO32/(BQ32+273)*$E$13)</f>
        <v>0</v>
      </c>
      <c r="AX32">
        <f>$B$11*BW32+$C$11*BX32+$F$11*CI32*(1-CL32)</f>
        <v>0</v>
      </c>
      <c r="AY32">
        <f>AX32*AZ32</f>
        <v>0</v>
      </c>
      <c r="AZ32">
        <f>($B$11*$D$9+$C$11*$D$9+$F$11*((CV32+CN32)/MAX(CV32+CN32+CW32, 0.1)*$I$9+CW32/MAX(CV32+CN32+CW32, 0.1)*$J$9))/($B$11+$C$11+$F$11)</f>
        <v>0</v>
      </c>
      <c r="BA32">
        <f>($B$11*$K$9+$C$11*$K$9+$F$11*((CV32+CN32)/MAX(CV32+CN32+CW32, 0.1)*$P$9+CW32/MAX(CV32+CN32+CW32, 0.1)*$Q$9))/($B$11+$C$11+$F$11)</f>
        <v>0</v>
      </c>
      <c r="BB32">
        <v>6</v>
      </c>
      <c r="BC32">
        <v>0.5</v>
      </c>
      <c r="BD32" t="s">
        <v>355</v>
      </c>
      <c r="BE32">
        <v>2</v>
      </c>
      <c r="BF32" t="b">
        <v>0</v>
      </c>
      <c r="BG32">
        <v>1663860001.1</v>
      </c>
      <c r="BH32">
        <v>298.776451612903</v>
      </c>
      <c r="BI32">
        <v>299.972129032258</v>
      </c>
      <c r="BJ32">
        <v>21.0599709677419</v>
      </c>
      <c r="BK32">
        <v>20.5769290322581</v>
      </c>
      <c r="BL32">
        <v>293.198451612903</v>
      </c>
      <c r="BM32">
        <v>20.7439709677419</v>
      </c>
      <c r="BN32">
        <v>500.114483870968</v>
      </c>
      <c r="BO32">
        <v>90.8527483870968</v>
      </c>
      <c r="BP32">
        <v>0.100023561290323</v>
      </c>
      <c r="BQ32">
        <v>24.3135967741936</v>
      </c>
      <c r="BR32">
        <v>25.0290129032258</v>
      </c>
      <c r="BS32">
        <v>999.9</v>
      </c>
      <c r="BT32">
        <v>0</v>
      </c>
      <c r="BU32">
        <v>0</v>
      </c>
      <c r="BV32">
        <v>9994.35483870968</v>
      </c>
      <c r="BW32">
        <v>0</v>
      </c>
      <c r="BX32">
        <v>11.3086</v>
      </c>
      <c r="BY32">
        <v>-1.13751222580645</v>
      </c>
      <c r="BZ32">
        <v>305.27064516129</v>
      </c>
      <c r="CA32">
        <v>306.274258064516</v>
      </c>
      <c r="CB32">
        <v>0.506317387096774</v>
      </c>
      <c r="CC32">
        <v>299.972129032258</v>
      </c>
      <c r="CD32">
        <v>20.5769290322581</v>
      </c>
      <c r="CE32">
        <v>1.91547096774194</v>
      </c>
      <c r="CF32">
        <v>1.86947064516129</v>
      </c>
      <c r="CG32">
        <v>16.7623870967742</v>
      </c>
      <c r="CH32">
        <v>16.3800870967742</v>
      </c>
      <c r="CI32">
        <v>2000.00129032258</v>
      </c>
      <c r="CJ32">
        <v>0.980004548387096</v>
      </c>
      <c r="CK32">
        <v>0.0199951322580645</v>
      </c>
      <c r="CL32">
        <v>0</v>
      </c>
      <c r="CM32">
        <v>2.24401290322581</v>
      </c>
      <c r="CN32">
        <v>0</v>
      </c>
      <c r="CO32">
        <v>5068.08870967742</v>
      </c>
      <c r="CP32">
        <v>17300.1870967742</v>
      </c>
      <c r="CQ32">
        <v>37.937</v>
      </c>
      <c r="CR32">
        <v>38.4674838709677</v>
      </c>
      <c r="CS32">
        <v>37.75</v>
      </c>
      <c r="CT32">
        <v>37.004</v>
      </c>
      <c r="CU32">
        <v>37.179</v>
      </c>
      <c r="CV32">
        <v>1960.01096774194</v>
      </c>
      <c r="CW32">
        <v>39.9903225806452</v>
      </c>
      <c r="CX32">
        <v>0</v>
      </c>
      <c r="CY32">
        <v>1663860003.2</v>
      </c>
      <c r="CZ32">
        <v>0</v>
      </c>
      <c r="DA32">
        <v>1663860024.1</v>
      </c>
      <c r="DB32" t="s">
        <v>408</v>
      </c>
      <c r="DC32">
        <v>1663860024.1</v>
      </c>
      <c r="DD32">
        <v>1663860024.1</v>
      </c>
      <c r="DE32">
        <v>16</v>
      </c>
      <c r="DF32">
        <v>-0.065</v>
      </c>
      <c r="DG32">
        <v>-0.002</v>
      </c>
      <c r="DH32">
        <v>5.578</v>
      </c>
      <c r="DI32">
        <v>0.316</v>
      </c>
      <c r="DJ32">
        <v>300</v>
      </c>
      <c r="DK32">
        <v>21</v>
      </c>
      <c r="DL32">
        <v>1.33</v>
      </c>
      <c r="DM32">
        <v>0.46</v>
      </c>
      <c r="DN32">
        <v>-1.06918114634146</v>
      </c>
      <c r="DO32">
        <v>-1.43114021602788</v>
      </c>
      <c r="DP32">
        <v>0.173065427966414</v>
      </c>
      <c r="DQ32">
        <v>0</v>
      </c>
      <c r="DR32">
        <v>0.511620780487805</v>
      </c>
      <c r="DS32">
        <v>-0.107853177700348</v>
      </c>
      <c r="DT32">
        <v>0.0122196543851812</v>
      </c>
      <c r="DU32">
        <v>0</v>
      </c>
      <c r="DV32">
        <v>0</v>
      </c>
      <c r="DW32">
        <v>2</v>
      </c>
      <c r="DX32" t="s">
        <v>357</v>
      </c>
      <c r="DY32">
        <v>2.97399</v>
      </c>
      <c r="DZ32">
        <v>2.75385</v>
      </c>
      <c r="EA32">
        <v>0.0693311</v>
      </c>
      <c r="EB32">
        <v>0.0708555</v>
      </c>
      <c r="EC32">
        <v>0.0949875</v>
      </c>
      <c r="ED32">
        <v>0.0943492</v>
      </c>
      <c r="EE32">
        <v>36345</v>
      </c>
      <c r="EF32">
        <v>39574.8</v>
      </c>
      <c r="EG32">
        <v>35385.1</v>
      </c>
      <c r="EH32">
        <v>38622.9</v>
      </c>
      <c r="EI32">
        <v>45388.3</v>
      </c>
      <c r="EJ32">
        <v>50506.9</v>
      </c>
      <c r="EK32">
        <v>55288.7</v>
      </c>
      <c r="EL32">
        <v>61936</v>
      </c>
      <c r="EM32">
        <v>2.0036</v>
      </c>
      <c r="EN32">
        <v>1.8832</v>
      </c>
      <c r="EO32">
        <v>0.110656</v>
      </c>
      <c r="EP32">
        <v>0</v>
      </c>
      <c r="EQ32">
        <v>23.206</v>
      </c>
      <c r="ER32">
        <v>999.9</v>
      </c>
      <c r="ES32">
        <v>63.643</v>
      </c>
      <c r="ET32">
        <v>26.244</v>
      </c>
      <c r="EU32">
        <v>23.9804</v>
      </c>
      <c r="EV32">
        <v>60.7648</v>
      </c>
      <c r="EW32">
        <v>46.7348</v>
      </c>
      <c r="EX32">
        <v>1</v>
      </c>
      <c r="EY32">
        <v>-0.119959</v>
      </c>
      <c r="EZ32">
        <v>2.12442</v>
      </c>
      <c r="FA32">
        <v>20.1371</v>
      </c>
      <c r="FB32">
        <v>5.20172</v>
      </c>
      <c r="FC32">
        <v>12.0064</v>
      </c>
      <c r="FD32">
        <v>4.976</v>
      </c>
      <c r="FE32">
        <v>3.2934</v>
      </c>
      <c r="FF32">
        <v>9999</v>
      </c>
      <c r="FG32">
        <v>708.3</v>
      </c>
      <c r="FH32">
        <v>9999</v>
      </c>
      <c r="FI32">
        <v>9999</v>
      </c>
      <c r="FJ32">
        <v>1.86279</v>
      </c>
      <c r="FK32">
        <v>1.86768</v>
      </c>
      <c r="FL32">
        <v>1.86752</v>
      </c>
      <c r="FM32">
        <v>1.86859</v>
      </c>
      <c r="FN32">
        <v>1.86951</v>
      </c>
      <c r="FO32">
        <v>1.86554</v>
      </c>
      <c r="FP32">
        <v>1.86661</v>
      </c>
      <c r="FQ32">
        <v>1.86801</v>
      </c>
      <c r="FR32">
        <v>5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5.578</v>
      </c>
      <c r="GF32">
        <v>0.316</v>
      </c>
      <c r="GG32">
        <v>3.74205214497128</v>
      </c>
      <c r="GH32">
        <v>0.00658963167372077</v>
      </c>
      <c r="GI32">
        <v>-4.22092532282452e-07</v>
      </c>
      <c r="GJ32">
        <v>-7.06053572793055e-11</v>
      </c>
      <c r="GK32">
        <v>-0.03962287970976</v>
      </c>
      <c r="GL32">
        <v>-0.0215699510358357</v>
      </c>
      <c r="GM32">
        <v>0.00246731695535422</v>
      </c>
      <c r="GN32">
        <v>-2.63680080038783e-05</v>
      </c>
      <c r="GO32">
        <v>-4</v>
      </c>
      <c r="GP32">
        <v>2079</v>
      </c>
      <c r="GQ32">
        <v>1</v>
      </c>
      <c r="GR32">
        <v>22</v>
      </c>
      <c r="GS32">
        <v>1</v>
      </c>
      <c r="GT32">
        <v>1.1</v>
      </c>
      <c r="GU32">
        <v>0.795898</v>
      </c>
      <c r="GV32">
        <v>2.57935</v>
      </c>
      <c r="GW32">
        <v>1.54785</v>
      </c>
      <c r="GX32">
        <v>2.30591</v>
      </c>
      <c r="GY32">
        <v>1.34644</v>
      </c>
      <c r="GZ32">
        <v>2.4231</v>
      </c>
      <c r="HA32">
        <v>30.4584</v>
      </c>
      <c r="HB32">
        <v>15.7694</v>
      </c>
      <c r="HC32">
        <v>18</v>
      </c>
      <c r="HD32">
        <v>502.956</v>
      </c>
      <c r="HE32">
        <v>424.123</v>
      </c>
      <c r="HF32">
        <v>19.9003</v>
      </c>
      <c r="HG32">
        <v>25.6133</v>
      </c>
      <c r="HH32">
        <v>30.0001</v>
      </c>
      <c r="HI32">
        <v>25.5812</v>
      </c>
      <c r="HJ32">
        <v>25.5285</v>
      </c>
      <c r="HK32">
        <v>15.9603</v>
      </c>
      <c r="HL32">
        <v>24.5122</v>
      </c>
      <c r="HM32">
        <v>81.255</v>
      </c>
      <c r="HN32">
        <v>19.8918</v>
      </c>
      <c r="HO32">
        <v>300</v>
      </c>
      <c r="HP32">
        <v>20.5581</v>
      </c>
      <c r="HQ32">
        <v>102.58</v>
      </c>
      <c r="HR32">
        <v>103.102</v>
      </c>
    </row>
    <row r="33" spans="1:226">
      <c r="A33">
        <v>17</v>
      </c>
      <c r="B33">
        <v>1663860085.1</v>
      </c>
      <c r="C33">
        <v>2065.59999990463</v>
      </c>
      <c r="D33" t="s">
        <v>409</v>
      </c>
      <c r="E33" t="s">
        <v>410</v>
      </c>
      <c r="F33">
        <v>5</v>
      </c>
      <c r="G33" t="s">
        <v>404</v>
      </c>
      <c r="H33" t="s">
        <v>354</v>
      </c>
      <c r="I33">
        <v>1663860077.1</v>
      </c>
      <c r="J33">
        <f>(K33)/1000</f>
        <v>0</v>
      </c>
      <c r="K33">
        <f>IF(BF33, AN33, AH33)</f>
        <v>0</v>
      </c>
      <c r="L33">
        <f>IF(BF33, AI33, AG33)</f>
        <v>0</v>
      </c>
      <c r="M33">
        <f>BH33 - IF(AU33&gt;1, L33*BB33*100.0/(AW33*BV33), 0)</f>
        <v>0</v>
      </c>
      <c r="N33">
        <f>((T33-J33/2)*M33-L33)/(T33+J33/2)</f>
        <v>0</v>
      </c>
      <c r="O33">
        <f>N33*(BO33+BP33)/1000.0</f>
        <v>0</v>
      </c>
      <c r="P33">
        <f>(BH33 - IF(AU33&gt;1, L33*BB33*100.0/(AW33*BV33), 0))*(BO33+BP33)/1000.0</f>
        <v>0</v>
      </c>
      <c r="Q33">
        <f>2.0/((1/S33-1/R33)+SIGN(S33)*SQRT((1/S33-1/R33)*(1/S33-1/R33) + 4*BC33/((BC33+1)*(BC33+1))*(2*1/S33*1/R33-1/R33*1/R33)))</f>
        <v>0</v>
      </c>
      <c r="R33">
        <f>IF(LEFT(BD33,1)&lt;&gt;"0",IF(LEFT(BD33,1)="1",3.0,BE33),$D$5+$E$5*(BV33*BO33/($K$5*1000))+$F$5*(BV33*BO33/($K$5*1000))*MAX(MIN(BB33,$J$5),$I$5)*MAX(MIN(BB33,$J$5),$I$5)+$G$5*MAX(MIN(BB33,$J$5),$I$5)*(BV33*BO33/($K$5*1000))+$H$5*(BV33*BO33/($K$5*1000))*(BV33*BO33/($K$5*1000)))</f>
        <v>0</v>
      </c>
      <c r="S33">
        <f>J33*(1000-(1000*0.61365*exp(17.502*W33/(240.97+W33))/(BO33+BP33)+BJ33)/2)/(1000*0.61365*exp(17.502*W33/(240.97+W33))/(BO33+BP33)-BJ33)</f>
        <v>0</v>
      </c>
      <c r="T33">
        <f>1/((BC33+1)/(Q33/1.6)+1/(R33/1.37)) + BC33/((BC33+1)/(Q33/1.6) + BC33/(R33/1.37))</f>
        <v>0</v>
      </c>
      <c r="U33">
        <f>(AX33*BA33)</f>
        <v>0</v>
      </c>
      <c r="V33">
        <f>(BQ33+(U33+2*0.95*5.67E-8*(((BQ33+$B$7)+273)^4-(BQ33+273)^4)-44100*J33)/(1.84*29.3*R33+8*0.95*5.67E-8*(BQ33+273)^3))</f>
        <v>0</v>
      </c>
      <c r="W33">
        <f>($C$7*BR33+$D$7*BS33+$E$7*V33)</f>
        <v>0</v>
      </c>
      <c r="X33">
        <f>0.61365*exp(17.502*W33/(240.97+W33))</f>
        <v>0</v>
      </c>
      <c r="Y33">
        <f>(Z33/AA33*100)</f>
        <v>0</v>
      </c>
      <c r="Z33">
        <f>BJ33*(BO33+BP33)/1000</f>
        <v>0</v>
      </c>
      <c r="AA33">
        <f>0.61365*exp(17.502*BQ33/(240.97+BQ33))</f>
        <v>0</v>
      </c>
      <c r="AB33">
        <f>(X33-BJ33*(BO33+BP33)/1000)</f>
        <v>0</v>
      </c>
      <c r="AC33">
        <f>(-J33*44100)</f>
        <v>0</v>
      </c>
      <c r="AD33">
        <f>2*29.3*R33*0.92*(BQ33-W33)</f>
        <v>0</v>
      </c>
      <c r="AE33">
        <f>2*0.95*5.67E-8*(((BQ33+$B$7)+273)^4-(W33+273)^4)</f>
        <v>0</v>
      </c>
      <c r="AF33">
        <f>U33+AE33+AC33+AD33</f>
        <v>0</v>
      </c>
      <c r="AG33">
        <f>BN33*AU33*(BI33-BH33*(1000-AU33*BK33)/(1000-AU33*BJ33))/(100*BB33)</f>
        <v>0</v>
      </c>
      <c r="AH33">
        <f>1000*BN33*AU33*(BJ33-BK33)/(100*BB33*(1000-AU33*BJ33))</f>
        <v>0</v>
      </c>
      <c r="AI33">
        <f>(AJ33 - AK33 - BO33*1E3/(8.314*(BQ33+273.15)) * AM33/BN33 * AL33) * BN33/(100*BB33) * (1000 - BK33)/1000</f>
        <v>0</v>
      </c>
      <c r="AJ33">
        <v>204.266391078788</v>
      </c>
      <c r="AK33">
        <v>203.641824242424</v>
      </c>
      <c r="AL33">
        <v>0.00556684769776429</v>
      </c>
      <c r="AM33">
        <v>65.11</v>
      </c>
      <c r="AN33">
        <f>(AP33 - AO33 + BO33*1E3/(8.314*(BQ33+273.15)) * AR33/BN33 * AQ33) * BN33/(100*BB33) * 1000/(1000 - AP33)</f>
        <v>0</v>
      </c>
      <c r="AO33">
        <v>20.4850717863657</v>
      </c>
      <c r="AP33">
        <v>20.9653236363636</v>
      </c>
      <c r="AQ33">
        <v>1.62561341179995e-05</v>
      </c>
      <c r="AR33">
        <v>122.94079059362</v>
      </c>
      <c r="AS33">
        <v>0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MAX(0,($B$13+$C$13*BV33)/(1+$D$13*BV33)*BO33/(BQ33+273)*$E$13)</f>
        <v>0</v>
      </c>
      <c r="AX33">
        <f>$B$11*BW33+$C$11*BX33+$F$11*CI33*(1-CL33)</f>
        <v>0</v>
      </c>
      <c r="AY33">
        <f>AX33*AZ33</f>
        <v>0</v>
      </c>
      <c r="AZ33">
        <f>($B$11*$D$9+$C$11*$D$9+$F$11*((CV33+CN33)/MAX(CV33+CN33+CW33, 0.1)*$I$9+CW33/MAX(CV33+CN33+CW33, 0.1)*$J$9))/($B$11+$C$11+$F$11)</f>
        <v>0</v>
      </c>
      <c r="BA33">
        <f>($B$11*$K$9+$C$11*$K$9+$F$11*((CV33+CN33)/MAX(CV33+CN33+CW33, 0.1)*$P$9+CW33/MAX(CV33+CN33+CW33, 0.1)*$Q$9))/($B$11+$C$11+$F$11)</f>
        <v>0</v>
      </c>
      <c r="BB33">
        <v>6</v>
      </c>
      <c r="BC33">
        <v>0.5</v>
      </c>
      <c r="BD33" t="s">
        <v>355</v>
      </c>
      <c r="BE33">
        <v>2</v>
      </c>
      <c r="BF33" t="b">
        <v>0</v>
      </c>
      <c r="BG33">
        <v>1663860077.1</v>
      </c>
      <c r="BH33">
        <v>199.513548387097</v>
      </c>
      <c r="BI33">
        <v>199.986322580645</v>
      </c>
      <c r="BJ33">
        <v>20.9507419354839</v>
      </c>
      <c r="BK33">
        <v>20.4851516129032</v>
      </c>
      <c r="BL33">
        <v>194.471548387097</v>
      </c>
      <c r="BM33">
        <v>20.6397419354839</v>
      </c>
      <c r="BN33">
        <v>500.104870967742</v>
      </c>
      <c r="BO33">
        <v>90.8531806451613</v>
      </c>
      <c r="BP33">
        <v>0.0999975483870968</v>
      </c>
      <c r="BQ33">
        <v>24.2595612903226</v>
      </c>
      <c r="BR33">
        <v>25.0079967741936</v>
      </c>
      <c r="BS33">
        <v>999.9</v>
      </c>
      <c r="BT33">
        <v>0</v>
      </c>
      <c r="BU33">
        <v>0</v>
      </c>
      <c r="BV33">
        <v>10004.0322580645</v>
      </c>
      <c r="BW33">
        <v>0</v>
      </c>
      <c r="BX33">
        <v>11.3264193548387</v>
      </c>
      <c r="BY33">
        <v>-0.572777516129032</v>
      </c>
      <c r="BZ33">
        <v>203.685161290323</v>
      </c>
      <c r="CA33">
        <v>204.16864516129</v>
      </c>
      <c r="CB33">
        <v>0.487199258064516</v>
      </c>
      <c r="CC33">
        <v>199.986322580645</v>
      </c>
      <c r="CD33">
        <v>20.4851516129032</v>
      </c>
      <c r="CE33">
        <v>1.90540387096774</v>
      </c>
      <c r="CF33">
        <v>1.86114032258065</v>
      </c>
      <c r="CG33">
        <v>16.6794096774194</v>
      </c>
      <c r="CH33">
        <v>16.3099774193548</v>
      </c>
      <c r="CI33">
        <v>1999.99516129032</v>
      </c>
      <c r="CJ33">
        <v>0.980003451612903</v>
      </c>
      <c r="CK33">
        <v>0.0199963032258064</v>
      </c>
      <c r="CL33">
        <v>0</v>
      </c>
      <c r="CM33">
        <v>2.21144516129032</v>
      </c>
      <c r="CN33">
        <v>0</v>
      </c>
      <c r="CO33">
        <v>5029.51225806452</v>
      </c>
      <c r="CP33">
        <v>17300.135483871</v>
      </c>
      <c r="CQ33">
        <v>37.812</v>
      </c>
      <c r="CR33">
        <v>38.3546774193548</v>
      </c>
      <c r="CS33">
        <v>37.625</v>
      </c>
      <c r="CT33">
        <v>36.937</v>
      </c>
      <c r="CU33">
        <v>37.058</v>
      </c>
      <c r="CV33">
        <v>1960.00451612903</v>
      </c>
      <c r="CW33">
        <v>39.9906451612903</v>
      </c>
      <c r="CX33">
        <v>0</v>
      </c>
      <c r="CY33">
        <v>1663860078.8</v>
      </c>
      <c r="CZ33">
        <v>0</v>
      </c>
      <c r="DA33">
        <v>1663860103.1</v>
      </c>
      <c r="DB33" t="s">
        <v>411</v>
      </c>
      <c r="DC33">
        <v>1663860101.1</v>
      </c>
      <c r="DD33">
        <v>1663860103.1</v>
      </c>
      <c r="DE33">
        <v>17</v>
      </c>
      <c r="DF33">
        <v>0.097</v>
      </c>
      <c r="DG33">
        <v>0</v>
      </c>
      <c r="DH33">
        <v>5.042</v>
      </c>
      <c r="DI33">
        <v>0.311</v>
      </c>
      <c r="DJ33">
        <v>200</v>
      </c>
      <c r="DK33">
        <v>20</v>
      </c>
      <c r="DL33">
        <v>0.77</v>
      </c>
      <c r="DM33">
        <v>0.39</v>
      </c>
      <c r="DN33">
        <v>-0.502859341463415</v>
      </c>
      <c r="DO33">
        <v>-1.46849707317073</v>
      </c>
      <c r="DP33">
        <v>0.174571463346971</v>
      </c>
      <c r="DQ33">
        <v>0</v>
      </c>
      <c r="DR33">
        <v>0.491934682926829</v>
      </c>
      <c r="DS33">
        <v>-0.099403567944251</v>
      </c>
      <c r="DT33">
        <v>0.0103430404607463</v>
      </c>
      <c r="DU33">
        <v>1</v>
      </c>
      <c r="DV33">
        <v>1</v>
      </c>
      <c r="DW33">
        <v>2</v>
      </c>
      <c r="DX33" t="s">
        <v>373</v>
      </c>
      <c r="DY33">
        <v>2.9732</v>
      </c>
      <c r="DZ33">
        <v>2.75332</v>
      </c>
      <c r="EA33">
        <v>0.0488081</v>
      </c>
      <c r="EB33">
        <v>0.0501709</v>
      </c>
      <c r="EC33">
        <v>0.0946597</v>
      </c>
      <c r="ED33">
        <v>0.0940428</v>
      </c>
      <c r="EE33">
        <v>37143.9</v>
      </c>
      <c r="EF33">
        <v>40451.8</v>
      </c>
      <c r="EG33">
        <v>35383.1</v>
      </c>
      <c r="EH33">
        <v>38619.7</v>
      </c>
      <c r="EI33">
        <v>45402.6</v>
      </c>
      <c r="EJ33">
        <v>50520.2</v>
      </c>
      <c r="EK33">
        <v>55286.4</v>
      </c>
      <c r="EL33">
        <v>61932</v>
      </c>
      <c r="EM33">
        <v>2.0022</v>
      </c>
      <c r="EN33">
        <v>1.8818</v>
      </c>
      <c r="EO33">
        <v>0.107735</v>
      </c>
      <c r="EP33">
        <v>0</v>
      </c>
      <c r="EQ33">
        <v>23.2138</v>
      </c>
      <c r="ER33">
        <v>999.9</v>
      </c>
      <c r="ES33">
        <v>63.832</v>
      </c>
      <c r="ET33">
        <v>26.254</v>
      </c>
      <c r="EU33">
        <v>24.0659</v>
      </c>
      <c r="EV33">
        <v>60.7248</v>
      </c>
      <c r="EW33">
        <v>46.855</v>
      </c>
      <c r="EX33">
        <v>1</v>
      </c>
      <c r="EY33">
        <v>-0.117703</v>
      </c>
      <c r="EZ33">
        <v>1.26412</v>
      </c>
      <c r="FA33">
        <v>20.1451</v>
      </c>
      <c r="FB33">
        <v>5.19932</v>
      </c>
      <c r="FC33">
        <v>12.0052</v>
      </c>
      <c r="FD33">
        <v>4.9756</v>
      </c>
      <c r="FE33">
        <v>3.2932</v>
      </c>
      <c r="FF33">
        <v>9999</v>
      </c>
      <c r="FG33">
        <v>708.4</v>
      </c>
      <c r="FH33">
        <v>9999</v>
      </c>
      <c r="FI33">
        <v>9999</v>
      </c>
      <c r="FJ33">
        <v>1.86279</v>
      </c>
      <c r="FK33">
        <v>1.86774</v>
      </c>
      <c r="FL33">
        <v>1.86749</v>
      </c>
      <c r="FM33">
        <v>1.86859</v>
      </c>
      <c r="FN33">
        <v>1.86951</v>
      </c>
      <c r="FO33">
        <v>1.86554</v>
      </c>
      <c r="FP33">
        <v>1.86667</v>
      </c>
      <c r="FQ33">
        <v>1.86813</v>
      </c>
      <c r="FR33">
        <v>5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5.042</v>
      </c>
      <c r="GF33">
        <v>0.311</v>
      </c>
      <c r="GG33">
        <v>3.67675239698429</v>
      </c>
      <c r="GH33">
        <v>0.00658963167372077</v>
      </c>
      <c r="GI33">
        <v>-4.22092532282452e-07</v>
      </c>
      <c r="GJ33">
        <v>-7.06053572793055e-11</v>
      </c>
      <c r="GK33">
        <v>-0.0414328274359547</v>
      </c>
      <c r="GL33">
        <v>-0.0215699510358357</v>
      </c>
      <c r="GM33">
        <v>0.00246731695535422</v>
      </c>
      <c r="GN33">
        <v>-2.63680080038783e-05</v>
      </c>
      <c r="GO33">
        <v>-4</v>
      </c>
      <c r="GP33">
        <v>2079</v>
      </c>
      <c r="GQ33">
        <v>1</v>
      </c>
      <c r="GR33">
        <v>22</v>
      </c>
      <c r="GS33">
        <v>1</v>
      </c>
      <c r="GT33">
        <v>1</v>
      </c>
      <c r="GU33">
        <v>0.587158</v>
      </c>
      <c r="GV33">
        <v>2.60132</v>
      </c>
      <c r="GW33">
        <v>1.54785</v>
      </c>
      <c r="GX33">
        <v>2.30591</v>
      </c>
      <c r="GY33">
        <v>1.34644</v>
      </c>
      <c r="GZ33">
        <v>2.30469</v>
      </c>
      <c r="HA33">
        <v>30.48</v>
      </c>
      <c r="HB33">
        <v>15.7606</v>
      </c>
      <c r="HC33">
        <v>18</v>
      </c>
      <c r="HD33">
        <v>502.356</v>
      </c>
      <c r="HE33">
        <v>423.569</v>
      </c>
      <c r="HF33">
        <v>19.8501</v>
      </c>
      <c r="HG33">
        <v>25.6517</v>
      </c>
      <c r="HH33">
        <v>29.9997</v>
      </c>
      <c r="HI33">
        <v>25.6152</v>
      </c>
      <c r="HJ33">
        <v>25.5606</v>
      </c>
      <c r="HK33">
        <v>11.7868</v>
      </c>
      <c r="HL33">
        <v>25.2164</v>
      </c>
      <c r="HM33">
        <v>81.6791</v>
      </c>
      <c r="HN33">
        <v>19.9678</v>
      </c>
      <c r="HO33">
        <v>200</v>
      </c>
      <c r="HP33">
        <v>20.5206</v>
      </c>
      <c r="HQ33">
        <v>102.575</v>
      </c>
      <c r="HR33">
        <v>103.095</v>
      </c>
    </row>
    <row r="34" spans="1:226">
      <c r="A34">
        <v>18</v>
      </c>
      <c r="B34">
        <v>1663860164.1</v>
      </c>
      <c r="C34">
        <v>2144.59999990463</v>
      </c>
      <c r="D34" t="s">
        <v>412</v>
      </c>
      <c r="E34" t="s">
        <v>413</v>
      </c>
      <c r="F34">
        <v>5</v>
      </c>
      <c r="G34" t="s">
        <v>404</v>
      </c>
      <c r="H34" t="s">
        <v>354</v>
      </c>
      <c r="I34">
        <v>1663860156.1</v>
      </c>
      <c r="J34">
        <f>(K34)/1000</f>
        <v>0</v>
      </c>
      <c r="K34">
        <f>IF(BF34, AN34, AH34)</f>
        <v>0</v>
      </c>
      <c r="L34">
        <f>IF(BF34, AI34, AG34)</f>
        <v>0</v>
      </c>
      <c r="M34">
        <f>BH34 - IF(AU34&gt;1, L34*BB34*100.0/(AW34*BV34), 0)</f>
        <v>0</v>
      </c>
      <c r="N34">
        <f>((T34-J34/2)*M34-L34)/(T34+J34/2)</f>
        <v>0</v>
      </c>
      <c r="O34">
        <f>N34*(BO34+BP34)/1000.0</f>
        <v>0</v>
      </c>
      <c r="P34">
        <f>(BH34 - IF(AU34&gt;1, L34*BB34*100.0/(AW34*BV34), 0))*(BO34+BP34)/1000.0</f>
        <v>0</v>
      </c>
      <c r="Q34">
        <f>2.0/((1/S34-1/R34)+SIGN(S34)*SQRT((1/S34-1/R34)*(1/S34-1/R34) + 4*BC34/((BC34+1)*(BC34+1))*(2*1/S34*1/R34-1/R34*1/R34)))</f>
        <v>0</v>
      </c>
      <c r="R34">
        <f>IF(LEFT(BD34,1)&lt;&gt;"0",IF(LEFT(BD34,1)="1",3.0,BE34),$D$5+$E$5*(BV34*BO34/($K$5*1000))+$F$5*(BV34*BO34/($K$5*1000))*MAX(MIN(BB34,$J$5),$I$5)*MAX(MIN(BB34,$J$5),$I$5)+$G$5*MAX(MIN(BB34,$J$5),$I$5)*(BV34*BO34/($K$5*1000))+$H$5*(BV34*BO34/($K$5*1000))*(BV34*BO34/($K$5*1000)))</f>
        <v>0</v>
      </c>
      <c r="S34">
        <f>J34*(1000-(1000*0.61365*exp(17.502*W34/(240.97+W34))/(BO34+BP34)+BJ34)/2)/(1000*0.61365*exp(17.502*W34/(240.97+W34))/(BO34+BP34)-BJ34)</f>
        <v>0</v>
      </c>
      <c r="T34">
        <f>1/((BC34+1)/(Q34/1.6)+1/(R34/1.37)) + BC34/((BC34+1)/(Q34/1.6) + BC34/(R34/1.37))</f>
        <v>0</v>
      </c>
      <c r="U34">
        <f>(AX34*BA34)</f>
        <v>0</v>
      </c>
      <c r="V34">
        <f>(BQ34+(U34+2*0.95*5.67E-8*(((BQ34+$B$7)+273)^4-(BQ34+273)^4)-44100*J34)/(1.84*29.3*R34+8*0.95*5.67E-8*(BQ34+273)^3))</f>
        <v>0</v>
      </c>
      <c r="W34">
        <f>($C$7*BR34+$D$7*BS34+$E$7*V34)</f>
        <v>0</v>
      </c>
      <c r="X34">
        <f>0.61365*exp(17.502*W34/(240.97+W34))</f>
        <v>0</v>
      </c>
      <c r="Y34">
        <f>(Z34/AA34*100)</f>
        <v>0</v>
      </c>
      <c r="Z34">
        <f>BJ34*(BO34+BP34)/1000</f>
        <v>0</v>
      </c>
      <c r="AA34">
        <f>0.61365*exp(17.502*BQ34/(240.97+BQ34))</f>
        <v>0</v>
      </c>
      <c r="AB34">
        <f>(X34-BJ34*(BO34+BP34)/1000)</f>
        <v>0</v>
      </c>
      <c r="AC34">
        <f>(-J34*44100)</f>
        <v>0</v>
      </c>
      <c r="AD34">
        <f>2*29.3*R34*0.92*(BQ34-W34)</f>
        <v>0</v>
      </c>
      <c r="AE34">
        <f>2*0.95*5.67E-8*(((BQ34+$B$7)+273)^4-(W34+273)^4)</f>
        <v>0</v>
      </c>
      <c r="AF34">
        <f>U34+AE34+AC34+AD34</f>
        <v>0</v>
      </c>
      <c r="AG34">
        <f>BN34*AU34*(BI34-BH34*(1000-AU34*BK34)/(1000-AU34*BJ34))/(100*BB34)</f>
        <v>0</v>
      </c>
      <c r="AH34">
        <f>1000*BN34*AU34*(BJ34-BK34)/(100*BB34*(1000-AU34*BJ34))</f>
        <v>0</v>
      </c>
      <c r="AI34">
        <f>(AJ34 - AK34 - BO34*1E3/(8.314*(BQ34+273.15)) * AM34/BN34 * AL34) * BN34/(100*BB34) * (1000 - BK34)/1000</f>
        <v>0</v>
      </c>
      <c r="AJ34">
        <v>102.033063330379</v>
      </c>
      <c r="AK34">
        <v>102.05663030303</v>
      </c>
      <c r="AL34">
        <v>-0.00130847878396942</v>
      </c>
      <c r="AM34">
        <v>65.1118258591065</v>
      </c>
      <c r="AN34">
        <f>(AP34 - AO34 + BO34*1E3/(8.314*(BQ34+273.15)) * AR34/BN34 * AQ34) * BN34/(100*BB34) * 1000/(1000 - AP34)</f>
        <v>0</v>
      </c>
      <c r="AO34">
        <v>20.3571691944809</v>
      </c>
      <c r="AP34">
        <v>20.9378109090909</v>
      </c>
      <c r="AQ34">
        <v>-0.000908583487299989</v>
      </c>
      <c r="AR34">
        <v>122.886291974487</v>
      </c>
      <c r="AS34">
        <v>0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MAX(0,($B$13+$C$13*BV34)/(1+$D$13*BV34)*BO34/(BQ34+273)*$E$13)</f>
        <v>0</v>
      </c>
      <c r="AX34">
        <f>$B$11*BW34+$C$11*BX34+$F$11*CI34*(1-CL34)</f>
        <v>0</v>
      </c>
      <c r="AY34">
        <f>AX34*AZ34</f>
        <v>0</v>
      </c>
      <c r="AZ34">
        <f>($B$11*$D$9+$C$11*$D$9+$F$11*((CV34+CN34)/MAX(CV34+CN34+CW34, 0.1)*$I$9+CW34/MAX(CV34+CN34+CW34, 0.1)*$J$9))/($B$11+$C$11+$F$11)</f>
        <v>0</v>
      </c>
      <c r="BA34">
        <f>($B$11*$K$9+$C$11*$K$9+$F$11*((CV34+CN34)/MAX(CV34+CN34+CW34, 0.1)*$P$9+CW34/MAX(CV34+CN34+CW34, 0.1)*$Q$9))/($B$11+$C$11+$F$11)</f>
        <v>0</v>
      </c>
      <c r="BB34">
        <v>6</v>
      </c>
      <c r="BC34">
        <v>0.5</v>
      </c>
      <c r="BD34" t="s">
        <v>355</v>
      </c>
      <c r="BE34">
        <v>2</v>
      </c>
      <c r="BF34" t="b">
        <v>0</v>
      </c>
      <c r="BG34">
        <v>1663860156.1</v>
      </c>
      <c r="BH34">
        <v>100.198858064516</v>
      </c>
      <c r="BI34">
        <v>99.9947548387097</v>
      </c>
      <c r="BJ34">
        <v>20.9389741935484</v>
      </c>
      <c r="BK34">
        <v>20.4115806451613</v>
      </c>
      <c r="BL34">
        <v>95.5888580645161</v>
      </c>
      <c r="BM34">
        <v>20.6379741935484</v>
      </c>
      <c r="BN34">
        <v>500.100548387097</v>
      </c>
      <c r="BO34">
        <v>90.8541258064516</v>
      </c>
      <c r="BP34">
        <v>0.0999785258064516</v>
      </c>
      <c r="BQ34">
        <v>24.2190419354839</v>
      </c>
      <c r="BR34">
        <v>24.9720967741936</v>
      </c>
      <c r="BS34">
        <v>999.9</v>
      </c>
      <c r="BT34">
        <v>0</v>
      </c>
      <c r="BU34">
        <v>0</v>
      </c>
      <c r="BV34">
        <v>10002.7419354839</v>
      </c>
      <c r="BW34">
        <v>0</v>
      </c>
      <c r="BX34">
        <v>11.3182225806452</v>
      </c>
      <c r="BY34">
        <v>-0.00643132483870968</v>
      </c>
      <c r="BZ34">
        <v>102.130129032258</v>
      </c>
      <c r="CA34">
        <v>102.078387096774</v>
      </c>
      <c r="CB34">
        <v>0.558989516129032</v>
      </c>
      <c r="CC34">
        <v>99.9947548387097</v>
      </c>
      <c r="CD34">
        <v>20.4115806451613</v>
      </c>
      <c r="CE34">
        <v>1.90526258064516</v>
      </c>
      <c r="CF34">
        <v>1.85447741935484</v>
      </c>
      <c r="CG34">
        <v>16.6782451612903</v>
      </c>
      <c r="CH34">
        <v>16.2536709677419</v>
      </c>
      <c r="CI34">
        <v>2000.01451612903</v>
      </c>
      <c r="CJ34">
        <v>0.980002</v>
      </c>
      <c r="CK34">
        <v>0.0199979</v>
      </c>
      <c r="CL34">
        <v>0</v>
      </c>
      <c r="CM34">
        <v>2.27870967741935</v>
      </c>
      <c r="CN34">
        <v>0</v>
      </c>
      <c r="CO34">
        <v>5009.85870967742</v>
      </c>
      <c r="CP34">
        <v>17300.2967741935</v>
      </c>
      <c r="CQ34">
        <v>37.6168709677419</v>
      </c>
      <c r="CR34">
        <v>38.1930967741935</v>
      </c>
      <c r="CS34">
        <v>37.437</v>
      </c>
      <c r="CT34">
        <v>36.768</v>
      </c>
      <c r="CU34">
        <v>36.881</v>
      </c>
      <c r="CV34">
        <v>1960.01451612903</v>
      </c>
      <c r="CW34">
        <v>40</v>
      </c>
      <c r="CX34">
        <v>0</v>
      </c>
      <c r="CY34">
        <v>1663860158</v>
      </c>
      <c r="CZ34">
        <v>0</v>
      </c>
      <c r="DA34">
        <v>1663860182.6</v>
      </c>
      <c r="DB34" t="s">
        <v>414</v>
      </c>
      <c r="DC34">
        <v>1663860179.6</v>
      </c>
      <c r="DD34">
        <v>1663860182.6</v>
      </c>
      <c r="DE34">
        <v>18</v>
      </c>
      <c r="DF34">
        <v>0.212</v>
      </c>
      <c r="DG34">
        <v>-0.002</v>
      </c>
      <c r="DH34">
        <v>4.61</v>
      </c>
      <c r="DI34">
        <v>0.301</v>
      </c>
      <c r="DJ34">
        <v>100</v>
      </c>
      <c r="DK34">
        <v>20</v>
      </c>
      <c r="DL34">
        <v>0.62</v>
      </c>
      <c r="DM34">
        <v>0.37</v>
      </c>
      <c r="DN34">
        <v>0.07706817325</v>
      </c>
      <c r="DO34">
        <v>-1.60101269099437</v>
      </c>
      <c r="DP34">
        <v>0.172746924366167</v>
      </c>
      <c r="DQ34">
        <v>0</v>
      </c>
      <c r="DR34">
        <v>0.547652475</v>
      </c>
      <c r="DS34">
        <v>0.21689278424015</v>
      </c>
      <c r="DT34">
        <v>0.0243309002330242</v>
      </c>
      <c r="DU34">
        <v>0</v>
      </c>
      <c r="DV34">
        <v>0</v>
      </c>
      <c r="DW34">
        <v>2</v>
      </c>
      <c r="DX34" t="s">
        <v>357</v>
      </c>
      <c r="DY34">
        <v>2.97363</v>
      </c>
      <c r="DZ34">
        <v>2.75394</v>
      </c>
      <c r="EA34">
        <v>0.0252401</v>
      </c>
      <c r="EB34">
        <v>0.0264767</v>
      </c>
      <c r="EC34">
        <v>0.0945532</v>
      </c>
      <c r="ED34">
        <v>0.0935664</v>
      </c>
      <c r="EE34">
        <v>38060.9</v>
      </c>
      <c r="EF34">
        <v>41457.2</v>
      </c>
      <c r="EG34">
        <v>35380.5</v>
      </c>
      <c r="EH34">
        <v>38616.9</v>
      </c>
      <c r="EI34">
        <v>45404.5</v>
      </c>
      <c r="EJ34">
        <v>50543.5</v>
      </c>
      <c r="EK34">
        <v>55282.6</v>
      </c>
      <c r="EL34">
        <v>61928.7</v>
      </c>
      <c r="EM34">
        <v>2.0022</v>
      </c>
      <c r="EN34">
        <v>1.8802</v>
      </c>
      <c r="EO34">
        <v>0.111252</v>
      </c>
      <c r="EP34">
        <v>0</v>
      </c>
      <c r="EQ34">
        <v>23.161</v>
      </c>
      <c r="ER34">
        <v>999.9</v>
      </c>
      <c r="ES34">
        <v>63.954</v>
      </c>
      <c r="ET34">
        <v>26.304</v>
      </c>
      <c r="EU34">
        <v>24.1815</v>
      </c>
      <c r="EV34">
        <v>60.9548</v>
      </c>
      <c r="EW34">
        <v>47.1474</v>
      </c>
      <c r="EX34">
        <v>1</v>
      </c>
      <c r="EY34">
        <v>-0.115203</v>
      </c>
      <c r="EZ34">
        <v>1.62497</v>
      </c>
      <c r="FA34">
        <v>20.1425</v>
      </c>
      <c r="FB34">
        <v>5.20172</v>
      </c>
      <c r="FC34">
        <v>12.0052</v>
      </c>
      <c r="FD34">
        <v>4.976</v>
      </c>
      <c r="FE34">
        <v>3.2936</v>
      </c>
      <c r="FF34">
        <v>9999</v>
      </c>
      <c r="FG34">
        <v>708.4</v>
      </c>
      <c r="FH34">
        <v>9999</v>
      </c>
      <c r="FI34">
        <v>9999</v>
      </c>
      <c r="FJ34">
        <v>1.86279</v>
      </c>
      <c r="FK34">
        <v>1.86774</v>
      </c>
      <c r="FL34">
        <v>1.86749</v>
      </c>
      <c r="FM34">
        <v>1.86865</v>
      </c>
      <c r="FN34">
        <v>1.86951</v>
      </c>
      <c r="FO34">
        <v>1.86554</v>
      </c>
      <c r="FP34">
        <v>1.86661</v>
      </c>
      <c r="FQ34">
        <v>1.86807</v>
      </c>
      <c r="FR34">
        <v>5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4.61</v>
      </c>
      <c r="GF34">
        <v>0.301</v>
      </c>
      <c r="GG34">
        <v>3.77353049930334</v>
      </c>
      <c r="GH34">
        <v>0.00658963167372077</v>
      </c>
      <c r="GI34">
        <v>-4.22092532282452e-07</v>
      </c>
      <c r="GJ34">
        <v>-7.06053572793055e-11</v>
      </c>
      <c r="GK34">
        <v>-0.0413570498918659</v>
      </c>
      <c r="GL34">
        <v>-0.0215699510358357</v>
      </c>
      <c r="GM34">
        <v>0.00246731695535422</v>
      </c>
      <c r="GN34">
        <v>-2.63680080038783e-05</v>
      </c>
      <c r="GO34">
        <v>-4</v>
      </c>
      <c r="GP34">
        <v>2079</v>
      </c>
      <c r="GQ34">
        <v>1</v>
      </c>
      <c r="GR34">
        <v>22</v>
      </c>
      <c r="GS34">
        <v>1.1</v>
      </c>
      <c r="GT34">
        <v>1</v>
      </c>
      <c r="GU34">
        <v>0.371094</v>
      </c>
      <c r="GV34">
        <v>2.62207</v>
      </c>
      <c r="GW34">
        <v>1.54785</v>
      </c>
      <c r="GX34">
        <v>2.30591</v>
      </c>
      <c r="GY34">
        <v>1.34644</v>
      </c>
      <c r="GZ34">
        <v>2.35474</v>
      </c>
      <c r="HA34">
        <v>30.5231</v>
      </c>
      <c r="HB34">
        <v>15.7431</v>
      </c>
      <c r="HC34">
        <v>18</v>
      </c>
      <c r="HD34">
        <v>502.677</v>
      </c>
      <c r="HE34">
        <v>422.916</v>
      </c>
      <c r="HF34">
        <v>20.0823</v>
      </c>
      <c r="HG34">
        <v>25.6863</v>
      </c>
      <c r="HH34">
        <v>30</v>
      </c>
      <c r="HI34">
        <v>25.6501</v>
      </c>
      <c r="HJ34">
        <v>25.5947</v>
      </c>
      <c r="HK34">
        <v>7.457</v>
      </c>
      <c r="HL34">
        <v>25.8764</v>
      </c>
      <c r="HM34">
        <v>82.3624</v>
      </c>
      <c r="HN34">
        <v>20.093</v>
      </c>
      <c r="HO34">
        <v>100</v>
      </c>
      <c r="HP34">
        <v>20.255</v>
      </c>
      <c r="HQ34">
        <v>102.568</v>
      </c>
      <c r="HR34">
        <v>103.089</v>
      </c>
    </row>
    <row r="35" spans="1:226">
      <c r="A35">
        <v>19</v>
      </c>
      <c r="B35">
        <v>1663860243.6</v>
      </c>
      <c r="C35">
        <v>2224.09999990463</v>
      </c>
      <c r="D35" t="s">
        <v>415</v>
      </c>
      <c r="E35" t="s">
        <v>416</v>
      </c>
      <c r="F35">
        <v>5</v>
      </c>
      <c r="G35" t="s">
        <v>404</v>
      </c>
      <c r="H35" t="s">
        <v>354</v>
      </c>
      <c r="I35">
        <v>1663860235.6</v>
      </c>
      <c r="J35">
        <f>(K35)/1000</f>
        <v>0</v>
      </c>
      <c r="K35">
        <f>IF(BF35, AN35, AH35)</f>
        <v>0</v>
      </c>
      <c r="L35">
        <f>IF(BF35, AI35, AG35)</f>
        <v>0</v>
      </c>
      <c r="M35">
        <f>BH35 - IF(AU35&gt;1, L35*BB35*100.0/(AW35*BV35), 0)</f>
        <v>0</v>
      </c>
      <c r="N35">
        <f>((T35-J35/2)*M35-L35)/(T35+J35/2)</f>
        <v>0</v>
      </c>
      <c r="O35">
        <f>N35*(BO35+BP35)/1000.0</f>
        <v>0</v>
      </c>
      <c r="P35">
        <f>(BH35 - IF(AU35&gt;1, L35*BB35*100.0/(AW35*BV35), 0))*(BO35+BP35)/1000.0</f>
        <v>0</v>
      </c>
      <c r="Q35">
        <f>2.0/((1/S35-1/R35)+SIGN(S35)*SQRT((1/S35-1/R35)*(1/S35-1/R35) + 4*BC35/((BC35+1)*(BC35+1))*(2*1/S35*1/R35-1/R35*1/R35)))</f>
        <v>0</v>
      </c>
      <c r="R35">
        <f>IF(LEFT(BD35,1)&lt;&gt;"0",IF(LEFT(BD35,1)="1",3.0,BE35),$D$5+$E$5*(BV35*BO35/($K$5*1000))+$F$5*(BV35*BO35/($K$5*1000))*MAX(MIN(BB35,$J$5),$I$5)*MAX(MIN(BB35,$J$5),$I$5)+$G$5*MAX(MIN(BB35,$J$5),$I$5)*(BV35*BO35/($K$5*1000))+$H$5*(BV35*BO35/($K$5*1000))*(BV35*BO35/($K$5*1000)))</f>
        <v>0</v>
      </c>
      <c r="S35">
        <f>J35*(1000-(1000*0.61365*exp(17.502*W35/(240.97+W35))/(BO35+BP35)+BJ35)/2)/(1000*0.61365*exp(17.502*W35/(240.97+W35))/(BO35+BP35)-BJ35)</f>
        <v>0</v>
      </c>
      <c r="T35">
        <f>1/((BC35+1)/(Q35/1.6)+1/(R35/1.37)) + BC35/((BC35+1)/(Q35/1.6) + BC35/(R35/1.37))</f>
        <v>0</v>
      </c>
      <c r="U35">
        <f>(AX35*BA35)</f>
        <v>0</v>
      </c>
      <c r="V35">
        <f>(BQ35+(U35+2*0.95*5.67E-8*(((BQ35+$B$7)+273)^4-(BQ35+273)^4)-44100*J35)/(1.84*29.3*R35+8*0.95*5.67E-8*(BQ35+273)^3))</f>
        <v>0</v>
      </c>
      <c r="W35">
        <f>($C$7*BR35+$D$7*BS35+$E$7*V35)</f>
        <v>0</v>
      </c>
      <c r="X35">
        <f>0.61365*exp(17.502*W35/(240.97+W35))</f>
        <v>0</v>
      </c>
      <c r="Y35">
        <f>(Z35/AA35*100)</f>
        <v>0</v>
      </c>
      <c r="Z35">
        <f>BJ35*(BO35+BP35)/1000</f>
        <v>0</v>
      </c>
      <c r="AA35">
        <f>0.61365*exp(17.502*BQ35/(240.97+BQ35))</f>
        <v>0</v>
      </c>
      <c r="AB35">
        <f>(X35-BJ35*(BO35+BP35)/1000)</f>
        <v>0</v>
      </c>
      <c r="AC35">
        <f>(-J35*44100)</f>
        <v>0</v>
      </c>
      <c r="AD35">
        <f>2*29.3*R35*0.92*(BQ35-W35)</f>
        <v>0</v>
      </c>
      <c r="AE35">
        <f>2*0.95*5.67E-8*(((BQ35+$B$7)+273)^4-(W35+273)^4)</f>
        <v>0</v>
      </c>
      <c r="AF35">
        <f>U35+AE35+AC35+AD35</f>
        <v>0</v>
      </c>
      <c r="AG35">
        <f>BN35*AU35*(BI35-BH35*(1000-AU35*BK35)/(1000-AU35*BJ35))/(100*BB35)</f>
        <v>0</v>
      </c>
      <c r="AH35">
        <f>1000*BN35*AU35*(BJ35-BK35)/(100*BB35*(1000-AU35*BJ35))</f>
        <v>0</v>
      </c>
      <c r="AI35">
        <f>(AJ35 - AK35 - BO35*1E3/(8.314*(BQ35+273.15)) * AM35/BN35 * AL35) * BN35/(100*BB35) * (1000 - BK35)/1000</f>
        <v>0</v>
      </c>
      <c r="AJ35">
        <v>51.0770697366577</v>
      </c>
      <c r="AK35">
        <v>51.4072575757576</v>
      </c>
      <c r="AL35">
        <v>0.00540195497655426</v>
      </c>
      <c r="AM35">
        <v>65.1123892042606</v>
      </c>
      <c r="AN35">
        <f>(AP35 - AO35 + BO35*1E3/(8.314*(BQ35+273.15)) * AR35/BN35 * AQ35) * BN35/(100*BB35) * 1000/(1000 - AP35)</f>
        <v>0</v>
      </c>
      <c r="AO35">
        <v>20.2988590230615</v>
      </c>
      <c r="AP35">
        <v>20.8291527272727</v>
      </c>
      <c r="AQ35">
        <v>-4.16143149471173e-05</v>
      </c>
      <c r="AR35">
        <v>122.850509332483</v>
      </c>
      <c r="AS35">
        <v>0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MAX(0,($B$13+$C$13*BV35)/(1+$D$13*BV35)*BO35/(BQ35+273)*$E$13)</f>
        <v>0</v>
      </c>
      <c r="AX35">
        <f>$B$11*BW35+$C$11*BX35+$F$11*CI35*(1-CL35)</f>
        <v>0</v>
      </c>
      <c r="AY35">
        <f>AX35*AZ35</f>
        <v>0</v>
      </c>
      <c r="AZ35">
        <f>($B$11*$D$9+$C$11*$D$9+$F$11*((CV35+CN35)/MAX(CV35+CN35+CW35, 0.1)*$I$9+CW35/MAX(CV35+CN35+CW35, 0.1)*$J$9))/($B$11+$C$11+$F$11)</f>
        <v>0</v>
      </c>
      <c r="BA35">
        <f>($B$11*$K$9+$C$11*$K$9+$F$11*((CV35+CN35)/MAX(CV35+CN35+CW35, 0.1)*$P$9+CW35/MAX(CV35+CN35+CW35, 0.1)*$Q$9))/($B$11+$C$11+$F$11)</f>
        <v>0</v>
      </c>
      <c r="BB35">
        <v>6</v>
      </c>
      <c r="BC35">
        <v>0.5</v>
      </c>
      <c r="BD35" t="s">
        <v>355</v>
      </c>
      <c r="BE35">
        <v>2</v>
      </c>
      <c r="BF35" t="b">
        <v>0</v>
      </c>
      <c r="BG35">
        <v>1663860235.6</v>
      </c>
      <c r="BH35">
        <v>50.5115935483871</v>
      </c>
      <c r="BI35">
        <v>49.9987225806452</v>
      </c>
      <c r="BJ35">
        <v>20.8199419354839</v>
      </c>
      <c r="BK35">
        <v>20.3092225806452</v>
      </c>
      <c r="BL35">
        <v>46.0465935483871</v>
      </c>
      <c r="BM35">
        <v>20.5169419354839</v>
      </c>
      <c r="BN35">
        <v>500.101612903226</v>
      </c>
      <c r="BO35">
        <v>90.8568935483871</v>
      </c>
      <c r="BP35">
        <v>0.0999896612903226</v>
      </c>
      <c r="BQ35">
        <v>24.2384709677419</v>
      </c>
      <c r="BR35">
        <v>24.9901483870968</v>
      </c>
      <c r="BS35">
        <v>999.9</v>
      </c>
      <c r="BT35">
        <v>0</v>
      </c>
      <c r="BU35">
        <v>0</v>
      </c>
      <c r="BV35">
        <v>9997.74193548387</v>
      </c>
      <c r="BW35">
        <v>0</v>
      </c>
      <c r="BX35">
        <v>11.3118064516129</v>
      </c>
      <c r="BY35">
        <v>0.335998548387097</v>
      </c>
      <c r="BZ35">
        <v>51.4061129032258</v>
      </c>
      <c r="CA35">
        <v>51.0352064516129</v>
      </c>
      <c r="CB35">
        <v>0.532722322580645</v>
      </c>
      <c r="CC35">
        <v>49.9987225806452</v>
      </c>
      <c r="CD35">
        <v>20.3092225806452</v>
      </c>
      <c r="CE35">
        <v>1.89363483870968</v>
      </c>
      <c r="CF35">
        <v>1.84523322580645</v>
      </c>
      <c r="CG35">
        <v>16.5819129032258</v>
      </c>
      <c r="CH35">
        <v>16.1753161290323</v>
      </c>
      <c r="CI35">
        <v>2000.00032258064</v>
      </c>
      <c r="CJ35">
        <v>0.980000354838709</v>
      </c>
      <c r="CK35">
        <v>0.0199996548387097</v>
      </c>
      <c r="CL35">
        <v>0</v>
      </c>
      <c r="CM35">
        <v>2.2596</v>
      </c>
      <c r="CN35">
        <v>0</v>
      </c>
      <c r="CO35">
        <v>4991.10161290323</v>
      </c>
      <c r="CP35">
        <v>17300.1483870968</v>
      </c>
      <c r="CQ35">
        <v>37.437</v>
      </c>
      <c r="CR35">
        <v>38.026</v>
      </c>
      <c r="CS35">
        <v>37.25</v>
      </c>
      <c r="CT35">
        <v>36.625</v>
      </c>
      <c r="CU35">
        <v>36.7317096774194</v>
      </c>
      <c r="CV35">
        <v>1959.99967741935</v>
      </c>
      <c r="CW35">
        <v>40.0006451612903</v>
      </c>
      <c r="CX35">
        <v>0</v>
      </c>
      <c r="CY35">
        <v>1663860237.2</v>
      </c>
      <c r="CZ35">
        <v>0</v>
      </c>
      <c r="DA35">
        <v>1663860259.6</v>
      </c>
      <c r="DB35" t="s">
        <v>417</v>
      </c>
      <c r="DC35">
        <v>1663860259.6</v>
      </c>
      <c r="DD35">
        <v>1663860259.1</v>
      </c>
      <c r="DE35">
        <v>19</v>
      </c>
      <c r="DF35">
        <v>0.18</v>
      </c>
      <c r="DG35">
        <v>0.002</v>
      </c>
      <c r="DH35">
        <v>4.465</v>
      </c>
      <c r="DI35">
        <v>0.303</v>
      </c>
      <c r="DJ35">
        <v>50</v>
      </c>
      <c r="DK35">
        <v>20</v>
      </c>
      <c r="DL35">
        <v>0.88</v>
      </c>
      <c r="DM35">
        <v>0.49</v>
      </c>
      <c r="DN35">
        <v>0.386594</v>
      </c>
      <c r="DO35">
        <v>-0.994569993031358</v>
      </c>
      <c r="DP35">
        <v>0.12747622466189</v>
      </c>
      <c r="DQ35">
        <v>0</v>
      </c>
      <c r="DR35">
        <v>0.532251146341463</v>
      </c>
      <c r="DS35">
        <v>0.0208377909407674</v>
      </c>
      <c r="DT35">
        <v>0.00541722456866656</v>
      </c>
      <c r="DU35">
        <v>1</v>
      </c>
      <c r="DV35">
        <v>1</v>
      </c>
      <c r="DW35">
        <v>2</v>
      </c>
      <c r="DX35" t="s">
        <v>373</v>
      </c>
      <c r="DY35">
        <v>2.97518</v>
      </c>
      <c r="DZ35">
        <v>2.75413</v>
      </c>
      <c r="EA35">
        <v>0.0123748</v>
      </c>
      <c r="EB35">
        <v>0.0134955</v>
      </c>
      <c r="EC35">
        <v>0.0942106</v>
      </c>
      <c r="ED35">
        <v>0.0934443</v>
      </c>
      <c r="EE35">
        <v>38560.4</v>
      </c>
      <c r="EF35">
        <v>42006.4</v>
      </c>
      <c r="EG35">
        <v>35378.2</v>
      </c>
      <c r="EH35">
        <v>38613.9</v>
      </c>
      <c r="EI35">
        <v>45420.3</v>
      </c>
      <c r="EJ35">
        <v>50545.6</v>
      </c>
      <c r="EK35">
        <v>55280.9</v>
      </c>
      <c r="EL35">
        <v>61923.4</v>
      </c>
      <c r="EM35">
        <v>2.0014</v>
      </c>
      <c r="EN35">
        <v>1.8794</v>
      </c>
      <c r="EO35">
        <v>0.113249</v>
      </c>
      <c r="EP35">
        <v>0</v>
      </c>
      <c r="EQ35">
        <v>23.1416</v>
      </c>
      <c r="ER35">
        <v>999.9</v>
      </c>
      <c r="ES35">
        <v>63.979</v>
      </c>
      <c r="ET35">
        <v>26.314</v>
      </c>
      <c r="EU35">
        <v>24.2058</v>
      </c>
      <c r="EV35">
        <v>60.6748</v>
      </c>
      <c r="EW35">
        <v>46.6867</v>
      </c>
      <c r="EX35">
        <v>1</v>
      </c>
      <c r="EY35">
        <v>-0.113049</v>
      </c>
      <c r="EZ35">
        <v>1.54028</v>
      </c>
      <c r="FA35">
        <v>20.1434</v>
      </c>
      <c r="FB35">
        <v>5.20052</v>
      </c>
      <c r="FC35">
        <v>12.0052</v>
      </c>
      <c r="FD35">
        <v>4.976</v>
      </c>
      <c r="FE35">
        <v>3.2932</v>
      </c>
      <c r="FF35">
        <v>9999</v>
      </c>
      <c r="FG35">
        <v>708.4</v>
      </c>
      <c r="FH35">
        <v>9999</v>
      </c>
      <c r="FI35">
        <v>9999</v>
      </c>
      <c r="FJ35">
        <v>1.86279</v>
      </c>
      <c r="FK35">
        <v>1.86774</v>
      </c>
      <c r="FL35">
        <v>1.86752</v>
      </c>
      <c r="FM35">
        <v>1.86862</v>
      </c>
      <c r="FN35">
        <v>1.86951</v>
      </c>
      <c r="FO35">
        <v>1.86557</v>
      </c>
      <c r="FP35">
        <v>1.86667</v>
      </c>
      <c r="FQ35">
        <v>1.8681</v>
      </c>
      <c r="FR35">
        <v>5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4.465</v>
      </c>
      <c r="GF35">
        <v>0.303</v>
      </c>
      <c r="GG35">
        <v>3.98559392567475</v>
      </c>
      <c r="GH35">
        <v>0.00658963167372077</v>
      </c>
      <c r="GI35">
        <v>-4.22092532282452e-07</v>
      </c>
      <c r="GJ35">
        <v>-7.06053572793055e-11</v>
      </c>
      <c r="GK35">
        <v>-0.0433252734561038</v>
      </c>
      <c r="GL35">
        <v>-0.0215699510358357</v>
      </c>
      <c r="GM35">
        <v>0.00246731695535422</v>
      </c>
      <c r="GN35">
        <v>-2.63680080038783e-05</v>
      </c>
      <c r="GO35">
        <v>-4</v>
      </c>
      <c r="GP35">
        <v>2079</v>
      </c>
      <c r="GQ35">
        <v>1</v>
      </c>
      <c r="GR35">
        <v>22</v>
      </c>
      <c r="GS35">
        <v>1.1</v>
      </c>
      <c r="GT35">
        <v>1</v>
      </c>
      <c r="GU35">
        <v>0.262451</v>
      </c>
      <c r="GV35">
        <v>2.6355</v>
      </c>
      <c r="GW35">
        <v>1.54785</v>
      </c>
      <c r="GX35">
        <v>2.30591</v>
      </c>
      <c r="GY35">
        <v>1.34644</v>
      </c>
      <c r="GZ35">
        <v>2.37427</v>
      </c>
      <c r="HA35">
        <v>30.5446</v>
      </c>
      <c r="HB35">
        <v>15.7344</v>
      </c>
      <c r="HC35">
        <v>18</v>
      </c>
      <c r="HD35">
        <v>502.451</v>
      </c>
      <c r="HE35">
        <v>422.705</v>
      </c>
      <c r="HF35">
        <v>20.347</v>
      </c>
      <c r="HG35">
        <v>25.7122</v>
      </c>
      <c r="HH35">
        <v>30.0002</v>
      </c>
      <c r="HI35">
        <v>25.682</v>
      </c>
      <c r="HJ35">
        <v>25.6268</v>
      </c>
      <c r="HK35">
        <v>5.28231</v>
      </c>
      <c r="HL35">
        <v>25.9428</v>
      </c>
      <c r="HM35">
        <v>82.3624</v>
      </c>
      <c r="HN35">
        <v>20.3539</v>
      </c>
      <c r="HO35">
        <v>50</v>
      </c>
      <c r="HP35">
        <v>20.2501</v>
      </c>
      <c r="HQ35">
        <v>102.563</v>
      </c>
      <c r="HR35">
        <v>103.08</v>
      </c>
    </row>
    <row r="36" spans="1:226">
      <c r="A36">
        <v>20</v>
      </c>
      <c r="B36">
        <v>1663860320.6</v>
      </c>
      <c r="C36">
        <v>2301.09999990463</v>
      </c>
      <c r="D36" t="s">
        <v>418</v>
      </c>
      <c r="E36" t="s">
        <v>419</v>
      </c>
      <c r="F36">
        <v>5</v>
      </c>
      <c r="G36" t="s">
        <v>404</v>
      </c>
      <c r="H36" t="s">
        <v>354</v>
      </c>
      <c r="I36">
        <v>1663860312.6</v>
      </c>
      <c r="J36">
        <f>(K36)/1000</f>
        <v>0</v>
      </c>
      <c r="K36">
        <f>IF(BF36, AN36, AH36)</f>
        <v>0</v>
      </c>
      <c r="L36">
        <f>IF(BF36, AI36, AG36)</f>
        <v>0</v>
      </c>
      <c r="M36">
        <f>BH36 - IF(AU36&gt;1, L36*BB36*100.0/(AW36*BV36), 0)</f>
        <v>0</v>
      </c>
      <c r="N36">
        <f>((T36-J36/2)*M36-L36)/(T36+J36/2)</f>
        <v>0</v>
      </c>
      <c r="O36">
        <f>N36*(BO36+BP36)/1000.0</f>
        <v>0</v>
      </c>
      <c r="P36">
        <f>(BH36 - IF(AU36&gt;1, L36*BB36*100.0/(AW36*BV36), 0))*(BO36+BP36)/1000.0</f>
        <v>0</v>
      </c>
      <c r="Q36">
        <f>2.0/((1/S36-1/R36)+SIGN(S36)*SQRT((1/S36-1/R36)*(1/S36-1/R36) + 4*BC36/((BC36+1)*(BC36+1))*(2*1/S36*1/R36-1/R36*1/R36)))</f>
        <v>0</v>
      </c>
      <c r="R36">
        <f>IF(LEFT(BD36,1)&lt;&gt;"0",IF(LEFT(BD36,1)="1",3.0,BE36),$D$5+$E$5*(BV36*BO36/($K$5*1000))+$F$5*(BV36*BO36/($K$5*1000))*MAX(MIN(BB36,$J$5),$I$5)*MAX(MIN(BB36,$J$5),$I$5)+$G$5*MAX(MIN(BB36,$J$5),$I$5)*(BV36*BO36/($K$5*1000))+$H$5*(BV36*BO36/($K$5*1000))*(BV36*BO36/($K$5*1000)))</f>
        <v>0</v>
      </c>
      <c r="S36">
        <f>J36*(1000-(1000*0.61365*exp(17.502*W36/(240.97+W36))/(BO36+BP36)+BJ36)/2)/(1000*0.61365*exp(17.502*W36/(240.97+W36))/(BO36+BP36)-BJ36)</f>
        <v>0</v>
      </c>
      <c r="T36">
        <f>1/((BC36+1)/(Q36/1.6)+1/(R36/1.37)) + BC36/((BC36+1)/(Q36/1.6) + BC36/(R36/1.37))</f>
        <v>0</v>
      </c>
      <c r="U36">
        <f>(AX36*BA36)</f>
        <v>0</v>
      </c>
      <c r="V36">
        <f>(BQ36+(U36+2*0.95*5.67E-8*(((BQ36+$B$7)+273)^4-(BQ36+273)^4)-44100*J36)/(1.84*29.3*R36+8*0.95*5.67E-8*(BQ36+273)^3))</f>
        <v>0</v>
      </c>
      <c r="W36">
        <f>($C$7*BR36+$D$7*BS36+$E$7*V36)</f>
        <v>0</v>
      </c>
      <c r="X36">
        <f>0.61365*exp(17.502*W36/(240.97+W36))</f>
        <v>0</v>
      </c>
      <c r="Y36">
        <f>(Z36/AA36*100)</f>
        <v>0</v>
      </c>
      <c r="Z36">
        <f>BJ36*(BO36+BP36)/1000</f>
        <v>0</v>
      </c>
      <c r="AA36">
        <f>0.61365*exp(17.502*BQ36/(240.97+BQ36))</f>
        <v>0</v>
      </c>
      <c r="AB36">
        <f>(X36-BJ36*(BO36+BP36)/1000)</f>
        <v>0</v>
      </c>
      <c r="AC36">
        <f>(-J36*44100)</f>
        <v>0</v>
      </c>
      <c r="AD36">
        <f>2*29.3*R36*0.92*(BQ36-W36)</f>
        <v>0</v>
      </c>
      <c r="AE36">
        <f>2*0.95*5.67E-8*(((BQ36+$B$7)+273)^4-(W36+273)^4)</f>
        <v>0</v>
      </c>
      <c r="AF36">
        <f>U36+AE36+AC36+AD36</f>
        <v>0</v>
      </c>
      <c r="AG36">
        <f>BN36*AU36*(BI36-BH36*(1000-AU36*BK36)/(1000-AU36*BJ36))/(100*BB36)</f>
        <v>0</v>
      </c>
      <c r="AH36">
        <f>1000*BN36*AU36*(BJ36-BK36)/(100*BB36*(1000-AU36*BJ36))</f>
        <v>0</v>
      </c>
      <c r="AI36">
        <f>(AJ36 - AK36 - BO36*1E3/(8.314*(BQ36+273.15)) * AM36/BN36 * AL36) * BN36/(100*BB36) * (1000 - BK36)/1000</f>
        <v>0</v>
      </c>
      <c r="AJ36">
        <v>0.0287001346691511</v>
      </c>
      <c r="AK36">
        <v>0.714748224242424</v>
      </c>
      <c r="AL36">
        <v>0.00108176373236811</v>
      </c>
      <c r="AM36">
        <v>65.112864895518</v>
      </c>
      <c r="AN36">
        <f>(AP36 - AO36 + BO36*1E3/(8.314*(BQ36+273.15)) * AR36/BN36 * AQ36) * BN36/(100*BB36) * 1000/(1000 - AP36)</f>
        <v>0</v>
      </c>
      <c r="AO36">
        <v>20.3329235926979</v>
      </c>
      <c r="AP36">
        <v>20.8495806060606</v>
      </c>
      <c r="AQ36">
        <v>-1.74981069860201e-05</v>
      </c>
      <c r="AR36">
        <v>122.822896901175</v>
      </c>
      <c r="AS36">
        <v>0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MAX(0,($B$13+$C$13*BV36)/(1+$D$13*BV36)*BO36/(BQ36+273)*$E$13)</f>
        <v>0</v>
      </c>
      <c r="AX36">
        <f>$B$11*BW36+$C$11*BX36+$F$11*CI36*(1-CL36)</f>
        <v>0</v>
      </c>
      <c r="AY36">
        <f>AX36*AZ36</f>
        <v>0</v>
      </c>
      <c r="AZ36">
        <f>($B$11*$D$9+$C$11*$D$9+$F$11*((CV36+CN36)/MAX(CV36+CN36+CW36, 0.1)*$I$9+CW36/MAX(CV36+CN36+CW36, 0.1)*$J$9))/($B$11+$C$11+$F$11)</f>
        <v>0</v>
      </c>
      <c r="BA36">
        <f>($B$11*$K$9+$C$11*$K$9+$F$11*((CV36+CN36)/MAX(CV36+CN36+CW36, 0.1)*$P$9+CW36/MAX(CV36+CN36+CW36, 0.1)*$Q$9))/($B$11+$C$11+$F$11)</f>
        <v>0</v>
      </c>
      <c r="BB36">
        <v>6</v>
      </c>
      <c r="BC36">
        <v>0.5</v>
      </c>
      <c r="BD36" t="s">
        <v>355</v>
      </c>
      <c r="BE36">
        <v>2</v>
      </c>
      <c r="BF36" t="b">
        <v>0</v>
      </c>
      <c r="BG36">
        <v>1663860312.6</v>
      </c>
      <c r="BH36">
        <v>0.903783225806452</v>
      </c>
      <c r="BI36">
        <v>0.025637195483871</v>
      </c>
      <c r="BJ36">
        <v>20.8250290322581</v>
      </c>
      <c r="BK36">
        <v>20.3334032258064</v>
      </c>
      <c r="BL36">
        <v>-3.45521677419355</v>
      </c>
      <c r="BM36">
        <v>20.5220290322581</v>
      </c>
      <c r="BN36">
        <v>500.087161290323</v>
      </c>
      <c r="BO36">
        <v>90.8582935483871</v>
      </c>
      <c r="BP36">
        <v>0.100001770967742</v>
      </c>
      <c r="BQ36">
        <v>24.2341967741935</v>
      </c>
      <c r="BR36">
        <v>24.9686483870968</v>
      </c>
      <c r="BS36">
        <v>999.9</v>
      </c>
      <c r="BT36">
        <v>0</v>
      </c>
      <c r="BU36">
        <v>0</v>
      </c>
      <c r="BV36">
        <v>9996.77419354839</v>
      </c>
      <c r="BW36">
        <v>0</v>
      </c>
      <c r="BX36">
        <v>11.312164516129</v>
      </c>
      <c r="BY36">
        <v>0.662139419354839</v>
      </c>
      <c r="BZ36">
        <v>0.70242164516129</v>
      </c>
      <c r="CA36">
        <v>0.0261693003225806</v>
      </c>
      <c r="CB36">
        <v>0.516064419354839</v>
      </c>
      <c r="CC36">
        <v>0.025637195483871</v>
      </c>
      <c r="CD36">
        <v>20.3334032258064</v>
      </c>
      <c r="CE36">
        <v>1.89434741935484</v>
      </c>
      <c r="CF36">
        <v>1.84745903225806</v>
      </c>
      <c r="CG36">
        <v>16.5878387096774</v>
      </c>
      <c r="CH36">
        <v>16.1942225806452</v>
      </c>
      <c r="CI36">
        <v>1999.96870967742</v>
      </c>
      <c r="CJ36">
        <v>0.979999225806452</v>
      </c>
      <c r="CK36">
        <v>0.0200008258064516</v>
      </c>
      <c r="CL36">
        <v>0</v>
      </c>
      <c r="CM36">
        <v>2.22689032258065</v>
      </c>
      <c r="CN36">
        <v>0</v>
      </c>
      <c r="CO36">
        <v>4982.89129032258</v>
      </c>
      <c r="CP36">
        <v>17299.8709677419</v>
      </c>
      <c r="CQ36">
        <v>38.3141935483871</v>
      </c>
      <c r="CR36">
        <v>39.2477096774193</v>
      </c>
      <c r="CS36">
        <v>38.0662258064516</v>
      </c>
      <c r="CT36">
        <v>37.9151290322581</v>
      </c>
      <c r="CU36">
        <v>37.5420967741935</v>
      </c>
      <c r="CV36">
        <v>1959.96806451613</v>
      </c>
      <c r="CW36">
        <v>40.0006451612903</v>
      </c>
      <c r="CX36">
        <v>0</v>
      </c>
      <c r="CY36">
        <v>1663860314.6</v>
      </c>
      <c r="CZ36">
        <v>0</v>
      </c>
      <c r="DA36">
        <v>1663860340.6</v>
      </c>
      <c r="DB36" t="s">
        <v>420</v>
      </c>
      <c r="DC36">
        <v>1663860340.6</v>
      </c>
      <c r="DD36">
        <v>1663860338.6</v>
      </c>
      <c r="DE36">
        <v>20</v>
      </c>
      <c r="DF36">
        <v>0.222</v>
      </c>
      <c r="DG36">
        <v>-0.002</v>
      </c>
      <c r="DH36">
        <v>4.359</v>
      </c>
      <c r="DI36">
        <v>0.303</v>
      </c>
      <c r="DJ36">
        <v>0</v>
      </c>
      <c r="DK36">
        <v>20</v>
      </c>
      <c r="DL36">
        <v>0.71</v>
      </c>
      <c r="DM36">
        <v>0.49</v>
      </c>
      <c r="DN36">
        <v>0.697046225</v>
      </c>
      <c r="DO36">
        <v>-0.601177474671672</v>
      </c>
      <c r="DP36">
        <v>0.0768604470210418</v>
      </c>
      <c r="DQ36">
        <v>0</v>
      </c>
      <c r="DR36">
        <v>0.5146383</v>
      </c>
      <c r="DS36">
        <v>0.0311303864915567</v>
      </c>
      <c r="DT36">
        <v>0.00365919750218542</v>
      </c>
      <c r="DU36">
        <v>1</v>
      </c>
      <c r="DV36">
        <v>1</v>
      </c>
      <c r="DW36">
        <v>2</v>
      </c>
      <c r="DX36" t="s">
        <v>373</v>
      </c>
      <c r="DY36">
        <v>2.97492</v>
      </c>
      <c r="DZ36">
        <v>2.75404</v>
      </c>
      <c r="EA36">
        <v>-0.000949352</v>
      </c>
      <c r="EB36">
        <v>1.29445e-05</v>
      </c>
      <c r="EC36">
        <v>0.0942793</v>
      </c>
      <c r="ED36">
        <v>0.0935418</v>
      </c>
      <c r="EE36">
        <v>39078.8</v>
      </c>
      <c r="EF36">
        <v>42580.1</v>
      </c>
      <c r="EG36">
        <v>35376.7</v>
      </c>
      <c r="EH36">
        <v>38613.8</v>
      </c>
      <c r="EI36">
        <v>45415.1</v>
      </c>
      <c r="EJ36">
        <v>50539.5</v>
      </c>
      <c r="EK36">
        <v>55279.2</v>
      </c>
      <c r="EL36">
        <v>61923.1</v>
      </c>
      <c r="EM36">
        <v>2.0016</v>
      </c>
      <c r="EN36">
        <v>1.8788</v>
      </c>
      <c r="EO36">
        <v>0.112653</v>
      </c>
      <c r="EP36">
        <v>0</v>
      </c>
      <c r="EQ36">
        <v>23.1357</v>
      </c>
      <c r="ER36">
        <v>999.9</v>
      </c>
      <c r="ES36">
        <v>63.979</v>
      </c>
      <c r="ET36">
        <v>26.344</v>
      </c>
      <c r="EU36">
        <v>24.2499</v>
      </c>
      <c r="EV36">
        <v>60.9548</v>
      </c>
      <c r="EW36">
        <v>46.9551</v>
      </c>
      <c r="EX36">
        <v>1</v>
      </c>
      <c r="EY36">
        <v>-0.112154</v>
      </c>
      <c r="EZ36">
        <v>1.42887</v>
      </c>
      <c r="FA36">
        <v>20.1458</v>
      </c>
      <c r="FB36">
        <v>5.20291</v>
      </c>
      <c r="FC36">
        <v>12.0088</v>
      </c>
      <c r="FD36">
        <v>4.976</v>
      </c>
      <c r="FE36">
        <v>3.2934</v>
      </c>
      <c r="FF36">
        <v>9999</v>
      </c>
      <c r="FG36">
        <v>708.4</v>
      </c>
      <c r="FH36">
        <v>9999</v>
      </c>
      <c r="FI36">
        <v>9999</v>
      </c>
      <c r="FJ36">
        <v>1.86282</v>
      </c>
      <c r="FK36">
        <v>1.86777</v>
      </c>
      <c r="FL36">
        <v>1.86752</v>
      </c>
      <c r="FM36">
        <v>1.86871</v>
      </c>
      <c r="FN36">
        <v>1.86957</v>
      </c>
      <c r="FO36">
        <v>1.86566</v>
      </c>
      <c r="FP36">
        <v>1.86673</v>
      </c>
      <c r="FQ36">
        <v>1.86813</v>
      </c>
      <c r="FR36">
        <v>5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4.359</v>
      </c>
      <c r="GF36">
        <v>0.303</v>
      </c>
      <c r="GG36">
        <v>4.16576759433503</v>
      </c>
      <c r="GH36">
        <v>0.00658963167372077</v>
      </c>
      <c r="GI36">
        <v>-4.22092532282452e-07</v>
      </c>
      <c r="GJ36">
        <v>-7.06053572793055e-11</v>
      </c>
      <c r="GK36">
        <v>-0.0411292373065151</v>
      </c>
      <c r="GL36">
        <v>-0.0215699510358357</v>
      </c>
      <c r="GM36">
        <v>0.00246731695535422</v>
      </c>
      <c r="GN36">
        <v>-2.63680080038783e-05</v>
      </c>
      <c r="GO36">
        <v>-4</v>
      </c>
      <c r="GP36">
        <v>2079</v>
      </c>
      <c r="GQ36">
        <v>1</v>
      </c>
      <c r="GR36">
        <v>22</v>
      </c>
      <c r="GS36">
        <v>1</v>
      </c>
      <c r="GT36">
        <v>1</v>
      </c>
      <c r="GU36">
        <v>0.0354004</v>
      </c>
      <c r="GV36">
        <v>4.99756</v>
      </c>
      <c r="GW36">
        <v>1.54785</v>
      </c>
      <c r="GX36">
        <v>2.30469</v>
      </c>
      <c r="GY36">
        <v>1.34644</v>
      </c>
      <c r="GZ36">
        <v>2.34131</v>
      </c>
      <c r="HA36">
        <v>30.5877</v>
      </c>
      <c r="HB36">
        <v>15.7081</v>
      </c>
      <c r="HC36">
        <v>18</v>
      </c>
      <c r="HD36">
        <v>502.804</v>
      </c>
      <c r="HE36">
        <v>422.543</v>
      </c>
      <c r="HF36">
        <v>20.3766</v>
      </c>
      <c r="HG36">
        <v>25.7296</v>
      </c>
      <c r="HH36">
        <v>30</v>
      </c>
      <c r="HI36">
        <v>25.7057</v>
      </c>
      <c r="HJ36">
        <v>25.6504</v>
      </c>
      <c r="HK36">
        <v>0</v>
      </c>
      <c r="HL36">
        <v>25.3889</v>
      </c>
      <c r="HM36">
        <v>82.3624</v>
      </c>
      <c r="HN36">
        <v>20.3827</v>
      </c>
      <c r="HO36">
        <v>0</v>
      </c>
      <c r="HP36">
        <v>20.3526</v>
      </c>
      <c r="HQ36">
        <v>102.559</v>
      </c>
      <c r="HR36">
        <v>103.08</v>
      </c>
    </row>
    <row r="37" spans="1:226">
      <c r="A37">
        <v>21</v>
      </c>
      <c r="B37">
        <v>1663860401.6</v>
      </c>
      <c r="C37">
        <v>2382.09999990463</v>
      </c>
      <c r="D37" t="s">
        <v>421</v>
      </c>
      <c r="E37" t="s">
        <v>422</v>
      </c>
      <c r="F37">
        <v>5</v>
      </c>
      <c r="G37" t="s">
        <v>404</v>
      </c>
      <c r="H37" t="s">
        <v>354</v>
      </c>
      <c r="I37">
        <v>1663860393.6</v>
      </c>
      <c r="J37">
        <f>(K37)/1000</f>
        <v>0</v>
      </c>
      <c r="K37">
        <f>IF(BF37, AN37, AH37)</f>
        <v>0</v>
      </c>
      <c r="L37">
        <f>IF(BF37, AI37, AG37)</f>
        <v>0</v>
      </c>
      <c r="M37">
        <f>BH37 - IF(AU37&gt;1, L37*BB37*100.0/(AW37*BV37), 0)</f>
        <v>0</v>
      </c>
      <c r="N37">
        <f>((T37-J37/2)*M37-L37)/(T37+J37/2)</f>
        <v>0</v>
      </c>
      <c r="O37">
        <f>N37*(BO37+BP37)/1000.0</f>
        <v>0</v>
      </c>
      <c r="P37">
        <f>(BH37 - IF(AU37&gt;1, L37*BB37*100.0/(AW37*BV37), 0))*(BO37+BP37)/1000.0</f>
        <v>0</v>
      </c>
      <c r="Q37">
        <f>2.0/((1/S37-1/R37)+SIGN(S37)*SQRT((1/S37-1/R37)*(1/S37-1/R37) + 4*BC37/((BC37+1)*(BC37+1))*(2*1/S37*1/R37-1/R37*1/R37)))</f>
        <v>0</v>
      </c>
      <c r="R37">
        <f>IF(LEFT(BD37,1)&lt;&gt;"0",IF(LEFT(BD37,1)="1",3.0,BE37),$D$5+$E$5*(BV37*BO37/($K$5*1000))+$F$5*(BV37*BO37/($K$5*1000))*MAX(MIN(BB37,$J$5),$I$5)*MAX(MIN(BB37,$J$5),$I$5)+$G$5*MAX(MIN(BB37,$J$5),$I$5)*(BV37*BO37/($K$5*1000))+$H$5*(BV37*BO37/($K$5*1000))*(BV37*BO37/($K$5*1000)))</f>
        <v>0</v>
      </c>
      <c r="S37">
        <f>J37*(1000-(1000*0.61365*exp(17.502*W37/(240.97+W37))/(BO37+BP37)+BJ37)/2)/(1000*0.61365*exp(17.502*W37/(240.97+W37))/(BO37+BP37)-BJ37)</f>
        <v>0</v>
      </c>
      <c r="T37">
        <f>1/((BC37+1)/(Q37/1.6)+1/(R37/1.37)) + BC37/((BC37+1)/(Q37/1.6) + BC37/(R37/1.37))</f>
        <v>0</v>
      </c>
      <c r="U37">
        <f>(AX37*BA37)</f>
        <v>0</v>
      </c>
      <c r="V37">
        <f>(BQ37+(U37+2*0.95*5.67E-8*(((BQ37+$B$7)+273)^4-(BQ37+273)^4)-44100*J37)/(1.84*29.3*R37+8*0.95*5.67E-8*(BQ37+273)^3))</f>
        <v>0</v>
      </c>
      <c r="W37">
        <f>($C$7*BR37+$D$7*BS37+$E$7*V37)</f>
        <v>0</v>
      </c>
      <c r="X37">
        <f>0.61365*exp(17.502*W37/(240.97+W37))</f>
        <v>0</v>
      </c>
      <c r="Y37">
        <f>(Z37/AA37*100)</f>
        <v>0</v>
      </c>
      <c r="Z37">
        <f>BJ37*(BO37+BP37)/1000</f>
        <v>0</v>
      </c>
      <c r="AA37">
        <f>0.61365*exp(17.502*BQ37/(240.97+BQ37))</f>
        <v>0</v>
      </c>
      <c r="AB37">
        <f>(X37-BJ37*(BO37+BP37)/1000)</f>
        <v>0</v>
      </c>
      <c r="AC37">
        <f>(-J37*44100)</f>
        <v>0</v>
      </c>
      <c r="AD37">
        <f>2*29.3*R37*0.92*(BQ37-W37)</f>
        <v>0</v>
      </c>
      <c r="AE37">
        <f>2*0.95*5.67E-8*(((BQ37+$B$7)+273)^4-(W37+273)^4)</f>
        <v>0</v>
      </c>
      <c r="AF37">
        <f>U37+AE37+AC37+AD37</f>
        <v>0</v>
      </c>
      <c r="AG37">
        <f>BN37*AU37*(BI37-BH37*(1000-AU37*BK37)/(1000-AU37*BJ37))/(100*BB37)</f>
        <v>0</v>
      </c>
      <c r="AH37">
        <f>1000*BN37*AU37*(BJ37-BK37)/(100*BB37*(1000-AU37*BJ37))</f>
        <v>0</v>
      </c>
      <c r="AI37">
        <f>(AJ37 - AK37 - BO37*1E3/(8.314*(BQ37+273.15)) * AM37/BN37 * AL37) * BN37/(100*BB37) * (1000 - BK37)/1000</f>
        <v>0</v>
      </c>
      <c r="AJ37">
        <v>408.62447344217</v>
      </c>
      <c r="AK37">
        <v>408.164969696969</v>
      </c>
      <c r="AL37">
        <v>-0.0697241173750812</v>
      </c>
      <c r="AM37">
        <v>65.1124593522103</v>
      </c>
      <c r="AN37">
        <f>(AP37 - AO37 + BO37*1E3/(8.314*(BQ37+273.15)) * AR37/BN37 * AQ37) * BN37/(100*BB37) * 1000/(1000 - AP37)</f>
        <v>0</v>
      </c>
      <c r="AO37">
        <v>20.5071393905316</v>
      </c>
      <c r="AP37">
        <v>20.9788187878788</v>
      </c>
      <c r="AQ37">
        <v>-4.42832175717652e-05</v>
      </c>
      <c r="AR37">
        <v>122.846353996272</v>
      </c>
      <c r="AS37">
        <v>0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MAX(0,($B$13+$C$13*BV37)/(1+$D$13*BV37)*BO37/(BQ37+273)*$E$13)</f>
        <v>0</v>
      </c>
      <c r="AX37">
        <f>$B$11*BW37+$C$11*BX37+$F$11*CI37*(1-CL37)</f>
        <v>0</v>
      </c>
      <c r="AY37">
        <f>AX37*AZ37</f>
        <v>0</v>
      </c>
      <c r="AZ37">
        <f>($B$11*$D$9+$C$11*$D$9+$F$11*((CV37+CN37)/MAX(CV37+CN37+CW37, 0.1)*$I$9+CW37/MAX(CV37+CN37+CW37, 0.1)*$J$9))/($B$11+$C$11+$F$11)</f>
        <v>0</v>
      </c>
      <c r="BA37">
        <f>($B$11*$K$9+$C$11*$K$9+$F$11*((CV37+CN37)/MAX(CV37+CN37+CW37, 0.1)*$P$9+CW37/MAX(CV37+CN37+CW37, 0.1)*$Q$9))/($B$11+$C$11+$F$11)</f>
        <v>0</v>
      </c>
      <c r="BB37">
        <v>6</v>
      </c>
      <c r="BC37">
        <v>0.5</v>
      </c>
      <c r="BD37" t="s">
        <v>355</v>
      </c>
      <c r="BE37">
        <v>2</v>
      </c>
      <c r="BF37" t="b">
        <v>0</v>
      </c>
      <c r="BG37">
        <v>1663860393.6</v>
      </c>
      <c r="BH37">
        <v>400.213451612903</v>
      </c>
      <c r="BI37">
        <v>400.277032258064</v>
      </c>
      <c r="BJ37">
        <v>20.9583838709677</v>
      </c>
      <c r="BK37">
        <v>20.5067741935484</v>
      </c>
      <c r="BL37">
        <v>393.895451612903</v>
      </c>
      <c r="BM37">
        <v>20.6453838709677</v>
      </c>
      <c r="BN37">
        <v>500.096870967742</v>
      </c>
      <c r="BO37">
        <v>90.8576</v>
      </c>
      <c r="BP37">
        <v>0.100024116129032</v>
      </c>
      <c r="BQ37">
        <v>24.2886387096774</v>
      </c>
      <c r="BR37">
        <v>25.0163387096774</v>
      </c>
      <c r="BS37">
        <v>999.9</v>
      </c>
      <c r="BT37">
        <v>0</v>
      </c>
      <c r="BU37">
        <v>0</v>
      </c>
      <c r="BV37">
        <v>9996.29032258065</v>
      </c>
      <c r="BW37">
        <v>0</v>
      </c>
      <c r="BX37">
        <v>11.3114483870968</v>
      </c>
      <c r="BY37">
        <v>0.532231183225806</v>
      </c>
      <c r="BZ37">
        <v>409.397096774194</v>
      </c>
      <c r="CA37">
        <v>408.657258064516</v>
      </c>
      <c r="CB37">
        <v>0.470140709677419</v>
      </c>
      <c r="CC37">
        <v>400.277032258064</v>
      </c>
      <c r="CD37">
        <v>20.5067741935484</v>
      </c>
      <c r="CE37">
        <v>1.90591258064516</v>
      </c>
      <c r="CF37">
        <v>1.86319548387097</v>
      </c>
      <c r="CG37">
        <v>16.6836129032258</v>
      </c>
      <c r="CH37">
        <v>16.3273161290323</v>
      </c>
      <c r="CI37">
        <v>1999.97967741936</v>
      </c>
      <c r="CJ37">
        <v>0.979995677419354</v>
      </c>
      <c r="CK37">
        <v>0.0200046548387097</v>
      </c>
      <c r="CL37">
        <v>0</v>
      </c>
      <c r="CM37">
        <v>2.22726129032258</v>
      </c>
      <c r="CN37">
        <v>0</v>
      </c>
      <c r="CO37">
        <v>4960.66806451613</v>
      </c>
      <c r="CP37">
        <v>17299.9516129032</v>
      </c>
      <c r="CQ37">
        <v>39.8828387096774</v>
      </c>
      <c r="CR37">
        <v>40.7820322580645</v>
      </c>
      <c r="CS37">
        <v>39.4372903225806</v>
      </c>
      <c r="CT37">
        <v>39.9392580645161</v>
      </c>
      <c r="CU37">
        <v>38.9796451612903</v>
      </c>
      <c r="CV37">
        <v>1959.96967741935</v>
      </c>
      <c r="CW37">
        <v>40.0103225806452</v>
      </c>
      <c r="CX37">
        <v>0</v>
      </c>
      <c r="CY37">
        <v>1663860395.6</v>
      </c>
      <c r="CZ37">
        <v>0</v>
      </c>
      <c r="DA37">
        <v>1663860416.6</v>
      </c>
      <c r="DB37" t="s">
        <v>423</v>
      </c>
      <c r="DC37">
        <v>1663860416.1</v>
      </c>
      <c r="DD37">
        <v>1663860416.6</v>
      </c>
      <c r="DE37">
        <v>21</v>
      </c>
      <c r="DF37">
        <v>-0.596</v>
      </c>
      <c r="DG37">
        <v>0.002</v>
      </c>
      <c r="DH37">
        <v>6.318</v>
      </c>
      <c r="DI37">
        <v>0.313</v>
      </c>
      <c r="DJ37">
        <v>400</v>
      </c>
      <c r="DK37">
        <v>21</v>
      </c>
      <c r="DL37">
        <v>1.44</v>
      </c>
      <c r="DM37">
        <v>0.54</v>
      </c>
      <c r="DN37">
        <v>1.367989917</v>
      </c>
      <c r="DO37">
        <v>-17.9350301542964</v>
      </c>
      <c r="DP37">
        <v>1.81810096230692</v>
      </c>
      <c r="DQ37">
        <v>0</v>
      </c>
      <c r="DR37">
        <v>0.469294975</v>
      </c>
      <c r="DS37">
        <v>0.027302667917448</v>
      </c>
      <c r="DT37">
        <v>0.00359746447854249</v>
      </c>
      <c r="DU37">
        <v>1</v>
      </c>
      <c r="DV37">
        <v>1</v>
      </c>
      <c r="DW37">
        <v>2</v>
      </c>
      <c r="DX37" t="s">
        <v>373</v>
      </c>
      <c r="DY37">
        <v>2.97371</v>
      </c>
      <c r="DZ37">
        <v>2.75382</v>
      </c>
      <c r="EA37">
        <v>0.0875024</v>
      </c>
      <c r="EB37">
        <v>0.0889587</v>
      </c>
      <c r="EC37">
        <v>0.0946659</v>
      </c>
      <c r="ED37">
        <v>0.0941084</v>
      </c>
      <c r="EE37">
        <v>35626.8</v>
      </c>
      <c r="EF37">
        <v>38793.2</v>
      </c>
      <c r="EG37">
        <v>35376.9</v>
      </c>
      <c r="EH37">
        <v>38612.8</v>
      </c>
      <c r="EI37">
        <v>45396.5</v>
      </c>
      <c r="EJ37">
        <v>50510.3</v>
      </c>
      <c r="EK37">
        <v>55277.9</v>
      </c>
      <c r="EL37">
        <v>61923.1</v>
      </c>
      <c r="EM37">
        <v>2.001</v>
      </c>
      <c r="EN37">
        <v>1.8796</v>
      </c>
      <c r="EO37">
        <v>0.115484</v>
      </c>
      <c r="EP37">
        <v>0</v>
      </c>
      <c r="EQ37">
        <v>23.1436</v>
      </c>
      <c r="ER37">
        <v>999.9</v>
      </c>
      <c r="ES37">
        <v>63.93</v>
      </c>
      <c r="ET37">
        <v>26.385</v>
      </c>
      <c r="EU37">
        <v>24.2866</v>
      </c>
      <c r="EV37">
        <v>61.0748</v>
      </c>
      <c r="EW37">
        <v>46.8389</v>
      </c>
      <c r="EX37">
        <v>1</v>
      </c>
      <c r="EY37">
        <v>-0.11</v>
      </c>
      <c r="EZ37">
        <v>1.78996</v>
      </c>
      <c r="FA37">
        <v>20.1427</v>
      </c>
      <c r="FB37">
        <v>5.19932</v>
      </c>
      <c r="FC37">
        <v>12.0064</v>
      </c>
      <c r="FD37">
        <v>4.9756</v>
      </c>
      <c r="FE37">
        <v>3.2938</v>
      </c>
      <c r="FF37">
        <v>9999</v>
      </c>
      <c r="FG37">
        <v>708.4</v>
      </c>
      <c r="FH37">
        <v>9999</v>
      </c>
      <c r="FI37">
        <v>9999</v>
      </c>
      <c r="FJ37">
        <v>1.86279</v>
      </c>
      <c r="FK37">
        <v>1.86774</v>
      </c>
      <c r="FL37">
        <v>1.86752</v>
      </c>
      <c r="FM37">
        <v>1.86862</v>
      </c>
      <c r="FN37">
        <v>1.86951</v>
      </c>
      <c r="FO37">
        <v>1.86554</v>
      </c>
      <c r="FP37">
        <v>1.86673</v>
      </c>
      <c r="FQ37">
        <v>1.86807</v>
      </c>
      <c r="FR37">
        <v>5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6.318</v>
      </c>
      <c r="GF37">
        <v>0.313</v>
      </c>
      <c r="GG37">
        <v>4.38793674139259</v>
      </c>
      <c r="GH37">
        <v>0.00658963167372077</v>
      </c>
      <c r="GI37">
        <v>-4.22092532282452e-07</v>
      </c>
      <c r="GJ37">
        <v>-7.06053572793055e-11</v>
      </c>
      <c r="GK37">
        <v>-0.042769180964919</v>
      </c>
      <c r="GL37">
        <v>-0.0215699510358357</v>
      </c>
      <c r="GM37">
        <v>0.00246731695535422</v>
      </c>
      <c r="GN37">
        <v>-2.63680080038783e-05</v>
      </c>
      <c r="GO37">
        <v>-4</v>
      </c>
      <c r="GP37">
        <v>2079</v>
      </c>
      <c r="GQ37">
        <v>1</v>
      </c>
      <c r="GR37">
        <v>22</v>
      </c>
      <c r="GS37">
        <v>1</v>
      </c>
      <c r="GT37">
        <v>1.1</v>
      </c>
      <c r="GU37">
        <v>1.00098</v>
      </c>
      <c r="GV37">
        <v>2.60498</v>
      </c>
      <c r="GW37">
        <v>1.54785</v>
      </c>
      <c r="GX37">
        <v>2.30591</v>
      </c>
      <c r="GY37">
        <v>1.34644</v>
      </c>
      <c r="GZ37">
        <v>2.43042</v>
      </c>
      <c r="HA37">
        <v>30.6309</v>
      </c>
      <c r="HB37">
        <v>15.7081</v>
      </c>
      <c r="HC37">
        <v>18</v>
      </c>
      <c r="HD37">
        <v>502.569</v>
      </c>
      <c r="HE37">
        <v>423.151</v>
      </c>
      <c r="HF37">
        <v>20.1541</v>
      </c>
      <c r="HG37">
        <v>25.7426</v>
      </c>
      <c r="HH37">
        <v>30.0003</v>
      </c>
      <c r="HI37">
        <v>25.723</v>
      </c>
      <c r="HJ37">
        <v>25.6698</v>
      </c>
      <c r="HK37">
        <v>20.0615</v>
      </c>
      <c r="HL37">
        <v>24.9609</v>
      </c>
      <c r="HM37">
        <v>82.3624</v>
      </c>
      <c r="HN37">
        <v>20.1536</v>
      </c>
      <c r="HO37">
        <v>400</v>
      </c>
      <c r="HP37">
        <v>20.483</v>
      </c>
      <c r="HQ37">
        <v>102.558</v>
      </c>
      <c r="HR37">
        <v>103.079</v>
      </c>
    </row>
    <row r="38" spans="1:226">
      <c r="A38">
        <v>22</v>
      </c>
      <c r="B38">
        <v>1663860455.1</v>
      </c>
      <c r="C38">
        <v>2435.59999990463</v>
      </c>
      <c r="D38" t="s">
        <v>424</v>
      </c>
      <c r="E38" t="s">
        <v>425</v>
      </c>
      <c r="F38">
        <v>5</v>
      </c>
      <c r="G38" t="s">
        <v>404</v>
      </c>
      <c r="H38" t="s">
        <v>354</v>
      </c>
      <c r="I38">
        <v>1663860447.35</v>
      </c>
      <c r="J38">
        <f>(K38)/1000</f>
        <v>0</v>
      </c>
      <c r="K38">
        <f>IF(BF38, AN38, AH38)</f>
        <v>0</v>
      </c>
      <c r="L38">
        <f>IF(BF38, AI38, AG38)</f>
        <v>0</v>
      </c>
      <c r="M38">
        <f>BH38 - IF(AU38&gt;1, L38*BB38*100.0/(AW38*BV38), 0)</f>
        <v>0</v>
      </c>
      <c r="N38">
        <f>((T38-J38/2)*M38-L38)/(T38+J38/2)</f>
        <v>0</v>
      </c>
      <c r="O38">
        <f>N38*(BO38+BP38)/1000.0</f>
        <v>0</v>
      </c>
      <c r="P38">
        <f>(BH38 - IF(AU38&gt;1, L38*BB38*100.0/(AW38*BV38), 0))*(BO38+BP38)/1000.0</f>
        <v>0</v>
      </c>
      <c r="Q38">
        <f>2.0/((1/S38-1/R38)+SIGN(S38)*SQRT((1/S38-1/R38)*(1/S38-1/R38) + 4*BC38/((BC38+1)*(BC38+1))*(2*1/S38*1/R38-1/R38*1/R38)))</f>
        <v>0</v>
      </c>
      <c r="R38">
        <f>IF(LEFT(BD38,1)&lt;&gt;"0",IF(LEFT(BD38,1)="1",3.0,BE38),$D$5+$E$5*(BV38*BO38/($K$5*1000))+$F$5*(BV38*BO38/($K$5*1000))*MAX(MIN(BB38,$J$5),$I$5)*MAX(MIN(BB38,$J$5),$I$5)+$G$5*MAX(MIN(BB38,$J$5),$I$5)*(BV38*BO38/($K$5*1000))+$H$5*(BV38*BO38/($K$5*1000))*(BV38*BO38/($K$5*1000)))</f>
        <v>0</v>
      </c>
      <c r="S38">
        <f>J38*(1000-(1000*0.61365*exp(17.502*W38/(240.97+W38))/(BO38+BP38)+BJ38)/2)/(1000*0.61365*exp(17.502*W38/(240.97+W38))/(BO38+BP38)-BJ38)</f>
        <v>0</v>
      </c>
      <c r="T38">
        <f>1/((BC38+1)/(Q38/1.6)+1/(R38/1.37)) + BC38/((BC38+1)/(Q38/1.6) + BC38/(R38/1.37))</f>
        <v>0</v>
      </c>
      <c r="U38">
        <f>(AX38*BA38)</f>
        <v>0</v>
      </c>
      <c r="V38">
        <f>(BQ38+(U38+2*0.95*5.67E-8*(((BQ38+$B$7)+273)^4-(BQ38+273)^4)-44100*J38)/(1.84*29.3*R38+8*0.95*5.67E-8*(BQ38+273)^3))</f>
        <v>0</v>
      </c>
      <c r="W38">
        <f>($C$7*BR38+$D$7*BS38+$E$7*V38)</f>
        <v>0</v>
      </c>
      <c r="X38">
        <f>0.61365*exp(17.502*W38/(240.97+W38))</f>
        <v>0</v>
      </c>
      <c r="Y38">
        <f>(Z38/AA38*100)</f>
        <v>0</v>
      </c>
      <c r="Z38">
        <f>BJ38*(BO38+BP38)/1000</f>
        <v>0</v>
      </c>
      <c r="AA38">
        <f>0.61365*exp(17.502*BQ38/(240.97+BQ38))</f>
        <v>0</v>
      </c>
      <c r="AB38">
        <f>(X38-BJ38*(BO38+BP38)/1000)</f>
        <v>0</v>
      </c>
      <c r="AC38">
        <f>(-J38*44100)</f>
        <v>0</v>
      </c>
      <c r="AD38">
        <f>2*29.3*R38*0.92*(BQ38-W38)</f>
        <v>0</v>
      </c>
      <c r="AE38">
        <f>2*0.95*5.67E-8*(((BQ38+$B$7)+273)^4-(W38+273)^4)</f>
        <v>0</v>
      </c>
      <c r="AF38">
        <f>U38+AE38+AC38+AD38</f>
        <v>0</v>
      </c>
      <c r="AG38">
        <f>BN38*AU38*(BI38-BH38*(1000-AU38*BK38)/(1000-AU38*BJ38))/(100*BB38)</f>
        <v>0</v>
      </c>
      <c r="AH38">
        <f>1000*BN38*AU38*(BJ38-BK38)/(100*BB38*(1000-AU38*BJ38))</f>
        <v>0</v>
      </c>
      <c r="AI38">
        <f>(AJ38 - AK38 - BO38*1E3/(8.314*(BQ38+273.15)) * AM38/BN38 * AL38) * BN38/(100*BB38) * (1000 - BK38)/1000</f>
        <v>0</v>
      </c>
      <c r="AJ38">
        <v>408.507950179052</v>
      </c>
      <c r="AK38">
        <v>406.862</v>
      </c>
      <c r="AL38">
        <v>-0.00148802319260337</v>
      </c>
      <c r="AM38">
        <v>65.1118840027934</v>
      </c>
      <c r="AN38">
        <f>(AP38 - AO38 + BO38*1E3/(8.314*(BQ38+273.15)) * AR38/BN38 * AQ38) * BN38/(100*BB38) * 1000/(1000 - AP38)</f>
        <v>0</v>
      </c>
      <c r="AO38">
        <v>20.5879523744912</v>
      </c>
      <c r="AP38">
        <v>21.0568181818182</v>
      </c>
      <c r="AQ38">
        <v>-4.12031871173535e-05</v>
      </c>
      <c r="AR38">
        <v>122.88234963148</v>
      </c>
      <c r="AS38">
        <v>0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MAX(0,($B$13+$C$13*BV38)/(1+$D$13*BV38)*BO38/(BQ38+273)*$E$13)</f>
        <v>0</v>
      </c>
      <c r="AX38">
        <f>$B$11*BW38+$C$11*BX38+$F$11*CI38*(1-CL38)</f>
        <v>0</v>
      </c>
      <c r="AY38">
        <f>AX38*AZ38</f>
        <v>0</v>
      </c>
      <c r="AZ38">
        <f>($B$11*$D$9+$C$11*$D$9+$F$11*((CV38+CN38)/MAX(CV38+CN38+CW38, 0.1)*$I$9+CW38/MAX(CV38+CN38+CW38, 0.1)*$J$9))/($B$11+$C$11+$F$11)</f>
        <v>0</v>
      </c>
      <c r="BA38">
        <f>($B$11*$K$9+$C$11*$K$9+$F$11*((CV38+CN38)/MAX(CV38+CN38+CW38, 0.1)*$P$9+CW38/MAX(CV38+CN38+CW38, 0.1)*$Q$9))/($B$11+$C$11+$F$11)</f>
        <v>0</v>
      </c>
      <c r="BB38">
        <v>6</v>
      </c>
      <c r="BC38">
        <v>0.5</v>
      </c>
      <c r="BD38" t="s">
        <v>355</v>
      </c>
      <c r="BE38">
        <v>2</v>
      </c>
      <c r="BF38" t="b">
        <v>0</v>
      </c>
      <c r="BG38">
        <v>1663860447.35</v>
      </c>
      <c r="BH38">
        <v>398.294033333333</v>
      </c>
      <c r="BI38">
        <v>400.079066666667</v>
      </c>
      <c r="BJ38">
        <v>21.03798</v>
      </c>
      <c r="BK38">
        <v>20.5887133333333</v>
      </c>
      <c r="BL38">
        <v>392.023033333333</v>
      </c>
      <c r="BM38">
        <v>20.72098</v>
      </c>
      <c r="BN38">
        <v>500.1016</v>
      </c>
      <c r="BO38">
        <v>90.8595166666667</v>
      </c>
      <c r="BP38">
        <v>0.1000314</v>
      </c>
      <c r="BQ38">
        <v>24.33804</v>
      </c>
      <c r="BR38">
        <v>25.02924</v>
      </c>
      <c r="BS38">
        <v>999.9</v>
      </c>
      <c r="BT38">
        <v>0</v>
      </c>
      <c r="BU38">
        <v>0</v>
      </c>
      <c r="BV38">
        <v>9999.33333333333</v>
      </c>
      <c r="BW38">
        <v>0</v>
      </c>
      <c r="BX38">
        <v>11.3086</v>
      </c>
      <c r="BY38">
        <v>-1.74994966666667</v>
      </c>
      <c r="BZ38">
        <v>406.897733333333</v>
      </c>
      <c r="CA38">
        <v>408.4894</v>
      </c>
      <c r="CB38">
        <v>0.469651066666667</v>
      </c>
      <c r="CC38">
        <v>400.079066666667</v>
      </c>
      <c r="CD38">
        <v>20.5887133333333</v>
      </c>
      <c r="CE38">
        <v>1.91335233333333</v>
      </c>
      <c r="CF38">
        <v>1.87068066666667</v>
      </c>
      <c r="CG38">
        <v>16.74496</v>
      </c>
      <c r="CH38">
        <v>16.3902566666667</v>
      </c>
      <c r="CI38">
        <v>1999.99533333333</v>
      </c>
      <c r="CJ38">
        <v>0.9800025</v>
      </c>
      <c r="CK38">
        <v>0.01999725</v>
      </c>
      <c r="CL38">
        <v>0</v>
      </c>
      <c r="CM38">
        <v>2.23436666666667</v>
      </c>
      <c r="CN38">
        <v>0</v>
      </c>
      <c r="CO38">
        <v>4932.10433333333</v>
      </c>
      <c r="CP38">
        <v>17300.14</v>
      </c>
      <c r="CQ38">
        <v>40.8288666666666</v>
      </c>
      <c r="CR38">
        <v>41.5456</v>
      </c>
      <c r="CS38">
        <v>40.2872666666667</v>
      </c>
      <c r="CT38">
        <v>41.0206</v>
      </c>
      <c r="CU38">
        <v>39.8497333333333</v>
      </c>
      <c r="CV38">
        <v>1960.001</v>
      </c>
      <c r="CW38">
        <v>39.9936666666667</v>
      </c>
      <c r="CX38">
        <v>0</v>
      </c>
      <c r="CY38">
        <v>1663860449</v>
      </c>
      <c r="CZ38">
        <v>0</v>
      </c>
      <c r="DA38">
        <v>1663860471.1</v>
      </c>
      <c r="DB38" t="s">
        <v>426</v>
      </c>
      <c r="DC38">
        <v>1663860469.6</v>
      </c>
      <c r="DD38">
        <v>1663860471.1</v>
      </c>
      <c r="DE38">
        <v>22</v>
      </c>
      <c r="DF38">
        <v>-0.046</v>
      </c>
      <c r="DG38">
        <v>0</v>
      </c>
      <c r="DH38">
        <v>6.271</v>
      </c>
      <c r="DI38">
        <v>0.317</v>
      </c>
      <c r="DJ38">
        <v>400</v>
      </c>
      <c r="DK38">
        <v>21</v>
      </c>
      <c r="DL38">
        <v>1.4</v>
      </c>
      <c r="DM38">
        <v>0.5</v>
      </c>
      <c r="DN38">
        <v>-1.75269675</v>
      </c>
      <c r="DO38">
        <v>-0.0287962851782308</v>
      </c>
      <c r="DP38">
        <v>0.086544659407369</v>
      </c>
      <c r="DQ38">
        <v>1</v>
      </c>
      <c r="DR38">
        <v>0.469142175</v>
      </c>
      <c r="DS38">
        <v>0.00534629268292677</v>
      </c>
      <c r="DT38">
        <v>0.00269894145812298</v>
      </c>
      <c r="DU38">
        <v>1</v>
      </c>
      <c r="DV38">
        <v>2</v>
      </c>
      <c r="DW38">
        <v>2</v>
      </c>
      <c r="DX38" t="s">
        <v>377</v>
      </c>
      <c r="DY38">
        <v>2.97524</v>
      </c>
      <c r="DZ38">
        <v>2.75426</v>
      </c>
      <c r="EA38">
        <v>0.087396</v>
      </c>
      <c r="EB38">
        <v>0.088929</v>
      </c>
      <c r="EC38">
        <v>0.0949058</v>
      </c>
      <c r="ED38">
        <v>0.0943632</v>
      </c>
      <c r="EE38">
        <v>35629.8</v>
      </c>
      <c r="EF38">
        <v>38793.2</v>
      </c>
      <c r="EG38">
        <v>35375.9</v>
      </c>
      <c r="EH38">
        <v>38611.6</v>
      </c>
      <c r="EI38">
        <v>45383.7</v>
      </c>
      <c r="EJ38">
        <v>50494.1</v>
      </c>
      <c r="EK38">
        <v>55277.3</v>
      </c>
      <c r="EL38">
        <v>61920.7</v>
      </c>
      <c r="EM38">
        <v>2.0014</v>
      </c>
      <c r="EN38">
        <v>1.8796</v>
      </c>
      <c r="EO38">
        <v>0.11459</v>
      </c>
      <c r="EP38">
        <v>0</v>
      </c>
      <c r="EQ38">
        <v>23.1338</v>
      </c>
      <c r="ER38">
        <v>999.9</v>
      </c>
      <c r="ES38">
        <v>63.954</v>
      </c>
      <c r="ET38">
        <v>26.385</v>
      </c>
      <c r="EU38">
        <v>24.297</v>
      </c>
      <c r="EV38">
        <v>60.8648</v>
      </c>
      <c r="EW38">
        <v>46.4583</v>
      </c>
      <c r="EX38">
        <v>1</v>
      </c>
      <c r="EY38">
        <v>-0.109268</v>
      </c>
      <c r="EZ38">
        <v>1.96325</v>
      </c>
      <c r="FA38">
        <v>20.1405</v>
      </c>
      <c r="FB38">
        <v>5.20052</v>
      </c>
      <c r="FC38">
        <v>12.0076</v>
      </c>
      <c r="FD38">
        <v>4.976</v>
      </c>
      <c r="FE38">
        <v>3.2934</v>
      </c>
      <c r="FF38">
        <v>9999</v>
      </c>
      <c r="FG38">
        <v>708.5</v>
      </c>
      <c r="FH38">
        <v>9999</v>
      </c>
      <c r="FI38">
        <v>9999</v>
      </c>
      <c r="FJ38">
        <v>1.86279</v>
      </c>
      <c r="FK38">
        <v>1.86771</v>
      </c>
      <c r="FL38">
        <v>1.86752</v>
      </c>
      <c r="FM38">
        <v>1.86859</v>
      </c>
      <c r="FN38">
        <v>1.86951</v>
      </c>
      <c r="FO38">
        <v>1.86557</v>
      </c>
      <c r="FP38">
        <v>1.86661</v>
      </c>
      <c r="FQ38">
        <v>1.86801</v>
      </c>
      <c r="FR38">
        <v>5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6.271</v>
      </c>
      <c r="GF38">
        <v>0.317</v>
      </c>
      <c r="GG38">
        <v>3.79197278477718</v>
      </c>
      <c r="GH38">
        <v>0.00658963167372077</v>
      </c>
      <c r="GI38">
        <v>-4.22092532282452e-07</v>
      </c>
      <c r="GJ38">
        <v>-7.06053572793055e-11</v>
      </c>
      <c r="GK38">
        <v>-0.0404355897029614</v>
      </c>
      <c r="GL38">
        <v>-0.0215699510358357</v>
      </c>
      <c r="GM38">
        <v>0.00246731695535422</v>
      </c>
      <c r="GN38">
        <v>-2.63680080038783e-05</v>
      </c>
      <c r="GO38">
        <v>-4</v>
      </c>
      <c r="GP38">
        <v>2079</v>
      </c>
      <c r="GQ38">
        <v>1</v>
      </c>
      <c r="GR38">
        <v>22</v>
      </c>
      <c r="GS38">
        <v>0.7</v>
      </c>
      <c r="GT38">
        <v>0.6</v>
      </c>
      <c r="GU38">
        <v>0.999756</v>
      </c>
      <c r="GV38">
        <v>2.6123</v>
      </c>
      <c r="GW38">
        <v>1.54785</v>
      </c>
      <c r="GX38">
        <v>2.30591</v>
      </c>
      <c r="GY38">
        <v>1.34644</v>
      </c>
      <c r="GZ38">
        <v>2.40112</v>
      </c>
      <c r="HA38">
        <v>30.6524</v>
      </c>
      <c r="HB38">
        <v>15.6906</v>
      </c>
      <c r="HC38">
        <v>18</v>
      </c>
      <c r="HD38">
        <v>502.933</v>
      </c>
      <c r="HE38">
        <v>423.234</v>
      </c>
      <c r="HF38">
        <v>20.0643</v>
      </c>
      <c r="HG38">
        <v>25.7513</v>
      </c>
      <c r="HH38">
        <v>30.0003</v>
      </c>
      <c r="HI38">
        <v>25.7338</v>
      </c>
      <c r="HJ38">
        <v>25.6805</v>
      </c>
      <c r="HK38">
        <v>20.0264</v>
      </c>
      <c r="HL38">
        <v>24.6768</v>
      </c>
      <c r="HM38">
        <v>82.8194</v>
      </c>
      <c r="HN38">
        <v>20.0552</v>
      </c>
      <c r="HO38">
        <v>400</v>
      </c>
      <c r="HP38">
        <v>20.5369</v>
      </c>
      <c r="HQ38">
        <v>102.556</v>
      </c>
      <c r="HR38">
        <v>103.075</v>
      </c>
    </row>
    <row r="39" spans="1:226">
      <c r="A39">
        <v>23</v>
      </c>
      <c r="B39">
        <v>1663860532.1</v>
      </c>
      <c r="C39">
        <v>2512.59999990463</v>
      </c>
      <c r="D39" t="s">
        <v>427</v>
      </c>
      <c r="E39" t="s">
        <v>428</v>
      </c>
      <c r="F39">
        <v>5</v>
      </c>
      <c r="G39" t="s">
        <v>404</v>
      </c>
      <c r="H39" t="s">
        <v>354</v>
      </c>
      <c r="I39">
        <v>1663860524.1</v>
      </c>
      <c r="J39">
        <f>(K39)/1000</f>
        <v>0</v>
      </c>
      <c r="K39">
        <f>IF(BF39, AN39, AH39)</f>
        <v>0</v>
      </c>
      <c r="L39">
        <f>IF(BF39, AI39, AG39)</f>
        <v>0</v>
      </c>
      <c r="M39">
        <f>BH39 - IF(AU39&gt;1, L39*BB39*100.0/(AW39*BV39), 0)</f>
        <v>0</v>
      </c>
      <c r="N39">
        <f>((T39-J39/2)*M39-L39)/(T39+J39/2)</f>
        <v>0</v>
      </c>
      <c r="O39">
        <f>N39*(BO39+BP39)/1000.0</f>
        <v>0</v>
      </c>
      <c r="P39">
        <f>(BH39 - IF(AU39&gt;1, L39*BB39*100.0/(AW39*BV39), 0))*(BO39+BP39)/1000.0</f>
        <v>0</v>
      </c>
      <c r="Q39">
        <f>2.0/((1/S39-1/R39)+SIGN(S39)*SQRT((1/S39-1/R39)*(1/S39-1/R39) + 4*BC39/((BC39+1)*(BC39+1))*(2*1/S39*1/R39-1/R39*1/R39)))</f>
        <v>0</v>
      </c>
      <c r="R39">
        <f>IF(LEFT(BD39,1)&lt;&gt;"0",IF(LEFT(BD39,1)="1",3.0,BE39),$D$5+$E$5*(BV39*BO39/($K$5*1000))+$F$5*(BV39*BO39/($K$5*1000))*MAX(MIN(BB39,$J$5),$I$5)*MAX(MIN(BB39,$J$5),$I$5)+$G$5*MAX(MIN(BB39,$J$5),$I$5)*(BV39*BO39/($K$5*1000))+$H$5*(BV39*BO39/($K$5*1000))*(BV39*BO39/($K$5*1000)))</f>
        <v>0</v>
      </c>
      <c r="S39">
        <f>J39*(1000-(1000*0.61365*exp(17.502*W39/(240.97+W39))/(BO39+BP39)+BJ39)/2)/(1000*0.61365*exp(17.502*W39/(240.97+W39))/(BO39+BP39)-BJ39)</f>
        <v>0</v>
      </c>
      <c r="T39">
        <f>1/((BC39+1)/(Q39/1.6)+1/(R39/1.37)) + BC39/((BC39+1)/(Q39/1.6) + BC39/(R39/1.37))</f>
        <v>0</v>
      </c>
      <c r="U39">
        <f>(AX39*BA39)</f>
        <v>0</v>
      </c>
      <c r="V39">
        <f>(BQ39+(U39+2*0.95*5.67E-8*(((BQ39+$B$7)+273)^4-(BQ39+273)^4)-44100*J39)/(1.84*29.3*R39+8*0.95*5.67E-8*(BQ39+273)^3))</f>
        <v>0</v>
      </c>
      <c r="W39">
        <f>($C$7*BR39+$D$7*BS39+$E$7*V39)</f>
        <v>0</v>
      </c>
      <c r="X39">
        <f>0.61365*exp(17.502*W39/(240.97+W39))</f>
        <v>0</v>
      </c>
      <c r="Y39">
        <f>(Z39/AA39*100)</f>
        <v>0</v>
      </c>
      <c r="Z39">
        <f>BJ39*(BO39+BP39)/1000</f>
        <v>0</v>
      </c>
      <c r="AA39">
        <f>0.61365*exp(17.502*BQ39/(240.97+BQ39))</f>
        <v>0</v>
      </c>
      <c r="AB39">
        <f>(X39-BJ39*(BO39+BP39)/1000)</f>
        <v>0</v>
      </c>
      <c r="AC39">
        <f>(-J39*44100)</f>
        <v>0</v>
      </c>
      <c r="AD39">
        <f>2*29.3*R39*0.92*(BQ39-W39)</f>
        <v>0</v>
      </c>
      <c r="AE39">
        <f>2*0.95*5.67E-8*(((BQ39+$B$7)+273)^4-(W39+273)^4)</f>
        <v>0</v>
      </c>
      <c r="AF39">
        <f>U39+AE39+AC39+AD39</f>
        <v>0</v>
      </c>
      <c r="AG39">
        <f>BN39*AU39*(BI39-BH39*(1000-AU39*BK39)/(1000-AU39*BJ39))/(100*BB39)</f>
        <v>0</v>
      </c>
      <c r="AH39">
        <f>1000*BN39*AU39*(BJ39-BK39)/(100*BB39*(1000-AU39*BJ39))</f>
        <v>0</v>
      </c>
      <c r="AI39">
        <f>(AJ39 - AK39 - BO39*1E3/(8.314*(BQ39+273.15)) * AM39/BN39 * AL39) * BN39/(100*BB39) * (1000 - BK39)/1000</f>
        <v>0</v>
      </c>
      <c r="AJ39">
        <v>612.885081939394</v>
      </c>
      <c r="AK39">
        <v>610.112587878788</v>
      </c>
      <c r="AL39">
        <v>0.0615232034631801</v>
      </c>
      <c r="AM39">
        <v>65.11</v>
      </c>
      <c r="AN39">
        <f>(AP39 - AO39 + BO39*1E3/(8.314*(BQ39+273.15)) * AR39/BN39 * AQ39) * BN39/(100*BB39) * 1000/(1000 - AP39)</f>
        <v>0</v>
      </c>
      <c r="AO39">
        <v>20.8076769249526</v>
      </c>
      <c r="AP39">
        <v>21.2429842424242</v>
      </c>
      <c r="AQ39">
        <v>2.72061978308924e-05</v>
      </c>
      <c r="AR39">
        <v>122.99945105182</v>
      </c>
      <c r="AS39">
        <v>0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MAX(0,($B$13+$C$13*BV39)/(1+$D$13*BV39)*BO39/(BQ39+273)*$E$13)</f>
        <v>0</v>
      </c>
      <c r="AX39">
        <f>$B$11*BW39+$C$11*BX39+$F$11*CI39*(1-CL39)</f>
        <v>0</v>
      </c>
      <c r="AY39">
        <f>AX39*AZ39</f>
        <v>0</v>
      </c>
      <c r="AZ39">
        <f>($B$11*$D$9+$C$11*$D$9+$F$11*((CV39+CN39)/MAX(CV39+CN39+CW39, 0.1)*$I$9+CW39/MAX(CV39+CN39+CW39, 0.1)*$J$9))/($B$11+$C$11+$F$11)</f>
        <v>0</v>
      </c>
      <c r="BA39">
        <f>($B$11*$K$9+$C$11*$K$9+$F$11*((CV39+CN39)/MAX(CV39+CN39+CW39, 0.1)*$P$9+CW39/MAX(CV39+CN39+CW39, 0.1)*$Q$9))/($B$11+$C$11+$F$11)</f>
        <v>0</v>
      </c>
      <c r="BB39">
        <v>6</v>
      </c>
      <c r="BC39">
        <v>0.5</v>
      </c>
      <c r="BD39" t="s">
        <v>355</v>
      </c>
      <c r="BE39">
        <v>2</v>
      </c>
      <c r="BF39" t="b">
        <v>0</v>
      </c>
      <c r="BG39">
        <v>1663860524.1</v>
      </c>
      <c r="BH39">
        <v>597.156903225806</v>
      </c>
      <c r="BI39">
        <v>600.038838709677</v>
      </c>
      <c r="BJ39">
        <v>21.2135258064516</v>
      </c>
      <c r="BK39">
        <v>20.8075548387097</v>
      </c>
      <c r="BL39">
        <v>589.390903225806</v>
      </c>
      <c r="BM39">
        <v>20.8885258064516</v>
      </c>
      <c r="BN39">
        <v>500.096903225806</v>
      </c>
      <c r="BO39">
        <v>90.8583</v>
      </c>
      <c r="BP39">
        <v>0.0999940516129032</v>
      </c>
      <c r="BQ39">
        <v>24.366835483871</v>
      </c>
      <c r="BR39">
        <v>25.0179096774193</v>
      </c>
      <c r="BS39">
        <v>999.9</v>
      </c>
      <c r="BT39">
        <v>0</v>
      </c>
      <c r="BU39">
        <v>0</v>
      </c>
      <c r="BV39">
        <v>9996.93548387097</v>
      </c>
      <c r="BW39">
        <v>0</v>
      </c>
      <c r="BX39">
        <v>11.3086</v>
      </c>
      <c r="BY39">
        <v>-3.17953806451613</v>
      </c>
      <c r="BZ39">
        <v>609.807935483871</v>
      </c>
      <c r="CA39">
        <v>612.789451612903</v>
      </c>
      <c r="CB39">
        <v>0.426377548387097</v>
      </c>
      <c r="CC39">
        <v>600.038838709677</v>
      </c>
      <c r="CD39">
        <v>20.8075548387097</v>
      </c>
      <c r="CE39">
        <v>1.92928</v>
      </c>
      <c r="CF39">
        <v>1.89053967741935</v>
      </c>
      <c r="CG39">
        <v>16.8755741935484</v>
      </c>
      <c r="CH39">
        <v>16.5562032258065</v>
      </c>
      <c r="CI39">
        <v>2000.01741935484</v>
      </c>
      <c r="CJ39">
        <v>0.979994096774193</v>
      </c>
      <c r="CK39">
        <v>0.0200061225806452</v>
      </c>
      <c r="CL39">
        <v>0</v>
      </c>
      <c r="CM39">
        <v>2.26682903225806</v>
      </c>
      <c r="CN39">
        <v>0</v>
      </c>
      <c r="CO39">
        <v>4914.65064516129</v>
      </c>
      <c r="CP39">
        <v>17300.2806451613</v>
      </c>
      <c r="CQ39">
        <v>41.1025483870968</v>
      </c>
      <c r="CR39">
        <v>41.1973225806451</v>
      </c>
      <c r="CS39">
        <v>40.6610967741935</v>
      </c>
      <c r="CT39">
        <v>40.4372580645161</v>
      </c>
      <c r="CU39">
        <v>40.0481612903226</v>
      </c>
      <c r="CV39">
        <v>1960.00612903226</v>
      </c>
      <c r="CW39">
        <v>40.0106451612903</v>
      </c>
      <c r="CX39">
        <v>0</v>
      </c>
      <c r="CY39">
        <v>1663860525.8</v>
      </c>
      <c r="CZ39">
        <v>0</v>
      </c>
      <c r="DA39">
        <v>1663860551.1</v>
      </c>
      <c r="DB39" t="s">
        <v>429</v>
      </c>
      <c r="DC39">
        <v>1663860551.1</v>
      </c>
      <c r="DD39">
        <v>1663860547.6</v>
      </c>
      <c r="DE39">
        <v>23</v>
      </c>
      <c r="DF39">
        <v>0.279</v>
      </c>
      <c r="DG39">
        <v>-0.001</v>
      </c>
      <c r="DH39">
        <v>7.766</v>
      </c>
      <c r="DI39">
        <v>0.325</v>
      </c>
      <c r="DJ39">
        <v>600</v>
      </c>
      <c r="DK39">
        <v>21</v>
      </c>
      <c r="DL39">
        <v>1.85</v>
      </c>
      <c r="DM39">
        <v>0.37</v>
      </c>
      <c r="DN39">
        <v>-3.38250707317073</v>
      </c>
      <c r="DO39">
        <v>2.93674243902439</v>
      </c>
      <c r="DP39">
        <v>0.354535647485235</v>
      </c>
      <c r="DQ39">
        <v>0</v>
      </c>
      <c r="DR39">
        <v>0.425011634146341</v>
      </c>
      <c r="DS39">
        <v>0.0368103763066212</v>
      </c>
      <c r="DT39">
        <v>0.00758058574143346</v>
      </c>
      <c r="DU39">
        <v>1</v>
      </c>
      <c r="DV39">
        <v>1</v>
      </c>
      <c r="DW39">
        <v>2</v>
      </c>
      <c r="DX39" t="s">
        <v>373</v>
      </c>
      <c r="DY39">
        <v>2.97376</v>
      </c>
      <c r="DZ39">
        <v>2.75395</v>
      </c>
      <c r="EA39">
        <v>0.118137</v>
      </c>
      <c r="EB39">
        <v>0.119682</v>
      </c>
      <c r="EC39">
        <v>0.0954839</v>
      </c>
      <c r="ED39">
        <v>0.0950624</v>
      </c>
      <c r="EE39">
        <v>34429.7</v>
      </c>
      <c r="EF39">
        <v>37484.8</v>
      </c>
      <c r="EG39">
        <v>35375.3</v>
      </c>
      <c r="EH39">
        <v>38611.9</v>
      </c>
      <c r="EI39">
        <v>45354.5</v>
      </c>
      <c r="EJ39">
        <v>50455.7</v>
      </c>
      <c r="EK39">
        <v>55276.8</v>
      </c>
      <c r="EL39">
        <v>61920.5</v>
      </c>
      <c r="EM39">
        <v>2.0006</v>
      </c>
      <c r="EN39">
        <v>1.88</v>
      </c>
      <c r="EO39">
        <v>0.113994</v>
      </c>
      <c r="EP39">
        <v>0</v>
      </c>
      <c r="EQ39">
        <v>23.1202</v>
      </c>
      <c r="ER39">
        <v>999.9</v>
      </c>
      <c r="ES39">
        <v>64.046</v>
      </c>
      <c r="ET39">
        <v>26.415</v>
      </c>
      <c r="EU39">
        <v>24.3759</v>
      </c>
      <c r="EV39">
        <v>60.9348</v>
      </c>
      <c r="EW39">
        <v>46.7829</v>
      </c>
      <c r="EX39">
        <v>1</v>
      </c>
      <c r="EY39">
        <v>-0.107805</v>
      </c>
      <c r="EZ39">
        <v>2.07292</v>
      </c>
      <c r="FA39">
        <v>20.1377</v>
      </c>
      <c r="FB39">
        <v>5.20172</v>
      </c>
      <c r="FC39">
        <v>12.0088</v>
      </c>
      <c r="FD39">
        <v>4.9756</v>
      </c>
      <c r="FE39">
        <v>3.2936</v>
      </c>
      <c r="FF39">
        <v>9999</v>
      </c>
      <c r="FG39">
        <v>708.5</v>
      </c>
      <c r="FH39">
        <v>9999</v>
      </c>
      <c r="FI39">
        <v>9999</v>
      </c>
      <c r="FJ39">
        <v>1.86279</v>
      </c>
      <c r="FK39">
        <v>1.86777</v>
      </c>
      <c r="FL39">
        <v>1.86749</v>
      </c>
      <c r="FM39">
        <v>1.86859</v>
      </c>
      <c r="FN39">
        <v>1.86951</v>
      </c>
      <c r="FO39">
        <v>1.86554</v>
      </c>
      <c r="FP39">
        <v>1.86661</v>
      </c>
      <c r="FQ39">
        <v>1.86807</v>
      </c>
      <c r="FR39">
        <v>5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7.766</v>
      </c>
      <c r="GF39">
        <v>0.325</v>
      </c>
      <c r="GG39">
        <v>3.74555331744756</v>
      </c>
      <c r="GH39">
        <v>0.00658963167372077</v>
      </c>
      <c r="GI39">
        <v>-4.22092532282452e-07</v>
      </c>
      <c r="GJ39">
        <v>-7.06053572793055e-11</v>
      </c>
      <c r="GK39">
        <v>-0.0402551495121856</v>
      </c>
      <c r="GL39">
        <v>-0.0215699510358357</v>
      </c>
      <c r="GM39">
        <v>0.00246731695535422</v>
      </c>
      <c r="GN39">
        <v>-2.63680080038783e-05</v>
      </c>
      <c r="GO39">
        <v>-4</v>
      </c>
      <c r="GP39">
        <v>2079</v>
      </c>
      <c r="GQ39">
        <v>1</v>
      </c>
      <c r="GR39">
        <v>22</v>
      </c>
      <c r="GS39">
        <v>1</v>
      </c>
      <c r="GT39">
        <v>1</v>
      </c>
      <c r="GU39">
        <v>1.37573</v>
      </c>
      <c r="GV39">
        <v>2.61963</v>
      </c>
      <c r="GW39">
        <v>1.54785</v>
      </c>
      <c r="GX39">
        <v>2.30591</v>
      </c>
      <c r="GY39">
        <v>1.34644</v>
      </c>
      <c r="GZ39">
        <v>2.23633</v>
      </c>
      <c r="HA39">
        <v>30.674</v>
      </c>
      <c r="HB39">
        <v>15.6643</v>
      </c>
      <c r="HC39">
        <v>18</v>
      </c>
      <c r="HD39">
        <v>502.547</v>
      </c>
      <c r="HE39">
        <v>423.579</v>
      </c>
      <c r="HF39">
        <v>19.7519</v>
      </c>
      <c r="HG39">
        <v>25.7621</v>
      </c>
      <c r="HH39">
        <v>30.0005</v>
      </c>
      <c r="HI39">
        <v>25.7489</v>
      </c>
      <c r="HJ39">
        <v>25.6955</v>
      </c>
      <c r="HK39">
        <v>27.5737</v>
      </c>
      <c r="HL39">
        <v>24.17</v>
      </c>
      <c r="HM39">
        <v>83.7558</v>
      </c>
      <c r="HN39">
        <v>19.7521</v>
      </c>
      <c r="HO39">
        <v>600</v>
      </c>
      <c r="HP39">
        <v>20.7613</v>
      </c>
      <c r="HQ39">
        <v>102.555</v>
      </c>
      <c r="HR39">
        <v>103.075</v>
      </c>
    </row>
    <row r="40" spans="1:226">
      <c r="A40">
        <v>24</v>
      </c>
      <c r="B40">
        <v>1663860612.1</v>
      </c>
      <c r="C40">
        <v>2592.59999990463</v>
      </c>
      <c r="D40" t="s">
        <v>430</v>
      </c>
      <c r="E40" t="s">
        <v>431</v>
      </c>
      <c r="F40">
        <v>5</v>
      </c>
      <c r="G40" t="s">
        <v>404</v>
      </c>
      <c r="H40" t="s">
        <v>354</v>
      </c>
      <c r="I40">
        <v>1663860604.1</v>
      </c>
      <c r="J40">
        <f>(K40)/1000</f>
        <v>0</v>
      </c>
      <c r="K40">
        <f>IF(BF40, AN40, AH40)</f>
        <v>0</v>
      </c>
      <c r="L40">
        <f>IF(BF40, AI40, AG40)</f>
        <v>0</v>
      </c>
      <c r="M40">
        <f>BH40 - IF(AU40&gt;1, L40*BB40*100.0/(AW40*BV40), 0)</f>
        <v>0</v>
      </c>
      <c r="N40">
        <f>((T40-J40/2)*M40-L40)/(T40+J40/2)</f>
        <v>0</v>
      </c>
      <c r="O40">
        <f>N40*(BO40+BP40)/1000.0</f>
        <v>0</v>
      </c>
      <c r="P40">
        <f>(BH40 - IF(AU40&gt;1, L40*BB40*100.0/(AW40*BV40), 0))*(BO40+BP40)/1000.0</f>
        <v>0</v>
      </c>
      <c r="Q40">
        <f>2.0/((1/S40-1/R40)+SIGN(S40)*SQRT((1/S40-1/R40)*(1/S40-1/R40) + 4*BC40/((BC40+1)*(BC40+1))*(2*1/S40*1/R40-1/R40*1/R40)))</f>
        <v>0</v>
      </c>
      <c r="R40">
        <f>IF(LEFT(BD40,1)&lt;&gt;"0",IF(LEFT(BD40,1)="1",3.0,BE40),$D$5+$E$5*(BV40*BO40/($K$5*1000))+$F$5*(BV40*BO40/($K$5*1000))*MAX(MIN(BB40,$J$5),$I$5)*MAX(MIN(BB40,$J$5),$I$5)+$G$5*MAX(MIN(BB40,$J$5),$I$5)*(BV40*BO40/($K$5*1000))+$H$5*(BV40*BO40/($K$5*1000))*(BV40*BO40/($K$5*1000)))</f>
        <v>0</v>
      </c>
      <c r="S40">
        <f>J40*(1000-(1000*0.61365*exp(17.502*W40/(240.97+W40))/(BO40+BP40)+BJ40)/2)/(1000*0.61365*exp(17.502*W40/(240.97+W40))/(BO40+BP40)-BJ40)</f>
        <v>0</v>
      </c>
      <c r="T40">
        <f>1/((BC40+1)/(Q40/1.6)+1/(R40/1.37)) + BC40/((BC40+1)/(Q40/1.6) + BC40/(R40/1.37))</f>
        <v>0</v>
      </c>
      <c r="U40">
        <f>(AX40*BA40)</f>
        <v>0</v>
      </c>
      <c r="V40">
        <f>(BQ40+(U40+2*0.95*5.67E-8*(((BQ40+$B$7)+273)^4-(BQ40+273)^4)-44100*J40)/(1.84*29.3*R40+8*0.95*5.67E-8*(BQ40+273)^3))</f>
        <v>0</v>
      </c>
      <c r="W40">
        <f>($C$7*BR40+$D$7*BS40+$E$7*V40)</f>
        <v>0</v>
      </c>
      <c r="X40">
        <f>0.61365*exp(17.502*W40/(240.97+W40))</f>
        <v>0</v>
      </c>
      <c r="Y40">
        <f>(Z40/AA40*100)</f>
        <v>0</v>
      </c>
      <c r="Z40">
        <f>BJ40*(BO40+BP40)/1000</f>
        <v>0</v>
      </c>
      <c r="AA40">
        <f>0.61365*exp(17.502*BQ40/(240.97+BQ40))</f>
        <v>0</v>
      </c>
      <c r="AB40">
        <f>(X40-BJ40*(BO40+BP40)/1000)</f>
        <v>0</v>
      </c>
      <c r="AC40">
        <f>(-J40*44100)</f>
        <v>0</v>
      </c>
      <c r="AD40">
        <f>2*29.3*R40*0.92*(BQ40-W40)</f>
        <v>0</v>
      </c>
      <c r="AE40">
        <f>2*0.95*5.67E-8*(((BQ40+$B$7)+273)^4-(W40+273)^4)</f>
        <v>0</v>
      </c>
      <c r="AF40">
        <f>U40+AE40+AC40+AD40</f>
        <v>0</v>
      </c>
      <c r="AG40">
        <f>BN40*AU40*(BI40-BH40*(1000-AU40*BK40)/(1000-AU40*BJ40))/(100*BB40)</f>
        <v>0</v>
      </c>
      <c r="AH40">
        <f>1000*BN40*AU40*(BJ40-BK40)/(100*BB40*(1000-AU40*BJ40))</f>
        <v>0</v>
      </c>
      <c r="AI40">
        <f>(AJ40 - AK40 - BO40*1E3/(8.314*(BQ40+273.15)) * AM40/BN40 * AL40) * BN40/(100*BB40) * (1000 - BK40)/1000</f>
        <v>0</v>
      </c>
      <c r="AJ40">
        <v>816.852641316335</v>
      </c>
      <c r="AK40">
        <v>813.642781818182</v>
      </c>
      <c r="AL40">
        <v>-0.0253365207215407</v>
      </c>
      <c r="AM40">
        <v>65.2213554475927</v>
      </c>
      <c r="AN40">
        <f>(AP40 - AO40 + BO40*1E3/(8.314*(BQ40+273.15)) * AR40/BN40 * AQ40) * BN40/(100*BB40) * 1000/(1000 - AP40)</f>
        <v>0</v>
      </c>
      <c r="AO40">
        <v>20.7072328067624</v>
      </c>
      <c r="AP40">
        <v>21.2154387878788</v>
      </c>
      <c r="AQ40">
        <v>0.000298538345795528</v>
      </c>
      <c r="AR40">
        <v>120.699267021938</v>
      </c>
      <c r="AS40">
        <v>0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MAX(0,($B$13+$C$13*BV40)/(1+$D$13*BV40)*BO40/(BQ40+273)*$E$13)</f>
        <v>0</v>
      </c>
      <c r="AX40">
        <f>$B$11*BW40+$C$11*BX40+$F$11*CI40*(1-CL40)</f>
        <v>0</v>
      </c>
      <c r="AY40">
        <f>AX40*AZ40</f>
        <v>0</v>
      </c>
      <c r="AZ40">
        <f>($B$11*$D$9+$C$11*$D$9+$F$11*((CV40+CN40)/MAX(CV40+CN40+CW40, 0.1)*$I$9+CW40/MAX(CV40+CN40+CW40, 0.1)*$J$9))/($B$11+$C$11+$F$11)</f>
        <v>0</v>
      </c>
      <c r="BA40">
        <f>($B$11*$K$9+$C$11*$K$9+$F$11*((CV40+CN40)/MAX(CV40+CN40+CW40, 0.1)*$P$9+CW40/MAX(CV40+CN40+CW40, 0.1)*$Q$9))/($B$11+$C$11+$F$11)</f>
        <v>0</v>
      </c>
      <c r="BB40">
        <v>6</v>
      </c>
      <c r="BC40">
        <v>0.5</v>
      </c>
      <c r="BD40" t="s">
        <v>355</v>
      </c>
      <c r="BE40">
        <v>2</v>
      </c>
      <c r="BF40" t="b">
        <v>0</v>
      </c>
      <c r="BG40">
        <v>1663860604.1</v>
      </c>
      <c r="BH40">
        <v>796.392161290323</v>
      </c>
      <c r="BI40">
        <v>800.018161290322</v>
      </c>
      <c r="BJ40">
        <v>21.1732032258064</v>
      </c>
      <c r="BK40">
        <v>20.7082032258065</v>
      </c>
      <c r="BL40">
        <v>787.458161290323</v>
      </c>
      <c r="BM40">
        <v>20.8552032258064</v>
      </c>
      <c r="BN40">
        <v>500.094290322581</v>
      </c>
      <c r="BO40">
        <v>90.8565935483871</v>
      </c>
      <c r="BP40">
        <v>0.0999929903225806</v>
      </c>
      <c r="BQ40">
        <v>24.3619935483871</v>
      </c>
      <c r="BR40">
        <v>24.9983419354839</v>
      </c>
      <c r="BS40">
        <v>999.9</v>
      </c>
      <c r="BT40">
        <v>0</v>
      </c>
      <c r="BU40">
        <v>0</v>
      </c>
      <c r="BV40">
        <v>9997.09677419355</v>
      </c>
      <c r="BW40">
        <v>0</v>
      </c>
      <c r="BX40">
        <v>11.316435483871</v>
      </c>
      <c r="BY40">
        <v>-3.64243838709677</v>
      </c>
      <c r="BZ40">
        <v>813.622935483871</v>
      </c>
      <c r="CA40">
        <v>816.935451612903</v>
      </c>
      <c r="CB40">
        <v>0.489790548387097</v>
      </c>
      <c r="CC40">
        <v>800.018161290322</v>
      </c>
      <c r="CD40">
        <v>20.7082032258065</v>
      </c>
      <c r="CE40">
        <v>1.92597741935484</v>
      </c>
      <c r="CF40">
        <v>1.88147677419355</v>
      </c>
      <c r="CG40">
        <v>16.848564516129</v>
      </c>
      <c r="CH40">
        <v>16.480664516129</v>
      </c>
      <c r="CI40">
        <v>2000.02516129032</v>
      </c>
      <c r="CJ40">
        <v>0.980002032258065</v>
      </c>
      <c r="CK40">
        <v>0.019997764516129</v>
      </c>
      <c r="CL40">
        <v>0</v>
      </c>
      <c r="CM40">
        <v>2.29090967741935</v>
      </c>
      <c r="CN40">
        <v>0</v>
      </c>
      <c r="CO40">
        <v>4903.63</v>
      </c>
      <c r="CP40">
        <v>17300.3774193548</v>
      </c>
      <c r="CQ40">
        <v>40.2195483870968</v>
      </c>
      <c r="CR40">
        <v>40.2235483870968</v>
      </c>
      <c r="CS40">
        <v>39.9513548387097</v>
      </c>
      <c r="CT40">
        <v>38.8766774193548</v>
      </c>
      <c r="CU40">
        <v>39.2315483870968</v>
      </c>
      <c r="CV40">
        <v>1960.02709677419</v>
      </c>
      <c r="CW40">
        <v>39.9961290322581</v>
      </c>
      <c r="CX40">
        <v>0</v>
      </c>
      <c r="CY40">
        <v>1663860606.2</v>
      </c>
      <c r="CZ40">
        <v>0</v>
      </c>
      <c r="DA40">
        <v>1663860632.1</v>
      </c>
      <c r="DB40" t="s">
        <v>432</v>
      </c>
      <c r="DC40">
        <v>1663860632.1</v>
      </c>
      <c r="DD40">
        <v>1663860627.1</v>
      </c>
      <c r="DE40">
        <v>24</v>
      </c>
      <c r="DF40">
        <v>-0.005</v>
      </c>
      <c r="DG40">
        <v>-0.003</v>
      </c>
      <c r="DH40">
        <v>8.934</v>
      </c>
      <c r="DI40">
        <v>0.318</v>
      </c>
      <c r="DJ40">
        <v>800</v>
      </c>
      <c r="DK40">
        <v>21</v>
      </c>
      <c r="DL40">
        <v>1.49</v>
      </c>
      <c r="DM40">
        <v>0.58</v>
      </c>
      <c r="DN40">
        <v>-3.74901902439024</v>
      </c>
      <c r="DO40">
        <v>2.19635477351916</v>
      </c>
      <c r="DP40">
        <v>0.242862932423599</v>
      </c>
      <c r="DQ40">
        <v>0</v>
      </c>
      <c r="DR40">
        <v>0.490328073170732</v>
      </c>
      <c r="DS40">
        <v>0.0264415191637631</v>
      </c>
      <c r="DT40">
        <v>0.00745814385261865</v>
      </c>
      <c r="DU40">
        <v>1</v>
      </c>
      <c r="DV40">
        <v>1</v>
      </c>
      <c r="DW40">
        <v>2</v>
      </c>
      <c r="DX40" t="s">
        <v>373</v>
      </c>
      <c r="DY40">
        <v>2.97453</v>
      </c>
      <c r="DZ40">
        <v>2.75395</v>
      </c>
      <c r="EA40">
        <v>0.144107</v>
      </c>
      <c r="EB40">
        <v>0.145636</v>
      </c>
      <c r="EC40">
        <v>0.0954034</v>
      </c>
      <c r="ED40">
        <v>0.0947344</v>
      </c>
      <c r="EE40">
        <v>33416.5</v>
      </c>
      <c r="EF40">
        <v>36380</v>
      </c>
      <c r="EG40">
        <v>35375.5</v>
      </c>
      <c r="EH40">
        <v>38611.6</v>
      </c>
      <c r="EI40">
        <v>45359.8</v>
      </c>
      <c r="EJ40">
        <v>50474.8</v>
      </c>
      <c r="EK40">
        <v>55277.4</v>
      </c>
      <c r="EL40">
        <v>61920.6</v>
      </c>
      <c r="EM40">
        <v>2.0012</v>
      </c>
      <c r="EN40">
        <v>1.8802</v>
      </c>
      <c r="EO40">
        <v>0.115037</v>
      </c>
      <c r="EP40">
        <v>0</v>
      </c>
      <c r="EQ40">
        <v>23.1143</v>
      </c>
      <c r="ER40">
        <v>999.9</v>
      </c>
      <c r="ES40">
        <v>64.168</v>
      </c>
      <c r="ET40">
        <v>26.445</v>
      </c>
      <c r="EU40">
        <v>24.4656</v>
      </c>
      <c r="EV40">
        <v>60.7648</v>
      </c>
      <c r="EW40">
        <v>46.9872</v>
      </c>
      <c r="EX40">
        <v>1</v>
      </c>
      <c r="EY40">
        <v>-0.108476</v>
      </c>
      <c r="EZ40">
        <v>1.77475</v>
      </c>
      <c r="FA40">
        <v>20.1418</v>
      </c>
      <c r="FB40">
        <v>5.20052</v>
      </c>
      <c r="FC40">
        <v>12.0052</v>
      </c>
      <c r="FD40">
        <v>4.9756</v>
      </c>
      <c r="FE40">
        <v>3.2936</v>
      </c>
      <c r="FF40">
        <v>9999</v>
      </c>
      <c r="FG40">
        <v>708.5</v>
      </c>
      <c r="FH40">
        <v>9999</v>
      </c>
      <c r="FI40">
        <v>9999</v>
      </c>
      <c r="FJ40">
        <v>1.86279</v>
      </c>
      <c r="FK40">
        <v>1.86771</v>
      </c>
      <c r="FL40">
        <v>1.86752</v>
      </c>
      <c r="FM40">
        <v>1.86859</v>
      </c>
      <c r="FN40">
        <v>1.86951</v>
      </c>
      <c r="FO40">
        <v>1.86563</v>
      </c>
      <c r="FP40">
        <v>1.86664</v>
      </c>
      <c r="FQ40">
        <v>1.8681</v>
      </c>
      <c r="FR40">
        <v>5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8.934</v>
      </c>
      <c r="GF40">
        <v>0.318</v>
      </c>
      <c r="GG40">
        <v>4.02463194348378</v>
      </c>
      <c r="GH40">
        <v>0.00658963167372077</v>
      </c>
      <c r="GI40">
        <v>-4.22092532282452e-07</v>
      </c>
      <c r="GJ40">
        <v>-7.06053572793055e-11</v>
      </c>
      <c r="GK40">
        <v>-0.0413164655327188</v>
      </c>
      <c r="GL40">
        <v>-0.0215699510358357</v>
      </c>
      <c r="GM40">
        <v>0.00246731695535422</v>
      </c>
      <c r="GN40">
        <v>-2.63680080038783e-05</v>
      </c>
      <c r="GO40">
        <v>-4</v>
      </c>
      <c r="GP40">
        <v>2079</v>
      </c>
      <c r="GQ40">
        <v>1</v>
      </c>
      <c r="GR40">
        <v>22</v>
      </c>
      <c r="GS40">
        <v>1</v>
      </c>
      <c r="GT40">
        <v>1.1</v>
      </c>
      <c r="GU40">
        <v>1.73218</v>
      </c>
      <c r="GV40">
        <v>2.60498</v>
      </c>
      <c r="GW40">
        <v>1.54785</v>
      </c>
      <c r="GX40">
        <v>2.30591</v>
      </c>
      <c r="GY40">
        <v>1.34644</v>
      </c>
      <c r="GZ40">
        <v>2.43896</v>
      </c>
      <c r="HA40">
        <v>30.6956</v>
      </c>
      <c r="HB40">
        <v>15.6643</v>
      </c>
      <c r="HC40">
        <v>18</v>
      </c>
      <c r="HD40">
        <v>503.063</v>
      </c>
      <c r="HE40">
        <v>423.794</v>
      </c>
      <c r="HF40">
        <v>19.8585</v>
      </c>
      <c r="HG40">
        <v>25.7751</v>
      </c>
      <c r="HH40">
        <v>29.9999</v>
      </c>
      <c r="HI40">
        <v>25.7619</v>
      </c>
      <c r="HJ40">
        <v>25.7084</v>
      </c>
      <c r="HK40">
        <v>34.6707</v>
      </c>
      <c r="HL40">
        <v>24.7059</v>
      </c>
      <c r="HM40">
        <v>84.3012</v>
      </c>
      <c r="HN40">
        <v>19.8498</v>
      </c>
      <c r="HO40">
        <v>800</v>
      </c>
      <c r="HP40">
        <v>20.7474</v>
      </c>
      <c r="HQ40">
        <v>102.556</v>
      </c>
      <c r="HR40">
        <v>103.075</v>
      </c>
    </row>
    <row r="41" spans="1:226">
      <c r="A41">
        <v>25</v>
      </c>
      <c r="B41">
        <v>1663860693.1</v>
      </c>
      <c r="C41">
        <v>2673.59999990463</v>
      </c>
      <c r="D41" t="s">
        <v>433</v>
      </c>
      <c r="E41" t="s">
        <v>434</v>
      </c>
      <c r="F41">
        <v>5</v>
      </c>
      <c r="G41" t="s">
        <v>404</v>
      </c>
      <c r="H41" t="s">
        <v>354</v>
      </c>
      <c r="I41">
        <v>1663860685.1</v>
      </c>
      <c r="J41">
        <f>(K41)/1000</f>
        <v>0</v>
      </c>
      <c r="K41">
        <f>IF(BF41, AN41, AH41)</f>
        <v>0</v>
      </c>
      <c r="L41">
        <f>IF(BF41, AI41, AG41)</f>
        <v>0</v>
      </c>
      <c r="M41">
        <f>BH41 - IF(AU41&gt;1, L41*BB41*100.0/(AW41*BV41), 0)</f>
        <v>0</v>
      </c>
      <c r="N41">
        <f>((T41-J41/2)*M41-L41)/(T41+J41/2)</f>
        <v>0</v>
      </c>
      <c r="O41">
        <f>N41*(BO41+BP41)/1000.0</f>
        <v>0</v>
      </c>
      <c r="P41">
        <f>(BH41 - IF(AU41&gt;1, L41*BB41*100.0/(AW41*BV41), 0))*(BO41+BP41)/1000.0</f>
        <v>0</v>
      </c>
      <c r="Q41">
        <f>2.0/((1/S41-1/R41)+SIGN(S41)*SQRT((1/S41-1/R41)*(1/S41-1/R41) + 4*BC41/((BC41+1)*(BC41+1))*(2*1/S41*1/R41-1/R41*1/R41)))</f>
        <v>0</v>
      </c>
      <c r="R41">
        <f>IF(LEFT(BD41,1)&lt;&gt;"0",IF(LEFT(BD41,1)="1",3.0,BE41),$D$5+$E$5*(BV41*BO41/($K$5*1000))+$F$5*(BV41*BO41/($K$5*1000))*MAX(MIN(BB41,$J$5),$I$5)*MAX(MIN(BB41,$J$5),$I$5)+$G$5*MAX(MIN(BB41,$J$5),$I$5)*(BV41*BO41/($K$5*1000))+$H$5*(BV41*BO41/($K$5*1000))*(BV41*BO41/($K$5*1000)))</f>
        <v>0</v>
      </c>
      <c r="S41">
        <f>J41*(1000-(1000*0.61365*exp(17.502*W41/(240.97+W41))/(BO41+BP41)+BJ41)/2)/(1000*0.61365*exp(17.502*W41/(240.97+W41))/(BO41+BP41)-BJ41)</f>
        <v>0</v>
      </c>
      <c r="T41">
        <f>1/((BC41+1)/(Q41/1.6)+1/(R41/1.37)) + BC41/((BC41+1)/(Q41/1.6) + BC41/(R41/1.37))</f>
        <v>0</v>
      </c>
      <c r="U41">
        <f>(AX41*BA41)</f>
        <v>0</v>
      </c>
      <c r="V41">
        <f>(BQ41+(U41+2*0.95*5.67E-8*(((BQ41+$B$7)+273)^4-(BQ41+273)^4)-44100*J41)/(1.84*29.3*R41+8*0.95*5.67E-8*(BQ41+273)^3))</f>
        <v>0</v>
      </c>
      <c r="W41">
        <f>($C$7*BR41+$D$7*BS41+$E$7*V41)</f>
        <v>0</v>
      </c>
      <c r="X41">
        <f>0.61365*exp(17.502*W41/(240.97+W41))</f>
        <v>0</v>
      </c>
      <c r="Y41">
        <f>(Z41/AA41*100)</f>
        <v>0</v>
      </c>
      <c r="Z41">
        <f>BJ41*(BO41+BP41)/1000</f>
        <v>0</v>
      </c>
      <c r="AA41">
        <f>0.61365*exp(17.502*BQ41/(240.97+BQ41))</f>
        <v>0</v>
      </c>
      <c r="AB41">
        <f>(X41-BJ41*(BO41+BP41)/1000)</f>
        <v>0</v>
      </c>
      <c r="AC41">
        <f>(-J41*44100)</f>
        <v>0</v>
      </c>
      <c r="AD41">
        <f>2*29.3*R41*0.92*(BQ41-W41)</f>
        <v>0</v>
      </c>
      <c r="AE41">
        <f>2*0.95*5.67E-8*(((BQ41+$B$7)+273)^4-(W41+273)^4)</f>
        <v>0</v>
      </c>
      <c r="AF41">
        <f>U41+AE41+AC41+AD41</f>
        <v>0</v>
      </c>
      <c r="AG41">
        <f>BN41*AU41*(BI41-BH41*(1000-AU41*BK41)/(1000-AU41*BJ41))/(100*BB41)</f>
        <v>0</v>
      </c>
      <c r="AH41">
        <f>1000*BN41*AU41*(BJ41-BK41)/(100*BB41*(1000-AU41*BJ41))</f>
        <v>0</v>
      </c>
      <c r="AI41">
        <f>(AJ41 - AK41 - BO41*1E3/(8.314*(BQ41+273.15)) * AM41/BN41 * AL41) * BN41/(100*BB41) * (1000 - BK41)/1000</f>
        <v>0</v>
      </c>
      <c r="AJ41">
        <v>1021.01078197627</v>
      </c>
      <c r="AK41">
        <v>1017.54266666667</v>
      </c>
      <c r="AL41">
        <v>0.0253309980875487</v>
      </c>
      <c r="AM41">
        <v>65.3082703156784</v>
      </c>
      <c r="AN41">
        <f>(AP41 - AO41 + BO41*1E3/(8.314*(BQ41+273.15)) * AR41/BN41 * AQ41) * BN41/(100*BB41) * 1000/(1000 - AP41)</f>
        <v>0</v>
      </c>
      <c r="AO41">
        <v>20.6123267759881</v>
      </c>
      <c r="AP41">
        <v>21.1357539393939</v>
      </c>
      <c r="AQ41">
        <v>-0.000237534663342137</v>
      </c>
      <c r="AR41">
        <v>119.392597544981</v>
      </c>
      <c r="AS41">
        <v>0</v>
      </c>
      <c r="AT41">
        <v>0</v>
      </c>
      <c r="AU41">
        <f>IF(AS41*$H$13&gt;=AW41,1.0,(AW41/(AW41-AS41*$H$13)))</f>
        <v>0</v>
      </c>
      <c r="AV41">
        <f>(AU41-1)*100</f>
        <v>0</v>
      </c>
      <c r="AW41">
        <f>MAX(0,($B$13+$C$13*BV41)/(1+$D$13*BV41)*BO41/(BQ41+273)*$E$13)</f>
        <v>0</v>
      </c>
      <c r="AX41">
        <f>$B$11*BW41+$C$11*BX41+$F$11*CI41*(1-CL41)</f>
        <v>0</v>
      </c>
      <c r="AY41">
        <f>AX41*AZ41</f>
        <v>0</v>
      </c>
      <c r="AZ41">
        <f>($B$11*$D$9+$C$11*$D$9+$F$11*((CV41+CN41)/MAX(CV41+CN41+CW41, 0.1)*$I$9+CW41/MAX(CV41+CN41+CW41, 0.1)*$J$9))/($B$11+$C$11+$F$11)</f>
        <v>0</v>
      </c>
      <c r="BA41">
        <f>($B$11*$K$9+$C$11*$K$9+$F$11*((CV41+CN41)/MAX(CV41+CN41+CW41, 0.1)*$P$9+CW41/MAX(CV41+CN41+CW41, 0.1)*$Q$9))/($B$11+$C$11+$F$11)</f>
        <v>0</v>
      </c>
      <c r="BB41">
        <v>6</v>
      </c>
      <c r="BC41">
        <v>0.5</v>
      </c>
      <c r="BD41" t="s">
        <v>355</v>
      </c>
      <c r="BE41">
        <v>2</v>
      </c>
      <c r="BF41" t="b">
        <v>0</v>
      </c>
      <c r="BG41">
        <v>1663860685.1</v>
      </c>
      <c r="BH41">
        <v>995.933290322581</v>
      </c>
      <c r="BI41">
        <v>1000.00041935484</v>
      </c>
      <c r="BJ41">
        <v>21.1371290322581</v>
      </c>
      <c r="BK41">
        <v>20.6158870967742</v>
      </c>
      <c r="BL41">
        <v>985.788290322581</v>
      </c>
      <c r="BM41">
        <v>20.8191290322581</v>
      </c>
      <c r="BN41">
        <v>500.110741935484</v>
      </c>
      <c r="BO41">
        <v>90.8544806451613</v>
      </c>
      <c r="BP41">
        <v>0.0999559258064516</v>
      </c>
      <c r="BQ41">
        <v>24.3382451612903</v>
      </c>
      <c r="BR41">
        <v>25.0177838709677</v>
      </c>
      <c r="BS41">
        <v>999.9</v>
      </c>
      <c r="BT41">
        <v>0</v>
      </c>
      <c r="BU41">
        <v>0</v>
      </c>
      <c r="BV41">
        <v>9998.54838709677</v>
      </c>
      <c r="BW41">
        <v>0</v>
      </c>
      <c r="BX41">
        <v>11.3167903225806</v>
      </c>
      <c r="BY41">
        <v>-4.17511</v>
      </c>
      <c r="BZ41">
        <v>1017.35032258065</v>
      </c>
      <c r="CA41">
        <v>1021.05064516129</v>
      </c>
      <c r="CB41">
        <v>0.541681548387097</v>
      </c>
      <c r="CC41">
        <v>1000.00041935484</v>
      </c>
      <c r="CD41">
        <v>20.6158870967742</v>
      </c>
      <c r="CE41">
        <v>1.92225967741935</v>
      </c>
      <c r="CF41">
        <v>1.8730464516129</v>
      </c>
      <c r="CG41">
        <v>16.8181096774194</v>
      </c>
      <c r="CH41">
        <v>16.4101</v>
      </c>
      <c r="CI41">
        <v>2000.00709677419</v>
      </c>
      <c r="CJ41">
        <v>0.979997774193548</v>
      </c>
      <c r="CK41">
        <v>0.0200023741935484</v>
      </c>
      <c r="CL41">
        <v>0</v>
      </c>
      <c r="CM41">
        <v>2.18411935483871</v>
      </c>
      <c r="CN41">
        <v>0</v>
      </c>
      <c r="CO41">
        <v>4898.34290322581</v>
      </c>
      <c r="CP41">
        <v>17300.1967741936</v>
      </c>
      <c r="CQ41">
        <v>39.5560967741935</v>
      </c>
      <c r="CR41">
        <v>39.7174838709677</v>
      </c>
      <c r="CS41">
        <v>39.3465483870968</v>
      </c>
      <c r="CT41">
        <v>38.2256129032258</v>
      </c>
      <c r="CU41">
        <v>38.6228064516129</v>
      </c>
      <c r="CV41">
        <v>1960.00580645161</v>
      </c>
      <c r="CW41">
        <v>40.0016129032258</v>
      </c>
      <c r="CX41">
        <v>0</v>
      </c>
      <c r="CY41">
        <v>1663860687.2</v>
      </c>
      <c r="CZ41">
        <v>0</v>
      </c>
      <c r="DA41">
        <v>1663860708.1</v>
      </c>
      <c r="DB41" t="s">
        <v>435</v>
      </c>
      <c r="DC41">
        <v>1663860707.1</v>
      </c>
      <c r="DD41">
        <v>1663860708.1</v>
      </c>
      <c r="DE41">
        <v>25</v>
      </c>
      <c r="DF41">
        <v>0.084</v>
      </c>
      <c r="DG41">
        <v>0.004</v>
      </c>
      <c r="DH41">
        <v>10.145</v>
      </c>
      <c r="DI41">
        <v>0.318</v>
      </c>
      <c r="DJ41">
        <v>1000</v>
      </c>
      <c r="DK41">
        <v>21</v>
      </c>
      <c r="DL41">
        <v>1.9</v>
      </c>
      <c r="DM41">
        <v>0.37</v>
      </c>
      <c r="DN41">
        <v>-4.29120146341463</v>
      </c>
      <c r="DO41">
        <v>2.42873289198607</v>
      </c>
      <c r="DP41">
        <v>0.274291477122875</v>
      </c>
      <c r="DQ41">
        <v>0</v>
      </c>
      <c r="DR41">
        <v>0.549192146341464</v>
      </c>
      <c r="DS41">
        <v>-0.166197930313588</v>
      </c>
      <c r="DT41">
        <v>0.0166984376756585</v>
      </c>
      <c r="DU41">
        <v>0</v>
      </c>
      <c r="DV41">
        <v>0</v>
      </c>
      <c r="DW41">
        <v>2</v>
      </c>
      <c r="DX41" t="s">
        <v>357</v>
      </c>
      <c r="DY41">
        <v>2.97419</v>
      </c>
      <c r="DZ41">
        <v>2.75431</v>
      </c>
      <c r="EA41">
        <v>0.166873</v>
      </c>
      <c r="EB41">
        <v>0.168313</v>
      </c>
      <c r="EC41">
        <v>0.0951413</v>
      </c>
      <c r="ED41">
        <v>0.094431</v>
      </c>
      <c r="EE41">
        <v>32527.3</v>
      </c>
      <c r="EF41">
        <v>35413</v>
      </c>
      <c r="EG41">
        <v>35374.5</v>
      </c>
      <c r="EH41">
        <v>38609.4</v>
      </c>
      <c r="EI41">
        <v>45372.5</v>
      </c>
      <c r="EJ41">
        <v>50489.9</v>
      </c>
      <c r="EK41">
        <v>55275.8</v>
      </c>
      <c r="EL41">
        <v>61917.6</v>
      </c>
      <c r="EM41">
        <v>2.0006</v>
      </c>
      <c r="EN41">
        <v>1.881</v>
      </c>
      <c r="EO41">
        <v>0.115931</v>
      </c>
      <c r="EP41">
        <v>0</v>
      </c>
      <c r="EQ41">
        <v>23.1182</v>
      </c>
      <c r="ER41">
        <v>999.9</v>
      </c>
      <c r="ES41">
        <v>64.217</v>
      </c>
      <c r="ET41">
        <v>26.455</v>
      </c>
      <c r="EU41">
        <v>24.5011</v>
      </c>
      <c r="EV41">
        <v>60.9448</v>
      </c>
      <c r="EW41">
        <v>46.3141</v>
      </c>
      <c r="EX41">
        <v>1</v>
      </c>
      <c r="EY41">
        <v>-0.105793</v>
      </c>
      <c r="EZ41">
        <v>1.98845</v>
      </c>
      <c r="FA41">
        <v>20.1393</v>
      </c>
      <c r="FB41">
        <v>5.19932</v>
      </c>
      <c r="FC41">
        <v>12.0052</v>
      </c>
      <c r="FD41">
        <v>4.976</v>
      </c>
      <c r="FE41">
        <v>3.2934</v>
      </c>
      <c r="FF41">
        <v>9999</v>
      </c>
      <c r="FG41">
        <v>708.5</v>
      </c>
      <c r="FH41">
        <v>9999</v>
      </c>
      <c r="FI41">
        <v>9999</v>
      </c>
      <c r="FJ41">
        <v>1.86279</v>
      </c>
      <c r="FK41">
        <v>1.86771</v>
      </c>
      <c r="FL41">
        <v>1.86746</v>
      </c>
      <c r="FM41">
        <v>1.86859</v>
      </c>
      <c r="FN41">
        <v>1.86951</v>
      </c>
      <c r="FO41">
        <v>1.86557</v>
      </c>
      <c r="FP41">
        <v>1.86664</v>
      </c>
      <c r="FQ41">
        <v>1.86801</v>
      </c>
      <c r="FR41">
        <v>5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10.145</v>
      </c>
      <c r="GF41">
        <v>0.318</v>
      </c>
      <c r="GG41">
        <v>4.01931997773913</v>
      </c>
      <c r="GH41">
        <v>0.00658963167372077</v>
      </c>
      <c r="GI41">
        <v>-4.22092532282452e-07</v>
      </c>
      <c r="GJ41">
        <v>-7.06053572793055e-11</v>
      </c>
      <c r="GK41">
        <v>-0.0439733273037666</v>
      </c>
      <c r="GL41">
        <v>-0.0215699510358357</v>
      </c>
      <c r="GM41">
        <v>0.00246731695535422</v>
      </c>
      <c r="GN41">
        <v>-2.63680080038783e-05</v>
      </c>
      <c r="GO41">
        <v>-4</v>
      </c>
      <c r="GP41">
        <v>2079</v>
      </c>
      <c r="GQ41">
        <v>1</v>
      </c>
      <c r="GR41">
        <v>22</v>
      </c>
      <c r="GS41">
        <v>1</v>
      </c>
      <c r="GT41">
        <v>1.1</v>
      </c>
      <c r="GU41">
        <v>2.07031</v>
      </c>
      <c r="GV41">
        <v>2.60864</v>
      </c>
      <c r="GW41">
        <v>1.54785</v>
      </c>
      <c r="GX41">
        <v>2.30591</v>
      </c>
      <c r="GY41">
        <v>1.34644</v>
      </c>
      <c r="GZ41">
        <v>2.2937</v>
      </c>
      <c r="HA41">
        <v>30.7172</v>
      </c>
      <c r="HB41">
        <v>15.6381</v>
      </c>
      <c r="HC41">
        <v>18</v>
      </c>
      <c r="HD41">
        <v>502.788</v>
      </c>
      <c r="HE41">
        <v>424.353</v>
      </c>
      <c r="HF41">
        <v>19.8264</v>
      </c>
      <c r="HG41">
        <v>25.7881</v>
      </c>
      <c r="HH41">
        <v>30.0006</v>
      </c>
      <c r="HI41">
        <v>25.7749</v>
      </c>
      <c r="HJ41">
        <v>25.7213</v>
      </c>
      <c r="HK41">
        <v>41.4433</v>
      </c>
      <c r="HL41">
        <v>25.4122</v>
      </c>
      <c r="HM41">
        <v>84.6325</v>
      </c>
      <c r="HN41">
        <v>19.8028</v>
      </c>
      <c r="HO41">
        <v>1000</v>
      </c>
      <c r="HP41">
        <v>20.5441</v>
      </c>
      <c r="HQ41">
        <v>102.553</v>
      </c>
      <c r="HR41">
        <v>103.07</v>
      </c>
    </row>
    <row r="42" spans="1:226">
      <c r="A42">
        <v>26</v>
      </c>
      <c r="B42">
        <v>1663860769.1</v>
      </c>
      <c r="C42">
        <v>2749.59999990463</v>
      </c>
      <c r="D42" t="s">
        <v>436</v>
      </c>
      <c r="E42" t="s">
        <v>437</v>
      </c>
      <c r="F42">
        <v>5</v>
      </c>
      <c r="G42" t="s">
        <v>404</v>
      </c>
      <c r="H42" t="s">
        <v>354</v>
      </c>
      <c r="I42">
        <v>1663860761.1</v>
      </c>
      <c r="J42">
        <f>(K42)/1000</f>
        <v>0</v>
      </c>
      <c r="K42">
        <f>IF(BF42, AN42, AH42)</f>
        <v>0</v>
      </c>
      <c r="L42">
        <f>IF(BF42, AI42, AG42)</f>
        <v>0</v>
      </c>
      <c r="M42">
        <f>BH42 - IF(AU42&gt;1, L42*BB42*100.0/(AW42*BV42), 0)</f>
        <v>0</v>
      </c>
      <c r="N42">
        <f>((T42-J42/2)*M42-L42)/(T42+J42/2)</f>
        <v>0</v>
      </c>
      <c r="O42">
        <f>N42*(BO42+BP42)/1000.0</f>
        <v>0</v>
      </c>
      <c r="P42">
        <f>(BH42 - IF(AU42&gt;1, L42*BB42*100.0/(AW42*BV42), 0))*(BO42+BP42)/1000.0</f>
        <v>0</v>
      </c>
      <c r="Q42">
        <f>2.0/((1/S42-1/R42)+SIGN(S42)*SQRT((1/S42-1/R42)*(1/S42-1/R42) + 4*BC42/((BC42+1)*(BC42+1))*(2*1/S42*1/R42-1/R42*1/R42)))</f>
        <v>0</v>
      </c>
      <c r="R42">
        <f>IF(LEFT(BD42,1)&lt;&gt;"0",IF(LEFT(BD42,1)="1",3.0,BE42),$D$5+$E$5*(BV42*BO42/($K$5*1000))+$F$5*(BV42*BO42/($K$5*1000))*MAX(MIN(BB42,$J$5),$I$5)*MAX(MIN(BB42,$J$5),$I$5)+$G$5*MAX(MIN(BB42,$J$5),$I$5)*(BV42*BO42/($K$5*1000))+$H$5*(BV42*BO42/($K$5*1000))*(BV42*BO42/($K$5*1000)))</f>
        <v>0</v>
      </c>
      <c r="S42">
        <f>J42*(1000-(1000*0.61365*exp(17.502*W42/(240.97+W42))/(BO42+BP42)+BJ42)/2)/(1000*0.61365*exp(17.502*W42/(240.97+W42))/(BO42+BP42)-BJ42)</f>
        <v>0</v>
      </c>
      <c r="T42">
        <f>1/((BC42+1)/(Q42/1.6)+1/(R42/1.37)) + BC42/((BC42+1)/(Q42/1.6) + BC42/(R42/1.37))</f>
        <v>0</v>
      </c>
      <c r="U42">
        <f>(AX42*BA42)</f>
        <v>0</v>
      </c>
      <c r="V42">
        <f>(BQ42+(U42+2*0.95*5.67E-8*(((BQ42+$B$7)+273)^4-(BQ42+273)^4)-44100*J42)/(1.84*29.3*R42+8*0.95*5.67E-8*(BQ42+273)^3))</f>
        <v>0</v>
      </c>
      <c r="W42">
        <f>($C$7*BR42+$D$7*BS42+$E$7*V42)</f>
        <v>0</v>
      </c>
      <c r="X42">
        <f>0.61365*exp(17.502*W42/(240.97+W42))</f>
        <v>0</v>
      </c>
      <c r="Y42">
        <f>(Z42/AA42*100)</f>
        <v>0</v>
      </c>
      <c r="Z42">
        <f>BJ42*(BO42+BP42)/1000</f>
        <v>0</v>
      </c>
      <c r="AA42">
        <f>0.61365*exp(17.502*BQ42/(240.97+BQ42))</f>
        <v>0</v>
      </c>
      <c r="AB42">
        <f>(X42-BJ42*(BO42+BP42)/1000)</f>
        <v>0</v>
      </c>
      <c r="AC42">
        <f>(-J42*44100)</f>
        <v>0</v>
      </c>
      <c r="AD42">
        <f>2*29.3*R42*0.92*(BQ42-W42)</f>
        <v>0</v>
      </c>
      <c r="AE42">
        <f>2*0.95*5.67E-8*(((BQ42+$B$7)+273)^4-(W42+273)^4)</f>
        <v>0</v>
      </c>
      <c r="AF42">
        <f>U42+AE42+AC42+AD42</f>
        <v>0</v>
      </c>
      <c r="AG42">
        <f>BN42*AU42*(BI42-BH42*(1000-AU42*BK42)/(1000-AU42*BJ42))/(100*BB42)</f>
        <v>0</v>
      </c>
      <c r="AH42">
        <f>1000*BN42*AU42*(BJ42-BK42)/(100*BB42*(1000-AU42*BJ42))</f>
        <v>0</v>
      </c>
      <c r="AI42">
        <f>(AJ42 - AK42 - BO42*1E3/(8.314*(BQ42+273.15)) * AM42/BN42 * AL42) * BN42/(100*BB42) * (1000 - BK42)/1000</f>
        <v>0</v>
      </c>
      <c r="AJ42">
        <v>1225.12005803568</v>
      </c>
      <c r="AK42">
        <v>1221.66387878788</v>
      </c>
      <c r="AL42">
        <v>0.0291734159310683</v>
      </c>
      <c r="AM42">
        <v>65.3454967552218</v>
      </c>
      <c r="AN42">
        <f>(AP42 - AO42 + BO42*1E3/(8.314*(BQ42+273.15)) * AR42/BN42 * AQ42) * BN42/(100*BB42) * 1000/(1000 - AP42)</f>
        <v>0</v>
      </c>
      <c r="AO42">
        <v>20.5948287330127</v>
      </c>
      <c r="AP42">
        <v>21.0758496969697</v>
      </c>
      <c r="AQ42">
        <v>-2.16355067261171e-05</v>
      </c>
      <c r="AR42">
        <v>120.010418020618</v>
      </c>
      <c r="AS42">
        <v>0</v>
      </c>
      <c r="AT42">
        <v>0</v>
      </c>
      <c r="AU42">
        <f>IF(AS42*$H$13&gt;=AW42,1.0,(AW42/(AW42-AS42*$H$13)))</f>
        <v>0</v>
      </c>
      <c r="AV42">
        <f>(AU42-1)*100</f>
        <v>0</v>
      </c>
      <c r="AW42">
        <f>MAX(0,($B$13+$C$13*BV42)/(1+$D$13*BV42)*BO42/(BQ42+273)*$E$13)</f>
        <v>0</v>
      </c>
      <c r="AX42">
        <f>$B$11*BW42+$C$11*BX42+$F$11*CI42*(1-CL42)</f>
        <v>0</v>
      </c>
      <c r="AY42">
        <f>AX42*AZ42</f>
        <v>0</v>
      </c>
      <c r="AZ42">
        <f>($B$11*$D$9+$C$11*$D$9+$F$11*((CV42+CN42)/MAX(CV42+CN42+CW42, 0.1)*$I$9+CW42/MAX(CV42+CN42+CW42, 0.1)*$J$9))/($B$11+$C$11+$F$11)</f>
        <v>0</v>
      </c>
      <c r="BA42">
        <f>($B$11*$K$9+$C$11*$K$9+$F$11*((CV42+CN42)/MAX(CV42+CN42+CW42, 0.1)*$P$9+CW42/MAX(CV42+CN42+CW42, 0.1)*$Q$9))/($B$11+$C$11+$F$11)</f>
        <v>0</v>
      </c>
      <c r="BB42">
        <v>6</v>
      </c>
      <c r="BC42">
        <v>0.5</v>
      </c>
      <c r="BD42" t="s">
        <v>355</v>
      </c>
      <c r="BE42">
        <v>2</v>
      </c>
      <c r="BF42" t="b">
        <v>0</v>
      </c>
      <c r="BG42">
        <v>1663860761.1</v>
      </c>
      <c r="BH42">
        <v>1195.63087096774</v>
      </c>
      <c r="BI42">
        <v>1199.98096774194</v>
      </c>
      <c r="BJ42">
        <v>21.0609387096774</v>
      </c>
      <c r="BK42">
        <v>20.5967290322581</v>
      </c>
      <c r="BL42">
        <v>1184.54387096774</v>
      </c>
      <c r="BM42">
        <v>20.7419387096774</v>
      </c>
      <c r="BN42">
        <v>500.096903225806</v>
      </c>
      <c r="BO42">
        <v>90.8511096774194</v>
      </c>
      <c r="BP42">
        <v>0.100003425806452</v>
      </c>
      <c r="BQ42">
        <v>24.2868258064516</v>
      </c>
      <c r="BR42">
        <v>24.9967451612903</v>
      </c>
      <c r="BS42">
        <v>999.9</v>
      </c>
      <c r="BT42">
        <v>0</v>
      </c>
      <c r="BU42">
        <v>0</v>
      </c>
      <c r="BV42">
        <v>9999.03225806452</v>
      </c>
      <c r="BW42">
        <v>0</v>
      </c>
      <c r="BX42">
        <v>11.3132290322581</v>
      </c>
      <c r="BY42">
        <v>-4.23837258064516</v>
      </c>
      <c r="BZ42">
        <v>1221.49322580645</v>
      </c>
      <c r="CA42">
        <v>1225.21677419355</v>
      </c>
      <c r="CB42">
        <v>0.484387290322581</v>
      </c>
      <c r="CC42">
        <v>1199.98096774194</v>
      </c>
      <c r="CD42">
        <v>20.5967290322581</v>
      </c>
      <c r="CE42">
        <v>1.91524451612903</v>
      </c>
      <c r="CF42">
        <v>1.87123548387097</v>
      </c>
      <c r="CG42">
        <v>16.7605161290323</v>
      </c>
      <c r="CH42">
        <v>16.3949129032258</v>
      </c>
      <c r="CI42">
        <v>2000.01129032258</v>
      </c>
      <c r="CJ42">
        <v>0.979994193548387</v>
      </c>
      <c r="CK42">
        <v>0.0200062870967742</v>
      </c>
      <c r="CL42">
        <v>0</v>
      </c>
      <c r="CM42">
        <v>2.2197064516129</v>
      </c>
      <c r="CN42">
        <v>0</v>
      </c>
      <c r="CO42">
        <v>4889.21774193548</v>
      </c>
      <c r="CP42">
        <v>17300.2096774194</v>
      </c>
      <c r="CQ42">
        <v>39.0480967741935</v>
      </c>
      <c r="CR42">
        <v>39.3607419354839</v>
      </c>
      <c r="CS42">
        <v>38.893</v>
      </c>
      <c r="CT42">
        <v>37.8424838709677</v>
      </c>
      <c r="CU42">
        <v>38.1851612903226</v>
      </c>
      <c r="CV42">
        <v>1960.00096774194</v>
      </c>
      <c r="CW42">
        <v>40.0103225806452</v>
      </c>
      <c r="CX42">
        <v>0</v>
      </c>
      <c r="CY42">
        <v>1663860762.8</v>
      </c>
      <c r="CZ42">
        <v>0</v>
      </c>
      <c r="DA42">
        <v>1663860787.1</v>
      </c>
      <c r="DB42" t="s">
        <v>438</v>
      </c>
      <c r="DC42">
        <v>1663860785.1</v>
      </c>
      <c r="DD42">
        <v>1663860787.1</v>
      </c>
      <c r="DE42">
        <v>26</v>
      </c>
      <c r="DF42">
        <v>-0.136</v>
      </c>
      <c r="DG42">
        <v>0.001</v>
      </c>
      <c r="DH42">
        <v>11.087</v>
      </c>
      <c r="DI42">
        <v>0.319</v>
      </c>
      <c r="DJ42">
        <v>1200</v>
      </c>
      <c r="DK42">
        <v>21</v>
      </c>
      <c r="DL42">
        <v>2.3</v>
      </c>
      <c r="DM42">
        <v>0.49</v>
      </c>
      <c r="DN42">
        <v>-4.42840487804878</v>
      </c>
      <c r="DO42">
        <v>3.02867268292683</v>
      </c>
      <c r="DP42">
        <v>0.344757295896353</v>
      </c>
      <c r="DQ42">
        <v>0</v>
      </c>
      <c r="DR42">
        <v>0.486383243902439</v>
      </c>
      <c r="DS42">
        <v>-0.0315185226480832</v>
      </c>
      <c r="DT42">
        <v>0.00419084335060284</v>
      </c>
      <c r="DU42">
        <v>1</v>
      </c>
      <c r="DV42">
        <v>1</v>
      </c>
      <c r="DW42">
        <v>2</v>
      </c>
      <c r="DX42" t="s">
        <v>373</v>
      </c>
      <c r="DY42">
        <v>2.97528</v>
      </c>
      <c r="DZ42">
        <v>2.75355</v>
      </c>
      <c r="EA42">
        <v>0.187302</v>
      </c>
      <c r="EB42">
        <v>0.188703</v>
      </c>
      <c r="EC42">
        <v>0.0949404</v>
      </c>
      <c r="ED42">
        <v>0.0943627</v>
      </c>
      <c r="EE42">
        <v>31729.2</v>
      </c>
      <c r="EF42">
        <v>34544.7</v>
      </c>
      <c r="EG42">
        <v>35373.3</v>
      </c>
      <c r="EH42">
        <v>38608.5</v>
      </c>
      <c r="EI42">
        <v>45382.1</v>
      </c>
      <c r="EJ42">
        <v>50494.4</v>
      </c>
      <c r="EK42">
        <v>55274.4</v>
      </c>
      <c r="EL42">
        <v>61917.6</v>
      </c>
      <c r="EM42">
        <v>2.0006</v>
      </c>
      <c r="EN42">
        <v>1.8802</v>
      </c>
      <c r="EO42">
        <v>0.113994</v>
      </c>
      <c r="EP42">
        <v>0</v>
      </c>
      <c r="EQ42">
        <v>23.1065</v>
      </c>
      <c r="ER42">
        <v>999.9</v>
      </c>
      <c r="ES42">
        <v>64.192</v>
      </c>
      <c r="ET42">
        <v>26.485</v>
      </c>
      <c r="EU42">
        <v>24.5348</v>
      </c>
      <c r="EV42">
        <v>60.7548</v>
      </c>
      <c r="EW42">
        <v>46.6186</v>
      </c>
      <c r="EX42">
        <v>1</v>
      </c>
      <c r="EY42">
        <v>-0.105854</v>
      </c>
      <c r="EZ42">
        <v>1.85889</v>
      </c>
      <c r="FA42">
        <v>20.1406</v>
      </c>
      <c r="FB42">
        <v>5.19932</v>
      </c>
      <c r="FC42">
        <v>12.004</v>
      </c>
      <c r="FD42">
        <v>4.9756</v>
      </c>
      <c r="FE42">
        <v>3.2934</v>
      </c>
      <c r="FF42">
        <v>9999</v>
      </c>
      <c r="FG42">
        <v>708.5</v>
      </c>
      <c r="FH42">
        <v>9999</v>
      </c>
      <c r="FI42">
        <v>9999</v>
      </c>
      <c r="FJ42">
        <v>1.86279</v>
      </c>
      <c r="FK42">
        <v>1.86768</v>
      </c>
      <c r="FL42">
        <v>1.86752</v>
      </c>
      <c r="FM42">
        <v>1.86865</v>
      </c>
      <c r="FN42">
        <v>1.86954</v>
      </c>
      <c r="FO42">
        <v>1.86557</v>
      </c>
      <c r="FP42">
        <v>1.86661</v>
      </c>
      <c r="FQ42">
        <v>1.86807</v>
      </c>
      <c r="FR42">
        <v>5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11.087</v>
      </c>
      <c r="GF42">
        <v>0.319</v>
      </c>
      <c r="GG42">
        <v>4.10340660671669</v>
      </c>
      <c r="GH42">
        <v>0.00658963167372077</v>
      </c>
      <c r="GI42">
        <v>-4.22092532282452e-07</v>
      </c>
      <c r="GJ42">
        <v>-7.06053572793055e-11</v>
      </c>
      <c r="GK42">
        <v>-0.0396204806391799</v>
      </c>
      <c r="GL42">
        <v>-0.0215699510358357</v>
      </c>
      <c r="GM42">
        <v>0.00246731695535422</v>
      </c>
      <c r="GN42">
        <v>-2.63680080038783e-05</v>
      </c>
      <c r="GO42">
        <v>-4</v>
      </c>
      <c r="GP42">
        <v>2079</v>
      </c>
      <c r="GQ42">
        <v>1</v>
      </c>
      <c r="GR42">
        <v>22</v>
      </c>
      <c r="GS42">
        <v>1</v>
      </c>
      <c r="GT42">
        <v>1</v>
      </c>
      <c r="GU42">
        <v>2.39502</v>
      </c>
      <c r="GV42">
        <v>2.59888</v>
      </c>
      <c r="GW42">
        <v>1.54785</v>
      </c>
      <c r="GX42">
        <v>2.30591</v>
      </c>
      <c r="GY42">
        <v>1.34644</v>
      </c>
      <c r="GZ42">
        <v>2.27417</v>
      </c>
      <c r="HA42">
        <v>30.7388</v>
      </c>
      <c r="HB42">
        <v>15.6293</v>
      </c>
      <c r="HC42">
        <v>18</v>
      </c>
      <c r="HD42">
        <v>502.889</v>
      </c>
      <c r="HE42">
        <v>423.99</v>
      </c>
      <c r="HF42">
        <v>19.8567</v>
      </c>
      <c r="HG42">
        <v>25.7968</v>
      </c>
      <c r="HH42">
        <v>30.0002</v>
      </c>
      <c r="HI42">
        <v>25.7857</v>
      </c>
      <c r="HJ42">
        <v>25.7342</v>
      </c>
      <c r="HK42">
        <v>47.9348</v>
      </c>
      <c r="HL42">
        <v>25.2995</v>
      </c>
      <c r="HM42">
        <v>84.6325</v>
      </c>
      <c r="HN42">
        <v>19.8602</v>
      </c>
      <c r="HO42">
        <v>1200</v>
      </c>
      <c r="HP42">
        <v>20.5434</v>
      </c>
      <c r="HQ42">
        <v>102.55</v>
      </c>
      <c r="HR42">
        <v>103.069</v>
      </c>
    </row>
    <row r="43" spans="1:226">
      <c r="A43">
        <v>27</v>
      </c>
      <c r="B43">
        <v>1663860848.1</v>
      </c>
      <c r="C43">
        <v>2828.59999990463</v>
      </c>
      <c r="D43" t="s">
        <v>439</v>
      </c>
      <c r="E43" t="s">
        <v>440</v>
      </c>
      <c r="F43">
        <v>5</v>
      </c>
      <c r="G43" t="s">
        <v>404</v>
      </c>
      <c r="H43" t="s">
        <v>354</v>
      </c>
      <c r="I43">
        <v>1663860840.1</v>
      </c>
      <c r="J43">
        <f>(K43)/1000</f>
        <v>0</v>
      </c>
      <c r="K43">
        <f>IF(BF43, AN43, AH43)</f>
        <v>0</v>
      </c>
      <c r="L43">
        <f>IF(BF43, AI43, AG43)</f>
        <v>0</v>
      </c>
      <c r="M43">
        <f>BH43 - IF(AU43&gt;1, L43*BB43*100.0/(AW43*BV43), 0)</f>
        <v>0</v>
      </c>
      <c r="N43">
        <f>((T43-J43/2)*M43-L43)/(T43+J43/2)</f>
        <v>0</v>
      </c>
      <c r="O43">
        <f>N43*(BO43+BP43)/1000.0</f>
        <v>0</v>
      </c>
      <c r="P43">
        <f>(BH43 - IF(AU43&gt;1, L43*BB43*100.0/(AW43*BV43), 0))*(BO43+BP43)/1000.0</f>
        <v>0</v>
      </c>
      <c r="Q43">
        <f>2.0/((1/S43-1/R43)+SIGN(S43)*SQRT((1/S43-1/R43)*(1/S43-1/R43) + 4*BC43/((BC43+1)*(BC43+1))*(2*1/S43*1/R43-1/R43*1/R43)))</f>
        <v>0</v>
      </c>
      <c r="R43">
        <f>IF(LEFT(BD43,1)&lt;&gt;"0",IF(LEFT(BD43,1)="1",3.0,BE43),$D$5+$E$5*(BV43*BO43/($K$5*1000))+$F$5*(BV43*BO43/($K$5*1000))*MAX(MIN(BB43,$J$5),$I$5)*MAX(MIN(BB43,$J$5),$I$5)+$G$5*MAX(MIN(BB43,$J$5),$I$5)*(BV43*BO43/($K$5*1000))+$H$5*(BV43*BO43/($K$5*1000))*(BV43*BO43/($K$5*1000)))</f>
        <v>0</v>
      </c>
      <c r="S43">
        <f>J43*(1000-(1000*0.61365*exp(17.502*W43/(240.97+W43))/(BO43+BP43)+BJ43)/2)/(1000*0.61365*exp(17.502*W43/(240.97+W43))/(BO43+BP43)-BJ43)</f>
        <v>0</v>
      </c>
      <c r="T43">
        <f>1/((BC43+1)/(Q43/1.6)+1/(R43/1.37)) + BC43/((BC43+1)/(Q43/1.6) + BC43/(R43/1.37))</f>
        <v>0</v>
      </c>
      <c r="U43">
        <f>(AX43*BA43)</f>
        <v>0</v>
      </c>
      <c r="V43">
        <f>(BQ43+(U43+2*0.95*5.67E-8*(((BQ43+$B$7)+273)^4-(BQ43+273)^4)-44100*J43)/(1.84*29.3*R43+8*0.95*5.67E-8*(BQ43+273)^3))</f>
        <v>0</v>
      </c>
      <c r="W43">
        <f>($C$7*BR43+$D$7*BS43+$E$7*V43)</f>
        <v>0</v>
      </c>
      <c r="X43">
        <f>0.61365*exp(17.502*W43/(240.97+W43))</f>
        <v>0</v>
      </c>
      <c r="Y43">
        <f>(Z43/AA43*100)</f>
        <v>0</v>
      </c>
      <c r="Z43">
        <f>BJ43*(BO43+BP43)/1000</f>
        <v>0</v>
      </c>
      <c r="AA43">
        <f>0.61365*exp(17.502*BQ43/(240.97+BQ43))</f>
        <v>0</v>
      </c>
      <c r="AB43">
        <f>(X43-BJ43*(BO43+BP43)/1000)</f>
        <v>0</v>
      </c>
      <c r="AC43">
        <f>(-J43*44100)</f>
        <v>0</v>
      </c>
      <c r="AD43">
        <f>2*29.3*R43*0.92*(BQ43-W43)</f>
        <v>0</v>
      </c>
      <c r="AE43">
        <f>2*0.95*5.67E-8*(((BQ43+$B$7)+273)^4-(W43+273)^4)</f>
        <v>0</v>
      </c>
      <c r="AF43">
        <f>U43+AE43+AC43+AD43</f>
        <v>0</v>
      </c>
      <c r="AG43">
        <f>BN43*AU43*(BI43-BH43*(1000-AU43*BK43)/(1000-AU43*BJ43))/(100*BB43)</f>
        <v>0</v>
      </c>
      <c r="AH43">
        <f>1000*BN43*AU43*(BJ43-BK43)/(100*BB43*(1000-AU43*BJ43))</f>
        <v>0</v>
      </c>
      <c r="AI43">
        <f>(AJ43 - AK43 - BO43*1E3/(8.314*(BQ43+273.15)) * AM43/BN43 * AL43) * BN43/(100*BB43) * (1000 - BK43)/1000</f>
        <v>0</v>
      </c>
      <c r="AJ43">
        <v>1531.24426524957</v>
      </c>
      <c r="AK43">
        <v>1527.49418181818</v>
      </c>
      <c r="AL43">
        <v>-0.041127744260782</v>
      </c>
      <c r="AM43">
        <v>65.2342796947113</v>
      </c>
      <c r="AN43">
        <f>(AP43 - AO43 + BO43*1E3/(8.314*(BQ43+273.15)) * AR43/BN43 * AQ43) * BN43/(100*BB43) * 1000/(1000 - AP43)</f>
        <v>0</v>
      </c>
      <c r="AO43">
        <v>20.5064752714072</v>
      </c>
      <c r="AP43">
        <v>20.9728533333333</v>
      </c>
      <c r="AQ43">
        <v>-0.00500748170786579</v>
      </c>
      <c r="AR43">
        <v>120.492919976017</v>
      </c>
      <c r="AS43">
        <v>0</v>
      </c>
      <c r="AT43">
        <v>0</v>
      </c>
      <c r="AU43">
        <f>IF(AS43*$H$13&gt;=AW43,1.0,(AW43/(AW43-AS43*$H$13)))</f>
        <v>0</v>
      </c>
      <c r="AV43">
        <f>(AU43-1)*100</f>
        <v>0</v>
      </c>
      <c r="AW43">
        <f>MAX(0,($B$13+$C$13*BV43)/(1+$D$13*BV43)*BO43/(BQ43+273)*$E$13)</f>
        <v>0</v>
      </c>
      <c r="AX43">
        <f>$B$11*BW43+$C$11*BX43+$F$11*CI43*(1-CL43)</f>
        <v>0</v>
      </c>
      <c r="AY43">
        <f>AX43*AZ43</f>
        <v>0</v>
      </c>
      <c r="AZ43">
        <f>($B$11*$D$9+$C$11*$D$9+$F$11*((CV43+CN43)/MAX(CV43+CN43+CW43, 0.1)*$I$9+CW43/MAX(CV43+CN43+CW43, 0.1)*$J$9))/($B$11+$C$11+$F$11)</f>
        <v>0</v>
      </c>
      <c r="BA43">
        <f>($B$11*$K$9+$C$11*$K$9+$F$11*((CV43+CN43)/MAX(CV43+CN43+CW43, 0.1)*$P$9+CW43/MAX(CV43+CN43+CW43, 0.1)*$Q$9))/($B$11+$C$11+$F$11)</f>
        <v>0</v>
      </c>
      <c r="BB43">
        <v>6</v>
      </c>
      <c r="BC43">
        <v>0.5</v>
      </c>
      <c r="BD43" t="s">
        <v>355</v>
      </c>
      <c r="BE43">
        <v>2</v>
      </c>
      <c r="BF43" t="b">
        <v>0</v>
      </c>
      <c r="BG43">
        <v>1663860840.1</v>
      </c>
      <c r="BH43">
        <v>1495.17683870968</v>
      </c>
      <c r="BI43">
        <v>1500.00741935484</v>
      </c>
      <c r="BJ43">
        <v>20.9863161290323</v>
      </c>
      <c r="BK43">
        <v>20.5264290322581</v>
      </c>
      <c r="BL43">
        <v>1482.79483870968</v>
      </c>
      <c r="BM43">
        <v>20.6763161290323</v>
      </c>
      <c r="BN43">
        <v>500.109709677419</v>
      </c>
      <c r="BO43">
        <v>90.849129032258</v>
      </c>
      <c r="BP43">
        <v>0.100044177419355</v>
      </c>
      <c r="BQ43">
        <v>24.2718903225807</v>
      </c>
      <c r="BR43">
        <v>25.0061</v>
      </c>
      <c r="BS43">
        <v>999.9</v>
      </c>
      <c r="BT43">
        <v>0</v>
      </c>
      <c r="BU43">
        <v>0</v>
      </c>
      <c r="BV43">
        <v>9999.67741935484</v>
      </c>
      <c r="BW43">
        <v>0</v>
      </c>
      <c r="BX43">
        <v>11.3424322580645</v>
      </c>
      <c r="BY43">
        <v>-4.63130870967742</v>
      </c>
      <c r="BZ43">
        <v>1527.47258064516</v>
      </c>
      <c r="CA43">
        <v>1531.44258064516</v>
      </c>
      <c r="CB43">
        <v>0.487058774193548</v>
      </c>
      <c r="CC43">
        <v>1500.00741935484</v>
      </c>
      <c r="CD43">
        <v>20.5264290322581</v>
      </c>
      <c r="CE43">
        <v>1.90905580645161</v>
      </c>
      <c r="CF43">
        <v>1.86480741935484</v>
      </c>
      <c r="CG43">
        <v>16.7095451612903</v>
      </c>
      <c r="CH43">
        <v>16.3408580645161</v>
      </c>
      <c r="CI43">
        <v>1999.98774193548</v>
      </c>
      <c r="CJ43">
        <v>0.980005161290322</v>
      </c>
      <c r="CK43">
        <v>0.0199945580645161</v>
      </c>
      <c r="CL43">
        <v>0</v>
      </c>
      <c r="CM43">
        <v>2.20951290322581</v>
      </c>
      <c r="CN43">
        <v>0</v>
      </c>
      <c r="CO43">
        <v>4876.99064516129</v>
      </c>
      <c r="CP43">
        <v>17300.0838709677</v>
      </c>
      <c r="CQ43">
        <v>38.643</v>
      </c>
      <c r="CR43">
        <v>39.0762258064516</v>
      </c>
      <c r="CS43">
        <v>38.501935483871</v>
      </c>
      <c r="CT43">
        <v>37.534</v>
      </c>
      <c r="CU43">
        <v>37.8140322580645</v>
      </c>
      <c r="CV43">
        <v>1959.9964516129</v>
      </c>
      <c r="CW43">
        <v>39.9909677419355</v>
      </c>
      <c r="CX43">
        <v>0</v>
      </c>
      <c r="CY43">
        <v>1663860842</v>
      </c>
      <c r="CZ43">
        <v>0</v>
      </c>
      <c r="DA43">
        <v>1663860869.6</v>
      </c>
      <c r="DB43" t="s">
        <v>441</v>
      </c>
      <c r="DC43">
        <v>1663860869.6</v>
      </c>
      <c r="DD43">
        <v>1663860863.6</v>
      </c>
      <c r="DE43">
        <v>27</v>
      </c>
      <c r="DF43">
        <v>-0.221</v>
      </c>
      <c r="DG43">
        <v>-0.004</v>
      </c>
      <c r="DH43">
        <v>12.382</v>
      </c>
      <c r="DI43">
        <v>0.31</v>
      </c>
      <c r="DJ43">
        <v>1500</v>
      </c>
      <c r="DK43">
        <v>21</v>
      </c>
      <c r="DL43">
        <v>2.72</v>
      </c>
      <c r="DM43">
        <v>0.44</v>
      </c>
      <c r="DN43">
        <v>-4.84778146341463</v>
      </c>
      <c r="DO43">
        <v>4.00118947735191</v>
      </c>
      <c r="DP43">
        <v>0.464829298295574</v>
      </c>
      <c r="DQ43">
        <v>0</v>
      </c>
      <c r="DR43">
        <v>0.488031414634146</v>
      </c>
      <c r="DS43">
        <v>-0.0402918606271764</v>
      </c>
      <c r="DT43">
        <v>0.00969164266822535</v>
      </c>
      <c r="DU43">
        <v>1</v>
      </c>
      <c r="DV43">
        <v>1</v>
      </c>
      <c r="DW43">
        <v>2</v>
      </c>
      <c r="DX43" t="s">
        <v>373</v>
      </c>
      <c r="DY43">
        <v>2.97362</v>
      </c>
      <c r="DZ43">
        <v>2.75376</v>
      </c>
      <c r="EA43">
        <v>0.214668</v>
      </c>
      <c r="EB43">
        <v>0.215941</v>
      </c>
      <c r="EC43">
        <v>0.0946174</v>
      </c>
      <c r="ED43">
        <v>0.0940878</v>
      </c>
      <c r="EE43">
        <v>30661.5</v>
      </c>
      <c r="EF43">
        <v>33385.8</v>
      </c>
      <c r="EG43">
        <v>35373.1</v>
      </c>
      <c r="EH43">
        <v>38608.4</v>
      </c>
      <c r="EI43">
        <v>45398.9</v>
      </c>
      <c r="EJ43">
        <v>50510.5</v>
      </c>
      <c r="EK43">
        <v>55274</v>
      </c>
      <c r="EL43">
        <v>61917.6</v>
      </c>
      <c r="EM43">
        <v>2.0008</v>
      </c>
      <c r="EN43">
        <v>1.8812</v>
      </c>
      <c r="EO43">
        <v>0.115186</v>
      </c>
      <c r="EP43">
        <v>0</v>
      </c>
      <c r="EQ43">
        <v>23.1085</v>
      </c>
      <c r="ER43">
        <v>999.9</v>
      </c>
      <c r="ES43">
        <v>64.168</v>
      </c>
      <c r="ET43">
        <v>26.496</v>
      </c>
      <c r="EU43">
        <v>24.5403</v>
      </c>
      <c r="EV43">
        <v>60.8949</v>
      </c>
      <c r="EW43">
        <v>46.3862</v>
      </c>
      <c r="EX43">
        <v>1</v>
      </c>
      <c r="EY43">
        <v>-0.105407</v>
      </c>
      <c r="EZ43">
        <v>1.88806</v>
      </c>
      <c r="FA43">
        <v>20.1401</v>
      </c>
      <c r="FB43">
        <v>5.20052</v>
      </c>
      <c r="FC43">
        <v>12.0064</v>
      </c>
      <c r="FD43">
        <v>4.9756</v>
      </c>
      <c r="FE43">
        <v>3.2938</v>
      </c>
      <c r="FF43">
        <v>9999</v>
      </c>
      <c r="FG43">
        <v>708.6</v>
      </c>
      <c r="FH43">
        <v>9999</v>
      </c>
      <c r="FI43">
        <v>9999</v>
      </c>
      <c r="FJ43">
        <v>1.86279</v>
      </c>
      <c r="FK43">
        <v>1.86768</v>
      </c>
      <c r="FL43">
        <v>1.86752</v>
      </c>
      <c r="FM43">
        <v>1.86859</v>
      </c>
      <c r="FN43">
        <v>1.86951</v>
      </c>
      <c r="FO43">
        <v>1.86554</v>
      </c>
      <c r="FP43">
        <v>1.86661</v>
      </c>
      <c r="FQ43">
        <v>1.86804</v>
      </c>
      <c r="FR43">
        <v>5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12.382</v>
      </c>
      <c r="GF43">
        <v>0.31</v>
      </c>
      <c r="GG43">
        <v>3.96683364925102</v>
      </c>
      <c r="GH43">
        <v>0.00658963167372077</v>
      </c>
      <c r="GI43">
        <v>-4.22092532282452e-07</v>
      </c>
      <c r="GJ43">
        <v>-7.06053572793055e-11</v>
      </c>
      <c r="GK43">
        <v>-0.0385743812845111</v>
      </c>
      <c r="GL43">
        <v>-0.0215699510358357</v>
      </c>
      <c r="GM43">
        <v>0.00246731695535422</v>
      </c>
      <c r="GN43">
        <v>-2.63680080038783e-05</v>
      </c>
      <c r="GO43">
        <v>-4</v>
      </c>
      <c r="GP43">
        <v>2079</v>
      </c>
      <c r="GQ43">
        <v>1</v>
      </c>
      <c r="GR43">
        <v>22</v>
      </c>
      <c r="GS43">
        <v>1.1</v>
      </c>
      <c r="GT43">
        <v>1</v>
      </c>
      <c r="GU43">
        <v>2.85767</v>
      </c>
      <c r="GV43">
        <v>2.56714</v>
      </c>
      <c r="GW43">
        <v>1.54785</v>
      </c>
      <c r="GX43">
        <v>2.30591</v>
      </c>
      <c r="GY43">
        <v>1.34644</v>
      </c>
      <c r="GZ43">
        <v>2.43652</v>
      </c>
      <c r="HA43">
        <v>30.782</v>
      </c>
      <c r="HB43">
        <v>15.6205</v>
      </c>
      <c r="HC43">
        <v>18</v>
      </c>
      <c r="HD43">
        <v>503.081</v>
      </c>
      <c r="HE43">
        <v>424.601</v>
      </c>
      <c r="HF43">
        <v>19.9105</v>
      </c>
      <c r="HG43">
        <v>25.799</v>
      </c>
      <c r="HH43">
        <v>30</v>
      </c>
      <c r="HI43">
        <v>25.7922</v>
      </c>
      <c r="HJ43">
        <v>25.7385</v>
      </c>
      <c r="HK43">
        <v>57.1868</v>
      </c>
      <c r="HL43">
        <v>25.8138</v>
      </c>
      <c r="HM43">
        <v>84.6325</v>
      </c>
      <c r="HN43">
        <v>19.9178</v>
      </c>
      <c r="HO43">
        <v>1500</v>
      </c>
      <c r="HP43">
        <v>20.5045</v>
      </c>
      <c r="HQ43">
        <v>102.549</v>
      </c>
      <c r="HR43">
        <v>103.069</v>
      </c>
    </row>
    <row r="44" spans="1:226">
      <c r="A44">
        <v>28</v>
      </c>
      <c r="B44">
        <v>1663860930.6</v>
      </c>
      <c r="C44">
        <v>2911.09999990463</v>
      </c>
      <c r="D44" t="s">
        <v>442</v>
      </c>
      <c r="E44" t="s">
        <v>443</v>
      </c>
      <c r="F44">
        <v>5</v>
      </c>
      <c r="G44" t="s">
        <v>404</v>
      </c>
      <c r="H44" t="s">
        <v>354</v>
      </c>
      <c r="I44">
        <v>1663860922.6</v>
      </c>
      <c r="J44">
        <f>(K44)/1000</f>
        <v>0</v>
      </c>
      <c r="K44">
        <f>IF(BF44, AN44, AH44)</f>
        <v>0</v>
      </c>
      <c r="L44">
        <f>IF(BF44, AI44, AG44)</f>
        <v>0</v>
      </c>
      <c r="M44">
        <f>BH44 - IF(AU44&gt;1, L44*BB44*100.0/(AW44*BV44), 0)</f>
        <v>0</v>
      </c>
      <c r="N44">
        <f>((T44-J44/2)*M44-L44)/(T44+J44/2)</f>
        <v>0</v>
      </c>
      <c r="O44">
        <f>N44*(BO44+BP44)/1000.0</f>
        <v>0</v>
      </c>
      <c r="P44">
        <f>(BH44 - IF(AU44&gt;1, L44*BB44*100.0/(AW44*BV44), 0))*(BO44+BP44)/1000.0</f>
        <v>0</v>
      </c>
      <c r="Q44">
        <f>2.0/((1/S44-1/R44)+SIGN(S44)*SQRT((1/S44-1/R44)*(1/S44-1/R44) + 4*BC44/((BC44+1)*(BC44+1))*(2*1/S44*1/R44-1/R44*1/R44)))</f>
        <v>0</v>
      </c>
      <c r="R44">
        <f>IF(LEFT(BD44,1)&lt;&gt;"0",IF(LEFT(BD44,1)="1",3.0,BE44),$D$5+$E$5*(BV44*BO44/($K$5*1000))+$F$5*(BV44*BO44/($K$5*1000))*MAX(MIN(BB44,$J$5),$I$5)*MAX(MIN(BB44,$J$5),$I$5)+$G$5*MAX(MIN(BB44,$J$5),$I$5)*(BV44*BO44/($K$5*1000))+$H$5*(BV44*BO44/($K$5*1000))*(BV44*BO44/($K$5*1000)))</f>
        <v>0</v>
      </c>
      <c r="S44">
        <f>J44*(1000-(1000*0.61365*exp(17.502*W44/(240.97+W44))/(BO44+BP44)+BJ44)/2)/(1000*0.61365*exp(17.502*W44/(240.97+W44))/(BO44+BP44)-BJ44)</f>
        <v>0</v>
      </c>
      <c r="T44">
        <f>1/((BC44+1)/(Q44/1.6)+1/(R44/1.37)) + BC44/((BC44+1)/(Q44/1.6) + BC44/(R44/1.37))</f>
        <v>0</v>
      </c>
      <c r="U44">
        <f>(AX44*BA44)</f>
        <v>0</v>
      </c>
      <c r="V44">
        <f>(BQ44+(U44+2*0.95*5.67E-8*(((BQ44+$B$7)+273)^4-(BQ44+273)^4)-44100*J44)/(1.84*29.3*R44+8*0.95*5.67E-8*(BQ44+273)^3))</f>
        <v>0</v>
      </c>
      <c r="W44">
        <f>($C$7*BR44+$D$7*BS44+$E$7*V44)</f>
        <v>0</v>
      </c>
      <c r="X44">
        <f>0.61365*exp(17.502*W44/(240.97+W44))</f>
        <v>0</v>
      </c>
      <c r="Y44">
        <f>(Z44/AA44*100)</f>
        <v>0</v>
      </c>
      <c r="Z44">
        <f>BJ44*(BO44+BP44)/1000</f>
        <v>0</v>
      </c>
      <c r="AA44">
        <f>0.61365*exp(17.502*BQ44/(240.97+BQ44))</f>
        <v>0</v>
      </c>
      <c r="AB44">
        <f>(X44-BJ44*(BO44+BP44)/1000)</f>
        <v>0</v>
      </c>
      <c r="AC44">
        <f>(-J44*44100)</f>
        <v>0</v>
      </c>
      <c r="AD44">
        <f>2*29.3*R44*0.92*(BQ44-W44)</f>
        <v>0</v>
      </c>
      <c r="AE44">
        <f>2*0.95*5.67E-8*(((BQ44+$B$7)+273)^4-(W44+273)^4)</f>
        <v>0</v>
      </c>
      <c r="AF44">
        <f>U44+AE44+AC44+AD44</f>
        <v>0</v>
      </c>
      <c r="AG44">
        <f>BN44*AU44*(BI44-BH44*(1000-AU44*BK44)/(1000-AU44*BJ44))/(100*BB44)</f>
        <v>0</v>
      </c>
      <c r="AH44">
        <f>1000*BN44*AU44*(BJ44-BK44)/(100*BB44*(1000-AU44*BJ44))</f>
        <v>0</v>
      </c>
      <c r="AI44">
        <f>(AJ44 - AK44 - BO44*1E3/(8.314*(BQ44+273.15)) * AM44/BN44 * AL44) * BN44/(100*BB44) * (1000 - BK44)/1000</f>
        <v>0</v>
      </c>
      <c r="AJ44">
        <v>408.337477654183</v>
      </c>
      <c r="AK44">
        <v>407.433503030303</v>
      </c>
      <c r="AL44">
        <v>-0.0486268068249821</v>
      </c>
      <c r="AM44">
        <v>65.2136447237671</v>
      </c>
      <c r="AN44">
        <f>(AP44 - AO44 + BO44*1E3/(8.314*(BQ44+273.15)) * AR44/BN44 * AQ44) * BN44/(100*BB44) * 1000/(1000 - AP44)</f>
        <v>0</v>
      </c>
      <c r="AO44">
        <v>20.5720597584521</v>
      </c>
      <c r="AP44">
        <v>20.9545236363636</v>
      </c>
      <c r="AQ44">
        <v>-3.58718434890508e-05</v>
      </c>
      <c r="AR44">
        <v>120.824284431733</v>
      </c>
      <c r="AS44">
        <v>0</v>
      </c>
      <c r="AT44">
        <v>0</v>
      </c>
      <c r="AU44">
        <f>IF(AS44*$H$13&gt;=AW44,1.0,(AW44/(AW44-AS44*$H$13)))</f>
        <v>0</v>
      </c>
      <c r="AV44">
        <f>(AU44-1)*100</f>
        <v>0</v>
      </c>
      <c r="AW44">
        <f>MAX(0,($B$13+$C$13*BV44)/(1+$D$13*BV44)*BO44/(BQ44+273)*$E$13)</f>
        <v>0</v>
      </c>
      <c r="AX44">
        <f>$B$11*BW44+$C$11*BX44+$F$11*CI44*(1-CL44)</f>
        <v>0</v>
      </c>
      <c r="AY44">
        <f>AX44*AZ44</f>
        <v>0</v>
      </c>
      <c r="AZ44">
        <f>($B$11*$D$9+$C$11*$D$9+$F$11*((CV44+CN44)/MAX(CV44+CN44+CW44, 0.1)*$I$9+CW44/MAX(CV44+CN44+CW44, 0.1)*$J$9))/($B$11+$C$11+$F$11)</f>
        <v>0</v>
      </c>
      <c r="BA44">
        <f>($B$11*$K$9+$C$11*$K$9+$F$11*((CV44+CN44)/MAX(CV44+CN44+CW44, 0.1)*$P$9+CW44/MAX(CV44+CN44+CW44, 0.1)*$Q$9))/($B$11+$C$11+$F$11)</f>
        <v>0</v>
      </c>
      <c r="BB44">
        <v>6</v>
      </c>
      <c r="BC44">
        <v>0.5</v>
      </c>
      <c r="BD44" t="s">
        <v>355</v>
      </c>
      <c r="BE44">
        <v>2</v>
      </c>
      <c r="BF44" t="b">
        <v>0</v>
      </c>
      <c r="BG44">
        <v>1663860922.6</v>
      </c>
      <c r="BH44">
        <v>399.423322580645</v>
      </c>
      <c r="BI44">
        <v>399.924935483871</v>
      </c>
      <c r="BJ44">
        <v>20.9505903225806</v>
      </c>
      <c r="BK44">
        <v>20.5712838709677</v>
      </c>
      <c r="BL44">
        <v>393.242322580645</v>
      </c>
      <c r="BM44">
        <v>20.6355903225806</v>
      </c>
      <c r="BN44">
        <v>500.095129032258</v>
      </c>
      <c r="BO44">
        <v>90.8513096774194</v>
      </c>
      <c r="BP44">
        <v>0.100009580645161</v>
      </c>
      <c r="BQ44">
        <v>24.2394129032258</v>
      </c>
      <c r="BR44">
        <v>25.0176161290323</v>
      </c>
      <c r="BS44">
        <v>999.9</v>
      </c>
      <c r="BT44">
        <v>0</v>
      </c>
      <c r="BU44">
        <v>0</v>
      </c>
      <c r="BV44">
        <v>9996.45161290323</v>
      </c>
      <c r="BW44">
        <v>0</v>
      </c>
      <c r="BX44">
        <v>11.3121612903226</v>
      </c>
      <c r="BY44">
        <v>-0.415502448387097</v>
      </c>
      <c r="BZ44">
        <v>408.065064516129</v>
      </c>
      <c r="CA44">
        <v>408.324709677419</v>
      </c>
      <c r="CB44">
        <v>0.395276967741935</v>
      </c>
      <c r="CC44">
        <v>399.924935483871</v>
      </c>
      <c r="CD44">
        <v>20.5712838709677</v>
      </c>
      <c r="CE44">
        <v>1.90484032258065</v>
      </c>
      <c r="CF44">
        <v>1.86892903225806</v>
      </c>
      <c r="CG44">
        <v>16.6747580645161</v>
      </c>
      <c r="CH44">
        <v>16.3755451612903</v>
      </c>
      <c r="CI44">
        <v>2000.01193548387</v>
      </c>
      <c r="CJ44">
        <v>0.98000364516129</v>
      </c>
      <c r="CK44">
        <v>0.0199960903225806</v>
      </c>
      <c r="CL44">
        <v>0</v>
      </c>
      <c r="CM44">
        <v>2.25957096774194</v>
      </c>
      <c r="CN44">
        <v>0</v>
      </c>
      <c r="CO44">
        <v>4786.12</v>
      </c>
      <c r="CP44">
        <v>17300.2741935484</v>
      </c>
      <c r="CQ44">
        <v>38.31</v>
      </c>
      <c r="CR44">
        <v>38.794</v>
      </c>
      <c r="CS44">
        <v>38.157</v>
      </c>
      <c r="CT44">
        <v>37.314064516129</v>
      </c>
      <c r="CU44">
        <v>37.52</v>
      </c>
      <c r="CV44">
        <v>1960.02129032258</v>
      </c>
      <c r="CW44">
        <v>39.9906451612903</v>
      </c>
      <c r="CX44">
        <v>0</v>
      </c>
      <c r="CY44">
        <v>1663860924.2</v>
      </c>
      <c r="CZ44">
        <v>0</v>
      </c>
      <c r="DA44">
        <v>1663860945.6</v>
      </c>
      <c r="DB44" t="s">
        <v>444</v>
      </c>
      <c r="DC44">
        <v>1663860944.6</v>
      </c>
      <c r="DD44">
        <v>1663860945.6</v>
      </c>
      <c r="DE44">
        <v>28</v>
      </c>
      <c r="DF44">
        <v>-0.089</v>
      </c>
      <c r="DG44">
        <v>0.002</v>
      </c>
      <c r="DH44">
        <v>6.181</v>
      </c>
      <c r="DI44">
        <v>0.315</v>
      </c>
      <c r="DJ44">
        <v>400</v>
      </c>
      <c r="DK44">
        <v>21</v>
      </c>
      <c r="DL44">
        <v>1.29</v>
      </c>
      <c r="DM44">
        <v>0.56</v>
      </c>
      <c r="DN44">
        <v>0.3688046775</v>
      </c>
      <c r="DO44">
        <v>-13.2906625114447</v>
      </c>
      <c r="DP44">
        <v>1.38236657255978</v>
      </c>
      <c r="DQ44">
        <v>0</v>
      </c>
      <c r="DR44">
        <v>0.39771035</v>
      </c>
      <c r="DS44">
        <v>-0.0464135009380868</v>
      </c>
      <c r="DT44">
        <v>0.00533411645706203</v>
      </c>
      <c r="DU44">
        <v>1</v>
      </c>
      <c r="DV44">
        <v>1</v>
      </c>
      <c r="DW44">
        <v>2</v>
      </c>
      <c r="DX44" t="s">
        <v>373</v>
      </c>
      <c r="DY44">
        <v>2.97382</v>
      </c>
      <c r="DZ44">
        <v>2.75386</v>
      </c>
      <c r="EA44">
        <v>0.0874738</v>
      </c>
      <c r="EB44">
        <v>0.0888708</v>
      </c>
      <c r="EC44">
        <v>0.094579</v>
      </c>
      <c r="ED44">
        <v>0.0942882</v>
      </c>
      <c r="EE44">
        <v>35623.7</v>
      </c>
      <c r="EF44">
        <v>38791.9</v>
      </c>
      <c r="EG44">
        <v>35373.1</v>
      </c>
      <c r="EH44">
        <v>38608.1</v>
      </c>
      <c r="EI44">
        <v>45397.9</v>
      </c>
      <c r="EJ44">
        <v>50495.3</v>
      </c>
      <c r="EK44">
        <v>55274.2</v>
      </c>
      <c r="EL44">
        <v>61917</v>
      </c>
      <c r="EM44">
        <v>2.001</v>
      </c>
      <c r="EN44">
        <v>1.8768</v>
      </c>
      <c r="EO44">
        <v>0.115007</v>
      </c>
      <c r="EP44">
        <v>0</v>
      </c>
      <c r="EQ44">
        <v>23.1221</v>
      </c>
      <c r="ER44">
        <v>999.9</v>
      </c>
      <c r="ES44">
        <v>64.095</v>
      </c>
      <c r="ET44">
        <v>26.516</v>
      </c>
      <c r="EU44">
        <v>24.5405</v>
      </c>
      <c r="EV44">
        <v>60.8249</v>
      </c>
      <c r="EW44">
        <v>46.4744</v>
      </c>
      <c r="EX44">
        <v>1</v>
      </c>
      <c r="EY44">
        <v>-0.106057</v>
      </c>
      <c r="EZ44">
        <v>1.94532</v>
      </c>
      <c r="FA44">
        <v>20.1397</v>
      </c>
      <c r="FB44">
        <v>5.20291</v>
      </c>
      <c r="FC44">
        <v>12.004</v>
      </c>
      <c r="FD44">
        <v>4.976</v>
      </c>
      <c r="FE44">
        <v>3.2936</v>
      </c>
      <c r="FF44">
        <v>9999</v>
      </c>
      <c r="FG44">
        <v>708.6</v>
      </c>
      <c r="FH44">
        <v>9999</v>
      </c>
      <c r="FI44">
        <v>9999</v>
      </c>
      <c r="FJ44">
        <v>1.86279</v>
      </c>
      <c r="FK44">
        <v>1.8678</v>
      </c>
      <c r="FL44">
        <v>1.86752</v>
      </c>
      <c r="FM44">
        <v>1.86862</v>
      </c>
      <c r="FN44">
        <v>1.86951</v>
      </c>
      <c r="FO44">
        <v>1.86554</v>
      </c>
      <c r="FP44">
        <v>1.86667</v>
      </c>
      <c r="FQ44">
        <v>1.86807</v>
      </c>
      <c r="FR44">
        <v>5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6.181</v>
      </c>
      <c r="GF44">
        <v>0.315</v>
      </c>
      <c r="GG44">
        <v>3.74534438510386</v>
      </c>
      <c r="GH44">
        <v>0.00658963167372077</v>
      </c>
      <c r="GI44">
        <v>-4.22092532282452e-07</v>
      </c>
      <c r="GJ44">
        <v>-7.06053572793055e-11</v>
      </c>
      <c r="GK44">
        <v>-0.0428719680712496</v>
      </c>
      <c r="GL44">
        <v>-0.0215699510358357</v>
      </c>
      <c r="GM44">
        <v>0.00246731695535422</v>
      </c>
      <c r="GN44">
        <v>-2.63680080038783e-05</v>
      </c>
      <c r="GO44">
        <v>-4</v>
      </c>
      <c r="GP44">
        <v>2079</v>
      </c>
      <c r="GQ44">
        <v>1</v>
      </c>
      <c r="GR44">
        <v>22</v>
      </c>
      <c r="GS44">
        <v>1</v>
      </c>
      <c r="GT44">
        <v>1.1</v>
      </c>
      <c r="GU44">
        <v>0.994873</v>
      </c>
      <c r="GV44">
        <v>2.58667</v>
      </c>
      <c r="GW44">
        <v>1.54785</v>
      </c>
      <c r="GX44">
        <v>2.30591</v>
      </c>
      <c r="GY44">
        <v>1.34644</v>
      </c>
      <c r="GZ44">
        <v>2.42798</v>
      </c>
      <c r="HA44">
        <v>30.782</v>
      </c>
      <c r="HB44">
        <v>15.603</v>
      </c>
      <c r="HC44">
        <v>18</v>
      </c>
      <c r="HD44">
        <v>503.234</v>
      </c>
      <c r="HE44">
        <v>422.093</v>
      </c>
      <c r="HF44">
        <v>19.8715</v>
      </c>
      <c r="HG44">
        <v>25.7947</v>
      </c>
      <c r="HH44">
        <v>30</v>
      </c>
      <c r="HI44">
        <v>25.7944</v>
      </c>
      <c r="HJ44">
        <v>25.7407</v>
      </c>
      <c r="HK44">
        <v>19.9536</v>
      </c>
      <c r="HL44">
        <v>25.2009</v>
      </c>
      <c r="HM44">
        <v>84.6325</v>
      </c>
      <c r="HN44">
        <v>19.871</v>
      </c>
      <c r="HO44">
        <v>400</v>
      </c>
      <c r="HP44">
        <v>20.5976</v>
      </c>
      <c r="HQ44">
        <v>102.55</v>
      </c>
      <c r="HR44">
        <v>103.068</v>
      </c>
    </row>
    <row r="45" spans="1:226">
      <c r="A45">
        <v>29</v>
      </c>
      <c r="B45">
        <v>1663861398.6</v>
      </c>
      <c r="C45">
        <v>3379.09999990463</v>
      </c>
      <c r="D45" t="s">
        <v>445</v>
      </c>
      <c r="E45" t="s">
        <v>446</v>
      </c>
      <c r="F45">
        <v>5</v>
      </c>
      <c r="G45" t="s">
        <v>404</v>
      </c>
      <c r="H45" t="s">
        <v>354</v>
      </c>
      <c r="I45">
        <v>1663861390.6</v>
      </c>
      <c r="J45">
        <f>(K45)/1000</f>
        <v>0</v>
      </c>
      <c r="K45">
        <f>IF(BF45, AN45, AH45)</f>
        <v>0</v>
      </c>
      <c r="L45">
        <f>IF(BF45, AI45, AG45)</f>
        <v>0</v>
      </c>
      <c r="M45">
        <f>BH45 - IF(AU45&gt;1, L45*BB45*100.0/(AW45*BV45), 0)</f>
        <v>0</v>
      </c>
      <c r="N45">
        <f>((T45-J45/2)*M45-L45)/(T45+J45/2)</f>
        <v>0</v>
      </c>
      <c r="O45">
        <f>N45*(BO45+BP45)/1000.0</f>
        <v>0</v>
      </c>
      <c r="P45">
        <f>(BH45 - IF(AU45&gt;1, L45*BB45*100.0/(AW45*BV45), 0))*(BO45+BP45)/1000.0</f>
        <v>0</v>
      </c>
      <c r="Q45">
        <f>2.0/((1/S45-1/R45)+SIGN(S45)*SQRT((1/S45-1/R45)*(1/S45-1/R45) + 4*BC45/((BC45+1)*(BC45+1))*(2*1/S45*1/R45-1/R45*1/R45)))</f>
        <v>0</v>
      </c>
      <c r="R45">
        <f>IF(LEFT(BD45,1)&lt;&gt;"0",IF(LEFT(BD45,1)="1",3.0,BE45),$D$5+$E$5*(BV45*BO45/($K$5*1000))+$F$5*(BV45*BO45/($K$5*1000))*MAX(MIN(BB45,$J$5),$I$5)*MAX(MIN(BB45,$J$5),$I$5)+$G$5*MAX(MIN(BB45,$J$5),$I$5)*(BV45*BO45/($K$5*1000))+$H$5*(BV45*BO45/($K$5*1000))*(BV45*BO45/($K$5*1000)))</f>
        <v>0</v>
      </c>
      <c r="S45">
        <f>J45*(1000-(1000*0.61365*exp(17.502*W45/(240.97+W45))/(BO45+BP45)+BJ45)/2)/(1000*0.61365*exp(17.502*W45/(240.97+W45))/(BO45+BP45)-BJ45)</f>
        <v>0</v>
      </c>
      <c r="T45">
        <f>1/((BC45+1)/(Q45/1.6)+1/(R45/1.37)) + BC45/((BC45+1)/(Q45/1.6) + BC45/(R45/1.37))</f>
        <v>0</v>
      </c>
      <c r="U45">
        <f>(AX45*BA45)</f>
        <v>0</v>
      </c>
      <c r="V45">
        <f>(BQ45+(U45+2*0.95*5.67E-8*(((BQ45+$B$7)+273)^4-(BQ45+273)^4)-44100*J45)/(1.84*29.3*R45+8*0.95*5.67E-8*(BQ45+273)^3))</f>
        <v>0</v>
      </c>
      <c r="W45">
        <f>($C$7*BR45+$D$7*BS45+$E$7*V45)</f>
        <v>0</v>
      </c>
      <c r="X45">
        <f>0.61365*exp(17.502*W45/(240.97+W45))</f>
        <v>0</v>
      </c>
      <c r="Y45">
        <f>(Z45/AA45*100)</f>
        <v>0</v>
      </c>
      <c r="Z45">
        <f>BJ45*(BO45+BP45)/1000</f>
        <v>0</v>
      </c>
      <c r="AA45">
        <f>0.61365*exp(17.502*BQ45/(240.97+BQ45))</f>
        <v>0</v>
      </c>
      <c r="AB45">
        <f>(X45-BJ45*(BO45+BP45)/1000)</f>
        <v>0</v>
      </c>
      <c r="AC45">
        <f>(-J45*44100)</f>
        <v>0</v>
      </c>
      <c r="AD45">
        <f>2*29.3*R45*0.92*(BQ45-W45)</f>
        <v>0</v>
      </c>
      <c r="AE45">
        <f>2*0.95*5.67E-8*(((BQ45+$B$7)+273)^4-(W45+273)^4)</f>
        <v>0</v>
      </c>
      <c r="AF45">
        <f>U45+AE45+AC45+AD45</f>
        <v>0</v>
      </c>
      <c r="AG45">
        <f>BN45*AU45*(BI45-BH45*(1000-AU45*BK45)/(1000-AU45*BJ45))/(100*BB45)</f>
        <v>0</v>
      </c>
      <c r="AH45">
        <f>1000*BN45*AU45*(BJ45-BK45)/(100*BB45*(1000-AU45*BJ45))</f>
        <v>0</v>
      </c>
      <c r="AI45">
        <f>(AJ45 - AK45 - BO45*1E3/(8.314*(BQ45+273.15)) * AM45/BN45 * AL45) * BN45/(100*BB45) * (1000 - BK45)/1000</f>
        <v>0</v>
      </c>
      <c r="AJ45">
        <v>403.624879709091</v>
      </c>
      <c r="AK45">
        <v>370.725012121212</v>
      </c>
      <c r="AL45">
        <v>-0.0112941991342108</v>
      </c>
      <c r="AM45">
        <v>65.11</v>
      </c>
      <c r="AN45">
        <f>(AP45 - AO45 + BO45*1E3/(8.314*(BQ45+273.15)) * AR45/BN45 * AQ45) * BN45/(100*BB45) * 1000/(1000 - AP45)</f>
        <v>0</v>
      </c>
      <c r="AO45">
        <v>8.90093665835302</v>
      </c>
      <c r="AP45">
        <v>19.31206</v>
      </c>
      <c r="AQ45">
        <v>4.31916471392259e-05</v>
      </c>
      <c r="AR45">
        <v>123.005167265153</v>
      </c>
      <c r="AS45">
        <v>0</v>
      </c>
      <c r="AT45">
        <v>0</v>
      </c>
      <c r="AU45">
        <f>IF(AS45*$H$13&gt;=AW45,1.0,(AW45/(AW45-AS45*$H$13)))</f>
        <v>0</v>
      </c>
      <c r="AV45">
        <f>(AU45-1)*100</f>
        <v>0</v>
      </c>
      <c r="AW45">
        <f>MAX(0,($B$13+$C$13*BV45)/(1+$D$13*BV45)*BO45/(BQ45+273)*$E$13)</f>
        <v>0</v>
      </c>
      <c r="AX45">
        <f>$B$11*BW45+$C$11*BX45+$F$11*CI45*(1-CL45)</f>
        <v>0</v>
      </c>
      <c r="AY45">
        <f>AX45*AZ45</f>
        <v>0</v>
      </c>
      <c r="AZ45">
        <f>($B$11*$D$9+$C$11*$D$9+$F$11*((CV45+CN45)/MAX(CV45+CN45+CW45, 0.1)*$I$9+CW45/MAX(CV45+CN45+CW45, 0.1)*$J$9))/($B$11+$C$11+$F$11)</f>
        <v>0</v>
      </c>
      <c r="BA45">
        <f>($B$11*$K$9+$C$11*$K$9+$F$11*((CV45+CN45)/MAX(CV45+CN45+CW45, 0.1)*$P$9+CW45/MAX(CV45+CN45+CW45, 0.1)*$Q$9))/($B$11+$C$11+$F$11)</f>
        <v>0</v>
      </c>
      <c r="BB45">
        <v>6</v>
      </c>
      <c r="BC45">
        <v>0.5</v>
      </c>
      <c r="BD45" t="s">
        <v>355</v>
      </c>
      <c r="BE45">
        <v>2</v>
      </c>
      <c r="BF45" t="b">
        <v>0</v>
      </c>
      <c r="BG45">
        <v>1663861390.6</v>
      </c>
      <c r="BH45">
        <v>364.131225806452</v>
      </c>
      <c r="BI45">
        <v>399.981870967742</v>
      </c>
      <c r="BJ45">
        <v>18.9938741935484</v>
      </c>
      <c r="BK45">
        <v>8.81892225806452</v>
      </c>
      <c r="BL45">
        <v>357.621225806452</v>
      </c>
      <c r="BM45">
        <v>19.0518741935484</v>
      </c>
      <c r="BN45">
        <v>500.09735483871</v>
      </c>
      <c r="BO45">
        <v>90.8470741935484</v>
      </c>
      <c r="BP45">
        <v>0.0999968741935484</v>
      </c>
      <c r="BQ45">
        <v>25.942435483871</v>
      </c>
      <c r="BR45">
        <v>25.0726677419355</v>
      </c>
      <c r="BS45">
        <v>999.9</v>
      </c>
      <c r="BT45">
        <v>0</v>
      </c>
      <c r="BU45">
        <v>0</v>
      </c>
      <c r="BV45">
        <v>9998.38709677419</v>
      </c>
      <c r="BW45">
        <v>0</v>
      </c>
      <c r="BX45">
        <v>11.2997129032258</v>
      </c>
      <c r="BY45">
        <v>-36.4052483870968</v>
      </c>
      <c r="BZ45">
        <v>370.736677419355</v>
      </c>
      <c r="CA45">
        <v>403.540709677419</v>
      </c>
      <c r="CB45">
        <v>10.4940677419355</v>
      </c>
      <c r="CC45">
        <v>399.981870967742</v>
      </c>
      <c r="CD45">
        <v>8.81892225806452</v>
      </c>
      <c r="CE45">
        <v>1.75452806451613</v>
      </c>
      <c r="CF45">
        <v>0.80117335483871</v>
      </c>
      <c r="CG45">
        <v>15.3874677419355</v>
      </c>
      <c r="CH45">
        <v>3.72780258064516</v>
      </c>
      <c r="CI45">
        <v>1999.96612903226</v>
      </c>
      <c r="CJ45">
        <v>0.979995064516129</v>
      </c>
      <c r="CK45">
        <v>0.0200046</v>
      </c>
      <c r="CL45">
        <v>0</v>
      </c>
      <c r="CM45">
        <v>2.31725161290323</v>
      </c>
      <c r="CN45">
        <v>0</v>
      </c>
      <c r="CO45">
        <v>17560.5838709677</v>
      </c>
      <c r="CP45">
        <v>17299.8322580645</v>
      </c>
      <c r="CQ45">
        <v>41.1711612903226</v>
      </c>
      <c r="CR45">
        <v>41.5118387096774</v>
      </c>
      <c r="CS45">
        <v>40.4210967741935</v>
      </c>
      <c r="CT45">
        <v>41.1288387096774</v>
      </c>
      <c r="CU45">
        <v>40.2497741935484</v>
      </c>
      <c r="CV45">
        <v>1959.95580645161</v>
      </c>
      <c r="CW45">
        <v>40.01</v>
      </c>
      <c r="CX45">
        <v>0</v>
      </c>
      <c r="CY45">
        <v>1663861392.2</v>
      </c>
      <c r="CZ45">
        <v>0</v>
      </c>
      <c r="DA45">
        <v>1663861430.6</v>
      </c>
      <c r="DB45" t="s">
        <v>447</v>
      </c>
      <c r="DC45">
        <v>1663861420.6</v>
      </c>
      <c r="DD45">
        <v>1663861430.6</v>
      </c>
      <c r="DE45">
        <v>29</v>
      </c>
      <c r="DF45">
        <v>0.33</v>
      </c>
      <c r="DG45">
        <v>-0.004</v>
      </c>
      <c r="DH45">
        <v>6.51</v>
      </c>
      <c r="DI45">
        <v>-0.058</v>
      </c>
      <c r="DJ45">
        <v>400</v>
      </c>
      <c r="DK45">
        <v>9</v>
      </c>
      <c r="DL45">
        <v>0.2</v>
      </c>
      <c r="DM45">
        <v>0.02</v>
      </c>
      <c r="DN45">
        <v>-36.4313707317073</v>
      </c>
      <c r="DO45">
        <v>0.308899651567926</v>
      </c>
      <c r="DP45">
        <v>0.12401950130662</v>
      </c>
      <c r="DQ45">
        <v>0</v>
      </c>
      <c r="DR45">
        <v>10.5301829268293</v>
      </c>
      <c r="DS45">
        <v>-0.780313588850167</v>
      </c>
      <c r="DT45">
        <v>0.078403645704306</v>
      </c>
      <c r="DU45">
        <v>0</v>
      </c>
      <c r="DV45">
        <v>0</v>
      </c>
      <c r="DW45">
        <v>2</v>
      </c>
      <c r="DX45" t="s">
        <v>357</v>
      </c>
      <c r="DY45">
        <v>2.97473</v>
      </c>
      <c r="DZ45">
        <v>2.75349</v>
      </c>
      <c r="EA45">
        <v>0.0813295</v>
      </c>
      <c r="EB45">
        <v>0.0887804</v>
      </c>
      <c r="EC45">
        <v>0.0893429</v>
      </c>
      <c r="ED45">
        <v>0.0511412</v>
      </c>
      <c r="EE45">
        <v>35864.8</v>
      </c>
      <c r="EF45">
        <v>38800.7</v>
      </c>
      <c r="EG45">
        <v>35375.2</v>
      </c>
      <c r="EH45">
        <v>38617.2</v>
      </c>
      <c r="EI45">
        <v>45667.3</v>
      </c>
      <c r="EJ45">
        <v>52922.1</v>
      </c>
      <c r="EK45">
        <v>55277.1</v>
      </c>
      <c r="EL45">
        <v>61930.9</v>
      </c>
      <c r="EM45">
        <v>2.009</v>
      </c>
      <c r="EN45">
        <v>1.8526</v>
      </c>
      <c r="EO45">
        <v>0.0711083</v>
      </c>
      <c r="EP45">
        <v>0</v>
      </c>
      <c r="EQ45">
        <v>23.8936</v>
      </c>
      <c r="ER45">
        <v>999.9</v>
      </c>
      <c r="ES45">
        <v>56.214</v>
      </c>
      <c r="ET45">
        <v>26.697</v>
      </c>
      <c r="EU45">
        <v>21.7563</v>
      </c>
      <c r="EV45">
        <v>61.0049</v>
      </c>
      <c r="EW45">
        <v>47.0833</v>
      </c>
      <c r="EX45">
        <v>1</v>
      </c>
      <c r="EY45">
        <v>-0.107195</v>
      </c>
      <c r="EZ45">
        <v>1.9832</v>
      </c>
      <c r="FA45">
        <v>20.1395</v>
      </c>
      <c r="FB45">
        <v>5.20172</v>
      </c>
      <c r="FC45">
        <v>12.004</v>
      </c>
      <c r="FD45">
        <v>4.976</v>
      </c>
      <c r="FE45">
        <v>3.2936</v>
      </c>
      <c r="FF45">
        <v>9999</v>
      </c>
      <c r="FG45">
        <v>708.7</v>
      </c>
      <c r="FH45">
        <v>9999</v>
      </c>
      <c r="FI45">
        <v>9999</v>
      </c>
      <c r="FJ45">
        <v>1.86279</v>
      </c>
      <c r="FK45">
        <v>1.86771</v>
      </c>
      <c r="FL45">
        <v>1.86752</v>
      </c>
      <c r="FM45">
        <v>1.86859</v>
      </c>
      <c r="FN45">
        <v>1.86951</v>
      </c>
      <c r="FO45">
        <v>1.8656</v>
      </c>
      <c r="FP45">
        <v>1.86661</v>
      </c>
      <c r="FQ45">
        <v>1.8681</v>
      </c>
      <c r="FR45">
        <v>5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6.51</v>
      </c>
      <c r="GF45">
        <v>-0.058</v>
      </c>
      <c r="GG45">
        <v>3.65614860799375</v>
      </c>
      <c r="GH45">
        <v>0.00658963167372077</v>
      </c>
      <c r="GI45">
        <v>-4.22092532282452e-07</v>
      </c>
      <c r="GJ45">
        <v>-7.06053572793055e-11</v>
      </c>
      <c r="GK45">
        <v>-0.0411709301618825</v>
      </c>
      <c r="GL45">
        <v>-0.0215699510358357</v>
      </c>
      <c r="GM45">
        <v>0.00246731695535422</v>
      </c>
      <c r="GN45">
        <v>-2.63680080038783e-05</v>
      </c>
      <c r="GO45">
        <v>-4</v>
      </c>
      <c r="GP45">
        <v>2079</v>
      </c>
      <c r="GQ45">
        <v>1</v>
      </c>
      <c r="GR45">
        <v>22</v>
      </c>
      <c r="GS45">
        <v>7.6</v>
      </c>
      <c r="GT45">
        <v>7.5</v>
      </c>
      <c r="GU45">
        <v>0.98877</v>
      </c>
      <c r="GV45">
        <v>2.58179</v>
      </c>
      <c r="GW45">
        <v>1.54785</v>
      </c>
      <c r="GX45">
        <v>2.30591</v>
      </c>
      <c r="GY45">
        <v>1.34644</v>
      </c>
      <c r="GZ45">
        <v>2.39624</v>
      </c>
      <c r="HA45">
        <v>30.8686</v>
      </c>
      <c r="HB45">
        <v>15.5155</v>
      </c>
      <c r="HC45">
        <v>18</v>
      </c>
      <c r="HD45">
        <v>508.407</v>
      </c>
      <c r="HE45">
        <v>408.26</v>
      </c>
      <c r="HF45">
        <v>21.9316</v>
      </c>
      <c r="HG45">
        <v>25.8556</v>
      </c>
      <c r="HH45">
        <v>30.0001</v>
      </c>
      <c r="HI45">
        <v>25.7813</v>
      </c>
      <c r="HJ45">
        <v>25.7192</v>
      </c>
      <c r="HK45">
        <v>19.8246</v>
      </c>
      <c r="HL45">
        <v>55.2662</v>
      </c>
      <c r="HM45">
        <v>48.2322</v>
      </c>
      <c r="HN45">
        <v>21.8935</v>
      </c>
      <c r="HO45">
        <v>400</v>
      </c>
      <c r="HP45">
        <v>9.04258</v>
      </c>
      <c r="HQ45">
        <v>102.555</v>
      </c>
      <c r="HR45">
        <v>103.091</v>
      </c>
    </row>
    <row r="46" spans="1:226">
      <c r="A46">
        <v>30</v>
      </c>
      <c r="B46">
        <v>1663861492</v>
      </c>
      <c r="C46">
        <v>3472.5</v>
      </c>
      <c r="D46" t="s">
        <v>448</v>
      </c>
      <c r="E46" t="s">
        <v>449</v>
      </c>
      <c r="F46">
        <v>5</v>
      </c>
      <c r="G46" t="s">
        <v>404</v>
      </c>
      <c r="H46" t="s">
        <v>354</v>
      </c>
      <c r="I46">
        <v>1663861484.25</v>
      </c>
      <c r="J46">
        <f>(K46)/1000</f>
        <v>0</v>
      </c>
      <c r="K46">
        <f>IF(BF46, AN46, AH46)</f>
        <v>0</v>
      </c>
      <c r="L46">
        <f>IF(BF46, AI46, AG46)</f>
        <v>0</v>
      </c>
      <c r="M46">
        <f>BH46 - IF(AU46&gt;1, L46*BB46*100.0/(AW46*BV46), 0)</f>
        <v>0</v>
      </c>
      <c r="N46">
        <f>((T46-J46/2)*M46-L46)/(T46+J46/2)</f>
        <v>0</v>
      </c>
      <c r="O46">
        <f>N46*(BO46+BP46)/1000.0</f>
        <v>0</v>
      </c>
      <c r="P46">
        <f>(BH46 - IF(AU46&gt;1, L46*BB46*100.0/(AW46*BV46), 0))*(BO46+BP46)/1000.0</f>
        <v>0</v>
      </c>
      <c r="Q46">
        <f>2.0/((1/S46-1/R46)+SIGN(S46)*SQRT((1/S46-1/R46)*(1/S46-1/R46) + 4*BC46/((BC46+1)*(BC46+1))*(2*1/S46*1/R46-1/R46*1/R46)))</f>
        <v>0</v>
      </c>
      <c r="R46">
        <f>IF(LEFT(BD46,1)&lt;&gt;"0",IF(LEFT(BD46,1)="1",3.0,BE46),$D$5+$E$5*(BV46*BO46/($K$5*1000))+$F$5*(BV46*BO46/($K$5*1000))*MAX(MIN(BB46,$J$5),$I$5)*MAX(MIN(BB46,$J$5),$I$5)+$G$5*MAX(MIN(BB46,$J$5),$I$5)*(BV46*BO46/($K$5*1000))+$H$5*(BV46*BO46/($K$5*1000))*(BV46*BO46/($K$5*1000)))</f>
        <v>0</v>
      </c>
      <c r="S46">
        <f>J46*(1000-(1000*0.61365*exp(17.502*W46/(240.97+W46))/(BO46+BP46)+BJ46)/2)/(1000*0.61365*exp(17.502*W46/(240.97+W46))/(BO46+BP46)-BJ46)</f>
        <v>0</v>
      </c>
      <c r="T46">
        <f>1/((BC46+1)/(Q46/1.6)+1/(R46/1.37)) + BC46/((BC46+1)/(Q46/1.6) + BC46/(R46/1.37))</f>
        <v>0</v>
      </c>
      <c r="U46">
        <f>(AX46*BA46)</f>
        <v>0</v>
      </c>
      <c r="V46">
        <f>(BQ46+(U46+2*0.95*5.67E-8*(((BQ46+$B$7)+273)^4-(BQ46+273)^4)-44100*J46)/(1.84*29.3*R46+8*0.95*5.67E-8*(BQ46+273)^3))</f>
        <v>0</v>
      </c>
      <c r="W46">
        <f>($C$7*BR46+$D$7*BS46+$E$7*V46)</f>
        <v>0</v>
      </c>
      <c r="X46">
        <f>0.61365*exp(17.502*W46/(240.97+W46))</f>
        <v>0</v>
      </c>
      <c r="Y46">
        <f>(Z46/AA46*100)</f>
        <v>0</v>
      </c>
      <c r="Z46">
        <f>BJ46*(BO46+BP46)/1000</f>
        <v>0</v>
      </c>
      <c r="AA46">
        <f>0.61365*exp(17.502*BQ46/(240.97+BQ46))</f>
        <v>0</v>
      </c>
      <c r="AB46">
        <f>(X46-BJ46*(BO46+BP46)/1000)</f>
        <v>0</v>
      </c>
      <c r="AC46">
        <f>(-J46*44100)</f>
        <v>0</v>
      </c>
      <c r="AD46">
        <f>2*29.3*R46*0.92*(BQ46-W46)</f>
        <v>0</v>
      </c>
      <c r="AE46">
        <f>2*0.95*5.67E-8*(((BQ46+$B$7)+273)^4-(W46+273)^4)</f>
        <v>0</v>
      </c>
      <c r="AF46">
        <f>U46+AE46+AC46+AD46</f>
        <v>0</v>
      </c>
      <c r="AG46">
        <f>BN46*AU46*(BI46-BH46*(1000-AU46*BK46)/(1000-AU46*BJ46))/(100*BB46)</f>
        <v>0</v>
      </c>
      <c r="AH46">
        <f>1000*BN46*AU46*(BJ46-BK46)/(100*BB46*(1000-AU46*BJ46))</f>
        <v>0</v>
      </c>
      <c r="AI46">
        <f>(AJ46 - AK46 - BO46*1E3/(8.314*(BQ46+273.15)) * AM46/BN46 * AL46) * BN46/(100*BB46) * (1000 - BK46)/1000</f>
        <v>0</v>
      </c>
      <c r="AJ46">
        <v>303.115066070355</v>
      </c>
      <c r="AK46">
        <v>279.955036363636</v>
      </c>
      <c r="AL46">
        <v>-0.00020821186166992</v>
      </c>
      <c r="AM46">
        <v>65.1665748334712</v>
      </c>
      <c r="AN46">
        <f>(AP46 - AO46 + BO46*1E3/(8.314*(BQ46+273.15)) * AR46/BN46 * AQ46) * BN46/(100*BB46) * 1000/(1000 - AP46)</f>
        <v>0</v>
      </c>
      <c r="AO46">
        <v>10.5835908822434</v>
      </c>
      <c r="AP46">
        <v>19.3258357575758</v>
      </c>
      <c r="AQ46">
        <v>-0.000292835109242319</v>
      </c>
      <c r="AR46">
        <v>121.235664351568</v>
      </c>
      <c r="AS46">
        <v>0</v>
      </c>
      <c r="AT46">
        <v>0</v>
      </c>
      <c r="AU46">
        <f>IF(AS46*$H$13&gt;=AW46,1.0,(AW46/(AW46-AS46*$H$13)))</f>
        <v>0</v>
      </c>
      <c r="AV46">
        <f>(AU46-1)*100</f>
        <v>0</v>
      </c>
      <c r="AW46">
        <f>MAX(0,($B$13+$C$13*BV46)/(1+$D$13*BV46)*BO46/(BQ46+273)*$E$13)</f>
        <v>0</v>
      </c>
      <c r="AX46">
        <f>$B$11*BW46+$C$11*BX46+$F$11*CI46*(1-CL46)</f>
        <v>0</v>
      </c>
      <c r="AY46">
        <f>AX46*AZ46</f>
        <v>0</v>
      </c>
      <c r="AZ46">
        <f>($B$11*$D$9+$C$11*$D$9+$F$11*((CV46+CN46)/MAX(CV46+CN46+CW46, 0.1)*$I$9+CW46/MAX(CV46+CN46+CW46, 0.1)*$J$9))/($B$11+$C$11+$F$11)</f>
        <v>0</v>
      </c>
      <c r="BA46">
        <f>($B$11*$K$9+$C$11*$K$9+$F$11*((CV46+CN46)/MAX(CV46+CN46+CW46, 0.1)*$P$9+CW46/MAX(CV46+CN46+CW46, 0.1)*$Q$9))/($B$11+$C$11+$F$11)</f>
        <v>0</v>
      </c>
      <c r="BB46">
        <v>6</v>
      </c>
      <c r="BC46">
        <v>0.5</v>
      </c>
      <c r="BD46" t="s">
        <v>355</v>
      </c>
      <c r="BE46">
        <v>2</v>
      </c>
      <c r="BF46" t="b">
        <v>0</v>
      </c>
      <c r="BG46">
        <v>1663861484.25</v>
      </c>
      <c r="BH46">
        <v>274.512766666667</v>
      </c>
      <c r="BI46">
        <v>299.975433333333</v>
      </c>
      <c r="BJ46">
        <v>19.0564033333333</v>
      </c>
      <c r="BK46">
        <v>10.48883</v>
      </c>
      <c r="BL46">
        <v>268.717766666667</v>
      </c>
      <c r="BM46">
        <v>19.0794033333333</v>
      </c>
      <c r="BN46">
        <v>500.095</v>
      </c>
      <c r="BO46">
        <v>90.84808</v>
      </c>
      <c r="BP46">
        <v>0.0999702433333333</v>
      </c>
      <c r="BQ46">
        <v>25.5855233333333</v>
      </c>
      <c r="BR46">
        <v>25.0968733333333</v>
      </c>
      <c r="BS46">
        <v>999.9</v>
      </c>
      <c r="BT46">
        <v>0</v>
      </c>
      <c r="BU46">
        <v>0</v>
      </c>
      <c r="BV46">
        <v>10006</v>
      </c>
      <c r="BW46">
        <v>0</v>
      </c>
      <c r="BX46">
        <v>11.3086</v>
      </c>
      <c r="BY46">
        <v>-25.5324533333333</v>
      </c>
      <c r="BZ46">
        <v>279.854666666667</v>
      </c>
      <c r="CA46">
        <v>303.1551</v>
      </c>
      <c r="CB46">
        <v>8.848716</v>
      </c>
      <c r="CC46">
        <v>299.975433333333</v>
      </c>
      <c r="CD46">
        <v>10.48883</v>
      </c>
      <c r="CE46">
        <v>1.75677866666667</v>
      </c>
      <c r="CF46">
        <v>0.952889733333333</v>
      </c>
      <c r="CG46">
        <v>15.4074333333333</v>
      </c>
      <c r="CH46">
        <v>6.21476666666667</v>
      </c>
      <c r="CI46">
        <v>2000.00866666667</v>
      </c>
      <c r="CJ46">
        <v>0.9800021</v>
      </c>
      <c r="CK46">
        <v>0.01999826</v>
      </c>
      <c r="CL46">
        <v>0</v>
      </c>
      <c r="CM46">
        <v>2.38618</v>
      </c>
      <c r="CN46">
        <v>0</v>
      </c>
      <c r="CO46">
        <v>16030.4133333333</v>
      </c>
      <c r="CP46">
        <v>17300.22</v>
      </c>
      <c r="CQ46">
        <v>41.2830666666666</v>
      </c>
      <c r="CR46">
        <v>40.9705333333333</v>
      </c>
      <c r="CS46">
        <v>40.7289333333333</v>
      </c>
      <c r="CT46">
        <v>40.1330666666667</v>
      </c>
      <c r="CU46">
        <v>40.3122666666667</v>
      </c>
      <c r="CV46">
        <v>1960.01133333333</v>
      </c>
      <c r="CW46">
        <v>39.9986666666667</v>
      </c>
      <c r="CX46">
        <v>0</v>
      </c>
      <c r="CY46">
        <v>1663861485.8</v>
      </c>
      <c r="CZ46">
        <v>0</v>
      </c>
      <c r="DA46">
        <v>1663861522</v>
      </c>
      <c r="DB46" t="s">
        <v>450</v>
      </c>
      <c r="DC46">
        <v>1663861509</v>
      </c>
      <c r="DD46">
        <v>1663861522</v>
      </c>
      <c r="DE46">
        <v>30</v>
      </c>
      <c r="DF46">
        <v>-0.092</v>
      </c>
      <c r="DG46">
        <v>0.003</v>
      </c>
      <c r="DH46">
        <v>5.795</v>
      </c>
      <c r="DI46">
        <v>-0.023</v>
      </c>
      <c r="DJ46">
        <v>300</v>
      </c>
      <c r="DK46">
        <v>11</v>
      </c>
      <c r="DL46">
        <v>0.28</v>
      </c>
      <c r="DM46">
        <v>0.02</v>
      </c>
      <c r="DN46">
        <v>-25.5741475</v>
      </c>
      <c r="DO46">
        <v>0.958222514071343</v>
      </c>
      <c r="DP46">
        <v>0.165589542223385</v>
      </c>
      <c r="DQ46">
        <v>0</v>
      </c>
      <c r="DR46">
        <v>8.946877</v>
      </c>
      <c r="DS46">
        <v>-1.62744562851785</v>
      </c>
      <c r="DT46">
        <v>0.159692562713484</v>
      </c>
      <c r="DU46">
        <v>0</v>
      </c>
      <c r="DV46">
        <v>0</v>
      </c>
      <c r="DW46">
        <v>2</v>
      </c>
      <c r="DX46" t="s">
        <v>357</v>
      </c>
      <c r="DY46">
        <v>2.97333</v>
      </c>
      <c r="DZ46">
        <v>2.7542</v>
      </c>
      <c r="EA46">
        <v>0.0644835</v>
      </c>
      <c r="EB46">
        <v>0.0707464</v>
      </c>
      <c r="EC46">
        <v>0.0894014</v>
      </c>
      <c r="ED46">
        <v>0.0584403</v>
      </c>
      <c r="EE46">
        <v>36523</v>
      </c>
      <c r="EF46">
        <v>39570.5</v>
      </c>
      <c r="EG46">
        <v>35375.9</v>
      </c>
      <c r="EH46">
        <v>38618.6</v>
      </c>
      <c r="EI46">
        <v>45664.5</v>
      </c>
      <c r="EJ46">
        <v>52514.6</v>
      </c>
      <c r="EK46">
        <v>55277.9</v>
      </c>
      <c r="EL46">
        <v>61933.5</v>
      </c>
      <c r="EM46">
        <v>2.0076</v>
      </c>
      <c r="EN46">
        <v>1.855</v>
      </c>
      <c r="EO46">
        <v>0.0835955</v>
      </c>
      <c r="EP46">
        <v>0</v>
      </c>
      <c r="EQ46">
        <v>23.7122</v>
      </c>
      <c r="ER46">
        <v>999.9</v>
      </c>
      <c r="ES46">
        <v>54.755</v>
      </c>
      <c r="ET46">
        <v>26.757</v>
      </c>
      <c r="EU46">
        <v>21.2648</v>
      </c>
      <c r="EV46">
        <v>60.6949</v>
      </c>
      <c r="EW46">
        <v>47.2877</v>
      </c>
      <c r="EX46">
        <v>1</v>
      </c>
      <c r="EY46">
        <v>-0.105915</v>
      </c>
      <c r="EZ46">
        <v>2.6132</v>
      </c>
      <c r="FA46">
        <v>20.1295</v>
      </c>
      <c r="FB46">
        <v>5.19932</v>
      </c>
      <c r="FC46">
        <v>12.004</v>
      </c>
      <c r="FD46">
        <v>4.9756</v>
      </c>
      <c r="FE46">
        <v>3.2934</v>
      </c>
      <c r="FF46">
        <v>9999</v>
      </c>
      <c r="FG46">
        <v>708.7</v>
      </c>
      <c r="FH46">
        <v>9999</v>
      </c>
      <c r="FI46">
        <v>9999</v>
      </c>
      <c r="FJ46">
        <v>1.86279</v>
      </c>
      <c r="FK46">
        <v>1.86774</v>
      </c>
      <c r="FL46">
        <v>1.86749</v>
      </c>
      <c r="FM46">
        <v>1.86862</v>
      </c>
      <c r="FN46">
        <v>1.86951</v>
      </c>
      <c r="FO46">
        <v>1.86554</v>
      </c>
      <c r="FP46">
        <v>1.86661</v>
      </c>
      <c r="FQ46">
        <v>1.86798</v>
      </c>
      <c r="FR46">
        <v>5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5.795</v>
      </c>
      <c r="GF46">
        <v>-0.023</v>
      </c>
      <c r="GG46">
        <v>3.98626811146588</v>
      </c>
      <c r="GH46">
        <v>0.00658963167372077</v>
      </c>
      <c r="GI46">
        <v>-4.22092532282452e-07</v>
      </c>
      <c r="GJ46">
        <v>-7.06053572793055e-11</v>
      </c>
      <c r="GK46">
        <v>-0.0453438103749745</v>
      </c>
      <c r="GL46">
        <v>-0.0215699510358357</v>
      </c>
      <c r="GM46">
        <v>0.00246731695535422</v>
      </c>
      <c r="GN46">
        <v>-2.63680080038783e-05</v>
      </c>
      <c r="GO46">
        <v>-4</v>
      </c>
      <c r="GP46">
        <v>2079</v>
      </c>
      <c r="GQ46">
        <v>1</v>
      </c>
      <c r="GR46">
        <v>22</v>
      </c>
      <c r="GS46">
        <v>1.2</v>
      </c>
      <c r="GT46">
        <v>1</v>
      </c>
      <c r="GU46">
        <v>0.791016</v>
      </c>
      <c r="GV46">
        <v>2.6001</v>
      </c>
      <c r="GW46">
        <v>1.54785</v>
      </c>
      <c r="GX46">
        <v>2.30469</v>
      </c>
      <c r="GY46">
        <v>1.34644</v>
      </c>
      <c r="GZ46">
        <v>2.26807</v>
      </c>
      <c r="HA46">
        <v>30.8686</v>
      </c>
      <c r="HB46">
        <v>15.4717</v>
      </c>
      <c r="HC46">
        <v>18</v>
      </c>
      <c r="HD46">
        <v>507.437</v>
      </c>
      <c r="HE46">
        <v>409.567</v>
      </c>
      <c r="HF46">
        <v>20.2883</v>
      </c>
      <c r="HG46">
        <v>25.836</v>
      </c>
      <c r="HH46">
        <v>30.0001</v>
      </c>
      <c r="HI46">
        <v>25.777</v>
      </c>
      <c r="HJ46">
        <v>25.7149</v>
      </c>
      <c r="HK46">
        <v>15.8712</v>
      </c>
      <c r="HL46">
        <v>47.3483</v>
      </c>
      <c r="HM46">
        <v>45.0777</v>
      </c>
      <c r="HN46">
        <v>20.319</v>
      </c>
      <c r="HO46">
        <v>300</v>
      </c>
      <c r="HP46">
        <v>10.7773</v>
      </c>
      <c r="HQ46">
        <v>102.557</v>
      </c>
      <c r="HR46">
        <v>103.095</v>
      </c>
    </row>
    <row r="47" spans="1:226">
      <c r="A47">
        <v>31</v>
      </c>
      <c r="B47">
        <v>1663861583</v>
      </c>
      <c r="C47">
        <v>3563.5</v>
      </c>
      <c r="D47" t="s">
        <v>451</v>
      </c>
      <c r="E47" t="s">
        <v>452</v>
      </c>
      <c r="F47">
        <v>5</v>
      </c>
      <c r="G47" t="s">
        <v>404</v>
      </c>
      <c r="H47" t="s">
        <v>354</v>
      </c>
      <c r="I47">
        <v>1663861575</v>
      </c>
      <c r="J47">
        <f>(K47)/1000</f>
        <v>0</v>
      </c>
      <c r="K47">
        <f>IF(BF47, AN47, AH47)</f>
        <v>0</v>
      </c>
      <c r="L47">
        <f>IF(BF47, AI47, AG47)</f>
        <v>0</v>
      </c>
      <c r="M47">
        <f>BH47 - IF(AU47&gt;1, L47*BB47*100.0/(AW47*BV47), 0)</f>
        <v>0</v>
      </c>
      <c r="N47">
        <f>((T47-J47/2)*M47-L47)/(T47+J47/2)</f>
        <v>0</v>
      </c>
      <c r="O47">
        <f>N47*(BO47+BP47)/1000.0</f>
        <v>0</v>
      </c>
      <c r="P47">
        <f>(BH47 - IF(AU47&gt;1, L47*BB47*100.0/(AW47*BV47), 0))*(BO47+BP47)/1000.0</f>
        <v>0</v>
      </c>
      <c r="Q47">
        <f>2.0/((1/S47-1/R47)+SIGN(S47)*SQRT((1/S47-1/R47)*(1/S47-1/R47) + 4*BC47/((BC47+1)*(BC47+1))*(2*1/S47*1/R47-1/R47*1/R47)))</f>
        <v>0</v>
      </c>
      <c r="R47">
        <f>IF(LEFT(BD47,1)&lt;&gt;"0",IF(LEFT(BD47,1)="1",3.0,BE47),$D$5+$E$5*(BV47*BO47/($K$5*1000))+$F$5*(BV47*BO47/($K$5*1000))*MAX(MIN(BB47,$J$5),$I$5)*MAX(MIN(BB47,$J$5),$I$5)+$G$5*MAX(MIN(BB47,$J$5),$I$5)*(BV47*BO47/($K$5*1000))+$H$5*(BV47*BO47/($K$5*1000))*(BV47*BO47/($K$5*1000)))</f>
        <v>0</v>
      </c>
      <c r="S47">
        <f>J47*(1000-(1000*0.61365*exp(17.502*W47/(240.97+W47))/(BO47+BP47)+BJ47)/2)/(1000*0.61365*exp(17.502*W47/(240.97+W47))/(BO47+BP47)-BJ47)</f>
        <v>0</v>
      </c>
      <c r="T47">
        <f>1/((BC47+1)/(Q47/1.6)+1/(R47/1.37)) + BC47/((BC47+1)/(Q47/1.6) + BC47/(R47/1.37))</f>
        <v>0</v>
      </c>
      <c r="U47">
        <f>(AX47*BA47)</f>
        <v>0</v>
      </c>
      <c r="V47">
        <f>(BQ47+(U47+2*0.95*5.67E-8*(((BQ47+$B$7)+273)^4-(BQ47+273)^4)-44100*J47)/(1.84*29.3*R47+8*0.95*5.67E-8*(BQ47+273)^3))</f>
        <v>0</v>
      </c>
      <c r="W47">
        <f>($C$7*BR47+$D$7*BS47+$E$7*V47)</f>
        <v>0</v>
      </c>
      <c r="X47">
        <f>0.61365*exp(17.502*W47/(240.97+W47))</f>
        <v>0</v>
      </c>
      <c r="Y47">
        <f>(Z47/AA47*100)</f>
        <v>0</v>
      </c>
      <c r="Z47">
        <f>BJ47*(BO47+BP47)/1000</f>
        <v>0</v>
      </c>
      <c r="AA47">
        <f>0.61365*exp(17.502*BQ47/(240.97+BQ47))</f>
        <v>0</v>
      </c>
      <c r="AB47">
        <f>(X47-BJ47*(BO47+BP47)/1000)</f>
        <v>0</v>
      </c>
      <c r="AC47">
        <f>(-J47*44100)</f>
        <v>0</v>
      </c>
      <c r="AD47">
        <f>2*29.3*R47*0.92*(BQ47-W47)</f>
        <v>0</v>
      </c>
      <c r="AE47">
        <f>2*0.95*5.67E-8*(((BQ47+$B$7)+273)^4-(W47+273)^4)</f>
        <v>0</v>
      </c>
      <c r="AF47">
        <f>U47+AE47+AC47+AD47</f>
        <v>0</v>
      </c>
      <c r="AG47">
        <f>BN47*AU47*(BI47-BH47*(1000-AU47*BK47)/(1000-AU47*BJ47))/(100*BB47)</f>
        <v>0</v>
      </c>
      <c r="AH47">
        <f>1000*BN47*AU47*(BJ47-BK47)/(100*BB47*(1000-AU47*BJ47))</f>
        <v>0</v>
      </c>
      <c r="AI47">
        <f>(AJ47 - AK47 - BO47*1E3/(8.314*(BQ47+273.15)) * AM47/BN47 * AL47) * BN47/(100*BB47) * (1000 - BK47)/1000</f>
        <v>0</v>
      </c>
      <c r="AJ47">
        <v>202.471950015803</v>
      </c>
      <c r="AK47">
        <v>189.575739393939</v>
      </c>
      <c r="AL47">
        <v>0.00428666419356786</v>
      </c>
      <c r="AM47">
        <v>65.1687075159209</v>
      </c>
      <c r="AN47">
        <f>(AP47 - AO47 + BO47*1E3/(8.314*(BQ47+273.15)) * AR47/BN47 * AQ47) * BN47/(100*BB47) * 1000/(1000 - AP47)</f>
        <v>0</v>
      </c>
      <c r="AO47">
        <v>12.6373924440948</v>
      </c>
      <c r="AP47">
        <v>19.5127406060606</v>
      </c>
      <c r="AQ47">
        <v>0.000646631392831337</v>
      </c>
      <c r="AR47">
        <v>121.595307116514</v>
      </c>
      <c r="AS47">
        <v>0</v>
      </c>
      <c r="AT47">
        <v>0</v>
      </c>
      <c r="AU47">
        <f>IF(AS47*$H$13&gt;=AW47,1.0,(AW47/(AW47-AS47*$H$13)))</f>
        <v>0</v>
      </c>
      <c r="AV47">
        <f>(AU47-1)*100</f>
        <v>0</v>
      </c>
      <c r="AW47">
        <f>MAX(0,($B$13+$C$13*BV47)/(1+$D$13*BV47)*BO47/(BQ47+273)*$E$13)</f>
        <v>0</v>
      </c>
      <c r="AX47">
        <f>$B$11*BW47+$C$11*BX47+$F$11*CI47*(1-CL47)</f>
        <v>0</v>
      </c>
      <c r="AY47">
        <f>AX47*AZ47</f>
        <v>0</v>
      </c>
      <c r="AZ47">
        <f>($B$11*$D$9+$C$11*$D$9+$F$11*((CV47+CN47)/MAX(CV47+CN47+CW47, 0.1)*$I$9+CW47/MAX(CV47+CN47+CW47, 0.1)*$J$9))/($B$11+$C$11+$F$11)</f>
        <v>0</v>
      </c>
      <c r="BA47">
        <f>($B$11*$K$9+$C$11*$K$9+$F$11*((CV47+CN47)/MAX(CV47+CN47+CW47, 0.1)*$P$9+CW47/MAX(CV47+CN47+CW47, 0.1)*$Q$9))/($B$11+$C$11+$F$11)</f>
        <v>0</v>
      </c>
      <c r="BB47">
        <v>6</v>
      </c>
      <c r="BC47">
        <v>0.5</v>
      </c>
      <c r="BD47" t="s">
        <v>355</v>
      </c>
      <c r="BE47">
        <v>2</v>
      </c>
      <c r="BF47" t="b">
        <v>0</v>
      </c>
      <c r="BG47">
        <v>1663861575</v>
      </c>
      <c r="BH47">
        <v>185.826548387097</v>
      </c>
      <c r="BI47">
        <v>199.961516129032</v>
      </c>
      <c r="BJ47">
        <v>19.2585774193548</v>
      </c>
      <c r="BK47">
        <v>12.4705709677419</v>
      </c>
      <c r="BL47">
        <v>180.707548387097</v>
      </c>
      <c r="BM47">
        <v>19.2215774193548</v>
      </c>
      <c r="BN47">
        <v>500.117290322581</v>
      </c>
      <c r="BO47">
        <v>90.8491612903226</v>
      </c>
      <c r="BP47">
        <v>0.100010625806452</v>
      </c>
      <c r="BQ47">
        <v>25.3497</v>
      </c>
      <c r="BR47">
        <v>25.2603838709677</v>
      </c>
      <c r="BS47">
        <v>999.9</v>
      </c>
      <c r="BT47">
        <v>0</v>
      </c>
      <c r="BU47">
        <v>0</v>
      </c>
      <c r="BV47">
        <v>9999.67741935484</v>
      </c>
      <c r="BW47">
        <v>0</v>
      </c>
      <c r="BX47">
        <v>11.3086</v>
      </c>
      <c r="BY47">
        <v>-14.1831129032258</v>
      </c>
      <c r="BZ47">
        <v>189.471064516129</v>
      </c>
      <c r="CA47">
        <v>202.486774193548</v>
      </c>
      <c r="CB47">
        <v>7.01859225806452</v>
      </c>
      <c r="CC47">
        <v>199.961516129032</v>
      </c>
      <c r="CD47">
        <v>12.4705709677419</v>
      </c>
      <c r="CE47">
        <v>1.77057387096774</v>
      </c>
      <c r="CF47">
        <v>1.13294193548387</v>
      </c>
      <c r="CG47">
        <v>15.5293870967742</v>
      </c>
      <c r="CH47">
        <v>8.7477464516129</v>
      </c>
      <c r="CI47">
        <v>1999.98419354839</v>
      </c>
      <c r="CJ47">
        <v>0.979994258064516</v>
      </c>
      <c r="CK47">
        <v>0.0200054580645161</v>
      </c>
      <c r="CL47">
        <v>0</v>
      </c>
      <c r="CM47">
        <v>2.32783225806452</v>
      </c>
      <c r="CN47">
        <v>0</v>
      </c>
      <c r="CO47">
        <v>15353.2709677419</v>
      </c>
      <c r="CP47">
        <v>17299.9967741936</v>
      </c>
      <c r="CQ47">
        <v>40.1812258064516</v>
      </c>
      <c r="CR47">
        <v>39.9675483870968</v>
      </c>
      <c r="CS47">
        <v>39.8444838709677</v>
      </c>
      <c r="CT47">
        <v>38.5440967741935</v>
      </c>
      <c r="CU47">
        <v>39.2739677419355</v>
      </c>
      <c r="CV47">
        <v>1959.9735483871</v>
      </c>
      <c r="CW47">
        <v>40.0106451612903</v>
      </c>
      <c r="CX47">
        <v>0</v>
      </c>
      <c r="CY47">
        <v>1663861577</v>
      </c>
      <c r="CZ47">
        <v>0</v>
      </c>
      <c r="DA47">
        <v>1663861610</v>
      </c>
      <c r="DB47" t="s">
        <v>453</v>
      </c>
      <c r="DC47">
        <v>1663861601</v>
      </c>
      <c r="DD47">
        <v>1663861610</v>
      </c>
      <c r="DE47">
        <v>31</v>
      </c>
      <c r="DF47">
        <v>-0.043</v>
      </c>
      <c r="DG47">
        <v>0.007</v>
      </c>
      <c r="DH47">
        <v>5.119</v>
      </c>
      <c r="DI47">
        <v>0.037</v>
      </c>
      <c r="DJ47">
        <v>200</v>
      </c>
      <c r="DK47">
        <v>13</v>
      </c>
      <c r="DL47">
        <v>0.43</v>
      </c>
      <c r="DM47">
        <v>0.03</v>
      </c>
      <c r="DN47">
        <v>-14.209815</v>
      </c>
      <c r="DO47">
        <v>0.732652908067578</v>
      </c>
      <c r="DP47">
        <v>0.10915050515229</v>
      </c>
      <c r="DQ47">
        <v>0</v>
      </c>
      <c r="DR47">
        <v>7.10174325</v>
      </c>
      <c r="DS47">
        <v>-1.51968146341463</v>
      </c>
      <c r="DT47">
        <v>0.147580082995428</v>
      </c>
      <c r="DU47">
        <v>0</v>
      </c>
      <c r="DV47">
        <v>0</v>
      </c>
      <c r="DW47">
        <v>2</v>
      </c>
      <c r="DX47" t="s">
        <v>357</v>
      </c>
      <c r="DY47">
        <v>2.97445</v>
      </c>
      <c r="DZ47">
        <v>2.75377</v>
      </c>
      <c r="EA47">
        <v>0.0457472</v>
      </c>
      <c r="EB47">
        <v>0.0501416</v>
      </c>
      <c r="EC47">
        <v>0.0900074</v>
      </c>
      <c r="ED47">
        <v>0.0666059</v>
      </c>
      <c r="EE47">
        <v>37254.8</v>
      </c>
      <c r="EF47">
        <v>40448.8</v>
      </c>
      <c r="EG47">
        <v>35376.1</v>
      </c>
      <c r="EH47">
        <v>38618.8</v>
      </c>
      <c r="EI47">
        <v>45633.7</v>
      </c>
      <c r="EJ47">
        <v>52058.1</v>
      </c>
      <c r="EK47">
        <v>55278.6</v>
      </c>
      <c r="EL47">
        <v>61935.3</v>
      </c>
      <c r="EM47">
        <v>2.0066</v>
      </c>
      <c r="EN47">
        <v>1.8594</v>
      </c>
      <c r="EO47">
        <v>0.108778</v>
      </c>
      <c r="EP47">
        <v>0</v>
      </c>
      <c r="EQ47">
        <v>23.436</v>
      </c>
      <c r="ER47">
        <v>999.9</v>
      </c>
      <c r="ES47">
        <v>53.614</v>
      </c>
      <c r="ET47">
        <v>26.808</v>
      </c>
      <c r="EU47">
        <v>20.8835</v>
      </c>
      <c r="EV47">
        <v>60.7149</v>
      </c>
      <c r="EW47">
        <v>46.6827</v>
      </c>
      <c r="EX47">
        <v>1</v>
      </c>
      <c r="EY47">
        <v>-0.104898</v>
      </c>
      <c r="EZ47">
        <v>3.06898</v>
      </c>
      <c r="FA47">
        <v>20.1211</v>
      </c>
      <c r="FB47">
        <v>5.20052</v>
      </c>
      <c r="FC47">
        <v>12.0064</v>
      </c>
      <c r="FD47">
        <v>4.9752</v>
      </c>
      <c r="FE47">
        <v>3.2934</v>
      </c>
      <c r="FF47">
        <v>9999</v>
      </c>
      <c r="FG47">
        <v>708.8</v>
      </c>
      <c r="FH47">
        <v>9999</v>
      </c>
      <c r="FI47">
        <v>9999</v>
      </c>
      <c r="FJ47">
        <v>1.86279</v>
      </c>
      <c r="FK47">
        <v>1.86774</v>
      </c>
      <c r="FL47">
        <v>1.86749</v>
      </c>
      <c r="FM47">
        <v>1.86859</v>
      </c>
      <c r="FN47">
        <v>1.86951</v>
      </c>
      <c r="FO47">
        <v>1.86554</v>
      </c>
      <c r="FP47">
        <v>1.86661</v>
      </c>
      <c r="FQ47">
        <v>1.86804</v>
      </c>
      <c r="FR47">
        <v>5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5.119</v>
      </c>
      <c r="GF47">
        <v>0.037</v>
      </c>
      <c r="GG47">
        <v>3.89432647665668</v>
      </c>
      <c r="GH47">
        <v>0.00658963167372077</v>
      </c>
      <c r="GI47">
        <v>-4.22092532282452e-07</v>
      </c>
      <c r="GJ47">
        <v>-7.06053572793055e-11</v>
      </c>
      <c r="GK47">
        <v>-0.0421395010729948</v>
      </c>
      <c r="GL47">
        <v>-0.0215699510358357</v>
      </c>
      <c r="GM47">
        <v>0.00246731695535422</v>
      </c>
      <c r="GN47">
        <v>-2.63680080038783e-05</v>
      </c>
      <c r="GO47">
        <v>-4</v>
      </c>
      <c r="GP47">
        <v>2079</v>
      </c>
      <c r="GQ47">
        <v>1</v>
      </c>
      <c r="GR47">
        <v>22</v>
      </c>
      <c r="GS47">
        <v>1.2</v>
      </c>
      <c r="GT47">
        <v>1</v>
      </c>
      <c r="GU47">
        <v>0.584717</v>
      </c>
      <c r="GV47">
        <v>2.60376</v>
      </c>
      <c r="GW47">
        <v>1.54785</v>
      </c>
      <c r="GX47">
        <v>2.30469</v>
      </c>
      <c r="GY47">
        <v>1.34644</v>
      </c>
      <c r="GZ47">
        <v>2.41333</v>
      </c>
      <c r="HA47">
        <v>30.8686</v>
      </c>
      <c r="HB47">
        <v>15.4542</v>
      </c>
      <c r="HC47">
        <v>18</v>
      </c>
      <c r="HD47">
        <v>506.571</v>
      </c>
      <c r="HE47">
        <v>411.904</v>
      </c>
      <c r="HF47">
        <v>20.0533</v>
      </c>
      <c r="HG47">
        <v>25.7925</v>
      </c>
      <c r="HH47">
        <v>29.9999</v>
      </c>
      <c r="HI47">
        <v>25.7554</v>
      </c>
      <c r="HJ47">
        <v>25.6977</v>
      </c>
      <c r="HK47">
        <v>11.7427</v>
      </c>
      <c r="HL47">
        <v>38.109</v>
      </c>
      <c r="HM47">
        <v>42.6017</v>
      </c>
      <c r="HN47">
        <v>19.9107</v>
      </c>
      <c r="HO47">
        <v>200</v>
      </c>
      <c r="HP47">
        <v>12.8699</v>
      </c>
      <c r="HQ47">
        <v>102.558</v>
      </c>
      <c r="HR47">
        <v>103.097</v>
      </c>
    </row>
    <row r="48" spans="1:226">
      <c r="A48">
        <v>32</v>
      </c>
      <c r="B48">
        <v>1663861671</v>
      </c>
      <c r="C48">
        <v>3651.5</v>
      </c>
      <c r="D48" t="s">
        <v>454</v>
      </c>
      <c r="E48" t="s">
        <v>455</v>
      </c>
      <c r="F48">
        <v>5</v>
      </c>
      <c r="G48" t="s">
        <v>404</v>
      </c>
      <c r="H48" t="s">
        <v>354</v>
      </c>
      <c r="I48">
        <v>1663861663</v>
      </c>
      <c r="J48">
        <f>(K48)/1000</f>
        <v>0</v>
      </c>
      <c r="K48">
        <f>IF(BF48, AN48, AH48)</f>
        <v>0</v>
      </c>
      <c r="L48">
        <f>IF(BF48, AI48, AG48)</f>
        <v>0</v>
      </c>
      <c r="M48">
        <f>BH48 - IF(AU48&gt;1, L48*BB48*100.0/(AW48*BV48), 0)</f>
        <v>0</v>
      </c>
      <c r="N48">
        <f>((T48-J48/2)*M48-L48)/(T48+J48/2)</f>
        <v>0</v>
      </c>
      <c r="O48">
        <f>N48*(BO48+BP48)/1000.0</f>
        <v>0</v>
      </c>
      <c r="P48">
        <f>(BH48 - IF(AU48&gt;1, L48*BB48*100.0/(AW48*BV48), 0))*(BO48+BP48)/1000.0</f>
        <v>0</v>
      </c>
      <c r="Q48">
        <f>2.0/((1/S48-1/R48)+SIGN(S48)*SQRT((1/S48-1/R48)*(1/S48-1/R48) + 4*BC48/((BC48+1)*(BC48+1))*(2*1/S48*1/R48-1/R48*1/R48)))</f>
        <v>0</v>
      </c>
      <c r="R48">
        <f>IF(LEFT(BD48,1)&lt;&gt;"0",IF(LEFT(BD48,1)="1",3.0,BE48),$D$5+$E$5*(BV48*BO48/($K$5*1000))+$F$5*(BV48*BO48/($K$5*1000))*MAX(MIN(BB48,$J$5),$I$5)*MAX(MIN(BB48,$J$5),$I$5)+$G$5*MAX(MIN(BB48,$J$5),$I$5)*(BV48*BO48/($K$5*1000))+$H$5*(BV48*BO48/($K$5*1000))*(BV48*BO48/($K$5*1000)))</f>
        <v>0</v>
      </c>
      <c r="S48">
        <f>J48*(1000-(1000*0.61365*exp(17.502*W48/(240.97+W48))/(BO48+BP48)+BJ48)/2)/(1000*0.61365*exp(17.502*W48/(240.97+W48))/(BO48+BP48)-BJ48)</f>
        <v>0</v>
      </c>
      <c r="T48">
        <f>1/((BC48+1)/(Q48/1.6)+1/(R48/1.37)) + BC48/((BC48+1)/(Q48/1.6) + BC48/(R48/1.37))</f>
        <v>0</v>
      </c>
      <c r="U48">
        <f>(AX48*BA48)</f>
        <v>0</v>
      </c>
      <c r="V48">
        <f>(BQ48+(U48+2*0.95*5.67E-8*(((BQ48+$B$7)+273)^4-(BQ48+273)^4)-44100*J48)/(1.84*29.3*R48+8*0.95*5.67E-8*(BQ48+273)^3))</f>
        <v>0</v>
      </c>
      <c r="W48">
        <f>($C$7*BR48+$D$7*BS48+$E$7*V48)</f>
        <v>0</v>
      </c>
      <c r="X48">
        <f>0.61365*exp(17.502*W48/(240.97+W48))</f>
        <v>0</v>
      </c>
      <c r="Y48">
        <f>(Z48/AA48*100)</f>
        <v>0</v>
      </c>
      <c r="Z48">
        <f>BJ48*(BO48+BP48)/1000</f>
        <v>0</v>
      </c>
      <c r="AA48">
        <f>0.61365*exp(17.502*BQ48/(240.97+BQ48))</f>
        <v>0</v>
      </c>
      <c r="AB48">
        <f>(X48-BJ48*(BO48+BP48)/1000)</f>
        <v>0</v>
      </c>
      <c r="AC48">
        <f>(-J48*44100)</f>
        <v>0</v>
      </c>
      <c r="AD48">
        <f>2*29.3*R48*0.92*(BQ48-W48)</f>
        <v>0</v>
      </c>
      <c r="AE48">
        <f>2*0.95*5.67E-8*(((BQ48+$B$7)+273)^4-(W48+273)^4)</f>
        <v>0</v>
      </c>
      <c r="AF48">
        <f>U48+AE48+AC48+AD48</f>
        <v>0</v>
      </c>
      <c r="AG48">
        <f>BN48*AU48*(BI48-BH48*(1000-AU48*BK48)/(1000-AU48*BJ48))/(100*BB48)</f>
        <v>0</v>
      </c>
      <c r="AH48">
        <f>1000*BN48*AU48*(BJ48-BK48)/(100*BB48*(1000-AU48*BJ48))</f>
        <v>0</v>
      </c>
      <c r="AI48">
        <f>(AJ48 - AK48 - BO48*1E3/(8.314*(BQ48+273.15)) * AM48/BN48 * AL48) * BN48/(100*BB48) * (1000 - BK48)/1000</f>
        <v>0</v>
      </c>
      <c r="AJ48">
        <v>101.306081628258</v>
      </c>
      <c r="AK48">
        <v>97.319603030303</v>
      </c>
      <c r="AL48">
        <v>0.000133410959292799</v>
      </c>
      <c r="AM48">
        <v>65.1509186201301</v>
      </c>
      <c r="AN48">
        <f>(AP48 - AO48 + BO48*1E3/(8.314*(BQ48+273.15)) * AR48/BN48 * AQ48) * BN48/(100*BB48) * 1000/(1000 - AP48)</f>
        <v>0</v>
      </c>
      <c r="AO48">
        <v>12.9721535081184</v>
      </c>
      <c r="AP48">
        <v>19.0865478787879</v>
      </c>
      <c r="AQ48">
        <v>-0.0142111029870168</v>
      </c>
      <c r="AR48">
        <v>121.935011612709</v>
      </c>
      <c r="AS48">
        <v>0</v>
      </c>
      <c r="AT48">
        <v>0</v>
      </c>
      <c r="AU48">
        <f>IF(AS48*$H$13&gt;=AW48,1.0,(AW48/(AW48-AS48*$H$13)))</f>
        <v>0</v>
      </c>
      <c r="AV48">
        <f>(AU48-1)*100</f>
        <v>0</v>
      </c>
      <c r="AW48">
        <f>MAX(0,($B$13+$C$13*BV48)/(1+$D$13*BV48)*BO48/(BQ48+273)*$E$13)</f>
        <v>0</v>
      </c>
      <c r="AX48">
        <f>$B$11*BW48+$C$11*BX48+$F$11*CI48*(1-CL48)</f>
        <v>0</v>
      </c>
      <c r="AY48">
        <f>AX48*AZ48</f>
        <v>0</v>
      </c>
      <c r="AZ48">
        <f>($B$11*$D$9+$C$11*$D$9+$F$11*((CV48+CN48)/MAX(CV48+CN48+CW48, 0.1)*$I$9+CW48/MAX(CV48+CN48+CW48, 0.1)*$J$9))/($B$11+$C$11+$F$11)</f>
        <v>0</v>
      </c>
      <c r="BA48">
        <f>($B$11*$K$9+$C$11*$K$9+$F$11*((CV48+CN48)/MAX(CV48+CN48+CW48, 0.1)*$P$9+CW48/MAX(CV48+CN48+CW48, 0.1)*$Q$9))/($B$11+$C$11+$F$11)</f>
        <v>0</v>
      </c>
      <c r="BB48">
        <v>6</v>
      </c>
      <c r="BC48">
        <v>0.5</v>
      </c>
      <c r="BD48" t="s">
        <v>355</v>
      </c>
      <c r="BE48">
        <v>2</v>
      </c>
      <c r="BF48" t="b">
        <v>0</v>
      </c>
      <c r="BG48">
        <v>1663861663</v>
      </c>
      <c r="BH48">
        <v>95.7369032258065</v>
      </c>
      <c r="BI48">
        <v>99.9975419354839</v>
      </c>
      <c r="BJ48">
        <v>19.0090322580645</v>
      </c>
      <c r="BK48">
        <v>12.9074548387097</v>
      </c>
      <c r="BL48">
        <v>90.9949032258065</v>
      </c>
      <c r="BM48">
        <v>18.9590322580645</v>
      </c>
      <c r="BN48">
        <v>500.080516129032</v>
      </c>
      <c r="BO48">
        <v>90.8492419354839</v>
      </c>
      <c r="BP48">
        <v>0.0999709064516129</v>
      </c>
      <c r="BQ48">
        <v>24.9097064516129</v>
      </c>
      <c r="BR48">
        <v>25.0492129032258</v>
      </c>
      <c r="BS48">
        <v>999.9</v>
      </c>
      <c r="BT48">
        <v>0</v>
      </c>
      <c r="BU48">
        <v>0</v>
      </c>
      <c r="BV48">
        <v>10005</v>
      </c>
      <c r="BW48">
        <v>0</v>
      </c>
      <c r="BX48">
        <v>11.3086</v>
      </c>
      <c r="BY48">
        <v>-4.55489516129032</v>
      </c>
      <c r="BZ48">
        <v>97.3132322580645</v>
      </c>
      <c r="CA48">
        <v>101.305032258065</v>
      </c>
      <c r="CB48">
        <v>6.31492032258064</v>
      </c>
      <c r="CC48">
        <v>99.9975419354839</v>
      </c>
      <c r="CD48">
        <v>12.9074548387097</v>
      </c>
      <c r="CE48">
        <v>1.74633806451613</v>
      </c>
      <c r="CF48">
        <v>1.17263225806452</v>
      </c>
      <c r="CG48">
        <v>15.3143903225806</v>
      </c>
      <c r="CH48">
        <v>9.25848258064516</v>
      </c>
      <c r="CI48">
        <v>2000.00483870968</v>
      </c>
      <c r="CJ48">
        <v>0.98000529032258</v>
      </c>
      <c r="CK48">
        <v>0.0199949903225807</v>
      </c>
      <c r="CL48">
        <v>0</v>
      </c>
      <c r="CM48">
        <v>2.33091612903226</v>
      </c>
      <c r="CN48">
        <v>0</v>
      </c>
      <c r="CO48">
        <v>15188.0483870968</v>
      </c>
      <c r="CP48">
        <v>17300.2129032258</v>
      </c>
      <c r="CQ48">
        <v>39.3444838709677</v>
      </c>
      <c r="CR48">
        <v>39.3768709677419</v>
      </c>
      <c r="CS48">
        <v>39.0944838709677</v>
      </c>
      <c r="CT48">
        <v>37.7980967741935</v>
      </c>
      <c r="CU48">
        <v>38.5017419354838</v>
      </c>
      <c r="CV48">
        <v>1960.01483870968</v>
      </c>
      <c r="CW48">
        <v>39.99</v>
      </c>
      <c r="CX48">
        <v>0</v>
      </c>
      <c r="CY48">
        <v>1663861665.2</v>
      </c>
      <c r="CZ48">
        <v>0</v>
      </c>
      <c r="DA48">
        <v>1663861696</v>
      </c>
      <c r="DB48" t="s">
        <v>456</v>
      </c>
      <c r="DC48">
        <v>1663861687</v>
      </c>
      <c r="DD48">
        <v>1663861696</v>
      </c>
      <c r="DE48">
        <v>32</v>
      </c>
      <c r="DF48">
        <v>0.266</v>
      </c>
      <c r="DG48">
        <v>-0.002</v>
      </c>
      <c r="DH48">
        <v>4.742</v>
      </c>
      <c r="DI48">
        <v>0.05</v>
      </c>
      <c r="DJ48">
        <v>100</v>
      </c>
      <c r="DK48">
        <v>13</v>
      </c>
      <c r="DL48">
        <v>0.88</v>
      </c>
      <c r="DM48">
        <v>0.03</v>
      </c>
      <c r="DN48">
        <v>-4.54017525</v>
      </c>
      <c r="DO48">
        <v>-0.183727317073153</v>
      </c>
      <c r="DP48">
        <v>0.0642149840375087</v>
      </c>
      <c r="DQ48">
        <v>0</v>
      </c>
      <c r="DR48">
        <v>6.36173325</v>
      </c>
      <c r="DS48">
        <v>-1.43307500938086</v>
      </c>
      <c r="DT48">
        <v>0.141093198230593</v>
      </c>
      <c r="DU48">
        <v>0</v>
      </c>
      <c r="DV48">
        <v>0</v>
      </c>
      <c r="DW48">
        <v>2</v>
      </c>
      <c r="DX48" t="s">
        <v>357</v>
      </c>
      <c r="DY48">
        <v>2.97474</v>
      </c>
      <c r="DZ48">
        <v>2.75393</v>
      </c>
      <c r="EA48">
        <v>0.0241016</v>
      </c>
      <c r="EB48">
        <v>0.0264803</v>
      </c>
      <c r="EC48">
        <v>0.0886108</v>
      </c>
      <c r="ED48">
        <v>0.0680823</v>
      </c>
      <c r="EE48">
        <v>38101.8</v>
      </c>
      <c r="EF48">
        <v>41460.9</v>
      </c>
      <c r="EG48">
        <v>35378</v>
      </c>
      <c r="EH48">
        <v>38623</v>
      </c>
      <c r="EI48">
        <v>45706.9</v>
      </c>
      <c r="EJ48">
        <v>51978</v>
      </c>
      <c r="EK48">
        <v>55281.7</v>
      </c>
      <c r="EL48">
        <v>61939.2</v>
      </c>
      <c r="EM48">
        <v>2.0064</v>
      </c>
      <c r="EN48">
        <v>1.86</v>
      </c>
      <c r="EO48">
        <v>0.115931</v>
      </c>
      <c r="EP48">
        <v>0</v>
      </c>
      <c r="EQ48">
        <v>23.1552</v>
      </c>
      <c r="ER48">
        <v>999.9</v>
      </c>
      <c r="ES48">
        <v>52.741</v>
      </c>
      <c r="ET48">
        <v>26.868</v>
      </c>
      <c r="EU48">
        <v>20.6187</v>
      </c>
      <c r="EV48">
        <v>60.6749</v>
      </c>
      <c r="EW48">
        <v>46.9431</v>
      </c>
      <c r="EX48">
        <v>1</v>
      </c>
      <c r="EY48">
        <v>-0.114553</v>
      </c>
      <c r="EZ48">
        <v>1.91179</v>
      </c>
      <c r="FA48">
        <v>20.1378</v>
      </c>
      <c r="FB48">
        <v>5.19692</v>
      </c>
      <c r="FC48">
        <v>12.004</v>
      </c>
      <c r="FD48">
        <v>4.9752</v>
      </c>
      <c r="FE48">
        <v>3.2928</v>
      </c>
      <c r="FF48">
        <v>9999</v>
      </c>
      <c r="FG48">
        <v>708.8</v>
      </c>
      <c r="FH48">
        <v>9999</v>
      </c>
      <c r="FI48">
        <v>9999</v>
      </c>
      <c r="FJ48">
        <v>1.86279</v>
      </c>
      <c r="FK48">
        <v>1.86777</v>
      </c>
      <c r="FL48">
        <v>1.86743</v>
      </c>
      <c r="FM48">
        <v>1.86859</v>
      </c>
      <c r="FN48">
        <v>1.86951</v>
      </c>
      <c r="FO48">
        <v>1.86554</v>
      </c>
      <c r="FP48">
        <v>1.86661</v>
      </c>
      <c r="FQ48">
        <v>1.86798</v>
      </c>
      <c r="FR48">
        <v>5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4.742</v>
      </c>
      <c r="GF48">
        <v>0.05</v>
      </c>
      <c r="GG48">
        <v>3.85165113438511</v>
      </c>
      <c r="GH48">
        <v>0.00658963167372077</v>
      </c>
      <c r="GI48">
        <v>-4.22092532282452e-07</v>
      </c>
      <c r="GJ48">
        <v>-7.06053572793055e-11</v>
      </c>
      <c r="GK48">
        <v>-0.034901931330311</v>
      </c>
      <c r="GL48">
        <v>-0.0215699510358357</v>
      </c>
      <c r="GM48">
        <v>0.00246731695535422</v>
      </c>
      <c r="GN48">
        <v>-2.63680080038783e-05</v>
      </c>
      <c r="GO48">
        <v>-4</v>
      </c>
      <c r="GP48">
        <v>2079</v>
      </c>
      <c r="GQ48">
        <v>1</v>
      </c>
      <c r="GR48">
        <v>22</v>
      </c>
      <c r="GS48">
        <v>1.2</v>
      </c>
      <c r="GT48">
        <v>1</v>
      </c>
      <c r="GU48">
        <v>0.369873</v>
      </c>
      <c r="GV48">
        <v>2.61719</v>
      </c>
      <c r="GW48">
        <v>1.54785</v>
      </c>
      <c r="GX48">
        <v>2.30347</v>
      </c>
      <c r="GY48">
        <v>1.34644</v>
      </c>
      <c r="GZ48">
        <v>2.41333</v>
      </c>
      <c r="HA48">
        <v>30.8902</v>
      </c>
      <c r="HB48">
        <v>15.4542</v>
      </c>
      <c r="HC48">
        <v>18</v>
      </c>
      <c r="HD48">
        <v>506.135</v>
      </c>
      <c r="HE48">
        <v>411.999</v>
      </c>
      <c r="HF48">
        <v>20.6708</v>
      </c>
      <c r="HG48">
        <v>25.7513</v>
      </c>
      <c r="HH48">
        <v>30.0007</v>
      </c>
      <c r="HI48">
        <v>25.723</v>
      </c>
      <c r="HJ48">
        <v>25.6655</v>
      </c>
      <c r="HK48">
        <v>7.43525</v>
      </c>
      <c r="HL48">
        <v>35.2616</v>
      </c>
      <c r="HM48">
        <v>40.7686</v>
      </c>
      <c r="HN48">
        <v>20.6504</v>
      </c>
      <c r="HO48">
        <v>100</v>
      </c>
      <c r="HP48">
        <v>13.4031</v>
      </c>
      <c r="HQ48">
        <v>102.564</v>
      </c>
      <c r="HR48">
        <v>103.106</v>
      </c>
    </row>
    <row r="49" spans="1:226">
      <c r="A49">
        <v>33</v>
      </c>
      <c r="B49">
        <v>1663861757</v>
      </c>
      <c r="C49">
        <v>3737.5</v>
      </c>
      <c r="D49" t="s">
        <v>457</v>
      </c>
      <c r="E49" t="s">
        <v>458</v>
      </c>
      <c r="F49">
        <v>5</v>
      </c>
      <c r="G49" t="s">
        <v>404</v>
      </c>
      <c r="H49" t="s">
        <v>354</v>
      </c>
      <c r="I49">
        <v>1663861749</v>
      </c>
      <c r="J49">
        <f>(K49)/1000</f>
        <v>0</v>
      </c>
      <c r="K49">
        <f>IF(BF49, AN49, AH49)</f>
        <v>0</v>
      </c>
      <c r="L49">
        <f>IF(BF49, AI49, AG49)</f>
        <v>0</v>
      </c>
      <c r="M49">
        <f>BH49 - IF(AU49&gt;1, L49*BB49*100.0/(AW49*BV49), 0)</f>
        <v>0</v>
      </c>
      <c r="N49">
        <f>((T49-J49/2)*M49-L49)/(T49+J49/2)</f>
        <v>0</v>
      </c>
      <c r="O49">
        <f>N49*(BO49+BP49)/1000.0</f>
        <v>0</v>
      </c>
      <c r="P49">
        <f>(BH49 - IF(AU49&gt;1, L49*BB49*100.0/(AW49*BV49), 0))*(BO49+BP49)/1000.0</f>
        <v>0</v>
      </c>
      <c r="Q49">
        <f>2.0/((1/S49-1/R49)+SIGN(S49)*SQRT((1/S49-1/R49)*(1/S49-1/R49) + 4*BC49/((BC49+1)*(BC49+1))*(2*1/S49*1/R49-1/R49*1/R49)))</f>
        <v>0</v>
      </c>
      <c r="R49">
        <f>IF(LEFT(BD49,1)&lt;&gt;"0",IF(LEFT(BD49,1)="1",3.0,BE49),$D$5+$E$5*(BV49*BO49/($K$5*1000))+$F$5*(BV49*BO49/($K$5*1000))*MAX(MIN(BB49,$J$5),$I$5)*MAX(MIN(BB49,$J$5),$I$5)+$G$5*MAX(MIN(BB49,$J$5),$I$5)*(BV49*BO49/($K$5*1000))+$H$5*(BV49*BO49/($K$5*1000))*(BV49*BO49/($K$5*1000)))</f>
        <v>0</v>
      </c>
      <c r="S49">
        <f>J49*(1000-(1000*0.61365*exp(17.502*W49/(240.97+W49))/(BO49+BP49)+BJ49)/2)/(1000*0.61365*exp(17.502*W49/(240.97+W49))/(BO49+BP49)-BJ49)</f>
        <v>0</v>
      </c>
      <c r="T49">
        <f>1/((BC49+1)/(Q49/1.6)+1/(R49/1.37)) + BC49/((BC49+1)/(Q49/1.6) + BC49/(R49/1.37))</f>
        <v>0</v>
      </c>
      <c r="U49">
        <f>(AX49*BA49)</f>
        <v>0</v>
      </c>
      <c r="V49">
        <f>(BQ49+(U49+2*0.95*5.67E-8*(((BQ49+$B$7)+273)^4-(BQ49+273)^4)-44100*J49)/(1.84*29.3*R49+8*0.95*5.67E-8*(BQ49+273)^3))</f>
        <v>0</v>
      </c>
      <c r="W49">
        <f>($C$7*BR49+$D$7*BS49+$E$7*V49)</f>
        <v>0</v>
      </c>
      <c r="X49">
        <f>0.61365*exp(17.502*W49/(240.97+W49))</f>
        <v>0</v>
      </c>
      <c r="Y49">
        <f>(Z49/AA49*100)</f>
        <v>0</v>
      </c>
      <c r="Z49">
        <f>BJ49*(BO49+BP49)/1000</f>
        <v>0</v>
      </c>
      <c r="AA49">
        <f>0.61365*exp(17.502*BQ49/(240.97+BQ49))</f>
        <v>0</v>
      </c>
      <c r="AB49">
        <f>(X49-BJ49*(BO49+BP49)/1000)</f>
        <v>0</v>
      </c>
      <c r="AC49">
        <f>(-J49*44100)</f>
        <v>0</v>
      </c>
      <c r="AD49">
        <f>2*29.3*R49*0.92*(BQ49-W49)</f>
        <v>0</v>
      </c>
      <c r="AE49">
        <f>2*0.95*5.67E-8*(((BQ49+$B$7)+273)^4-(W49+273)^4)</f>
        <v>0</v>
      </c>
      <c r="AF49">
        <f>U49+AE49+AC49+AD49</f>
        <v>0</v>
      </c>
      <c r="AG49">
        <f>BN49*AU49*(BI49-BH49*(1000-AU49*BK49)/(1000-AU49*BJ49))/(100*BB49)</f>
        <v>0</v>
      </c>
      <c r="AH49">
        <f>1000*BN49*AU49*(BJ49-BK49)/(100*BB49*(1000-AU49*BJ49))</f>
        <v>0</v>
      </c>
      <c r="AI49">
        <f>(AJ49 - AK49 - BO49*1E3/(8.314*(BQ49+273.15)) * AM49/BN49 * AL49) * BN49/(100*BB49) * (1000 - BK49)/1000</f>
        <v>0</v>
      </c>
      <c r="AJ49">
        <v>50.6700887000673</v>
      </c>
      <c r="AK49">
        <v>50.86296</v>
      </c>
      <c r="AL49">
        <v>-3.80357831809183e-05</v>
      </c>
      <c r="AM49">
        <v>65.5143492678201</v>
      </c>
      <c r="AN49">
        <f>(AP49 - AO49 + BO49*1E3/(8.314*(BQ49+273.15)) * AR49/BN49 * AQ49) * BN49/(100*BB49) * 1000/(1000 - AP49)</f>
        <v>0</v>
      </c>
      <c r="AO49">
        <v>14.0481570523938</v>
      </c>
      <c r="AP49">
        <v>19.4156333333333</v>
      </c>
      <c r="AQ49">
        <v>0.00037417686318316</v>
      </c>
      <c r="AR49">
        <v>115.625605609455</v>
      </c>
      <c r="AS49">
        <v>0</v>
      </c>
      <c r="AT49">
        <v>0</v>
      </c>
      <c r="AU49">
        <f>IF(AS49*$H$13&gt;=AW49,1.0,(AW49/(AW49-AS49*$H$13)))</f>
        <v>0</v>
      </c>
      <c r="AV49">
        <f>(AU49-1)*100</f>
        <v>0</v>
      </c>
      <c r="AW49">
        <f>MAX(0,($B$13+$C$13*BV49)/(1+$D$13*BV49)*BO49/(BQ49+273)*$E$13)</f>
        <v>0</v>
      </c>
      <c r="AX49">
        <f>$B$11*BW49+$C$11*BX49+$F$11*CI49*(1-CL49)</f>
        <v>0</v>
      </c>
      <c r="AY49">
        <f>AX49*AZ49</f>
        <v>0</v>
      </c>
      <c r="AZ49">
        <f>($B$11*$D$9+$C$11*$D$9+$F$11*((CV49+CN49)/MAX(CV49+CN49+CW49, 0.1)*$I$9+CW49/MAX(CV49+CN49+CW49, 0.1)*$J$9))/($B$11+$C$11+$F$11)</f>
        <v>0</v>
      </c>
      <c r="BA49">
        <f>($B$11*$K$9+$C$11*$K$9+$F$11*((CV49+CN49)/MAX(CV49+CN49+CW49, 0.1)*$P$9+CW49/MAX(CV49+CN49+CW49, 0.1)*$Q$9))/($B$11+$C$11+$F$11)</f>
        <v>0</v>
      </c>
      <c r="BB49">
        <v>6</v>
      </c>
      <c r="BC49">
        <v>0.5</v>
      </c>
      <c r="BD49" t="s">
        <v>355</v>
      </c>
      <c r="BE49">
        <v>2</v>
      </c>
      <c r="BF49" t="b">
        <v>0</v>
      </c>
      <c r="BG49">
        <v>1663861749</v>
      </c>
      <c r="BH49">
        <v>50.0257483870968</v>
      </c>
      <c r="BI49">
        <v>49.9934193548387</v>
      </c>
      <c r="BJ49">
        <v>19.2176064516129</v>
      </c>
      <c r="BK49">
        <v>14.0568548387097</v>
      </c>
      <c r="BL49">
        <v>45.4697483870968</v>
      </c>
      <c r="BM49">
        <v>19.1476064516129</v>
      </c>
      <c r="BN49">
        <v>500.116548387097</v>
      </c>
      <c r="BO49">
        <v>90.8452903225807</v>
      </c>
      <c r="BP49">
        <v>0.100064306451613</v>
      </c>
      <c r="BQ49">
        <v>24.6732935483871</v>
      </c>
      <c r="BR49">
        <v>24.9785967741935</v>
      </c>
      <c r="BS49">
        <v>999.9</v>
      </c>
      <c r="BT49">
        <v>0</v>
      </c>
      <c r="BU49">
        <v>0</v>
      </c>
      <c r="BV49">
        <v>9999.83870967742</v>
      </c>
      <c r="BW49">
        <v>0</v>
      </c>
      <c r="BX49">
        <v>11.3086</v>
      </c>
      <c r="BY49">
        <v>-0.106789790645161</v>
      </c>
      <c r="BZ49">
        <v>50.8744483870968</v>
      </c>
      <c r="CA49">
        <v>50.7061967741936</v>
      </c>
      <c r="CB49">
        <v>5.35987290322581</v>
      </c>
      <c r="CC49">
        <v>49.9934193548387</v>
      </c>
      <c r="CD49">
        <v>14.0568548387097</v>
      </c>
      <c r="CE49">
        <v>1.76391935483871</v>
      </c>
      <c r="CF49">
        <v>1.27699967741935</v>
      </c>
      <c r="CG49">
        <v>15.4706548387097</v>
      </c>
      <c r="CH49">
        <v>10.5308387096774</v>
      </c>
      <c r="CI49">
        <v>2000.03419354839</v>
      </c>
      <c r="CJ49">
        <v>0.980001612903226</v>
      </c>
      <c r="CK49">
        <v>0.0199987096774193</v>
      </c>
      <c r="CL49">
        <v>0</v>
      </c>
      <c r="CM49">
        <v>2.31881935483871</v>
      </c>
      <c r="CN49">
        <v>0</v>
      </c>
      <c r="CO49">
        <v>15152.764516129</v>
      </c>
      <c r="CP49">
        <v>17300.4677419355</v>
      </c>
      <c r="CQ49">
        <v>38.7134838709677</v>
      </c>
      <c r="CR49">
        <v>38.897</v>
      </c>
      <c r="CS49">
        <v>38.4938709677419</v>
      </c>
      <c r="CT49">
        <v>37.2980967741935</v>
      </c>
      <c r="CU49">
        <v>37.900935483871</v>
      </c>
      <c r="CV49">
        <v>1960.03387096774</v>
      </c>
      <c r="CW49">
        <v>40</v>
      </c>
      <c r="CX49">
        <v>0</v>
      </c>
      <c r="CY49">
        <v>1663861751</v>
      </c>
      <c r="CZ49">
        <v>0</v>
      </c>
      <c r="DA49">
        <v>1663861785.5</v>
      </c>
      <c r="DB49" t="s">
        <v>459</v>
      </c>
      <c r="DC49">
        <v>1663861777</v>
      </c>
      <c r="DD49">
        <v>1663861785.5</v>
      </c>
      <c r="DE49">
        <v>33</v>
      </c>
      <c r="DF49">
        <v>0.14</v>
      </c>
      <c r="DG49">
        <v>-0.001</v>
      </c>
      <c r="DH49">
        <v>4.556</v>
      </c>
      <c r="DI49">
        <v>0.07</v>
      </c>
      <c r="DJ49">
        <v>50</v>
      </c>
      <c r="DK49">
        <v>14</v>
      </c>
      <c r="DL49">
        <v>0.7</v>
      </c>
      <c r="DM49">
        <v>0.03</v>
      </c>
      <c r="DN49">
        <v>-0.087417465</v>
      </c>
      <c r="DO49">
        <v>-0.411737555121951</v>
      </c>
      <c r="DP49">
        <v>0.0646594777848339</v>
      </c>
      <c r="DQ49">
        <v>0</v>
      </c>
      <c r="DR49">
        <v>5.368022</v>
      </c>
      <c r="DS49">
        <v>-0.126520300187631</v>
      </c>
      <c r="DT49">
        <v>0.0179009614546258</v>
      </c>
      <c r="DU49">
        <v>0</v>
      </c>
      <c r="DV49">
        <v>0</v>
      </c>
      <c r="DW49">
        <v>2</v>
      </c>
      <c r="DX49" t="s">
        <v>357</v>
      </c>
      <c r="DY49">
        <v>2.97397</v>
      </c>
      <c r="DZ49">
        <v>2.75345</v>
      </c>
      <c r="EA49">
        <v>0.012237</v>
      </c>
      <c r="EB49">
        <v>0.0134662</v>
      </c>
      <c r="EC49">
        <v>0.0896886</v>
      </c>
      <c r="ED49">
        <v>0.0718194</v>
      </c>
      <c r="EE49">
        <v>38568.7</v>
      </c>
      <c r="EF49">
        <v>42020.4</v>
      </c>
      <c r="EG49">
        <v>35381.1</v>
      </c>
      <c r="EH49">
        <v>38627.3</v>
      </c>
      <c r="EI49">
        <v>45654.9</v>
      </c>
      <c r="EJ49">
        <v>51774.4</v>
      </c>
      <c r="EK49">
        <v>55285.7</v>
      </c>
      <c r="EL49">
        <v>61946.4</v>
      </c>
      <c r="EM49">
        <v>2.0072</v>
      </c>
      <c r="EN49">
        <v>1.8616</v>
      </c>
      <c r="EO49">
        <v>0.118762</v>
      </c>
      <c r="EP49">
        <v>0</v>
      </c>
      <c r="EQ49">
        <v>23.0114</v>
      </c>
      <c r="ER49">
        <v>999.9</v>
      </c>
      <c r="ES49">
        <v>52.008</v>
      </c>
      <c r="ET49">
        <v>26.908</v>
      </c>
      <c r="EU49">
        <v>20.3807</v>
      </c>
      <c r="EV49">
        <v>60.8049</v>
      </c>
      <c r="EW49">
        <v>47.3317</v>
      </c>
      <c r="EX49">
        <v>1</v>
      </c>
      <c r="EY49">
        <v>-0.121707</v>
      </c>
      <c r="EZ49">
        <v>1.21329</v>
      </c>
      <c r="FA49">
        <v>20.1461</v>
      </c>
      <c r="FB49">
        <v>5.20172</v>
      </c>
      <c r="FC49">
        <v>12.004</v>
      </c>
      <c r="FD49">
        <v>4.976</v>
      </c>
      <c r="FE49">
        <v>3.293</v>
      </c>
      <c r="FF49">
        <v>9999</v>
      </c>
      <c r="FG49">
        <v>708.8</v>
      </c>
      <c r="FH49">
        <v>9999</v>
      </c>
      <c r="FI49">
        <v>9999</v>
      </c>
      <c r="FJ49">
        <v>1.86279</v>
      </c>
      <c r="FK49">
        <v>1.86774</v>
      </c>
      <c r="FL49">
        <v>1.86752</v>
      </c>
      <c r="FM49">
        <v>1.86862</v>
      </c>
      <c r="FN49">
        <v>1.86951</v>
      </c>
      <c r="FO49">
        <v>1.86554</v>
      </c>
      <c r="FP49">
        <v>1.86664</v>
      </c>
      <c r="FQ49">
        <v>1.8681</v>
      </c>
      <c r="FR49">
        <v>5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4.556</v>
      </c>
      <c r="GF49">
        <v>0.07</v>
      </c>
      <c r="GG49">
        <v>4.11812980233515</v>
      </c>
      <c r="GH49">
        <v>0.00658963167372077</v>
      </c>
      <c r="GI49">
        <v>-4.22092532282452e-07</v>
      </c>
      <c r="GJ49">
        <v>-7.06053572793055e-11</v>
      </c>
      <c r="GK49">
        <v>-0.0373559120081211</v>
      </c>
      <c r="GL49">
        <v>-0.0215699510358357</v>
      </c>
      <c r="GM49">
        <v>0.00246731695535422</v>
      </c>
      <c r="GN49">
        <v>-2.63680080038783e-05</v>
      </c>
      <c r="GO49">
        <v>-4</v>
      </c>
      <c r="GP49">
        <v>2079</v>
      </c>
      <c r="GQ49">
        <v>1</v>
      </c>
      <c r="GR49">
        <v>22</v>
      </c>
      <c r="GS49">
        <v>1.2</v>
      </c>
      <c r="GT49">
        <v>1</v>
      </c>
      <c r="GU49">
        <v>0.26123</v>
      </c>
      <c r="GV49">
        <v>2.64648</v>
      </c>
      <c r="GW49">
        <v>1.54785</v>
      </c>
      <c r="GX49">
        <v>2.30469</v>
      </c>
      <c r="GY49">
        <v>1.34644</v>
      </c>
      <c r="GZ49">
        <v>2.33154</v>
      </c>
      <c r="HA49">
        <v>30.8902</v>
      </c>
      <c r="HB49">
        <v>15.4454</v>
      </c>
      <c r="HC49">
        <v>18</v>
      </c>
      <c r="HD49">
        <v>506.3</v>
      </c>
      <c r="HE49">
        <v>412.608</v>
      </c>
      <c r="HF49">
        <v>20.512</v>
      </c>
      <c r="HG49">
        <v>25.6906</v>
      </c>
      <c r="HH49">
        <v>29.9995</v>
      </c>
      <c r="HI49">
        <v>25.6841</v>
      </c>
      <c r="HJ49">
        <v>25.6268</v>
      </c>
      <c r="HK49">
        <v>5.27742</v>
      </c>
      <c r="HL49">
        <v>31.9089</v>
      </c>
      <c r="HM49">
        <v>39.5645</v>
      </c>
      <c r="HN49">
        <v>20.4887</v>
      </c>
      <c r="HO49">
        <v>50</v>
      </c>
      <c r="HP49">
        <v>14.0972</v>
      </c>
      <c r="HQ49">
        <v>102.572</v>
      </c>
      <c r="HR49">
        <v>103.117</v>
      </c>
    </row>
    <row r="50" spans="1:226">
      <c r="A50">
        <v>34</v>
      </c>
      <c r="B50">
        <v>1663861846.5</v>
      </c>
      <c r="C50">
        <v>3827</v>
      </c>
      <c r="D50" t="s">
        <v>460</v>
      </c>
      <c r="E50" t="s">
        <v>461</v>
      </c>
      <c r="F50">
        <v>5</v>
      </c>
      <c r="G50" t="s">
        <v>404</v>
      </c>
      <c r="H50" t="s">
        <v>354</v>
      </c>
      <c r="I50">
        <v>1663861838.5</v>
      </c>
      <c r="J50">
        <f>(K50)/1000</f>
        <v>0</v>
      </c>
      <c r="K50">
        <f>IF(BF50, AN50, AH50)</f>
        <v>0</v>
      </c>
      <c r="L50">
        <f>IF(BF50, AI50, AG50)</f>
        <v>0</v>
      </c>
      <c r="M50">
        <f>BH50 - IF(AU50&gt;1, L50*BB50*100.0/(AW50*BV50), 0)</f>
        <v>0</v>
      </c>
      <c r="N50">
        <f>((T50-J50/2)*M50-L50)/(T50+J50/2)</f>
        <v>0</v>
      </c>
      <c r="O50">
        <f>N50*(BO50+BP50)/1000.0</f>
        <v>0</v>
      </c>
      <c r="P50">
        <f>(BH50 - IF(AU50&gt;1, L50*BB50*100.0/(AW50*BV50), 0))*(BO50+BP50)/1000.0</f>
        <v>0</v>
      </c>
      <c r="Q50">
        <f>2.0/((1/S50-1/R50)+SIGN(S50)*SQRT((1/S50-1/R50)*(1/S50-1/R50) + 4*BC50/((BC50+1)*(BC50+1))*(2*1/S50*1/R50-1/R50*1/R50)))</f>
        <v>0</v>
      </c>
      <c r="R50">
        <f>IF(LEFT(BD50,1)&lt;&gt;"0",IF(LEFT(BD50,1)="1",3.0,BE50),$D$5+$E$5*(BV50*BO50/($K$5*1000))+$F$5*(BV50*BO50/($K$5*1000))*MAX(MIN(BB50,$J$5),$I$5)*MAX(MIN(BB50,$J$5),$I$5)+$G$5*MAX(MIN(BB50,$J$5),$I$5)*(BV50*BO50/($K$5*1000))+$H$5*(BV50*BO50/($K$5*1000))*(BV50*BO50/($K$5*1000)))</f>
        <v>0</v>
      </c>
      <c r="S50">
        <f>J50*(1000-(1000*0.61365*exp(17.502*W50/(240.97+W50))/(BO50+BP50)+BJ50)/2)/(1000*0.61365*exp(17.502*W50/(240.97+W50))/(BO50+BP50)-BJ50)</f>
        <v>0</v>
      </c>
      <c r="T50">
        <f>1/((BC50+1)/(Q50/1.6)+1/(R50/1.37)) + BC50/((BC50+1)/(Q50/1.6) + BC50/(R50/1.37))</f>
        <v>0</v>
      </c>
      <c r="U50">
        <f>(AX50*BA50)</f>
        <v>0</v>
      </c>
      <c r="V50">
        <f>(BQ50+(U50+2*0.95*5.67E-8*(((BQ50+$B$7)+273)^4-(BQ50+273)^4)-44100*J50)/(1.84*29.3*R50+8*0.95*5.67E-8*(BQ50+273)^3))</f>
        <v>0</v>
      </c>
      <c r="W50">
        <f>($C$7*BR50+$D$7*BS50+$E$7*V50)</f>
        <v>0</v>
      </c>
      <c r="X50">
        <f>0.61365*exp(17.502*W50/(240.97+W50))</f>
        <v>0</v>
      </c>
      <c r="Y50">
        <f>(Z50/AA50*100)</f>
        <v>0</v>
      </c>
      <c r="Z50">
        <f>BJ50*(BO50+BP50)/1000</f>
        <v>0</v>
      </c>
      <c r="AA50">
        <f>0.61365*exp(17.502*BQ50/(240.97+BQ50))</f>
        <v>0</v>
      </c>
      <c r="AB50">
        <f>(X50-BJ50*(BO50+BP50)/1000)</f>
        <v>0</v>
      </c>
      <c r="AC50">
        <f>(-J50*44100)</f>
        <v>0</v>
      </c>
      <c r="AD50">
        <f>2*29.3*R50*0.92*(BQ50-W50)</f>
        <v>0</v>
      </c>
      <c r="AE50">
        <f>2*0.95*5.67E-8*(((BQ50+$B$7)+273)^4-(W50+273)^4)</f>
        <v>0</v>
      </c>
      <c r="AF50">
        <f>U50+AE50+AC50+AD50</f>
        <v>0</v>
      </c>
      <c r="AG50">
        <f>BN50*AU50*(BI50-BH50*(1000-AU50*BK50)/(1000-AU50*BJ50))/(100*BB50)</f>
        <v>0</v>
      </c>
      <c r="AH50">
        <f>1000*BN50*AU50*(BJ50-BK50)/(100*BB50*(1000-AU50*BJ50))</f>
        <v>0</v>
      </c>
      <c r="AI50">
        <f>(AJ50 - AK50 - BO50*1E3/(8.314*(BQ50+273.15)) * AM50/BN50 * AL50) * BN50/(100*BB50) * (1000 - BK50)/1000</f>
        <v>0</v>
      </c>
      <c r="AJ50">
        <v>-0.145469500803538</v>
      </c>
      <c r="AK50">
        <v>3.92088745454545</v>
      </c>
      <c r="AL50">
        <v>-0.00106202285583614</v>
      </c>
      <c r="AM50">
        <v>65.3513045571116</v>
      </c>
      <c r="AN50">
        <f>(AP50 - AO50 + BO50*1E3/(8.314*(BQ50+273.15)) * AR50/BN50 * AQ50) * BN50/(100*BB50) * 1000/(1000 - AP50)</f>
        <v>0</v>
      </c>
      <c r="AO50">
        <v>14.1168964894466</v>
      </c>
      <c r="AP50">
        <v>19.3651272727273</v>
      </c>
      <c r="AQ50">
        <v>-0.000565895793533582</v>
      </c>
      <c r="AR50">
        <v>119.932714877477</v>
      </c>
      <c r="AS50">
        <v>0</v>
      </c>
      <c r="AT50">
        <v>0</v>
      </c>
      <c r="AU50">
        <f>IF(AS50*$H$13&gt;=AW50,1.0,(AW50/(AW50-AS50*$H$13)))</f>
        <v>0</v>
      </c>
      <c r="AV50">
        <f>(AU50-1)*100</f>
        <v>0</v>
      </c>
      <c r="AW50">
        <f>MAX(0,($B$13+$C$13*BV50)/(1+$D$13*BV50)*BO50/(BQ50+273)*$E$13)</f>
        <v>0</v>
      </c>
      <c r="AX50">
        <f>$B$11*BW50+$C$11*BX50+$F$11*CI50*(1-CL50)</f>
        <v>0</v>
      </c>
      <c r="AY50">
        <f>AX50*AZ50</f>
        <v>0</v>
      </c>
      <c r="AZ50">
        <f>($B$11*$D$9+$C$11*$D$9+$F$11*((CV50+CN50)/MAX(CV50+CN50+CW50, 0.1)*$I$9+CW50/MAX(CV50+CN50+CW50, 0.1)*$J$9))/($B$11+$C$11+$F$11)</f>
        <v>0</v>
      </c>
      <c r="BA50">
        <f>($B$11*$K$9+$C$11*$K$9+$F$11*((CV50+CN50)/MAX(CV50+CN50+CW50, 0.1)*$P$9+CW50/MAX(CV50+CN50+CW50, 0.1)*$Q$9))/($B$11+$C$11+$F$11)</f>
        <v>0</v>
      </c>
      <c r="BB50">
        <v>6</v>
      </c>
      <c r="BC50">
        <v>0.5</v>
      </c>
      <c r="BD50" t="s">
        <v>355</v>
      </c>
      <c r="BE50">
        <v>2</v>
      </c>
      <c r="BF50" t="b">
        <v>0</v>
      </c>
      <c r="BG50">
        <v>1663861838.5</v>
      </c>
      <c r="BH50">
        <v>4.0319535483871</v>
      </c>
      <c r="BI50">
        <v>-0.135380338709677</v>
      </c>
      <c r="BJ50">
        <v>19.1922580645161</v>
      </c>
      <c r="BK50">
        <v>14.119335483871</v>
      </c>
      <c r="BL50">
        <v>-0.378046451612903</v>
      </c>
      <c r="BM50">
        <v>19.1222580645161</v>
      </c>
      <c r="BN50">
        <v>500.075774193548</v>
      </c>
      <c r="BO50">
        <v>90.8396870967742</v>
      </c>
      <c r="BP50">
        <v>0.100013861290323</v>
      </c>
      <c r="BQ50">
        <v>24.629335483871</v>
      </c>
      <c r="BR50">
        <v>24.9470322580645</v>
      </c>
      <c r="BS50">
        <v>999.9</v>
      </c>
      <c r="BT50">
        <v>0</v>
      </c>
      <c r="BU50">
        <v>0</v>
      </c>
      <c r="BV50">
        <v>10000.6451612903</v>
      </c>
      <c r="BW50">
        <v>0</v>
      </c>
      <c r="BX50">
        <v>11.2801612903226</v>
      </c>
      <c r="BY50">
        <v>4.01253064516129</v>
      </c>
      <c r="BZ50">
        <v>3.95381225806452</v>
      </c>
      <c r="CA50">
        <v>-0.137319158064516</v>
      </c>
      <c r="CB50">
        <v>5.26997483870968</v>
      </c>
      <c r="CC50">
        <v>-0.135380338709677</v>
      </c>
      <c r="CD50">
        <v>14.119335483871</v>
      </c>
      <c r="CE50">
        <v>1.76131838709677</v>
      </c>
      <c r="CF50">
        <v>1.28259548387097</v>
      </c>
      <c r="CG50">
        <v>15.4476548387097</v>
      </c>
      <c r="CH50">
        <v>10.5964451612903</v>
      </c>
      <c r="CI50">
        <v>1999.99161290323</v>
      </c>
      <c r="CJ50">
        <v>0.979996741935484</v>
      </c>
      <c r="CK50">
        <v>0.0200029</v>
      </c>
      <c r="CL50">
        <v>0</v>
      </c>
      <c r="CM50">
        <v>2.29702580645161</v>
      </c>
      <c r="CN50">
        <v>0</v>
      </c>
      <c r="CO50">
        <v>15232.5387096774</v>
      </c>
      <c r="CP50">
        <v>17300.0741935484</v>
      </c>
      <c r="CQ50">
        <v>38.149</v>
      </c>
      <c r="CR50">
        <v>38.4471935483871</v>
      </c>
      <c r="CS50">
        <v>37.9431935483871</v>
      </c>
      <c r="CT50">
        <v>36.8729677419355</v>
      </c>
      <c r="CU50">
        <v>37.3687096774193</v>
      </c>
      <c r="CV50">
        <v>1959.98258064516</v>
      </c>
      <c r="CW50">
        <v>40.0048387096774</v>
      </c>
      <c r="CX50">
        <v>0</v>
      </c>
      <c r="CY50">
        <v>1663861840.4</v>
      </c>
      <c r="CZ50">
        <v>0</v>
      </c>
      <c r="DA50">
        <v>1663861874</v>
      </c>
      <c r="DB50" t="s">
        <v>462</v>
      </c>
      <c r="DC50">
        <v>1663861869</v>
      </c>
      <c r="DD50">
        <v>1663861874</v>
      </c>
      <c r="DE50">
        <v>34</v>
      </c>
      <c r="DF50">
        <v>0.183</v>
      </c>
      <c r="DG50">
        <v>-0.002</v>
      </c>
      <c r="DH50">
        <v>4.41</v>
      </c>
      <c r="DI50">
        <v>0.07</v>
      </c>
      <c r="DJ50">
        <v>-0</v>
      </c>
      <c r="DK50">
        <v>14</v>
      </c>
      <c r="DL50">
        <v>1.02</v>
      </c>
      <c r="DM50">
        <v>0.05</v>
      </c>
      <c r="DN50">
        <v>4.02799365853659</v>
      </c>
      <c r="DO50">
        <v>-0.401560766550526</v>
      </c>
      <c r="DP50">
        <v>0.0545384401360065</v>
      </c>
      <c r="DQ50">
        <v>0</v>
      </c>
      <c r="DR50">
        <v>5.2734612195122</v>
      </c>
      <c r="DS50">
        <v>-0.130104459930304</v>
      </c>
      <c r="DT50">
        <v>0.0143816438212256</v>
      </c>
      <c r="DU50">
        <v>0</v>
      </c>
      <c r="DV50">
        <v>0</v>
      </c>
      <c r="DW50">
        <v>2</v>
      </c>
      <c r="DX50" t="s">
        <v>357</v>
      </c>
      <c r="DY50">
        <v>2.97527</v>
      </c>
      <c r="DZ50">
        <v>2.7538</v>
      </c>
      <c r="EA50">
        <v>-9.79676e-05</v>
      </c>
      <c r="EB50">
        <v>-3.22772e-05</v>
      </c>
      <c r="EC50">
        <v>0.0895362</v>
      </c>
      <c r="ED50">
        <v>0.0720368</v>
      </c>
      <c r="EE50">
        <v>39053.3</v>
      </c>
      <c r="EF50">
        <v>42600.7</v>
      </c>
      <c r="EG50">
        <v>35383.4</v>
      </c>
      <c r="EH50">
        <v>38631.8</v>
      </c>
      <c r="EI50">
        <v>45664.3</v>
      </c>
      <c r="EJ50">
        <v>51767.1</v>
      </c>
      <c r="EK50">
        <v>55288.1</v>
      </c>
      <c r="EL50">
        <v>61952.6</v>
      </c>
      <c r="EM50">
        <v>2.0082</v>
      </c>
      <c r="EN50">
        <v>1.8626</v>
      </c>
      <c r="EO50">
        <v>0.122935</v>
      </c>
      <c r="EP50">
        <v>0</v>
      </c>
      <c r="EQ50">
        <v>22.8993</v>
      </c>
      <c r="ER50">
        <v>999.9</v>
      </c>
      <c r="ES50">
        <v>51.373</v>
      </c>
      <c r="ET50">
        <v>26.969</v>
      </c>
      <c r="EU50">
        <v>20.2044</v>
      </c>
      <c r="EV50">
        <v>60.2149</v>
      </c>
      <c r="EW50">
        <v>46.9792</v>
      </c>
      <c r="EX50">
        <v>1</v>
      </c>
      <c r="EY50">
        <v>-0.126402</v>
      </c>
      <c r="EZ50">
        <v>0.937974</v>
      </c>
      <c r="FA50">
        <v>20.1473</v>
      </c>
      <c r="FB50">
        <v>5.20291</v>
      </c>
      <c r="FC50">
        <v>12.004</v>
      </c>
      <c r="FD50">
        <v>4.9756</v>
      </c>
      <c r="FE50">
        <v>3.2934</v>
      </c>
      <c r="FF50">
        <v>9999</v>
      </c>
      <c r="FG50">
        <v>708.8</v>
      </c>
      <c r="FH50">
        <v>9999</v>
      </c>
      <c r="FI50">
        <v>9999</v>
      </c>
      <c r="FJ50">
        <v>1.86289</v>
      </c>
      <c r="FK50">
        <v>1.86783</v>
      </c>
      <c r="FL50">
        <v>1.86752</v>
      </c>
      <c r="FM50">
        <v>1.86871</v>
      </c>
      <c r="FN50">
        <v>1.86954</v>
      </c>
      <c r="FO50">
        <v>1.8656</v>
      </c>
      <c r="FP50">
        <v>1.86664</v>
      </c>
      <c r="FQ50">
        <v>1.86813</v>
      </c>
      <c r="FR50">
        <v>5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4.41</v>
      </c>
      <c r="GF50">
        <v>0.07</v>
      </c>
      <c r="GG50">
        <v>4.25768775176106</v>
      </c>
      <c r="GH50">
        <v>0.00658963167372077</v>
      </c>
      <c r="GI50">
        <v>-4.22092532282452e-07</v>
      </c>
      <c r="GJ50">
        <v>-7.06053572793055e-11</v>
      </c>
      <c r="GK50">
        <v>-0.0383164269457119</v>
      </c>
      <c r="GL50">
        <v>-0.0215699510358357</v>
      </c>
      <c r="GM50">
        <v>0.00246731695535422</v>
      </c>
      <c r="GN50">
        <v>-2.63680080038783e-05</v>
      </c>
      <c r="GO50">
        <v>-4</v>
      </c>
      <c r="GP50">
        <v>2079</v>
      </c>
      <c r="GQ50">
        <v>1</v>
      </c>
      <c r="GR50">
        <v>22</v>
      </c>
      <c r="GS50">
        <v>1.2</v>
      </c>
      <c r="GT50">
        <v>1</v>
      </c>
      <c r="GU50">
        <v>0.0354004</v>
      </c>
      <c r="GV50">
        <v>4.99756</v>
      </c>
      <c r="GW50">
        <v>1.54785</v>
      </c>
      <c r="GX50">
        <v>2.30225</v>
      </c>
      <c r="GY50">
        <v>1.34644</v>
      </c>
      <c r="GZ50">
        <v>2.38037</v>
      </c>
      <c r="HA50">
        <v>30.9335</v>
      </c>
      <c r="HB50">
        <v>15.4192</v>
      </c>
      <c r="HC50">
        <v>18</v>
      </c>
      <c r="HD50">
        <v>506.457</v>
      </c>
      <c r="HE50">
        <v>412.784</v>
      </c>
      <c r="HF50">
        <v>21.1183</v>
      </c>
      <c r="HG50">
        <v>25.6146</v>
      </c>
      <c r="HH50">
        <v>29.9998</v>
      </c>
      <c r="HI50">
        <v>25.6303</v>
      </c>
      <c r="HJ50">
        <v>25.5755</v>
      </c>
      <c r="HK50">
        <v>0</v>
      </c>
      <c r="HL50">
        <v>31.171</v>
      </c>
      <c r="HM50">
        <v>38.1623</v>
      </c>
      <c r="HN50">
        <v>21.1155</v>
      </c>
      <c r="HO50">
        <v>0</v>
      </c>
      <c r="HP50">
        <v>14.1599</v>
      </c>
      <c r="HQ50">
        <v>102.577</v>
      </c>
      <c r="HR50">
        <v>103.128</v>
      </c>
    </row>
    <row r="51" spans="1:226">
      <c r="A51">
        <v>35</v>
      </c>
      <c r="B51">
        <v>1663861935</v>
      </c>
      <c r="C51">
        <v>3915.5</v>
      </c>
      <c r="D51" t="s">
        <v>463</v>
      </c>
      <c r="E51" t="s">
        <v>464</v>
      </c>
      <c r="F51">
        <v>5</v>
      </c>
      <c r="G51" t="s">
        <v>404</v>
      </c>
      <c r="H51" t="s">
        <v>354</v>
      </c>
      <c r="I51">
        <v>1663861927</v>
      </c>
      <c r="J51">
        <f>(K51)/1000</f>
        <v>0</v>
      </c>
      <c r="K51">
        <f>IF(BF51, AN51, AH51)</f>
        <v>0</v>
      </c>
      <c r="L51">
        <f>IF(BF51, AI51, AG51)</f>
        <v>0</v>
      </c>
      <c r="M51">
        <f>BH51 - IF(AU51&gt;1, L51*BB51*100.0/(AW51*BV51), 0)</f>
        <v>0</v>
      </c>
      <c r="N51">
        <f>((T51-J51/2)*M51-L51)/(T51+J51/2)</f>
        <v>0</v>
      </c>
      <c r="O51">
        <f>N51*(BO51+BP51)/1000.0</f>
        <v>0</v>
      </c>
      <c r="P51">
        <f>(BH51 - IF(AU51&gt;1, L51*BB51*100.0/(AW51*BV51), 0))*(BO51+BP51)/1000.0</f>
        <v>0</v>
      </c>
      <c r="Q51">
        <f>2.0/((1/S51-1/R51)+SIGN(S51)*SQRT((1/S51-1/R51)*(1/S51-1/R51) + 4*BC51/((BC51+1)*(BC51+1))*(2*1/S51*1/R51-1/R51*1/R51)))</f>
        <v>0</v>
      </c>
      <c r="R51">
        <f>IF(LEFT(BD51,1)&lt;&gt;"0",IF(LEFT(BD51,1)="1",3.0,BE51),$D$5+$E$5*(BV51*BO51/($K$5*1000))+$F$5*(BV51*BO51/($K$5*1000))*MAX(MIN(BB51,$J$5),$I$5)*MAX(MIN(BB51,$J$5),$I$5)+$G$5*MAX(MIN(BB51,$J$5),$I$5)*(BV51*BO51/($K$5*1000))+$H$5*(BV51*BO51/($K$5*1000))*(BV51*BO51/($K$5*1000)))</f>
        <v>0</v>
      </c>
      <c r="S51">
        <f>J51*(1000-(1000*0.61365*exp(17.502*W51/(240.97+W51))/(BO51+BP51)+BJ51)/2)/(1000*0.61365*exp(17.502*W51/(240.97+W51))/(BO51+BP51)-BJ51)</f>
        <v>0</v>
      </c>
      <c r="T51">
        <f>1/((BC51+1)/(Q51/1.6)+1/(R51/1.37)) + BC51/((BC51+1)/(Q51/1.6) + BC51/(R51/1.37))</f>
        <v>0</v>
      </c>
      <c r="U51">
        <f>(AX51*BA51)</f>
        <v>0</v>
      </c>
      <c r="V51">
        <f>(BQ51+(U51+2*0.95*5.67E-8*(((BQ51+$B$7)+273)^4-(BQ51+273)^4)-44100*J51)/(1.84*29.3*R51+8*0.95*5.67E-8*(BQ51+273)^3))</f>
        <v>0</v>
      </c>
      <c r="W51">
        <f>($C$7*BR51+$D$7*BS51+$E$7*V51)</f>
        <v>0</v>
      </c>
      <c r="X51">
        <f>0.61365*exp(17.502*W51/(240.97+W51))</f>
        <v>0</v>
      </c>
      <c r="Y51">
        <f>(Z51/AA51*100)</f>
        <v>0</v>
      </c>
      <c r="Z51">
        <f>BJ51*(BO51+BP51)/1000</f>
        <v>0</v>
      </c>
      <c r="AA51">
        <f>0.61365*exp(17.502*BQ51/(240.97+BQ51))</f>
        <v>0</v>
      </c>
      <c r="AB51">
        <f>(X51-BJ51*(BO51+BP51)/1000)</f>
        <v>0</v>
      </c>
      <c r="AC51">
        <f>(-J51*44100)</f>
        <v>0</v>
      </c>
      <c r="AD51">
        <f>2*29.3*R51*0.92*(BQ51-W51)</f>
        <v>0</v>
      </c>
      <c r="AE51">
        <f>2*0.95*5.67E-8*(((BQ51+$B$7)+273)^4-(W51+273)^4)</f>
        <v>0</v>
      </c>
      <c r="AF51">
        <f>U51+AE51+AC51+AD51</f>
        <v>0</v>
      </c>
      <c r="AG51">
        <f>BN51*AU51*(BI51-BH51*(1000-AU51*BK51)/(1000-AU51*BJ51))/(100*BB51)</f>
        <v>0</v>
      </c>
      <c r="AH51">
        <f>1000*BN51*AU51*(BJ51-BK51)/(100*BB51*(1000-AU51*BJ51))</f>
        <v>0</v>
      </c>
      <c r="AI51">
        <f>(AJ51 - AK51 - BO51*1E3/(8.314*(BQ51+273.15)) * AM51/BN51 * AL51) * BN51/(100*BB51) * (1000 - BK51)/1000</f>
        <v>0</v>
      </c>
      <c r="AJ51">
        <v>406.02602787825</v>
      </c>
      <c r="AK51">
        <v>381.829151515152</v>
      </c>
      <c r="AL51">
        <v>-0.0717539428932569</v>
      </c>
      <c r="AM51">
        <v>65.1972022536767</v>
      </c>
      <c r="AN51">
        <f>(AP51 - AO51 + BO51*1E3/(8.314*(BQ51+273.15)) * AR51/BN51 * AQ51) * BN51/(100*BB51) * 1000/(1000 - AP51)</f>
        <v>0</v>
      </c>
      <c r="AO51">
        <v>14.3044381158521</v>
      </c>
      <c r="AP51">
        <v>19.5052024242424</v>
      </c>
      <c r="AQ51">
        <v>-0.000147847653175002</v>
      </c>
      <c r="AR51">
        <v>120.559634899308</v>
      </c>
      <c r="AS51">
        <v>0</v>
      </c>
      <c r="AT51">
        <v>0</v>
      </c>
      <c r="AU51">
        <f>IF(AS51*$H$13&gt;=AW51,1.0,(AW51/(AW51-AS51*$H$13)))</f>
        <v>0</v>
      </c>
      <c r="AV51">
        <f>(AU51-1)*100</f>
        <v>0</v>
      </c>
      <c r="AW51">
        <f>MAX(0,($B$13+$C$13*BV51)/(1+$D$13*BV51)*BO51/(BQ51+273)*$E$13)</f>
        <v>0</v>
      </c>
      <c r="AX51">
        <f>$B$11*BW51+$C$11*BX51+$F$11*CI51*(1-CL51)</f>
        <v>0</v>
      </c>
      <c r="AY51">
        <f>AX51*AZ51</f>
        <v>0</v>
      </c>
      <c r="AZ51">
        <f>($B$11*$D$9+$C$11*$D$9+$F$11*((CV51+CN51)/MAX(CV51+CN51+CW51, 0.1)*$I$9+CW51/MAX(CV51+CN51+CW51, 0.1)*$J$9))/($B$11+$C$11+$F$11)</f>
        <v>0</v>
      </c>
      <c r="BA51">
        <f>($B$11*$K$9+$C$11*$K$9+$F$11*((CV51+CN51)/MAX(CV51+CN51+CW51, 0.1)*$P$9+CW51/MAX(CV51+CN51+CW51, 0.1)*$Q$9))/($B$11+$C$11+$F$11)</f>
        <v>0</v>
      </c>
      <c r="BB51">
        <v>6</v>
      </c>
      <c r="BC51">
        <v>0.5</v>
      </c>
      <c r="BD51" t="s">
        <v>355</v>
      </c>
      <c r="BE51">
        <v>2</v>
      </c>
      <c r="BF51" t="b">
        <v>0</v>
      </c>
      <c r="BG51">
        <v>1663861927</v>
      </c>
      <c r="BH51">
        <v>375.237967741935</v>
      </c>
      <c r="BI51">
        <v>400.290838709677</v>
      </c>
      <c r="BJ51">
        <v>19.3265064516129</v>
      </c>
      <c r="BK51">
        <v>14.3271838709677</v>
      </c>
      <c r="BL51">
        <v>368.748967741935</v>
      </c>
      <c r="BM51">
        <v>19.2455064516129</v>
      </c>
      <c r="BN51">
        <v>500.074161290322</v>
      </c>
      <c r="BO51">
        <v>90.8377161290322</v>
      </c>
      <c r="BP51">
        <v>0.0999453258064516</v>
      </c>
      <c r="BQ51">
        <v>24.7087419354839</v>
      </c>
      <c r="BR51">
        <v>24.9350741935484</v>
      </c>
      <c r="BS51">
        <v>999.9</v>
      </c>
      <c r="BT51">
        <v>0</v>
      </c>
      <c r="BU51">
        <v>0</v>
      </c>
      <c r="BV51">
        <v>9999.83870967742</v>
      </c>
      <c r="BW51">
        <v>0</v>
      </c>
      <c r="BX51">
        <v>11.3086</v>
      </c>
      <c r="BY51">
        <v>-24.7326967741935</v>
      </c>
      <c r="BZ51">
        <v>383.033516129032</v>
      </c>
      <c r="CA51">
        <v>406.109225806452</v>
      </c>
      <c r="CB51">
        <v>5.18923193548387</v>
      </c>
      <c r="CC51">
        <v>400.290838709677</v>
      </c>
      <c r="CD51">
        <v>14.3271838709677</v>
      </c>
      <c r="CE51">
        <v>1.77282774193548</v>
      </c>
      <c r="CF51">
        <v>1.30144838709677</v>
      </c>
      <c r="CG51">
        <v>15.5492322580645</v>
      </c>
      <c r="CH51">
        <v>10.8155967741935</v>
      </c>
      <c r="CI51">
        <v>2000.01290322581</v>
      </c>
      <c r="CJ51">
        <v>0.979995</v>
      </c>
      <c r="CK51">
        <v>0.0200047</v>
      </c>
      <c r="CL51">
        <v>0</v>
      </c>
      <c r="CM51">
        <v>2.295</v>
      </c>
      <c r="CN51">
        <v>0</v>
      </c>
      <c r="CO51">
        <v>14823.9774193548</v>
      </c>
      <c r="CP51">
        <v>17300.2387096774</v>
      </c>
      <c r="CQ51">
        <v>37.7012258064516</v>
      </c>
      <c r="CR51">
        <v>38.0680967741935</v>
      </c>
      <c r="CS51">
        <v>37.506</v>
      </c>
      <c r="CT51">
        <v>36.518</v>
      </c>
      <c r="CU51">
        <v>36.9715483870968</v>
      </c>
      <c r="CV51">
        <v>1960.00290322581</v>
      </c>
      <c r="CW51">
        <v>40.01</v>
      </c>
      <c r="CX51">
        <v>0</v>
      </c>
      <c r="CY51">
        <v>1663861929.2</v>
      </c>
      <c r="CZ51">
        <v>0</v>
      </c>
      <c r="DA51">
        <v>1663861963</v>
      </c>
      <c r="DB51" t="s">
        <v>465</v>
      </c>
      <c r="DC51">
        <v>1663861953</v>
      </c>
      <c r="DD51">
        <v>1663861963</v>
      </c>
      <c r="DE51">
        <v>35</v>
      </c>
      <c r="DF51">
        <v>-0.477</v>
      </c>
      <c r="DG51">
        <v>0.004</v>
      </c>
      <c r="DH51">
        <v>6.489</v>
      </c>
      <c r="DI51">
        <v>0.081</v>
      </c>
      <c r="DJ51">
        <v>401</v>
      </c>
      <c r="DK51">
        <v>14</v>
      </c>
      <c r="DL51">
        <v>0.16</v>
      </c>
      <c r="DM51">
        <v>0.05</v>
      </c>
      <c r="DN51">
        <v>-23.792885</v>
      </c>
      <c r="DO51">
        <v>-19.7102251407129</v>
      </c>
      <c r="DP51">
        <v>2.02433511264193</v>
      </c>
      <c r="DQ51">
        <v>0</v>
      </c>
      <c r="DR51">
        <v>5.19110875</v>
      </c>
      <c r="DS51">
        <v>0.00122262664163655</v>
      </c>
      <c r="DT51">
        <v>0.00970454125332565</v>
      </c>
      <c r="DU51">
        <v>1</v>
      </c>
      <c r="DV51">
        <v>1</v>
      </c>
      <c r="DW51">
        <v>2</v>
      </c>
      <c r="DX51" t="s">
        <v>373</v>
      </c>
      <c r="DY51">
        <v>2.97548</v>
      </c>
      <c r="DZ51">
        <v>2.75382</v>
      </c>
      <c r="EA51">
        <v>0.0831185</v>
      </c>
      <c r="EB51">
        <v>0.0889198</v>
      </c>
      <c r="EC51">
        <v>0.0900035</v>
      </c>
      <c r="ED51">
        <v>0.0727825</v>
      </c>
      <c r="EE51">
        <v>35809</v>
      </c>
      <c r="EF51">
        <v>38819.3</v>
      </c>
      <c r="EG51">
        <v>35387.2</v>
      </c>
      <c r="EH51">
        <v>38637.7</v>
      </c>
      <c r="EI51">
        <v>45645.9</v>
      </c>
      <c r="EJ51">
        <v>51735.9</v>
      </c>
      <c r="EK51">
        <v>55292.2</v>
      </c>
      <c r="EL51">
        <v>61962.3</v>
      </c>
      <c r="EM51">
        <v>2.009</v>
      </c>
      <c r="EN51">
        <v>1.8646</v>
      </c>
      <c r="EO51">
        <v>0.124872</v>
      </c>
      <c r="EP51">
        <v>0</v>
      </c>
      <c r="EQ51">
        <v>22.8838</v>
      </c>
      <c r="ER51">
        <v>999.9</v>
      </c>
      <c r="ES51">
        <v>50.739</v>
      </c>
      <c r="ET51">
        <v>27.019</v>
      </c>
      <c r="EU51">
        <v>20.0152</v>
      </c>
      <c r="EV51">
        <v>60.2549</v>
      </c>
      <c r="EW51">
        <v>46.851</v>
      </c>
      <c r="EX51">
        <v>1</v>
      </c>
      <c r="EY51">
        <v>-0.13311</v>
      </c>
      <c r="EZ51">
        <v>0.326841</v>
      </c>
      <c r="FA51">
        <v>20.1496</v>
      </c>
      <c r="FB51">
        <v>5.19932</v>
      </c>
      <c r="FC51">
        <v>12.004</v>
      </c>
      <c r="FD51">
        <v>4.9756</v>
      </c>
      <c r="FE51">
        <v>3.2934</v>
      </c>
      <c r="FF51">
        <v>9999</v>
      </c>
      <c r="FG51">
        <v>708.9</v>
      </c>
      <c r="FH51">
        <v>9999</v>
      </c>
      <c r="FI51">
        <v>9999</v>
      </c>
      <c r="FJ51">
        <v>1.86279</v>
      </c>
      <c r="FK51">
        <v>1.86771</v>
      </c>
      <c r="FL51">
        <v>1.86749</v>
      </c>
      <c r="FM51">
        <v>1.86865</v>
      </c>
      <c r="FN51">
        <v>1.86951</v>
      </c>
      <c r="FO51">
        <v>1.8656</v>
      </c>
      <c r="FP51">
        <v>1.86661</v>
      </c>
      <c r="FQ51">
        <v>1.86813</v>
      </c>
      <c r="FR51">
        <v>5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6.489</v>
      </c>
      <c r="GF51">
        <v>0.081</v>
      </c>
      <c r="GG51">
        <v>4.4402570897945</v>
      </c>
      <c r="GH51">
        <v>0.00658963167372077</v>
      </c>
      <c r="GI51">
        <v>-4.22092532282452e-07</v>
      </c>
      <c r="GJ51">
        <v>-7.06053572793055e-11</v>
      </c>
      <c r="GK51">
        <v>-0.039867501532054</v>
      </c>
      <c r="GL51">
        <v>-0.0215699510358357</v>
      </c>
      <c r="GM51">
        <v>0.00246731695535422</v>
      </c>
      <c r="GN51">
        <v>-2.63680080038783e-05</v>
      </c>
      <c r="GO51">
        <v>-4</v>
      </c>
      <c r="GP51">
        <v>2079</v>
      </c>
      <c r="GQ51">
        <v>1</v>
      </c>
      <c r="GR51">
        <v>22</v>
      </c>
      <c r="GS51">
        <v>1.1</v>
      </c>
      <c r="GT51">
        <v>1</v>
      </c>
      <c r="GU51">
        <v>0.997314</v>
      </c>
      <c r="GV51">
        <v>2.62939</v>
      </c>
      <c r="GW51">
        <v>1.54785</v>
      </c>
      <c r="GX51">
        <v>2.30469</v>
      </c>
      <c r="GY51">
        <v>1.34644</v>
      </c>
      <c r="GZ51">
        <v>2.30103</v>
      </c>
      <c r="HA51">
        <v>30.9552</v>
      </c>
      <c r="HB51">
        <v>15.4192</v>
      </c>
      <c r="HC51">
        <v>18</v>
      </c>
      <c r="HD51">
        <v>506.414</v>
      </c>
      <c r="HE51">
        <v>413.474</v>
      </c>
      <c r="HF51">
        <v>21.9219</v>
      </c>
      <c r="HG51">
        <v>25.5332</v>
      </c>
      <c r="HH51">
        <v>29.9998</v>
      </c>
      <c r="HI51">
        <v>25.5688</v>
      </c>
      <c r="HJ51">
        <v>25.5178</v>
      </c>
      <c r="HK51">
        <v>19.9819</v>
      </c>
      <c r="HL51">
        <v>29.5189</v>
      </c>
      <c r="HM51">
        <v>37.1686</v>
      </c>
      <c r="HN51">
        <v>21.9325</v>
      </c>
      <c r="HO51">
        <v>400</v>
      </c>
      <c r="HP51">
        <v>14.3771</v>
      </c>
      <c r="HQ51">
        <v>102.586</v>
      </c>
      <c r="HR51">
        <v>103.144</v>
      </c>
    </row>
    <row r="52" spans="1:226">
      <c r="A52">
        <v>36</v>
      </c>
      <c r="B52">
        <v>1663862024</v>
      </c>
      <c r="C52">
        <v>4004.5</v>
      </c>
      <c r="D52" t="s">
        <v>466</v>
      </c>
      <c r="E52" t="s">
        <v>467</v>
      </c>
      <c r="F52">
        <v>5</v>
      </c>
      <c r="G52" t="s">
        <v>404</v>
      </c>
      <c r="H52" t="s">
        <v>354</v>
      </c>
      <c r="I52">
        <v>1663862016</v>
      </c>
      <c r="J52">
        <f>(K52)/1000</f>
        <v>0</v>
      </c>
      <c r="K52">
        <f>IF(BF52, AN52, AH52)</f>
        <v>0</v>
      </c>
      <c r="L52">
        <f>IF(BF52, AI52, AG52)</f>
        <v>0</v>
      </c>
      <c r="M52">
        <f>BH52 - IF(AU52&gt;1, L52*BB52*100.0/(AW52*BV52), 0)</f>
        <v>0</v>
      </c>
      <c r="N52">
        <f>((T52-J52/2)*M52-L52)/(T52+J52/2)</f>
        <v>0</v>
      </c>
      <c r="O52">
        <f>N52*(BO52+BP52)/1000.0</f>
        <v>0</v>
      </c>
      <c r="P52">
        <f>(BH52 - IF(AU52&gt;1, L52*BB52*100.0/(AW52*BV52), 0))*(BO52+BP52)/1000.0</f>
        <v>0</v>
      </c>
      <c r="Q52">
        <f>2.0/((1/S52-1/R52)+SIGN(S52)*SQRT((1/S52-1/R52)*(1/S52-1/R52) + 4*BC52/((BC52+1)*(BC52+1))*(2*1/S52*1/R52-1/R52*1/R52)))</f>
        <v>0</v>
      </c>
      <c r="R52">
        <f>IF(LEFT(BD52,1)&lt;&gt;"0",IF(LEFT(BD52,1)="1",3.0,BE52),$D$5+$E$5*(BV52*BO52/($K$5*1000))+$F$5*(BV52*BO52/($K$5*1000))*MAX(MIN(BB52,$J$5),$I$5)*MAX(MIN(BB52,$J$5),$I$5)+$G$5*MAX(MIN(BB52,$J$5),$I$5)*(BV52*BO52/($K$5*1000))+$H$5*(BV52*BO52/($K$5*1000))*(BV52*BO52/($K$5*1000)))</f>
        <v>0</v>
      </c>
      <c r="S52">
        <f>J52*(1000-(1000*0.61365*exp(17.502*W52/(240.97+W52))/(BO52+BP52)+BJ52)/2)/(1000*0.61365*exp(17.502*W52/(240.97+W52))/(BO52+BP52)-BJ52)</f>
        <v>0</v>
      </c>
      <c r="T52">
        <f>1/((BC52+1)/(Q52/1.6)+1/(R52/1.37)) + BC52/((BC52+1)/(Q52/1.6) + BC52/(R52/1.37))</f>
        <v>0</v>
      </c>
      <c r="U52">
        <f>(AX52*BA52)</f>
        <v>0</v>
      </c>
      <c r="V52">
        <f>(BQ52+(U52+2*0.95*5.67E-8*(((BQ52+$B$7)+273)^4-(BQ52+273)^4)-44100*J52)/(1.84*29.3*R52+8*0.95*5.67E-8*(BQ52+273)^3))</f>
        <v>0</v>
      </c>
      <c r="W52">
        <f>($C$7*BR52+$D$7*BS52+$E$7*V52)</f>
        <v>0</v>
      </c>
      <c r="X52">
        <f>0.61365*exp(17.502*W52/(240.97+W52))</f>
        <v>0</v>
      </c>
      <c r="Y52">
        <f>(Z52/AA52*100)</f>
        <v>0</v>
      </c>
      <c r="Z52">
        <f>BJ52*(BO52+BP52)/1000</f>
        <v>0</v>
      </c>
      <c r="AA52">
        <f>0.61365*exp(17.502*BQ52/(240.97+BQ52))</f>
        <v>0</v>
      </c>
      <c r="AB52">
        <f>(X52-BJ52*(BO52+BP52)/1000)</f>
        <v>0</v>
      </c>
      <c r="AC52">
        <f>(-J52*44100)</f>
        <v>0</v>
      </c>
      <c r="AD52">
        <f>2*29.3*R52*0.92*(BQ52-W52)</f>
        <v>0</v>
      </c>
      <c r="AE52">
        <f>2*0.95*5.67E-8*(((BQ52+$B$7)+273)^4-(W52+273)^4)</f>
        <v>0</v>
      </c>
      <c r="AF52">
        <f>U52+AE52+AC52+AD52</f>
        <v>0</v>
      </c>
      <c r="AG52">
        <f>BN52*AU52*(BI52-BH52*(1000-AU52*BK52)/(1000-AU52*BJ52))/(100*BB52)</f>
        <v>0</v>
      </c>
      <c r="AH52">
        <f>1000*BN52*AU52*(BJ52-BK52)/(100*BB52*(1000-AU52*BJ52))</f>
        <v>0</v>
      </c>
      <c r="AI52">
        <f>(AJ52 - AK52 - BO52*1E3/(8.314*(BQ52+273.15)) * AM52/BN52 * AL52) * BN52/(100*BB52) * (1000 - BK52)/1000</f>
        <v>0</v>
      </c>
      <c r="AJ52">
        <v>406.001477378722</v>
      </c>
      <c r="AK52">
        <v>380.932806060606</v>
      </c>
      <c r="AL52">
        <v>-0.0312980733478577</v>
      </c>
      <c r="AM52">
        <v>65.1459796581423</v>
      </c>
      <c r="AN52">
        <f>(AP52 - AO52 + BO52*1E3/(8.314*(BQ52+273.15)) * AR52/BN52 * AQ52) * BN52/(100*BB52) * 1000/(1000 - AP52)</f>
        <v>0</v>
      </c>
      <c r="AO52">
        <v>14.527156412079</v>
      </c>
      <c r="AP52">
        <v>19.7245236363636</v>
      </c>
      <c r="AQ52">
        <v>-0.00702738731418522</v>
      </c>
      <c r="AR52">
        <v>121.737315223301</v>
      </c>
      <c r="AS52">
        <v>0</v>
      </c>
      <c r="AT52">
        <v>0</v>
      </c>
      <c r="AU52">
        <f>IF(AS52*$H$13&gt;=AW52,1.0,(AW52/(AW52-AS52*$H$13)))</f>
        <v>0</v>
      </c>
      <c r="AV52">
        <f>(AU52-1)*100</f>
        <v>0</v>
      </c>
      <c r="AW52">
        <f>MAX(0,($B$13+$C$13*BV52)/(1+$D$13*BV52)*BO52/(BQ52+273)*$E$13)</f>
        <v>0</v>
      </c>
      <c r="AX52">
        <f>$B$11*BW52+$C$11*BX52+$F$11*CI52*(1-CL52)</f>
        <v>0</v>
      </c>
      <c r="AY52">
        <f>AX52*AZ52</f>
        <v>0</v>
      </c>
      <c r="AZ52">
        <f>($B$11*$D$9+$C$11*$D$9+$F$11*((CV52+CN52)/MAX(CV52+CN52+CW52, 0.1)*$I$9+CW52/MAX(CV52+CN52+CW52, 0.1)*$J$9))/($B$11+$C$11+$F$11)</f>
        <v>0</v>
      </c>
      <c r="BA52">
        <f>($B$11*$K$9+$C$11*$K$9+$F$11*((CV52+CN52)/MAX(CV52+CN52+CW52, 0.1)*$P$9+CW52/MAX(CV52+CN52+CW52, 0.1)*$Q$9))/($B$11+$C$11+$F$11)</f>
        <v>0</v>
      </c>
      <c r="BB52">
        <v>6</v>
      </c>
      <c r="BC52">
        <v>0.5</v>
      </c>
      <c r="BD52" t="s">
        <v>355</v>
      </c>
      <c r="BE52">
        <v>2</v>
      </c>
      <c r="BF52" t="b">
        <v>0</v>
      </c>
      <c r="BG52">
        <v>1663862016</v>
      </c>
      <c r="BH52">
        <v>373.652096774194</v>
      </c>
      <c r="BI52">
        <v>400.062096774194</v>
      </c>
      <c r="BJ52">
        <v>19.5641774193548</v>
      </c>
      <c r="BK52">
        <v>14.6319129032258</v>
      </c>
      <c r="BL52">
        <v>367.204096774194</v>
      </c>
      <c r="BM52">
        <v>19.4801774193548</v>
      </c>
      <c r="BN52">
        <v>500.115161290323</v>
      </c>
      <c r="BO52">
        <v>90.8362580645161</v>
      </c>
      <c r="BP52">
        <v>0.100034209677419</v>
      </c>
      <c r="BQ52">
        <v>24.6948774193548</v>
      </c>
      <c r="BR52">
        <v>24.8942322580645</v>
      </c>
      <c r="BS52">
        <v>999.9</v>
      </c>
      <c r="BT52">
        <v>0</v>
      </c>
      <c r="BU52">
        <v>0</v>
      </c>
      <c r="BV52">
        <v>9995.8064516129</v>
      </c>
      <c r="BW52">
        <v>0</v>
      </c>
      <c r="BX52">
        <v>11.3086</v>
      </c>
      <c r="BY52">
        <v>-26.5352935483871</v>
      </c>
      <c r="BZ52">
        <v>381.058709677419</v>
      </c>
      <c r="CA52">
        <v>406.002612903226</v>
      </c>
      <c r="CB52">
        <v>5.13374677419355</v>
      </c>
      <c r="CC52">
        <v>400.062096774194</v>
      </c>
      <c r="CD52">
        <v>14.6319129032258</v>
      </c>
      <c r="CE52">
        <v>1.79543806451613</v>
      </c>
      <c r="CF52">
        <v>1.32910612903226</v>
      </c>
      <c r="CG52">
        <v>15.7471129032258</v>
      </c>
      <c r="CH52">
        <v>11.1319483870968</v>
      </c>
      <c r="CI52">
        <v>1999.97741935484</v>
      </c>
      <c r="CJ52">
        <v>0.979998064516129</v>
      </c>
      <c r="CK52">
        <v>0.020002</v>
      </c>
      <c r="CL52">
        <v>0</v>
      </c>
      <c r="CM52">
        <v>2.33181612903226</v>
      </c>
      <c r="CN52">
        <v>0</v>
      </c>
      <c r="CO52">
        <v>14748.7322580645</v>
      </c>
      <c r="CP52">
        <v>17299.9516129032</v>
      </c>
      <c r="CQ52">
        <v>38.8990322580645</v>
      </c>
      <c r="CR52">
        <v>39.5864193548387</v>
      </c>
      <c r="CS52">
        <v>38.5279677419355</v>
      </c>
      <c r="CT52">
        <v>38.2477419354839</v>
      </c>
      <c r="CU52">
        <v>38.0481612903226</v>
      </c>
      <c r="CV52">
        <v>1959.97483870968</v>
      </c>
      <c r="CW52">
        <v>40.0022580645161</v>
      </c>
      <c r="CX52">
        <v>0</v>
      </c>
      <c r="CY52">
        <v>1663862018</v>
      </c>
      <c r="CZ52">
        <v>0</v>
      </c>
      <c r="DA52">
        <v>1663862049</v>
      </c>
      <c r="DB52" t="s">
        <v>468</v>
      </c>
      <c r="DC52">
        <v>1663862040</v>
      </c>
      <c r="DD52">
        <v>1663862049</v>
      </c>
      <c r="DE52">
        <v>36</v>
      </c>
      <c r="DF52">
        <v>-0.041</v>
      </c>
      <c r="DG52">
        <v>-0.003</v>
      </c>
      <c r="DH52">
        <v>6.448</v>
      </c>
      <c r="DI52">
        <v>0.084</v>
      </c>
      <c r="DJ52">
        <v>400</v>
      </c>
      <c r="DK52">
        <v>14</v>
      </c>
      <c r="DL52">
        <v>0.24</v>
      </c>
      <c r="DM52">
        <v>0.03</v>
      </c>
      <c r="DN52">
        <v>-26.5115125</v>
      </c>
      <c r="DO52">
        <v>-0.0946232645402744</v>
      </c>
      <c r="DP52">
        <v>0.090855578220327</v>
      </c>
      <c r="DQ52">
        <v>1</v>
      </c>
      <c r="DR52">
        <v>5.0967985</v>
      </c>
      <c r="DS52">
        <v>0.661304915572212</v>
      </c>
      <c r="DT52">
        <v>0.064921119966849</v>
      </c>
      <c r="DU52">
        <v>0</v>
      </c>
      <c r="DV52">
        <v>1</v>
      </c>
      <c r="DW52">
        <v>2</v>
      </c>
      <c r="DX52" t="s">
        <v>373</v>
      </c>
      <c r="DY52">
        <v>2.97381</v>
      </c>
      <c r="DZ52">
        <v>2.75396</v>
      </c>
      <c r="EA52">
        <v>0.0830681</v>
      </c>
      <c r="EB52">
        <v>0.0888944</v>
      </c>
      <c r="EC52">
        <v>0.0906853</v>
      </c>
      <c r="ED52">
        <v>0.0735275</v>
      </c>
      <c r="EE52">
        <v>35814.9</v>
      </c>
      <c r="EF52">
        <v>38825.7</v>
      </c>
      <c r="EG52">
        <v>35390.6</v>
      </c>
      <c r="EH52">
        <v>38642.5</v>
      </c>
      <c r="EI52">
        <v>45614.7</v>
      </c>
      <c r="EJ52">
        <v>51700.8</v>
      </c>
      <c r="EK52">
        <v>55296.7</v>
      </c>
      <c r="EL52">
        <v>61970.1</v>
      </c>
      <c r="EM52">
        <v>2.0098</v>
      </c>
      <c r="EN52">
        <v>1.8658</v>
      </c>
      <c r="EO52">
        <v>0.120699</v>
      </c>
      <c r="EP52">
        <v>0</v>
      </c>
      <c r="EQ52">
        <v>22.8877</v>
      </c>
      <c r="ER52">
        <v>999.9</v>
      </c>
      <c r="ES52">
        <v>50.25</v>
      </c>
      <c r="ET52">
        <v>27.08</v>
      </c>
      <c r="EU52">
        <v>19.8937</v>
      </c>
      <c r="EV52">
        <v>60.3249</v>
      </c>
      <c r="EW52">
        <v>46.9872</v>
      </c>
      <c r="EX52">
        <v>1</v>
      </c>
      <c r="EY52">
        <v>-0.13872</v>
      </c>
      <c r="EZ52">
        <v>0.369804</v>
      </c>
      <c r="FA52">
        <v>20.1515</v>
      </c>
      <c r="FB52">
        <v>5.19932</v>
      </c>
      <c r="FC52">
        <v>12.004</v>
      </c>
      <c r="FD52">
        <v>4.976</v>
      </c>
      <c r="FE52">
        <v>3.2934</v>
      </c>
      <c r="FF52">
        <v>9999</v>
      </c>
      <c r="FG52">
        <v>708.9</v>
      </c>
      <c r="FH52">
        <v>9999</v>
      </c>
      <c r="FI52">
        <v>9999</v>
      </c>
      <c r="FJ52">
        <v>1.86282</v>
      </c>
      <c r="FK52">
        <v>1.8678</v>
      </c>
      <c r="FL52">
        <v>1.86752</v>
      </c>
      <c r="FM52">
        <v>1.86874</v>
      </c>
      <c r="FN52">
        <v>1.86951</v>
      </c>
      <c r="FO52">
        <v>1.86554</v>
      </c>
      <c r="FP52">
        <v>1.86664</v>
      </c>
      <c r="FQ52">
        <v>1.86807</v>
      </c>
      <c r="FR52">
        <v>5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6.448</v>
      </c>
      <c r="GF52">
        <v>0.084</v>
      </c>
      <c r="GG52">
        <v>3.96326807808884</v>
      </c>
      <c r="GH52">
        <v>0.00658963167372077</v>
      </c>
      <c r="GI52">
        <v>-4.22092532282452e-07</v>
      </c>
      <c r="GJ52">
        <v>-7.06053572793055e-11</v>
      </c>
      <c r="GK52">
        <v>-0.0357167374872947</v>
      </c>
      <c r="GL52">
        <v>-0.0215699510358357</v>
      </c>
      <c r="GM52">
        <v>0.00246731695535422</v>
      </c>
      <c r="GN52">
        <v>-2.63680080038783e-05</v>
      </c>
      <c r="GO52">
        <v>-4</v>
      </c>
      <c r="GP52">
        <v>2079</v>
      </c>
      <c r="GQ52">
        <v>1</v>
      </c>
      <c r="GR52">
        <v>22</v>
      </c>
      <c r="GS52">
        <v>1.2</v>
      </c>
      <c r="GT52">
        <v>1</v>
      </c>
      <c r="GU52">
        <v>0.993652</v>
      </c>
      <c r="GV52">
        <v>2.60742</v>
      </c>
      <c r="GW52">
        <v>1.54785</v>
      </c>
      <c r="GX52">
        <v>2.30469</v>
      </c>
      <c r="GY52">
        <v>1.34644</v>
      </c>
      <c r="GZ52">
        <v>2.38525</v>
      </c>
      <c r="HA52">
        <v>30.9769</v>
      </c>
      <c r="HB52">
        <v>15.4104</v>
      </c>
      <c r="HC52">
        <v>18</v>
      </c>
      <c r="HD52">
        <v>506.365</v>
      </c>
      <c r="HE52">
        <v>413.699</v>
      </c>
      <c r="HF52">
        <v>21.3622</v>
      </c>
      <c r="HG52">
        <v>25.4602</v>
      </c>
      <c r="HH52">
        <v>29.9997</v>
      </c>
      <c r="HI52">
        <v>25.5079</v>
      </c>
      <c r="HJ52">
        <v>25.4578</v>
      </c>
      <c r="HK52">
        <v>19.9314</v>
      </c>
      <c r="HL52">
        <v>28.1992</v>
      </c>
      <c r="HM52">
        <v>36.3349</v>
      </c>
      <c r="HN52">
        <v>21.4247</v>
      </c>
      <c r="HO52">
        <v>400</v>
      </c>
      <c r="HP52">
        <v>14.5035</v>
      </c>
      <c r="HQ52">
        <v>102.595</v>
      </c>
      <c r="HR52">
        <v>103.157</v>
      </c>
    </row>
    <row r="53" spans="1:226">
      <c r="A53">
        <v>37</v>
      </c>
      <c r="B53">
        <v>1663862110</v>
      </c>
      <c r="C53">
        <v>4090.5</v>
      </c>
      <c r="D53" t="s">
        <v>469</v>
      </c>
      <c r="E53" t="s">
        <v>470</v>
      </c>
      <c r="F53">
        <v>5</v>
      </c>
      <c r="G53" t="s">
        <v>404</v>
      </c>
      <c r="H53" t="s">
        <v>354</v>
      </c>
      <c r="I53">
        <v>1663862102</v>
      </c>
      <c r="J53">
        <f>(K53)/1000</f>
        <v>0</v>
      </c>
      <c r="K53">
        <f>IF(BF53, AN53, AH53)</f>
        <v>0</v>
      </c>
      <c r="L53">
        <f>IF(BF53, AI53, AG53)</f>
        <v>0</v>
      </c>
      <c r="M53">
        <f>BH53 - IF(AU53&gt;1, L53*BB53*100.0/(AW53*BV53), 0)</f>
        <v>0</v>
      </c>
      <c r="N53">
        <f>((T53-J53/2)*M53-L53)/(T53+J53/2)</f>
        <v>0</v>
      </c>
      <c r="O53">
        <f>N53*(BO53+BP53)/1000.0</f>
        <v>0</v>
      </c>
      <c r="P53">
        <f>(BH53 - IF(AU53&gt;1, L53*BB53*100.0/(AW53*BV53), 0))*(BO53+BP53)/1000.0</f>
        <v>0</v>
      </c>
      <c r="Q53">
        <f>2.0/((1/S53-1/R53)+SIGN(S53)*SQRT((1/S53-1/R53)*(1/S53-1/R53) + 4*BC53/((BC53+1)*(BC53+1))*(2*1/S53*1/R53-1/R53*1/R53)))</f>
        <v>0</v>
      </c>
      <c r="R53">
        <f>IF(LEFT(BD53,1)&lt;&gt;"0",IF(LEFT(BD53,1)="1",3.0,BE53),$D$5+$E$5*(BV53*BO53/($K$5*1000))+$F$5*(BV53*BO53/($K$5*1000))*MAX(MIN(BB53,$J$5),$I$5)*MAX(MIN(BB53,$J$5),$I$5)+$G$5*MAX(MIN(BB53,$J$5),$I$5)*(BV53*BO53/($K$5*1000))+$H$5*(BV53*BO53/($K$5*1000))*(BV53*BO53/($K$5*1000)))</f>
        <v>0</v>
      </c>
      <c r="S53">
        <f>J53*(1000-(1000*0.61365*exp(17.502*W53/(240.97+W53))/(BO53+BP53)+BJ53)/2)/(1000*0.61365*exp(17.502*W53/(240.97+W53))/(BO53+BP53)-BJ53)</f>
        <v>0</v>
      </c>
      <c r="T53">
        <f>1/((BC53+1)/(Q53/1.6)+1/(R53/1.37)) + BC53/((BC53+1)/(Q53/1.6) + BC53/(R53/1.37))</f>
        <v>0</v>
      </c>
      <c r="U53">
        <f>(AX53*BA53)</f>
        <v>0</v>
      </c>
      <c r="V53">
        <f>(BQ53+(U53+2*0.95*5.67E-8*(((BQ53+$B$7)+273)^4-(BQ53+273)^4)-44100*J53)/(1.84*29.3*R53+8*0.95*5.67E-8*(BQ53+273)^3))</f>
        <v>0</v>
      </c>
      <c r="W53">
        <f>($C$7*BR53+$D$7*BS53+$E$7*V53)</f>
        <v>0</v>
      </c>
      <c r="X53">
        <f>0.61365*exp(17.502*W53/(240.97+W53))</f>
        <v>0</v>
      </c>
      <c r="Y53">
        <f>(Z53/AA53*100)</f>
        <v>0</v>
      </c>
      <c r="Z53">
        <f>BJ53*(BO53+BP53)/1000</f>
        <v>0</v>
      </c>
      <c r="AA53">
        <f>0.61365*exp(17.502*BQ53/(240.97+BQ53))</f>
        <v>0</v>
      </c>
      <c r="AB53">
        <f>(X53-BJ53*(BO53+BP53)/1000)</f>
        <v>0</v>
      </c>
      <c r="AC53">
        <f>(-J53*44100)</f>
        <v>0</v>
      </c>
      <c r="AD53">
        <f>2*29.3*R53*0.92*(BQ53-W53)</f>
        <v>0</v>
      </c>
      <c r="AE53">
        <f>2*0.95*5.67E-8*(((BQ53+$B$7)+273)^4-(W53+273)^4)</f>
        <v>0</v>
      </c>
      <c r="AF53">
        <f>U53+AE53+AC53+AD53</f>
        <v>0</v>
      </c>
      <c r="AG53">
        <f>BN53*AU53*(BI53-BH53*(1000-AU53*BK53)/(1000-AU53*BJ53))/(100*BB53)</f>
        <v>0</v>
      </c>
      <c r="AH53">
        <f>1000*BN53*AU53*(BJ53-BK53)/(100*BB53*(1000-AU53*BJ53))</f>
        <v>0</v>
      </c>
      <c r="AI53">
        <f>(AJ53 - AK53 - BO53*1E3/(8.314*(BQ53+273.15)) * AM53/BN53 * AL53) * BN53/(100*BB53) * (1000 - BK53)/1000</f>
        <v>0</v>
      </c>
      <c r="AJ53">
        <v>609.081054106378</v>
      </c>
      <c r="AK53">
        <v>573.6464</v>
      </c>
      <c r="AL53">
        <v>0.0504010227091932</v>
      </c>
      <c r="AM53">
        <v>65.1467587444401</v>
      </c>
      <c r="AN53">
        <f>(AP53 - AO53 + BO53*1E3/(8.314*(BQ53+273.15)) * AR53/BN53 * AQ53) * BN53/(100*BB53) * 1000/(1000 - AP53)</f>
        <v>0</v>
      </c>
      <c r="AO53">
        <v>14.7733462342793</v>
      </c>
      <c r="AP53">
        <v>19.7968533333333</v>
      </c>
      <c r="AQ53">
        <v>-0.000118973919132668</v>
      </c>
      <c r="AR53">
        <v>122.018993599177</v>
      </c>
      <c r="AS53">
        <v>0</v>
      </c>
      <c r="AT53">
        <v>0</v>
      </c>
      <c r="AU53">
        <f>IF(AS53*$H$13&gt;=AW53,1.0,(AW53/(AW53-AS53*$H$13)))</f>
        <v>0</v>
      </c>
      <c r="AV53">
        <f>(AU53-1)*100</f>
        <v>0</v>
      </c>
      <c r="AW53">
        <f>MAX(0,($B$13+$C$13*BV53)/(1+$D$13*BV53)*BO53/(BQ53+273)*$E$13)</f>
        <v>0</v>
      </c>
      <c r="AX53">
        <f>$B$11*BW53+$C$11*BX53+$F$11*CI53*(1-CL53)</f>
        <v>0</v>
      </c>
      <c r="AY53">
        <f>AX53*AZ53</f>
        <v>0</v>
      </c>
      <c r="AZ53">
        <f>($B$11*$D$9+$C$11*$D$9+$F$11*((CV53+CN53)/MAX(CV53+CN53+CW53, 0.1)*$I$9+CW53/MAX(CV53+CN53+CW53, 0.1)*$J$9))/($B$11+$C$11+$F$11)</f>
        <v>0</v>
      </c>
      <c r="BA53">
        <f>($B$11*$K$9+$C$11*$K$9+$F$11*((CV53+CN53)/MAX(CV53+CN53+CW53, 0.1)*$P$9+CW53/MAX(CV53+CN53+CW53, 0.1)*$Q$9))/($B$11+$C$11+$F$11)</f>
        <v>0</v>
      </c>
      <c r="BB53">
        <v>6</v>
      </c>
      <c r="BC53">
        <v>0.5</v>
      </c>
      <c r="BD53" t="s">
        <v>355</v>
      </c>
      <c r="BE53">
        <v>2</v>
      </c>
      <c r="BF53" t="b">
        <v>0</v>
      </c>
      <c r="BG53">
        <v>1663862102</v>
      </c>
      <c r="BH53">
        <v>562.415967741936</v>
      </c>
      <c r="BI53">
        <v>600.022774193548</v>
      </c>
      <c r="BJ53">
        <v>19.6258032258064</v>
      </c>
      <c r="BK53">
        <v>14.7107677419355</v>
      </c>
      <c r="BL53">
        <v>554.503967741936</v>
      </c>
      <c r="BM53">
        <v>19.5278032258064</v>
      </c>
      <c r="BN53">
        <v>500.102967741935</v>
      </c>
      <c r="BO53">
        <v>90.8358967741936</v>
      </c>
      <c r="BP53">
        <v>0.100132116129032</v>
      </c>
      <c r="BQ53">
        <v>24.9146838709677</v>
      </c>
      <c r="BR53">
        <v>25.0073935483871</v>
      </c>
      <c r="BS53">
        <v>999.9</v>
      </c>
      <c r="BT53">
        <v>0</v>
      </c>
      <c r="BU53">
        <v>0</v>
      </c>
      <c r="BV53">
        <v>9980.96774193548</v>
      </c>
      <c r="BW53">
        <v>0</v>
      </c>
      <c r="BX53">
        <v>11.3221322580645</v>
      </c>
      <c r="BY53">
        <v>-38.0842806451613</v>
      </c>
      <c r="BZ53">
        <v>573.297161290323</v>
      </c>
      <c r="CA53">
        <v>608.981580645161</v>
      </c>
      <c r="CB53">
        <v>5.10182612903226</v>
      </c>
      <c r="CC53">
        <v>600.022774193548</v>
      </c>
      <c r="CD53">
        <v>14.7107677419355</v>
      </c>
      <c r="CE53">
        <v>1.79969483870968</v>
      </c>
      <c r="CF53">
        <v>1.33626612903226</v>
      </c>
      <c r="CG53">
        <v>15.7841322580645</v>
      </c>
      <c r="CH53">
        <v>11.2130064516129</v>
      </c>
      <c r="CI53">
        <v>1999.95580645161</v>
      </c>
      <c r="CJ53">
        <v>0.979994774193549</v>
      </c>
      <c r="CK53">
        <v>0.0200049</v>
      </c>
      <c r="CL53">
        <v>0</v>
      </c>
      <c r="CM53">
        <v>2.24390967741935</v>
      </c>
      <c r="CN53">
        <v>0</v>
      </c>
      <c r="CO53">
        <v>15056.6677419355</v>
      </c>
      <c r="CP53">
        <v>17299.7516129032</v>
      </c>
      <c r="CQ53">
        <v>40.5319677419355</v>
      </c>
      <c r="CR53">
        <v>41.0077741935484</v>
      </c>
      <c r="CS53">
        <v>39.9291612903226</v>
      </c>
      <c r="CT53">
        <v>40.2518064516129</v>
      </c>
      <c r="CU53">
        <v>39.5279677419355</v>
      </c>
      <c r="CV53">
        <v>1959.94580645161</v>
      </c>
      <c r="CW53">
        <v>40.01</v>
      </c>
      <c r="CX53">
        <v>0</v>
      </c>
      <c r="CY53">
        <v>1663862103.8</v>
      </c>
      <c r="CZ53">
        <v>0</v>
      </c>
      <c r="DA53">
        <v>1663862135.5</v>
      </c>
      <c r="DB53" t="s">
        <v>471</v>
      </c>
      <c r="DC53">
        <v>1663862129</v>
      </c>
      <c r="DD53">
        <v>1663862135.5</v>
      </c>
      <c r="DE53">
        <v>37</v>
      </c>
      <c r="DF53">
        <v>0.249</v>
      </c>
      <c r="DG53">
        <v>0.002</v>
      </c>
      <c r="DH53">
        <v>7.912</v>
      </c>
      <c r="DI53">
        <v>0.098</v>
      </c>
      <c r="DJ53">
        <v>600</v>
      </c>
      <c r="DK53">
        <v>15</v>
      </c>
      <c r="DL53">
        <v>0.15</v>
      </c>
      <c r="DM53">
        <v>0.04</v>
      </c>
      <c r="DN53">
        <v>-38.3329</v>
      </c>
      <c r="DO53">
        <v>4.21423789868673</v>
      </c>
      <c r="DP53">
        <v>0.44043473012468</v>
      </c>
      <c r="DQ53">
        <v>0</v>
      </c>
      <c r="DR53">
        <v>5.137287</v>
      </c>
      <c r="DS53">
        <v>-0.735071369606031</v>
      </c>
      <c r="DT53">
        <v>0.0729980929613918</v>
      </c>
      <c r="DU53">
        <v>0</v>
      </c>
      <c r="DV53">
        <v>0</v>
      </c>
      <c r="DW53">
        <v>2</v>
      </c>
      <c r="DX53" t="s">
        <v>357</v>
      </c>
      <c r="DY53">
        <v>2.97492</v>
      </c>
      <c r="DZ53">
        <v>2.75391</v>
      </c>
      <c r="EA53">
        <v>0.113182</v>
      </c>
      <c r="EB53">
        <v>0.119654</v>
      </c>
      <c r="EC53">
        <v>0.0909709</v>
      </c>
      <c r="ED53">
        <v>0.0745548</v>
      </c>
      <c r="EE53">
        <v>34642</v>
      </c>
      <c r="EF53">
        <v>37518.9</v>
      </c>
      <c r="EG53">
        <v>35393.1</v>
      </c>
      <c r="EH53">
        <v>38645.5</v>
      </c>
      <c r="EI53">
        <v>45603.2</v>
      </c>
      <c r="EJ53">
        <v>51648.3</v>
      </c>
      <c r="EK53">
        <v>55299.7</v>
      </c>
      <c r="EL53">
        <v>61975.2</v>
      </c>
      <c r="EM53">
        <v>2.0104</v>
      </c>
      <c r="EN53">
        <v>1.8682</v>
      </c>
      <c r="EO53">
        <v>0.127286</v>
      </c>
      <c r="EP53">
        <v>0</v>
      </c>
      <c r="EQ53">
        <v>22.9128</v>
      </c>
      <c r="ER53">
        <v>999.9</v>
      </c>
      <c r="ES53">
        <v>49.835</v>
      </c>
      <c r="ET53">
        <v>27.12</v>
      </c>
      <c r="EU53">
        <v>19.7747</v>
      </c>
      <c r="EV53">
        <v>60.4249</v>
      </c>
      <c r="EW53">
        <v>46.6146</v>
      </c>
      <c r="EX53">
        <v>1</v>
      </c>
      <c r="EY53">
        <v>-0.142175</v>
      </c>
      <c r="EZ53">
        <v>1.12656</v>
      </c>
      <c r="FA53">
        <v>20.1473</v>
      </c>
      <c r="FB53">
        <v>5.20172</v>
      </c>
      <c r="FC53">
        <v>12.004</v>
      </c>
      <c r="FD53">
        <v>4.976</v>
      </c>
      <c r="FE53">
        <v>3.2934</v>
      </c>
      <c r="FF53">
        <v>9999</v>
      </c>
      <c r="FG53">
        <v>708.9</v>
      </c>
      <c r="FH53">
        <v>9999</v>
      </c>
      <c r="FI53">
        <v>9999</v>
      </c>
      <c r="FJ53">
        <v>1.86279</v>
      </c>
      <c r="FK53">
        <v>1.86771</v>
      </c>
      <c r="FL53">
        <v>1.86749</v>
      </c>
      <c r="FM53">
        <v>1.86871</v>
      </c>
      <c r="FN53">
        <v>1.8696</v>
      </c>
      <c r="FO53">
        <v>1.86557</v>
      </c>
      <c r="FP53">
        <v>1.8667</v>
      </c>
      <c r="FQ53">
        <v>1.8681</v>
      </c>
      <c r="FR53">
        <v>5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7.912</v>
      </c>
      <c r="GF53">
        <v>0.098</v>
      </c>
      <c r="GG53">
        <v>3.92246291727584</v>
      </c>
      <c r="GH53">
        <v>0.00658963167372077</v>
      </c>
      <c r="GI53">
        <v>-4.22092532282452e-07</v>
      </c>
      <c r="GJ53">
        <v>-7.06053572793055e-11</v>
      </c>
      <c r="GK53">
        <v>-0.0385168418496106</v>
      </c>
      <c r="GL53">
        <v>-0.0215699510358357</v>
      </c>
      <c r="GM53">
        <v>0.00246731695535422</v>
      </c>
      <c r="GN53">
        <v>-2.63680080038783e-05</v>
      </c>
      <c r="GO53">
        <v>-4</v>
      </c>
      <c r="GP53">
        <v>2079</v>
      </c>
      <c r="GQ53">
        <v>1</v>
      </c>
      <c r="GR53">
        <v>22</v>
      </c>
      <c r="GS53">
        <v>1.2</v>
      </c>
      <c r="GT53">
        <v>1</v>
      </c>
      <c r="GU53">
        <v>1.36963</v>
      </c>
      <c r="GV53">
        <v>2.62451</v>
      </c>
      <c r="GW53">
        <v>1.54785</v>
      </c>
      <c r="GX53">
        <v>2.30347</v>
      </c>
      <c r="GY53">
        <v>1.34644</v>
      </c>
      <c r="GZ53">
        <v>2.23755</v>
      </c>
      <c r="HA53">
        <v>30.9769</v>
      </c>
      <c r="HB53">
        <v>15.3841</v>
      </c>
      <c r="HC53">
        <v>18</v>
      </c>
      <c r="HD53">
        <v>506.238</v>
      </c>
      <c r="HE53">
        <v>414.631</v>
      </c>
      <c r="HF53">
        <v>21.55</v>
      </c>
      <c r="HG53">
        <v>25.4046</v>
      </c>
      <c r="HH53">
        <v>29.999</v>
      </c>
      <c r="HI53">
        <v>25.4523</v>
      </c>
      <c r="HJ53">
        <v>25.403</v>
      </c>
      <c r="HK53">
        <v>27.4406</v>
      </c>
      <c r="HL53">
        <v>26.114</v>
      </c>
      <c r="HM53">
        <v>35.8588</v>
      </c>
      <c r="HN53">
        <v>21.6183</v>
      </c>
      <c r="HO53">
        <v>600</v>
      </c>
      <c r="HP53">
        <v>14.872</v>
      </c>
      <c r="HQ53">
        <v>102.601</v>
      </c>
      <c r="HR53">
        <v>103.166</v>
      </c>
    </row>
    <row r="54" spans="1:226">
      <c r="A54">
        <v>38</v>
      </c>
      <c r="B54">
        <v>1663862196.5</v>
      </c>
      <c r="C54">
        <v>4177</v>
      </c>
      <c r="D54" t="s">
        <v>472</v>
      </c>
      <c r="E54" t="s">
        <v>473</v>
      </c>
      <c r="F54">
        <v>5</v>
      </c>
      <c r="G54" t="s">
        <v>404</v>
      </c>
      <c r="H54" t="s">
        <v>354</v>
      </c>
      <c r="I54">
        <v>1663862188.5</v>
      </c>
      <c r="J54">
        <f>(K54)/1000</f>
        <v>0</v>
      </c>
      <c r="K54">
        <f>IF(BF54, AN54, AH54)</f>
        <v>0</v>
      </c>
      <c r="L54">
        <f>IF(BF54, AI54, AG54)</f>
        <v>0</v>
      </c>
      <c r="M54">
        <f>BH54 - IF(AU54&gt;1, L54*BB54*100.0/(AW54*BV54), 0)</f>
        <v>0</v>
      </c>
      <c r="N54">
        <f>((T54-J54/2)*M54-L54)/(T54+J54/2)</f>
        <v>0</v>
      </c>
      <c r="O54">
        <f>N54*(BO54+BP54)/1000.0</f>
        <v>0</v>
      </c>
      <c r="P54">
        <f>(BH54 - IF(AU54&gt;1, L54*BB54*100.0/(AW54*BV54), 0))*(BO54+BP54)/1000.0</f>
        <v>0</v>
      </c>
      <c r="Q54">
        <f>2.0/((1/S54-1/R54)+SIGN(S54)*SQRT((1/S54-1/R54)*(1/S54-1/R54) + 4*BC54/((BC54+1)*(BC54+1))*(2*1/S54*1/R54-1/R54*1/R54)))</f>
        <v>0</v>
      </c>
      <c r="R54">
        <f>IF(LEFT(BD54,1)&lt;&gt;"0",IF(LEFT(BD54,1)="1",3.0,BE54),$D$5+$E$5*(BV54*BO54/($K$5*1000))+$F$5*(BV54*BO54/($K$5*1000))*MAX(MIN(BB54,$J$5),$I$5)*MAX(MIN(BB54,$J$5),$I$5)+$G$5*MAX(MIN(BB54,$J$5),$I$5)*(BV54*BO54/($K$5*1000))+$H$5*(BV54*BO54/($K$5*1000))*(BV54*BO54/($K$5*1000)))</f>
        <v>0</v>
      </c>
      <c r="S54">
        <f>J54*(1000-(1000*0.61365*exp(17.502*W54/(240.97+W54))/(BO54+BP54)+BJ54)/2)/(1000*0.61365*exp(17.502*W54/(240.97+W54))/(BO54+BP54)-BJ54)</f>
        <v>0</v>
      </c>
      <c r="T54">
        <f>1/((BC54+1)/(Q54/1.6)+1/(R54/1.37)) + BC54/((BC54+1)/(Q54/1.6) + BC54/(R54/1.37))</f>
        <v>0</v>
      </c>
      <c r="U54">
        <f>(AX54*BA54)</f>
        <v>0</v>
      </c>
      <c r="V54">
        <f>(BQ54+(U54+2*0.95*5.67E-8*(((BQ54+$B$7)+273)^4-(BQ54+273)^4)-44100*J54)/(1.84*29.3*R54+8*0.95*5.67E-8*(BQ54+273)^3))</f>
        <v>0</v>
      </c>
      <c r="W54">
        <f>($C$7*BR54+$D$7*BS54+$E$7*V54)</f>
        <v>0</v>
      </c>
      <c r="X54">
        <f>0.61365*exp(17.502*W54/(240.97+W54))</f>
        <v>0</v>
      </c>
      <c r="Y54">
        <f>(Z54/AA54*100)</f>
        <v>0</v>
      </c>
      <c r="Z54">
        <f>BJ54*(BO54+BP54)/1000</f>
        <v>0</v>
      </c>
      <c r="AA54">
        <f>0.61365*exp(17.502*BQ54/(240.97+BQ54))</f>
        <v>0</v>
      </c>
      <c r="AB54">
        <f>(X54-BJ54*(BO54+BP54)/1000)</f>
        <v>0</v>
      </c>
      <c r="AC54">
        <f>(-J54*44100)</f>
        <v>0</v>
      </c>
      <c r="AD54">
        <f>2*29.3*R54*0.92*(BQ54-W54)</f>
        <v>0</v>
      </c>
      <c r="AE54">
        <f>2*0.95*5.67E-8*(((BQ54+$B$7)+273)^4-(W54+273)^4)</f>
        <v>0</v>
      </c>
      <c r="AF54">
        <f>U54+AE54+AC54+AD54</f>
        <v>0</v>
      </c>
      <c r="AG54">
        <f>BN54*AU54*(BI54-BH54*(1000-AU54*BK54)/(1000-AU54*BJ54))/(100*BB54)</f>
        <v>0</v>
      </c>
      <c r="AH54">
        <f>1000*BN54*AU54*(BJ54-BK54)/(100*BB54*(1000-AU54*BJ54))</f>
        <v>0</v>
      </c>
      <c r="AI54">
        <f>(AJ54 - AK54 - BO54*1E3/(8.314*(BQ54+273.15)) * AM54/BN54 * AL54) * BN54/(100*BB54) * (1000 - BK54)/1000</f>
        <v>0</v>
      </c>
      <c r="AJ54">
        <v>812.490291850106</v>
      </c>
      <c r="AK54">
        <v>772.850733333333</v>
      </c>
      <c r="AL54">
        <v>0.0386409441583717</v>
      </c>
      <c r="AM54">
        <v>65.1391523992767</v>
      </c>
      <c r="AN54">
        <f>(AP54 - AO54 + BO54*1E3/(8.314*(BQ54+273.15)) * AR54/BN54 * AQ54) * BN54/(100*BB54) * 1000/(1000 - AP54)</f>
        <v>0</v>
      </c>
      <c r="AO54">
        <v>15.4662812384465</v>
      </c>
      <c r="AP54">
        <v>20.2118842424242</v>
      </c>
      <c r="AQ54">
        <v>0.000153016395590555</v>
      </c>
      <c r="AR54">
        <v>121.918234314942</v>
      </c>
      <c r="AS54">
        <v>0</v>
      </c>
      <c r="AT54">
        <v>0</v>
      </c>
      <c r="AU54">
        <f>IF(AS54*$H$13&gt;=AW54,1.0,(AW54/(AW54-AS54*$H$13)))</f>
        <v>0</v>
      </c>
      <c r="AV54">
        <f>(AU54-1)*100</f>
        <v>0</v>
      </c>
      <c r="AW54">
        <f>MAX(0,($B$13+$C$13*BV54)/(1+$D$13*BV54)*BO54/(BQ54+273)*$E$13)</f>
        <v>0</v>
      </c>
      <c r="AX54">
        <f>$B$11*BW54+$C$11*BX54+$F$11*CI54*(1-CL54)</f>
        <v>0</v>
      </c>
      <c r="AY54">
        <f>AX54*AZ54</f>
        <v>0</v>
      </c>
      <c r="AZ54">
        <f>($B$11*$D$9+$C$11*$D$9+$F$11*((CV54+CN54)/MAX(CV54+CN54+CW54, 0.1)*$I$9+CW54/MAX(CV54+CN54+CW54, 0.1)*$J$9))/($B$11+$C$11+$F$11)</f>
        <v>0</v>
      </c>
      <c r="BA54">
        <f>($B$11*$K$9+$C$11*$K$9+$F$11*((CV54+CN54)/MAX(CV54+CN54+CW54, 0.1)*$P$9+CW54/MAX(CV54+CN54+CW54, 0.1)*$Q$9))/($B$11+$C$11+$F$11)</f>
        <v>0</v>
      </c>
      <c r="BB54">
        <v>6</v>
      </c>
      <c r="BC54">
        <v>0.5</v>
      </c>
      <c r="BD54" t="s">
        <v>355</v>
      </c>
      <c r="BE54">
        <v>2</v>
      </c>
      <c r="BF54" t="b">
        <v>0</v>
      </c>
      <c r="BG54">
        <v>1663862188.5</v>
      </c>
      <c r="BH54">
        <v>757.341451612903</v>
      </c>
      <c r="BI54">
        <v>799.998677419355</v>
      </c>
      <c r="BJ54">
        <v>20.0231677419355</v>
      </c>
      <c r="BK54">
        <v>15.4336096774194</v>
      </c>
      <c r="BL54">
        <v>748.158451612903</v>
      </c>
      <c r="BM54">
        <v>19.9041677419355</v>
      </c>
      <c r="BN54">
        <v>500.107903225806</v>
      </c>
      <c r="BO54">
        <v>90.8361096774194</v>
      </c>
      <c r="BP54">
        <v>0.100033625806452</v>
      </c>
      <c r="BQ54">
        <v>24.9905161290323</v>
      </c>
      <c r="BR54">
        <v>25.0090903225807</v>
      </c>
      <c r="BS54">
        <v>999.9</v>
      </c>
      <c r="BT54">
        <v>0</v>
      </c>
      <c r="BU54">
        <v>0</v>
      </c>
      <c r="BV54">
        <v>9995.8064516129</v>
      </c>
      <c r="BW54">
        <v>0</v>
      </c>
      <c r="BX54">
        <v>11.312164516129</v>
      </c>
      <c r="BY54">
        <v>-43.0042032258064</v>
      </c>
      <c r="BZ54">
        <v>772.606870967742</v>
      </c>
      <c r="CA54">
        <v>812.539032258065</v>
      </c>
      <c r="CB54">
        <v>4.77393419354839</v>
      </c>
      <c r="CC54">
        <v>799.998677419355</v>
      </c>
      <c r="CD54">
        <v>15.4336096774194</v>
      </c>
      <c r="CE54">
        <v>1.83557580645161</v>
      </c>
      <c r="CF54">
        <v>1.40192935483871</v>
      </c>
      <c r="CG54">
        <v>16.0930838709677</v>
      </c>
      <c r="CH54">
        <v>11.9385096774194</v>
      </c>
      <c r="CI54">
        <v>2000.09193548387</v>
      </c>
      <c r="CJ54">
        <v>0.980002516129032</v>
      </c>
      <c r="CK54">
        <v>0.0199975935483871</v>
      </c>
      <c r="CL54">
        <v>0</v>
      </c>
      <c r="CM54">
        <v>2.31949032258065</v>
      </c>
      <c r="CN54">
        <v>0</v>
      </c>
      <c r="CO54">
        <v>15106.964516129</v>
      </c>
      <c r="CP54">
        <v>17300.9612903226</v>
      </c>
      <c r="CQ54">
        <v>41.8928387096774</v>
      </c>
      <c r="CR54">
        <v>41.892935483871</v>
      </c>
      <c r="CS54">
        <v>41.161</v>
      </c>
      <c r="CT54">
        <v>41.5098387096774</v>
      </c>
      <c r="CU54">
        <v>40.7577096774193</v>
      </c>
      <c r="CV54">
        <v>1960.09419354839</v>
      </c>
      <c r="CW54">
        <v>39.9970967741936</v>
      </c>
      <c r="CX54">
        <v>0</v>
      </c>
      <c r="CY54">
        <v>1663862190.2</v>
      </c>
      <c r="CZ54">
        <v>0</v>
      </c>
      <c r="DA54">
        <v>1663862220.5</v>
      </c>
      <c r="DB54" t="s">
        <v>474</v>
      </c>
      <c r="DC54">
        <v>1663862218.5</v>
      </c>
      <c r="DD54">
        <v>1663862220.5</v>
      </c>
      <c r="DE54">
        <v>38</v>
      </c>
      <c r="DF54">
        <v>0.099</v>
      </c>
      <c r="DG54">
        <v>-0.002</v>
      </c>
      <c r="DH54">
        <v>9.183</v>
      </c>
      <c r="DI54">
        <v>0.119</v>
      </c>
      <c r="DJ54">
        <v>800</v>
      </c>
      <c r="DK54">
        <v>16</v>
      </c>
      <c r="DL54">
        <v>0.15</v>
      </c>
      <c r="DM54">
        <v>0.05</v>
      </c>
      <c r="DN54">
        <v>-43.24406</v>
      </c>
      <c r="DO54">
        <v>4.54340938086311</v>
      </c>
      <c r="DP54">
        <v>0.47405716469641</v>
      </c>
      <c r="DQ54">
        <v>0</v>
      </c>
      <c r="DR54">
        <v>4.78413525</v>
      </c>
      <c r="DS54">
        <v>-0.258298198874298</v>
      </c>
      <c r="DT54">
        <v>0.025663297818821</v>
      </c>
      <c r="DU54">
        <v>0</v>
      </c>
      <c r="DV54">
        <v>0</v>
      </c>
      <c r="DW54">
        <v>2</v>
      </c>
      <c r="DX54" t="s">
        <v>357</v>
      </c>
      <c r="DY54">
        <v>2.9749</v>
      </c>
      <c r="DZ54">
        <v>2.75374</v>
      </c>
      <c r="EA54">
        <v>0.139326</v>
      </c>
      <c r="EB54">
        <v>0.145611</v>
      </c>
      <c r="EC54">
        <v>0.0922845</v>
      </c>
      <c r="ED54">
        <v>0.0770622</v>
      </c>
      <c r="EE54">
        <v>33624.8</v>
      </c>
      <c r="EF54">
        <v>36419.6</v>
      </c>
      <c r="EG54">
        <v>35396.2</v>
      </c>
      <c r="EH54">
        <v>38651.3</v>
      </c>
      <c r="EI54">
        <v>45539.7</v>
      </c>
      <c r="EJ54">
        <v>51514.8</v>
      </c>
      <c r="EK54">
        <v>55303.3</v>
      </c>
      <c r="EL54">
        <v>61982.7</v>
      </c>
      <c r="EM54">
        <v>2.0106</v>
      </c>
      <c r="EN54">
        <v>1.8706</v>
      </c>
      <c r="EO54">
        <v>0.126213</v>
      </c>
      <c r="EP54">
        <v>0</v>
      </c>
      <c r="EQ54">
        <v>22.934</v>
      </c>
      <c r="ER54">
        <v>999.9</v>
      </c>
      <c r="ES54">
        <v>49.493</v>
      </c>
      <c r="ET54">
        <v>27.15</v>
      </c>
      <c r="EU54">
        <v>19.6728</v>
      </c>
      <c r="EV54">
        <v>60.6149</v>
      </c>
      <c r="EW54">
        <v>47.0673</v>
      </c>
      <c r="EX54">
        <v>1</v>
      </c>
      <c r="EY54">
        <v>-0.147886</v>
      </c>
      <c r="EZ54">
        <v>1.04031</v>
      </c>
      <c r="FA54">
        <v>20.1467</v>
      </c>
      <c r="FB54">
        <v>5.19932</v>
      </c>
      <c r="FC54">
        <v>12.004</v>
      </c>
      <c r="FD54">
        <v>4.9756</v>
      </c>
      <c r="FE54">
        <v>3.293</v>
      </c>
      <c r="FF54">
        <v>9999</v>
      </c>
      <c r="FG54">
        <v>708.9</v>
      </c>
      <c r="FH54">
        <v>9999</v>
      </c>
      <c r="FI54">
        <v>9999</v>
      </c>
      <c r="FJ54">
        <v>1.86279</v>
      </c>
      <c r="FK54">
        <v>1.8678</v>
      </c>
      <c r="FL54">
        <v>1.86752</v>
      </c>
      <c r="FM54">
        <v>1.86868</v>
      </c>
      <c r="FN54">
        <v>1.86954</v>
      </c>
      <c r="FO54">
        <v>1.86557</v>
      </c>
      <c r="FP54">
        <v>1.86661</v>
      </c>
      <c r="FQ54">
        <v>1.86801</v>
      </c>
      <c r="FR54">
        <v>5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9.183</v>
      </c>
      <c r="GF54">
        <v>0.119</v>
      </c>
      <c r="GG54">
        <v>4.17174199728748</v>
      </c>
      <c r="GH54">
        <v>0.00658963167372077</v>
      </c>
      <c r="GI54">
        <v>-4.22092532282452e-07</v>
      </c>
      <c r="GJ54">
        <v>-7.06053572793055e-11</v>
      </c>
      <c r="GK54">
        <v>-0.0368419650277101</v>
      </c>
      <c r="GL54">
        <v>-0.0215699510358357</v>
      </c>
      <c r="GM54">
        <v>0.00246731695535422</v>
      </c>
      <c r="GN54">
        <v>-2.63680080038783e-05</v>
      </c>
      <c r="GO54">
        <v>-4</v>
      </c>
      <c r="GP54">
        <v>2079</v>
      </c>
      <c r="GQ54">
        <v>1</v>
      </c>
      <c r="GR54">
        <v>22</v>
      </c>
      <c r="GS54">
        <v>1.1</v>
      </c>
      <c r="GT54">
        <v>1</v>
      </c>
      <c r="GU54">
        <v>1.72363</v>
      </c>
      <c r="GV54">
        <v>2.60986</v>
      </c>
      <c r="GW54">
        <v>1.54785</v>
      </c>
      <c r="GX54">
        <v>2.30469</v>
      </c>
      <c r="GY54">
        <v>1.34644</v>
      </c>
      <c r="GZ54">
        <v>2.43286</v>
      </c>
      <c r="HA54">
        <v>30.9985</v>
      </c>
      <c r="HB54">
        <v>15.3841</v>
      </c>
      <c r="HC54">
        <v>18</v>
      </c>
      <c r="HD54">
        <v>505.87</v>
      </c>
      <c r="HE54">
        <v>415.581</v>
      </c>
      <c r="HF54">
        <v>21.3332</v>
      </c>
      <c r="HG54">
        <v>25.3512</v>
      </c>
      <c r="HH54">
        <v>29.9995</v>
      </c>
      <c r="HI54">
        <v>25.399</v>
      </c>
      <c r="HJ54">
        <v>25.35</v>
      </c>
      <c r="HK54">
        <v>34.5239</v>
      </c>
      <c r="HL54">
        <v>22.333</v>
      </c>
      <c r="HM54">
        <v>35.5685</v>
      </c>
      <c r="HN54">
        <v>21.3406</v>
      </c>
      <c r="HO54">
        <v>800</v>
      </c>
      <c r="HP54">
        <v>15.5633</v>
      </c>
      <c r="HQ54">
        <v>102.609</v>
      </c>
      <c r="HR54">
        <v>103.179</v>
      </c>
    </row>
    <row r="55" spans="1:226">
      <c r="A55">
        <v>39</v>
      </c>
      <c r="B55">
        <v>1663862281.5</v>
      </c>
      <c r="C55">
        <v>4262</v>
      </c>
      <c r="D55" t="s">
        <v>475</v>
      </c>
      <c r="E55" t="s">
        <v>476</v>
      </c>
      <c r="F55">
        <v>5</v>
      </c>
      <c r="G55" t="s">
        <v>404</v>
      </c>
      <c r="H55" t="s">
        <v>354</v>
      </c>
      <c r="I55">
        <v>1663862273.5</v>
      </c>
      <c r="J55">
        <f>(K55)/1000</f>
        <v>0</v>
      </c>
      <c r="K55">
        <f>IF(BF55, AN55, AH55)</f>
        <v>0</v>
      </c>
      <c r="L55">
        <f>IF(BF55, AI55, AG55)</f>
        <v>0</v>
      </c>
      <c r="M55">
        <f>BH55 - IF(AU55&gt;1, L55*BB55*100.0/(AW55*BV55), 0)</f>
        <v>0</v>
      </c>
      <c r="N55">
        <f>((T55-J55/2)*M55-L55)/(T55+J55/2)</f>
        <v>0</v>
      </c>
      <c r="O55">
        <f>N55*(BO55+BP55)/1000.0</f>
        <v>0</v>
      </c>
      <c r="P55">
        <f>(BH55 - IF(AU55&gt;1, L55*BB55*100.0/(AW55*BV55), 0))*(BO55+BP55)/1000.0</f>
        <v>0</v>
      </c>
      <c r="Q55">
        <f>2.0/((1/S55-1/R55)+SIGN(S55)*SQRT((1/S55-1/R55)*(1/S55-1/R55) + 4*BC55/((BC55+1)*(BC55+1))*(2*1/S55*1/R55-1/R55*1/R55)))</f>
        <v>0</v>
      </c>
      <c r="R55">
        <f>IF(LEFT(BD55,1)&lt;&gt;"0",IF(LEFT(BD55,1)="1",3.0,BE55),$D$5+$E$5*(BV55*BO55/($K$5*1000))+$F$5*(BV55*BO55/($K$5*1000))*MAX(MIN(BB55,$J$5),$I$5)*MAX(MIN(BB55,$J$5),$I$5)+$G$5*MAX(MIN(BB55,$J$5),$I$5)*(BV55*BO55/($K$5*1000))+$H$5*(BV55*BO55/($K$5*1000))*(BV55*BO55/($K$5*1000)))</f>
        <v>0</v>
      </c>
      <c r="S55">
        <f>J55*(1000-(1000*0.61365*exp(17.502*W55/(240.97+W55))/(BO55+BP55)+BJ55)/2)/(1000*0.61365*exp(17.502*W55/(240.97+W55))/(BO55+BP55)-BJ55)</f>
        <v>0</v>
      </c>
      <c r="T55">
        <f>1/((BC55+1)/(Q55/1.6)+1/(R55/1.37)) + BC55/((BC55+1)/(Q55/1.6) + BC55/(R55/1.37))</f>
        <v>0</v>
      </c>
      <c r="U55">
        <f>(AX55*BA55)</f>
        <v>0</v>
      </c>
      <c r="V55">
        <f>(BQ55+(U55+2*0.95*5.67E-8*(((BQ55+$B$7)+273)^4-(BQ55+273)^4)-44100*J55)/(1.84*29.3*R55+8*0.95*5.67E-8*(BQ55+273)^3))</f>
        <v>0</v>
      </c>
      <c r="W55">
        <f>($C$7*BR55+$D$7*BS55+$E$7*V55)</f>
        <v>0</v>
      </c>
      <c r="X55">
        <f>0.61365*exp(17.502*W55/(240.97+W55))</f>
        <v>0</v>
      </c>
      <c r="Y55">
        <f>(Z55/AA55*100)</f>
        <v>0</v>
      </c>
      <c r="Z55">
        <f>BJ55*(BO55+BP55)/1000</f>
        <v>0</v>
      </c>
      <c r="AA55">
        <f>0.61365*exp(17.502*BQ55/(240.97+BQ55))</f>
        <v>0</v>
      </c>
      <c r="AB55">
        <f>(X55-BJ55*(BO55+BP55)/1000)</f>
        <v>0</v>
      </c>
      <c r="AC55">
        <f>(-J55*44100)</f>
        <v>0</v>
      </c>
      <c r="AD55">
        <f>2*29.3*R55*0.92*(BQ55-W55)</f>
        <v>0</v>
      </c>
      <c r="AE55">
        <f>2*0.95*5.67E-8*(((BQ55+$B$7)+273)^4-(W55+273)^4)</f>
        <v>0</v>
      </c>
      <c r="AF55">
        <f>U55+AE55+AC55+AD55</f>
        <v>0</v>
      </c>
      <c r="AG55">
        <f>BN55*AU55*(BI55-BH55*(1000-AU55*BK55)/(1000-AU55*BJ55))/(100*BB55)</f>
        <v>0</v>
      </c>
      <c r="AH55">
        <f>1000*BN55*AU55*(BJ55-BK55)/(100*BB55*(1000-AU55*BJ55))</f>
        <v>0</v>
      </c>
      <c r="AI55">
        <f>(AJ55 - AK55 - BO55*1E3/(8.314*(BQ55+273.15)) * AM55/BN55 * AL55) * BN55/(100*BB55) * (1000 - BK55)/1000</f>
        <v>0</v>
      </c>
      <c r="AJ55">
        <v>1016.67586056656</v>
      </c>
      <c r="AK55">
        <v>974.418</v>
      </c>
      <c r="AL55">
        <v>0.00152737102210868</v>
      </c>
      <c r="AM55">
        <v>65.1332948409189</v>
      </c>
      <c r="AN55">
        <f>(AP55 - AO55 + BO55*1E3/(8.314*(BQ55+273.15)) * AR55/BN55 * AQ55) * BN55/(100*BB55) * 1000/(1000 - AP55)</f>
        <v>0</v>
      </c>
      <c r="AO55">
        <v>16.480494154111</v>
      </c>
      <c r="AP55">
        <v>20.5387012121212</v>
      </c>
      <c r="AQ55">
        <v>0.000250360813860332</v>
      </c>
      <c r="AR55">
        <v>122.313443811863</v>
      </c>
      <c r="AS55">
        <v>0</v>
      </c>
      <c r="AT55">
        <v>0</v>
      </c>
      <c r="AU55">
        <f>IF(AS55*$H$13&gt;=AW55,1.0,(AW55/(AW55-AS55*$H$13)))</f>
        <v>0</v>
      </c>
      <c r="AV55">
        <f>(AU55-1)*100</f>
        <v>0</v>
      </c>
      <c r="AW55">
        <f>MAX(0,($B$13+$C$13*BV55)/(1+$D$13*BV55)*BO55/(BQ55+273)*$E$13)</f>
        <v>0</v>
      </c>
      <c r="AX55">
        <f>$B$11*BW55+$C$11*BX55+$F$11*CI55*(1-CL55)</f>
        <v>0</v>
      </c>
      <c r="AY55">
        <f>AX55*AZ55</f>
        <v>0</v>
      </c>
      <c r="AZ55">
        <f>($B$11*$D$9+$C$11*$D$9+$F$11*((CV55+CN55)/MAX(CV55+CN55+CW55, 0.1)*$I$9+CW55/MAX(CV55+CN55+CW55, 0.1)*$J$9))/($B$11+$C$11+$F$11)</f>
        <v>0</v>
      </c>
      <c r="BA55">
        <f>($B$11*$K$9+$C$11*$K$9+$F$11*((CV55+CN55)/MAX(CV55+CN55+CW55, 0.1)*$P$9+CW55/MAX(CV55+CN55+CW55, 0.1)*$Q$9))/($B$11+$C$11+$F$11)</f>
        <v>0</v>
      </c>
      <c r="BB55">
        <v>6</v>
      </c>
      <c r="BC55">
        <v>0.5</v>
      </c>
      <c r="BD55" t="s">
        <v>355</v>
      </c>
      <c r="BE55">
        <v>2</v>
      </c>
      <c r="BF55" t="b">
        <v>0</v>
      </c>
      <c r="BG55">
        <v>1663862273.5</v>
      </c>
      <c r="BH55">
        <v>954.401258064516</v>
      </c>
      <c r="BI55">
        <v>999.979580645161</v>
      </c>
      <c r="BJ55">
        <v>20.3706096774194</v>
      </c>
      <c r="BK55">
        <v>16.4188387096774</v>
      </c>
      <c r="BL55">
        <v>944.130258064516</v>
      </c>
      <c r="BM55">
        <v>20.2136096774194</v>
      </c>
      <c r="BN55">
        <v>500.095967741935</v>
      </c>
      <c r="BO55">
        <v>90.8347</v>
      </c>
      <c r="BP55">
        <v>0.0998563903225807</v>
      </c>
      <c r="BQ55">
        <v>24.9615096774194</v>
      </c>
      <c r="BR55">
        <v>25.0482483870968</v>
      </c>
      <c r="BS55">
        <v>999.9</v>
      </c>
      <c r="BT55">
        <v>0</v>
      </c>
      <c r="BU55">
        <v>0</v>
      </c>
      <c r="BV55">
        <v>10007.4193548387</v>
      </c>
      <c r="BW55">
        <v>0</v>
      </c>
      <c r="BX55">
        <v>11.3086</v>
      </c>
      <c r="BY55">
        <v>-45.7936064516129</v>
      </c>
      <c r="BZ55">
        <v>974.186225806451</v>
      </c>
      <c r="CA55">
        <v>1016.67258064516</v>
      </c>
      <c r="CB55">
        <v>4.11071935483871</v>
      </c>
      <c r="CC55">
        <v>999.979580645161</v>
      </c>
      <c r="CD55">
        <v>16.4188387096774</v>
      </c>
      <c r="CE55">
        <v>1.86479580645161</v>
      </c>
      <c r="CF55">
        <v>1.4914</v>
      </c>
      <c r="CG55">
        <v>16.3407806451613</v>
      </c>
      <c r="CH55">
        <v>12.8801967741935</v>
      </c>
      <c r="CI55">
        <v>2000.00387096774</v>
      </c>
      <c r="CJ55">
        <v>0.980000193548387</v>
      </c>
      <c r="CK55">
        <v>0.0200002935483871</v>
      </c>
      <c r="CL55">
        <v>0</v>
      </c>
      <c r="CM55">
        <v>2.2543</v>
      </c>
      <c r="CN55">
        <v>0</v>
      </c>
      <c r="CO55">
        <v>14978.2322580645</v>
      </c>
      <c r="CP55">
        <v>17300.1903225806</v>
      </c>
      <c r="CQ55">
        <v>40.6085161290323</v>
      </c>
      <c r="CR55">
        <v>40.3143225806452</v>
      </c>
      <c r="CS55">
        <v>40.2517096774193</v>
      </c>
      <c r="CT55">
        <v>38.9654838709677</v>
      </c>
      <c r="CU55">
        <v>39.6045161290323</v>
      </c>
      <c r="CV55">
        <v>1960.00387096774</v>
      </c>
      <c r="CW55">
        <v>40</v>
      </c>
      <c r="CX55">
        <v>0</v>
      </c>
      <c r="CY55">
        <v>1663862275.4</v>
      </c>
      <c r="CZ55">
        <v>0</v>
      </c>
      <c r="DA55">
        <v>1663862308.5</v>
      </c>
      <c r="DB55" t="s">
        <v>477</v>
      </c>
      <c r="DC55">
        <v>1663862300.5</v>
      </c>
      <c r="DD55">
        <v>1663862308.5</v>
      </c>
      <c r="DE55">
        <v>39</v>
      </c>
      <c r="DF55">
        <v>-0.04</v>
      </c>
      <c r="DG55">
        <v>0.002</v>
      </c>
      <c r="DH55">
        <v>10.271</v>
      </c>
      <c r="DI55">
        <v>0.157</v>
      </c>
      <c r="DJ55">
        <v>1000</v>
      </c>
      <c r="DK55">
        <v>17</v>
      </c>
      <c r="DL55">
        <v>0.2</v>
      </c>
      <c r="DM55">
        <v>0.06</v>
      </c>
      <c r="DN55">
        <v>-46.0017975609756</v>
      </c>
      <c r="DO55">
        <v>3.97513170731702</v>
      </c>
      <c r="DP55">
        <v>0.44908846295026</v>
      </c>
      <c r="DQ55">
        <v>0</v>
      </c>
      <c r="DR55">
        <v>4.14732170731707</v>
      </c>
      <c r="DS55">
        <v>-0.787587595818809</v>
      </c>
      <c r="DT55">
        <v>0.0787970806968974</v>
      </c>
      <c r="DU55">
        <v>0</v>
      </c>
      <c r="DV55">
        <v>0</v>
      </c>
      <c r="DW55">
        <v>2</v>
      </c>
      <c r="DX55" t="s">
        <v>357</v>
      </c>
      <c r="DY55">
        <v>2.97566</v>
      </c>
      <c r="DZ55">
        <v>2.75419</v>
      </c>
      <c r="EA55">
        <v>0.162405</v>
      </c>
      <c r="EB55">
        <v>0.168324</v>
      </c>
      <c r="EC55">
        <v>0.0933271</v>
      </c>
      <c r="ED55">
        <v>0.08079</v>
      </c>
      <c r="EE55">
        <v>32725.8</v>
      </c>
      <c r="EF55">
        <v>35455.6</v>
      </c>
      <c r="EG55">
        <v>35397.9</v>
      </c>
      <c r="EH55">
        <v>38654.4</v>
      </c>
      <c r="EI55">
        <v>45488.7</v>
      </c>
      <c r="EJ55">
        <v>51310.2</v>
      </c>
      <c r="EK55">
        <v>55305.5</v>
      </c>
      <c r="EL55">
        <v>61987</v>
      </c>
      <c r="EM55">
        <v>2.0116</v>
      </c>
      <c r="EN55">
        <v>1.8734</v>
      </c>
      <c r="EO55">
        <v>0.128746</v>
      </c>
      <c r="EP55">
        <v>0</v>
      </c>
      <c r="EQ55">
        <v>22.9301</v>
      </c>
      <c r="ER55">
        <v>999.9</v>
      </c>
      <c r="ES55">
        <v>49.249</v>
      </c>
      <c r="ET55">
        <v>27.18</v>
      </c>
      <c r="EU55">
        <v>19.6098</v>
      </c>
      <c r="EV55">
        <v>60.2749</v>
      </c>
      <c r="EW55">
        <v>46.6346</v>
      </c>
      <c r="EX55">
        <v>1</v>
      </c>
      <c r="EY55">
        <v>-0.150163</v>
      </c>
      <c r="EZ55">
        <v>1.59412</v>
      </c>
      <c r="FA55">
        <v>20.1421</v>
      </c>
      <c r="FB55">
        <v>5.20052</v>
      </c>
      <c r="FC55">
        <v>12.004</v>
      </c>
      <c r="FD55">
        <v>4.976</v>
      </c>
      <c r="FE55">
        <v>3.2932</v>
      </c>
      <c r="FF55">
        <v>9999</v>
      </c>
      <c r="FG55">
        <v>709</v>
      </c>
      <c r="FH55">
        <v>9999</v>
      </c>
      <c r="FI55">
        <v>9999</v>
      </c>
      <c r="FJ55">
        <v>1.86279</v>
      </c>
      <c r="FK55">
        <v>1.86777</v>
      </c>
      <c r="FL55">
        <v>1.86752</v>
      </c>
      <c r="FM55">
        <v>1.86874</v>
      </c>
      <c r="FN55">
        <v>1.86951</v>
      </c>
      <c r="FO55">
        <v>1.86554</v>
      </c>
      <c r="FP55">
        <v>1.86664</v>
      </c>
      <c r="FQ55">
        <v>1.86807</v>
      </c>
      <c r="FR55">
        <v>5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10.271</v>
      </c>
      <c r="GF55">
        <v>0.157</v>
      </c>
      <c r="GG55">
        <v>4.27057959781861</v>
      </c>
      <c r="GH55">
        <v>0.00658963167372077</v>
      </c>
      <c r="GI55">
        <v>-4.22092532282452e-07</v>
      </c>
      <c r="GJ55">
        <v>-7.06053572793055e-11</v>
      </c>
      <c r="GK55">
        <v>-0.0384085578484309</v>
      </c>
      <c r="GL55">
        <v>-0.0215699510358357</v>
      </c>
      <c r="GM55">
        <v>0.00246731695535422</v>
      </c>
      <c r="GN55">
        <v>-2.63680080038783e-05</v>
      </c>
      <c r="GO55">
        <v>-4</v>
      </c>
      <c r="GP55">
        <v>2079</v>
      </c>
      <c r="GQ55">
        <v>1</v>
      </c>
      <c r="GR55">
        <v>22</v>
      </c>
      <c r="GS55">
        <v>1.1</v>
      </c>
      <c r="GT55">
        <v>1</v>
      </c>
      <c r="GU55">
        <v>2.06299</v>
      </c>
      <c r="GV55">
        <v>2.6001</v>
      </c>
      <c r="GW55">
        <v>1.54785</v>
      </c>
      <c r="GX55">
        <v>2.30347</v>
      </c>
      <c r="GY55">
        <v>1.34644</v>
      </c>
      <c r="GZ55">
        <v>2.33887</v>
      </c>
      <c r="HA55">
        <v>30.9985</v>
      </c>
      <c r="HB55">
        <v>15.3579</v>
      </c>
      <c r="HC55">
        <v>18</v>
      </c>
      <c r="HD55">
        <v>506.068</v>
      </c>
      <c r="HE55">
        <v>416.808</v>
      </c>
      <c r="HF55">
        <v>20.6575</v>
      </c>
      <c r="HG55">
        <v>25.3043</v>
      </c>
      <c r="HH55">
        <v>29.9997</v>
      </c>
      <c r="HI55">
        <v>25.35</v>
      </c>
      <c r="HJ55">
        <v>25.3034</v>
      </c>
      <c r="HK55">
        <v>41.3027</v>
      </c>
      <c r="HL55">
        <v>16.522</v>
      </c>
      <c r="HM55">
        <v>35.6986</v>
      </c>
      <c r="HN55">
        <v>20.6687</v>
      </c>
      <c r="HO55">
        <v>1000</v>
      </c>
      <c r="HP55">
        <v>16.621</v>
      </c>
      <c r="HQ55">
        <v>102.613</v>
      </c>
      <c r="HR55">
        <v>103.187</v>
      </c>
    </row>
    <row r="56" spans="1:226">
      <c r="A56">
        <v>40</v>
      </c>
      <c r="B56">
        <v>1663862369.5</v>
      </c>
      <c r="C56">
        <v>4350</v>
      </c>
      <c r="D56" t="s">
        <v>478</v>
      </c>
      <c r="E56" t="s">
        <v>479</v>
      </c>
      <c r="F56">
        <v>5</v>
      </c>
      <c r="G56" t="s">
        <v>404</v>
      </c>
      <c r="H56" t="s">
        <v>354</v>
      </c>
      <c r="I56">
        <v>1663862361.5</v>
      </c>
      <c r="J56">
        <f>(K56)/1000</f>
        <v>0</v>
      </c>
      <c r="K56">
        <f>IF(BF56, AN56, AH56)</f>
        <v>0</v>
      </c>
      <c r="L56">
        <f>IF(BF56, AI56, AG56)</f>
        <v>0</v>
      </c>
      <c r="M56">
        <f>BH56 - IF(AU56&gt;1, L56*BB56*100.0/(AW56*BV56), 0)</f>
        <v>0</v>
      </c>
      <c r="N56">
        <f>((T56-J56/2)*M56-L56)/(T56+J56/2)</f>
        <v>0</v>
      </c>
      <c r="O56">
        <f>N56*(BO56+BP56)/1000.0</f>
        <v>0</v>
      </c>
      <c r="P56">
        <f>(BH56 - IF(AU56&gt;1, L56*BB56*100.0/(AW56*BV56), 0))*(BO56+BP56)/1000.0</f>
        <v>0</v>
      </c>
      <c r="Q56">
        <f>2.0/((1/S56-1/R56)+SIGN(S56)*SQRT((1/S56-1/R56)*(1/S56-1/R56) + 4*BC56/((BC56+1)*(BC56+1))*(2*1/S56*1/R56-1/R56*1/R56)))</f>
        <v>0</v>
      </c>
      <c r="R56">
        <f>IF(LEFT(BD56,1)&lt;&gt;"0",IF(LEFT(BD56,1)="1",3.0,BE56),$D$5+$E$5*(BV56*BO56/($K$5*1000))+$F$5*(BV56*BO56/($K$5*1000))*MAX(MIN(BB56,$J$5),$I$5)*MAX(MIN(BB56,$J$5),$I$5)+$G$5*MAX(MIN(BB56,$J$5),$I$5)*(BV56*BO56/($K$5*1000))+$H$5*(BV56*BO56/($K$5*1000))*(BV56*BO56/($K$5*1000)))</f>
        <v>0</v>
      </c>
      <c r="S56">
        <f>J56*(1000-(1000*0.61365*exp(17.502*W56/(240.97+W56))/(BO56+BP56)+BJ56)/2)/(1000*0.61365*exp(17.502*W56/(240.97+W56))/(BO56+BP56)-BJ56)</f>
        <v>0</v>
      </c>
      <c r="T56">
        <f>1/((BC56+1)/(Q56/1.6)+1/(R56/1.37)) + BC56/((BC56+1)/(Q56/1.6) + BC56/(R56/1.37))</f>
        <v>0</v>
      </c>
      <c r="U56">
        <f>(AX56*BA56)</f>
        <v>0</v>
      </c>
      <c r="V56">
        <f>(BQ56+(U56+2*0.95*5.67E-8*(((BQ56+$B$7)+273)^4-(BQ56+273)^4)-44100*J56)/(1.84*29.3*R56+8*0.95*5.67E-8*(BQ56+273)^3))</f>
        <v>0</v>
      </c>
      <c r="W56">
        <f>($C$7*BR56+$D$7*BS56+$E$7*V56)</f>
        <v>0</v>
      </c>
      <c r="X56">
        <f>0.61365*exp(17.502*W56/(240.97+W56))</f>
        <v>0</v>
      </c>
      <c r="Y56">
        <f>(Z56/AA56*100)</f>
        <v>0</v>
      </c>
      <c r="Z56">
        <f>BJ56*(BO56+BP56)/1000</f>
        <v>0</v>
      </c>
      <c r="AA56">
        <f>0.61365*exp(17.502*BQ56/(240.97+BQ56))</f>
        <v>0</v>
      </c>
      <c r="AB56">
        <f>(X56-BJ56*(BO56+BP56)/1000)</f>
        <v>0</v>
      </c>
      <c r="AC56">
        <f>(-J56*44100)</f>
        <v>0</v>
      </c>
      <c r="AD56">
        <f>2*29.3*R56*0.92*(BQ56-W56)</f>
        <v>0</v>
      </c>
      <c r="AE56">
        <f>2*0.95*5.67E-8*(((BQ56+$B$7)+273)^4-(W56+273)^4)</f>
        <v>0</v>
      </c>
      <c r="AF56">
        <f>U56+AE56+AC56+AD56</f>
        <v>0</v>
      </c>
      <c r="AG56">
        <f>BN56*AU56*(BI56-BH56*(1000-AU56*BK56)/(1000-AU56*BJ56))/(100*BB56)</f>
        <v>0</v>
      </c>
      <c r="AH56">
        <f>1000*BN56*AU56*(BJ56-BK56)/(100*BB56*(1000-AU56*BJ56))</f>
        <v>0</v>
      </c>
      <c r="AI56">
        <f>(AJ56 - AK56 - BO56*1E3/(8.314*(BQ56+273.15)) * AM56/BN56 * AL56) * BN56/(100*BB56) * (1000 - BK56)/1000</f>
        <v>0</v>
      </c>
      <c r="AJ56">
        <v>1220.69355126442</v>
      </c>
      <c r="AK56">
        <v>1177.21272727273</v>
      </c>
      <c r="AL56">
        <v>0.0699891001210251</v>
      </c>
      <c r="AM56">
        <v>65.1229546958226</v>
      </c>
      <c r="AN56">
        <f>(AP56 - AO56 + BO56*1E3/(8.314*(BQ56+273.15)) * AR56/BN56 * AQ56) * BN56/(100*BB56) * 1000/(1000 - AP56)</f>
        <v>0</v>
      </c>
      <c r="AO56">
        <v>16.894894751817</v>
      </c>
      <c r="AP56">
        <v>20.2996290909091</v>
      </c>
      <c r="AQ56">
        <v>-0.0135553657443729</v>
      </c>
      <c r="AR56">
        <v>122.405100786286</v>
      </c>
      <c r="AS56">
        <v>0</v>
      </c>
      <c r="AT56">
        <v>0</v>
      </c>
      <c r="AU56">
        <f>IF(AS56*$H$13&gt;=AW56,1.0,(AW56/(AW56-AS56*$H$13)))</f>
        <v>0</v>
      </c>
      <c r="AV56">
        <f>(AU56-1)*100</f>
        <v>0</v>
      </c>
      <c r="AW56">
        <f>MAX(0,($B$13+$C$13*BV56)/(1+$D$13*BV56)*BO56/(BQ56+273)*$E$13)</f>
        <v>0</v>
      </c>
      <c r="AX56">
        <f>$B$11*BW56+$C$11*BX56+$F$11*CI56*(1-CL56)</f>
        <v>0</v>
      </c>
      <c r="AY56">
        <f>AX56*AZ56</f>
        <v>0</v>
      </c>
      <c r="AZ56">
        <f>($B$11*$D$9+$C$11*$D$9+$F$11*((CV56+CN56)/MAX(CV56+CN56+CW56, 0.1)*$I$9+CW56/MAX(CV56+CN56+CW56, 0.1)*$J$9))/($B$11+$C$11+$F$11)</f>
        <v>0</v>
      </c>
      <c r="BA56">
        <f>($B$11*$K$9+$C$11*$K$9+$F$11*((CV56+CN56)/MAX(CV56+CN56+CW56, 0.1)*$P$9+CW56/MAX(CV56+CN56+CW56, 0.1)*$Q$9))/($B$11+$C$11+$F$11)</f>
        <v>0</v>
      </c>
      <c r="BB56">
        <v>6</v>
      </c>
      <c r="BC56">
        <v>0.5</v>
      </c>
      <c r="BD56" t="s">
        <v>355</v>
      </c>
      <c r="BE56">
        <v>2</v>
      </c>
      <c r="BF56" t="b">
        <v>0</v>
      </c>
      <c r="BG56">
        <v>1663862361.5</v>
      </c>
      <c r="BH56">
        <v>1152.95609677419</v>
      </c>
      <c r="BI56">
        <v>1200.00838709677</v>
      </c>
      <c r="BJ56">
        <v>20.2739677419355</v>
      </c>
      <c r="BK56">
        <v>16.9011580645161</v>
      </c>
      <c r="BL56">
        <v>1141.81709677419</v>
      </c>
      <c r="BM56">
        <v>20.1019677419355</v>
      </c>
      <c r="BN56">
        <v>500.105967741935</v>
      </c>
      <c r="BO56">
        <v>90.8359032258064</v>
      </c>
      <c r="BP56">
        <v>0.0999543451612903</v>
      </c>
      <c r="BQ56">
        <v>24.7050161290323</v>
      </c>
      <c r="BR56">
        <v>25.0326387096774</v>
      </c>
      <c r="BS56">
        <v>999.9</v>
      </c>
      <c r="BT56">
        <v>0</v>
      </c>
      <c r="BU56">
        <v>0</v>
      </c>
      <c r="BV56">
        <v>10011.6129032258</v>
      </c>
      <c r="BW56">
        <v>0</v>
      </c>
      <c r="BX56">
        <v>11.3192903225806</v>
      </c>
      <c r="BY56">
        <v>-47.0929161290323</v>
      </c>
      <c r="BZ56">
        <v>1176.94290322581</v>
      </c>
      <c r="CA56">
        <v>1220.63838709677</v>
      </c>
      <c r="CB56">
        <v>3.51381</v>
      </c>
      <c r="CC56">
        <v>1200.00838709677</v>
      </c>
      <c r="CD56">
        <v>16.9011580645161</v>
      </c>
      <c r="CE56">
        <v>1.85441258064516</v>
      </c>
      <c r="CF56">
        <v>1.53523096774194</v>
      </c>
      <c r="CG56">
        <v>16.2530580645161</v>
      </c>
      <c r="CH56">
        <v>13.3236419354839</v>
      </c>
      <c r="CI56">
        <v>2000.01709677419</v>
      </c>
      <c r="CJ56">
        <v>0.979993580645161</v>
      </c>
      <c r="CK56">
        <v>0.0200061806451613</v>
      </c>
      <c r="CL56">
        <v>0</v>
      </c>
      <c r="CM56">
        <v>2.35964516129032</v>
      </c>
      <c r="CN56">
        <v>0</v>
      </c>
      <c r="CO56">
        <v>14884.2129032258</v>
      </c>
      <c r="CP56">
        <v>17300.2612903226</v>
      </c>
      <c r="CQ56">
        <v>39.5804516129032</v>
      </c>
      <c r="CR56">
        <v>39.5058387096774</v>
      </c>
      <c r="CS56">
        <v>39.3303870967742</v>
      </c>
      <c r="CT56">
        <v>37.911</v>
      </c>
      <c r="CU56">
        <v>38.6630967741935</v>
      </c>
      <c r="CV56">
        <v>1960.0064516129</v>
      </c>
      <c r="CW56">
        <v>40.0106451612903</v>
      </c>
      <c r="CX56">
        <v>0</v>
      </c>
      <c r="CY56">
        <v>1663862363.6</v>
      </c>
      <c r="CZ56">
        <v>0</v>
      </c>
      <c r="DA56">
        <v>1663862402.5</v>
      </c>
      <c r="DB56" t="s">
        <v>480</v>
      </c>
      <c r="DC56">
        <v>1663862402.5</v>
      </c>
      <c r="DD56">
        <v>1663862395.5</v>
      </c>
      <c r="DE56">
        <v>40</v>
      </c>
      <c r="DF56">
        <v>-0.211</v>
      </c>
      <c r="DG56">
        <v>-0</v>
      </c>
      <c r="DH56">
        <v>11.139</v>
      </c>
      <c r="DI56">
        <v>0.172</v>
      </c>
      <c r="DJ56">
        <v>1200</v>
      </c>
      <c r="DK56">
        <v>17</v>
      </c>
      <c r="DL56">
        <v>0.24</v>
      </c>
      <c r="DM56">
        <v>0.06</v>
      </c>
      <c r="DN56">
        <v>-47.3780634146341</v>
      </c>
      <c r="DO56">
        <v>4.72891149825788</v>
      </c>
      <c r="DP56">
        <v>0.504676602924645</v>
      </c>
      <c r="DQ56">
        <v>0</v>
      </c>
      <c r="DR56">
        <v>3.57828926829268</v>
      </c>
      <c r="DS56">
        <v>-1.07970020905923</v>
      </c>
      <c r="DT56">
        <v>0.107067201016983</v>
      </c>
      <c r="DU56">
        <v>0</v>
      </c>
      <c r="DV56">
        <v>0</v>
      </c>
      <c r="DW56">
        <v>2</v>
      </c>
      <c r="DX56" t="s">
        <v>357</v>
      </c>
      <c r="DY56">
        <v>2.97504</v>
      </c>
      <c r="DZ56">
        <v>2.75381</v>
      </c>
      <c r="EA56">
        <v>0.183235</v>
      </c>
      <c r="EB56">
        <v>0.188736</v>
      </c>
      <c r="EC56">
        <v>0.0925689</v>
      </c>
      <c r="ED56">
        <v>0.0821259</v>
      </c>
      <c r="EE56">
        <v>31914.4</v>
      </c>
      <c r="EF56">
        <v>34589.3</v>
      </c>
      <c r="EG56">
        <v>35399.6</v>
      </c>
      <c r="EH56">
        <v>38657.4</v>
      </c>
      <c r="EI56">
        <v>45530.8</v>
      </c>
      <c r="EJ56">
        <v>51240.3</v>
      </c>
      <c r="EK56">
        <v>55309</v>
      </c>
      <c r="EL56">
        <v>61992.2</v>
      </c>
      <c r="EM56">
        <v>2.011</v>
      </c>
      <c r="EN56">
        <v>1.876</v>
      </c>
      <c r="EO56">
        <v>0.133812</v>
      </c>
      <c r="EP56">
        <v>0</v>
      </c>
      <c r="EQ56">
        <v>22.8168</v>
      </c>
      <c r="ER56">
        <v>999.9</v>
      </c>
      <c r="ES56">
        <v>49.469</v>
      </c>
      <c r="ET56">
        <v>27.221</v>
      </c>
      <c r="EU56">
        <v>19.7463</v>
      </c>
      <c r="EV56">
        <v>59.9049</v>
      </c>
      <c r="EW56">
        <v>46.5946</v>
      </c>
      <c r="EX56">
        <v>1</v>
      </c>
      <c r="EY56">
        <v>-0.152764</v>
      </c>
      <c r="EZ56">
        <v>2.04763</v>
      </c>
      <c r="FA56">
        <v>20.1375</v>
      </c>
      <c r="FB56">
        <v>5.20411</v>
      </c>
      <c r="FC56">
        <v>12.0052</v>
      </c>
      <c r="FD56">
        <v>4.9756</v>
      </c>
      <c r="FE56">
        <v>3.2936</v>
      </c>
      <c r="FF56">
        <v>9999</v>
      </c>
      <c r="FG56">
        <v>709</v>
      </c>
      <c r="FH56">
        <v>9999</v>
      </c>
      <c r="FI56">
        <v>9999</v>
      </c>
      <c r="FJ56">
        <v>1.86279</v>
      </c>
      <c r="FK56">
        <v>1.86771</v>
      </c>
      <c r="FL56">
        <v>1.86749</v>
      </c>
      <c r="FM56">
        <v>1.86859</v>
      </c>
      <c r="FN56">
        <v>1.86951</v>
      </c>
      <c r="FO56">
        <v>1.86554</v>
      </c>
      <c r="FP56">
        <v>1.86661</v>
      </c>
      <c r="FQ56">
        <v>1.86801</v>
      </c>
      <c r="FR56">
        <v>5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11.139</v>
      </c>
      <c r="GF56">
        <v>0.172</v>
      </c>
      <c r="GG56">
        <v>4.23014275826281</v>
      </c>
      <c r="GH56">
        <v>0.00658963167372077</v>
      </c>
      <c r="GI56">
        <v>-4.22092532282452e-07</v>
      </c>
      <c r="GJ56">
        <v>-7.06053572793055e-11</v>
      </c>
      <c r="GK56">
        <v>-0.0362373679641795</v>
      </c>
      <c r="GL56">
        <v>-0.0215699510358357</v>
      </c>
      <c r="GM56">
        <v>0.00246731695535422</v>
      </c>
      <c r="GN56">
        <v>-2.63680080038783e-05</v>
      </c>
      <c r="GO56">
        <v>-4</v>
      </c>
      <c r="GP56">
        <v>2079</v>
      </c>
      <c r="GQ56">
        <v>1</v>
      </c>
      <c r="GR56">
        <v>22</v>
      </c>
      <c r="GS56">
        <v>1.1</v>
      </c>
      <c r="GT56">
        <v>1</v>
      </c>
      <c r="GU56">
        <v>2.3877</v>
      </c>
      <c r="GV56">
        <v>2.58911</v>
      </c>
      <c r="GW56">
        <v>1.54785</v>
      </c>
      <c r="GX56">
        <v>2.30347</v>
      </c>
      <c r="GY56">
        <v>1.34644</v>
      </c>
      <c r="GZ56">
        <v>2.43164</v>
      </c>
      <c r="HA56">
        <v>30.9985</v>
      </c>
      <c r="HB56">
        <v>15.3491</v>
      </c>
      <c r="HC56">
        <v>18</v>
      </c>
      <c r="HD56">
        <v>505.231</v>
      </c>
      <c r="HE56">
        <v>417.92</v>
      </c>
      <c r="HF56">
        <v>19.8285</v>
      </c>
      <c r="HG56">
        <v>25.266</v>
      </c>
      <c r="HH56">
        <v>29.9995</v>
      </c>
      <c r="HI56">
        <v>25.3033</v>
      </c>
      <c r="HJ56">
        <v>25.2561</v>
      </c>
      <c r="HK56">
        <v>47.7924</v>
      </c>
      <c r="HL56">
        <v>16.0249</v>
      </c>
      <c r="HM56">
        <v>38.0689</v>
      </c>
      <c r="HN56">
        <v>19.8263</v>
      </c>
      <c r="HO56">
        <v>1200</v>
      </c>
      <c r="HP56">
        <v>17.0539</v>
      </c>
      <c r="HQ56">
        <v>102.619</v>
      </c>
      <c r="HR56">
        <v>103.195</v>
      </c>
    </row>
    <row r="57" spans="1:226">
      <c r="A57">
        <v>41</v>
      </c>
      <c r="B57">
        <v>1663862463.5</v>
      </c>
      <c r="C57">
        <v>4444</v>
      </c>
      <c r="D57" t="s">
        <v>481</v>
      </c>
      <c r="E57" t="s">
        <v>482</v>
      </c>
      <c r="F57">
        <v>5</v>
      </c>
      <c r="G57" t="s">
        <v>404</v>
      </c>
      <c r="H57" t="s">
        <v>354</v>
      </c>
      <c r="I57">
        <v>1663862455.5</v>
      </c>
      <c r="J57">
        <f>(K57)/1000</f>
        <v>0</v>
      </c>
      <c r="K57">
        <f>IF(BF57, AN57, AH57)</f>
        <v>0</v>
      </c>
      <c r="L57">
        <f>IF(BF57, AI57, AG57)</f>
        <v>0</v>
      </c>
      <c r="M57">
        <f>BH57 - IF(AU57&gt;1, L57*BB57*100.0/(AW57*BV57), 0)</f>
        <v>0</v>
      </c>
      <c r="N57">
        <f>((T57-J57/2)*M57-L57)/(T57+J57/2)</f>
        <v>0</v>
      </c>
      <c r="O57">
        <f>N57*(BO57+BP57)/1000.0</f>
        <v>0</v>
      </c>
      <c r="P57">
        <f>(BH57 - IF(AU57&gt;1, L57*BB57*100.0/(AW57*BV57), 0))*(BO57+BP57)/1000.0</f>
        <v>0</v>
      </c>
      <c r="Q57">
        <f>2.0/((1/S57-1/R57)+SIGN(S57)*SQRT((1/S57-1/R57)*(1/S57-1/R57) + 4*BC57/((BC57+1)*(BC57+1))*(2*1/S57*1/R57-1/R57*1/R57)))</f>
        <v>0</v>
      </c>
      <c r="R57">
        <f>IF(LEFT(BD57,1)&lt;&gt;"0",IF(LEFT(BD57,1)="1",3.0,BE57),$D$5+$E$5*(BV57*BO57/($K$5*1000))+$F$5*(BV57*BO57/($K$5*1000))*MAX(MIN(BB57,$J$5),$I$5)*MAX(MIN(BB57,$J$5),$I$5)+$G$5*MAX(MIN(BB57,$J$5),$I$5)*(BV57*BO57/($K$5*1000))+$H$5*(BV57*BO57/($K$5*1000))*(BV57*BO57/($K$5*1000)))</f>
        <v>0</v>
      </c>
      <c r="S57">
        <f>J57*(1000-(1000*0.61365*exp(17.502*W57/(240.97+W57))/(BO57+BP57)+BJ57)/2)/(1000*0.61365*exp(17.502*W57/(240.97+W57))/(BO57+BP57)-BJ57)</f>
        <v>0</v>
      </c>
      <c r="T57">
        <f>1/((BC57+1)/(Q57/1.6)+1/(R57/1.37)) + BC57/((BC57+1)/(Q57/1.6) + BC57/(R57/1.37))</f>
        <v>0</v>
      </c>
      <c r="U57">
        <f>(AX57*BA57)</f>
        <v>0</v>
      </c>
      <c r="V57">
        <f>(BQ57+(U57+2*0.95*5.67E-8*(((BQ57+$B$7)+273)^4-(BQ57+273)^4)-44100*J57)/(1.84*29.3*R57+8*0.95*5.67E-8*(BQ57+273)^3))</f>
        <v>0</v>
      </c>
      <c r="W57">
        <f>($C$7*BR57+$D$7*BS57+$E$7*V57)</f>
        <v>0</v>
      </c>
      <c r="X57">
        <f>0.61365*exp(17.502*W57/(240.97+W57))</f>
        <v>0</v>
      </c>
      <c r="Y57">
        <f>(Z57/AA57*100)</f>
        <v>0</v>
      </c>
      <c r="Z57">
        <f>BJ57*(BO57+BP57)/1000</f>
        <v>0</v>
      </c>
      <c r="AA57">
        <f>0.61365*exp(17.502*BQ57/(240.97+BQ57))</f>
        <v>0</v>
      </c>
      <c r="AB57">
        <f>(X57-BJ57*(BO57+BP57)/1000)</f>
        <v>0</v>
      </c>
      <c r="AC57">
        <f>(-J57*44100)</f>
        <v>0</v>
      </c>
      <c r="AD57">
        <f>2*29.3*R57*0.92*(BQ57-W57)</f>
        <v>0</v>
      </c>
      <c r="AE57">
        <f>2*0.95*5.67E-8*(((BQ57+$B$7)+273)^4-(W57+273)^4)</f>
        <v>0</v>
      </c>
      <c r="AF57">
        <f>U57+AE57+AC57+AD57</f>
        <v>0</v>
      </c>
      <c r="AG57">
        <f>BN57*AU57*(BI57-BH57*(1000-AU57*BK57)/(1000-AU57*BJ57))/(100*BB57)</f>
        <v>0</v>
      </c>
      <c r="AH57">
        <f>1000*BN57*AU57*(BJ57-BK57)/(100*BB57*(1000-AU57*BJ57))</f>
        <v>0</v>
      </c>
      <c r="AI57">
        <f>(AJ57 - AK57 - BO57*1E3/(8.314*(BQ57+273.15)) * AM57/BN57 * AL57) * BN57/(100*BB57) * (1000 - BK57)/1000</f>
        <v>0</v>
      </c>
      <c r="AJ57">
        <v>1527.81547515574</v>
      </c>
      <c r="AK57">
        <v>1482.65163636364</v>
      </c>
      <c r="AL57">
        <v>0.0541703009096312</v>
      </c>
      <c r="AM57">
        <v>65.1247665388784</v>
      </c>
      <c r="AN57">
        <f>(AP57 - AO57 + BO57*1E3/(8.314*(BQ57+273.15)) * AR57/BN57 * AQ57) * BN57/(100*BB57) * 1000/(1000 - AP57)</f>
        <v>0</v>
      </c>
      <c r="AO57">
        <v>18.0597730910337</v>
      </c>
      <c r="AP57">
        <v>20.4975375757576</v>
      </c>
      <c r="AQ57">
        <v>-0.0080945033925525</v>
      </c>
      <c r="AR57">
        <v>122.524707421909</v>
      </c>
      <c r="AS57">
        <v>0</v>
      </c>
      <c r="AT57">
        <v>0</v>
      </c>
      <c r="AU57">
        <f>IF(AS57*$H$13&gt;=AW57,1.0,(AW57/(AW57-AS57*$H$13)))</f>
        <v>0</v>
      </c>
      <c r="AV57">
        <f>(AU57-1)*100</f>
        <v>0</v>
      </c>
      <c r="AW57">
        <f>MAX(0,($B$13+$C$13*BV57)/(1+$D$13*BV57)*BO57/(BQ57+273)*$E$13)</f>
        <v>0</v>
      </c>
      <c r="AX57">
        <f>$B$11*BW57+$C$11*BX57+$F$11*CI57*(1-CL57)</f>
        <v>0</v>
      </c>
      <c r="AY57">
        <f>AX57*AZ57</f>
        <v>0</v>
      </c>
      <c r="AZ57">
        <f>($B$11*$D$9+$C$11*$D$9+$F$11*((CV57+CN57)/MAX(CV57+CN57+CW57, 0.1)*$I$9+CW57/MAX(CV57+CN57+CW57, 0.1)*$J$9))/($B$11+$C$11+$F$11)</f>
        <v>0</v>
      </c>
      <c r="BA57">
        <f>($B$11*$K$9+$C$11*$K$9+$F$11*((CV57+CN57)/MAX(CV57+CN57+CW57, 0.1)*$P$9+CW57/MAX(CV57+CN57+CW57, 0.1)*$Q$9))/($B$11+$C$11+$F$11)</f>
        <v>0</v>
      </c>
      <c r="BB57">
        <v>6</v>
      </c>
      <c r="BC57">
        <v>0.5</v>
      </c>
      <c r="BD57" t="s">
        <v>355</v>
      </c>
      <c r="BE57">
        <v>2</v>
      </c>
      <c r="BF57" t="b">
        <v>0</v>
      </c>
      <c r="BG57">
        <v>1663862455.5</v>
      </c>
      <c r="BH57">
        <v>1451.78090322581</v>
      </c>
      <c r="BI57">
        <v>1499.98967741935</v>
      </c>
      <c r="BJ57">
        <v>20.4680451612903</v>
      </c>
      <c r="BK57">
        <v>18.0537677419355</v>
      </c>
      <c r="BL57">
        <v>1439.29290322581</v>
      </c>
      <c r="BM57">
        <v>20.2500451612903</v>
      </c>
      <c r="BN57">
        <v>500.104806451613</v>
      </c>
      <c r="BO57">
        <v>90.8339322580645</v>
      </c>
      <c r="BP57">
        <v>0.099976370967742</v>
      </c>
      <c r="BQ57">
        <v>24.5012225806452</v>
      </c>
      <c r="BR57">
        <v>25.0661903225806</v>
      </c>
      <c r="BS57">
        <v>999.9</v>
      </c>
      <c r="BT57">
        <v>0</v>
      </c>
      <c r="BU57">
        <v>0</v>
      </c>
      <c r="BV57">
        <v>9992.41935483871</v>
      </c>
      <c r="BW57">
        <v>0</v>
      </c>
      <c r="BX57">
        <v>11.3086</v>
      </c>
      <c r="BY57">
        <v>-48.2773387096774</v>
      </c>
      <c r="BZ57">
        <v>1482.20096774194</v>
      </c>
      <c r="CA57">
        <v>1527.56806451613</v>
      </c>
      <c r="CB57">
        <v>2.51603419354839</v>
      </c>
      <c r="CC57">
        <v>1499.98967741935</v>
      </c>
      <c r="CD57">
        <v>18.0537677419355</v>
      </c>
      <c r="CE57">
        <v>1.86843548387097</v>
      </c>
      <c r="CF57">
        <v>1.63989516129032</v>
      </c>
      <c r="CG57">
        <v>16.3713612903226</v>
      </c>
      <c r="CH57">
        <v>14.3388870967742</v>
      </c>
      <c r="CI57">
        <v>2000.03387096774</v>
      </c>
      <c r="CJ57">
        <v>0.980004709677419</v>
      </c>
      <c r="CK57">
        <v>0.0199956</v>
      </c>
      <c r="CL57">
        <v>0</v>
      </c>
      <c r="CM57">
        <v>2.27062258064516</v>
      </c>
      <c r="CN57">
        <v>0</v>
      </c>
      <c r="CO57">
        <v>14816.8322580645</v>
      </c>
      <c r="CP57">
        <v>17300.4612903226</v>
      </c>
      <c r="CQ57">
        <v>38.798064516129</v>
      </c>
      <c r="CR57">
        <v>38.9573225806451</v>
      </c>
      <c r="CS57">
        <v>38.5722580645161</v>
      </c>
      <c r="CT57">
        <v>37.3445161290322</v>
      </c>
      <c r="CU57">
        <v>37.9513225806452</v>
      </c>
      <c r="CV57">
        <v>1960.04322580645</v>
      </c>
      <c r="CW57">
        <v>39.9906451612903</v>
      </c>
      <c r="CX57">
        <v>0</v>
      </c>
      <c r="CY57">
        <v>1663862457.2</v>
      </c>
      <c r="CZ57">
        <v>0</v>
      </c>
      <c r="DA57">
        <v>1663862490.5</v>
      </c>
      <c r="DB57" t="s">
        <v>483</v>
      </c>
      <c r="DC57">
        <v>1663862490.5</v>
      </c>
      <c r="DD57">
        <v>1663862488.5</v>
      </c>
      <c r="DE57">
        <v>41</v>
      </c>
      <c r="DF57">
        <v>-0.168</v>
      </c>
      <c r="DG57">
        <v>0.001</v>
      </c>
      <c r="DH57">
        <v>12.488</v>
      </c>
      <c r="DI57">
        <v>0.218</v>
      </c>
      <c r="DJ57">
        <v>1500</v>
      </c>
      <c r="DK57">
        <v>18</v>
      </c>
      <c r="DL57">
        <v>0.18</v>
      </c>
      <c r="DM57">
        <v>0.11</v>
      </c>
      <c r="DN57">
        <v>-48.6448125</v>
      </c>
      <c r="DO57">
        <v>6.78898424015021</v>
      </c>
      <c r="DP57">
        <v>0.715747643791965</v>
      </c>
      <c r="DQ57">
        <v>0</v>
      </c>
      <c r="DR57">
        <v>2.555868</v>
      </c>
      <c r="DS57">
        <v>-0.792907091932469</v>
      </c>
      <c r="DT57">
        <v>0.0775723543603003</v>
      </c>
      <c r="DU57">
        <v>0</v>
      </c>
      <c r="DV57">
        <v>0</v>
      </c>
      <c r="DW57">
        <v>2</v>
      </c>
      <c r="DX57" t="s">
        <v>357</v>
      </c>
      <c r="DY57">
        <v>2.97455</v>
      </c>
      <c r="DZ57">
        <v>2.7543</v>
      </c>
      <c r="EA57">
        <v>0.211107</v>
      </c>
      <c r="EB57">
        <v>0.216042</v>
      </c>
      <c r="EC57">
        <v>0.0932038</v>
      </c>
      <c r="ED57">
        <v>0.0862084</v>
      </c>
      <c r="EE57">
        <v>30828.2</v>
      </c>
      <c r="EF57">
        <v>33429.5</v>
      </c>
      <c r="EG57">
        <v>35401.4</v>
      </c>
      <c r="EH57">
        <v>38660.4</v>
      </c>
      <c r="EI57">
        <v>45500.3</v>
      </c>
      <c r="EJ57">
        <v>51015.5</v>
      </c>
      <c r="EK57">
        <v>55310.6</v>
      </c>
      <c r="EL57">
        <v>61995.9</v>
      </c>
      <c r="EM57">
        <v>2.0106</v>
      </c>
      <c r="EN57">
        <v>1.8794</v>
      </c>
      <c r="EO57">
        <v>0.146627</v>
      </c>
      <c r="EP57">
        <v>0</v>
      </c>
      <c r="EQ57">
        <v>22.6769</v>
      </c>
      <c r="ER57">
        <v>999.9</v>
      </c>
      <c r="ES57">
        <v>50.201</v>
      </c>
      <c r="ET57">
        <v>27.231</v>
      </c>
      <c r="EU57">
        <v>20.0497</v>
      </c>
      <c r="EV57">
        <v>60.1949</v>
      </c>
      <c r="EW57">
        <v>47.1554</v>
      </c>
      <c r="EX57">
        <v>1</v>
      </c>
      <c r="EY57">
        <v>-0.15439</v>
      </c>
      <c r="EZ57">
        <v>2.39926</v>
      </c>
      <c r="FA57">
        <v>20.1341</v>
      </c>
      <c r="FB57">
        <v>5.19932</v>
      </c>
      <c r="FC57">
        <v>12.004</v>
      </c>
      <c r="FD57">
        <v>4.9756</v>
      </c>
      <c r="FE57">
        <v>3.293</v>
      </c>
      <c r="FF57">
        <v>9999</v>
      </c>
      <c r="FG57">
        <v>709</v>
      </c>
      <c r="FH57">
        <v>9999</v>
      </c>
      <c r="FI57">
        <v>9999</v>
      </c>
      <c r="FJ57">
        <v>1.86279</v>
      </c>
      <c r="FK57">
        <v>1.86768</v>
      </c>
      <c r="FL57">
        <v>1.86749</v>
      </c>
      <c r="FM57">
        <v>1.86865</v>
      </c>
      <c r="FN57">
        <v>1.86951</v>
      </c>
      <c r="FO57">
        <v>1.86557</v>
      </c>
      <c r="FP57">
        <v>1.86661</v>
      </c>
      <c r="FQ57">
        <v>1.86801</v>
      </c>
      <c r="FR57">
        <v>5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12.488</v>
      </c>
      <c r="GF57">
        <v>0.218</v>
      </c>
      <c r="GG57">
        <v>4.01976629149343</v>
      </c>
      <c r="GH57">
        <v>0.00658963167372077</v>
      </c>
      <c r="GI57">
        <v>-4.22092532282452e-07</v>
      </c>
      <c r="GJ57">
        <v>-7.06053572793055e-11</v>
      </c>
      <c r="GK57">
        <v>-0.0362501216186977</v>
      </c>
      <c r="GL57">
        <v>-0.0215699510358357</v>
      </c>
      <c r="GM57">
        <v>0.00246731695535422</v>
      </c>
      <c r="GN57">
        <v>-2.63680080038783e-05</v>
      </c>
      <c r="GO57">
        <v>-4</v>
      </c>
      <c r="GP57">
        <v>2079</v>
      </c>
      <c r="GQ57">
        <v>1</v>
      </c>
      <c r="GR57">
        <v>22</v>
      </c>
      <c r="GS57">
        <v>1</v>
      </c>
      <c r="GT57">
        <v>1.1</v>
      </c>
      <c r="GU57">
        <v>2.85278</v>
      </c>
      <c r="GV57">
        <v>2.58179</v>
      </c>
      <c r="GW57">
        <v>1.54785</v>
      </c>
      <c r="GX57">
        <v>2.30347</v>
      </c>
      <c r="GY57">
        <v>1.34644</v>
      </c>
      <c r="GZ57">
        <v>2.3645</v>
      </c>
      <c r="HA57">
        <v>31.0202</v>
      </c>
      <c r="HB57">
        <v>15.3228</v>
      </c>
      <c r="HC57">
        <v>18</v>
      </c>
      <c r="HD57">
        <v>504.547</v>
      </c>
      <c r="HE57">
        <v>419.495</v>
      </c>
      <c r="HF57">
        <v>19.5354</v>
      </c>
      <c r="HG57">
        <v>25.2235</v>
      </c>
      <c r="HH57">
        <v>29.9998</v>
      </c>
      <c r="HI57">
        <v>25.2588</v>
      </c>
      <c r="HJ57">
        <v>25.2106</v>
      </c>
      <c r="HK57">
        <v>57.0716</v>
      </c>
      <c r="HL57">
        <v>13.3816</v>
      </c>
      <c r="HM57">
        <v>43.0914</v>
      </c>
      <c r="HN57">
        <v>19.5121</v>
      </c>
      <c r="HO57">
        <v>1500</v>
      </c>
      <c r="HP57">
        <v>18.0303</v>
      </c>
      <c r="HQ57">
        <v>102.623</v>
      </c>
      <c r="HR57">
        <v>103.202</v>
      </c>
    </row>
    <row r="58" spans="1:226">
      <c r="A58">
        <v>42</v>
      </c>
      <c r="B58">
        <v>1663862551.5</v>
      </c>
      <c r="C58">
        <v>4532</v>
      </c>
      <c r="D58" t="s">
        <v>484</v>
      </c>
      <c r="E58" t="s">
        <v>485</v>
      </c>
      <c r="F58">
        <v>5</v>
      </c>
      <c r="G58" t="s">
        <v>404</v>
      </c>
      <c r="H58" t="s">
        <v>354</v>
      </c>
      <c r="I58">
        <v>1663862543.5</v>
      </c>
      <c r="J58">
        <f>(K58)/1000</f>
        <v>0</v>
      </c>
      <c r="K58">
        <f>IF(BF58, AN58, AH58)</f>
        <v>0</v>
      </c>
      <c r="L58">
        <f>IF(BF58, AI58, AG58)</f>
        <v>0</v>
      </c>
      <c r="M58">
        <f>BH58 - IF(AU58&gt;1, L58*BB58*100.0/(AW58*BV58), 0)</f>
        <v>0</v>
      </c>
      <c r="N58">
        <f>((T58-J58/2)*M58-L58)/(T58+J58/2)</f>
        <v>0</v>
      </c>
      <c r="O58">
        <f>N58*(BO58+BP58)/1000.0</f>
        <v>0</v>
      </c>
      <c r="P58">
        <f>(BH58 - IF(AU58&gt;1, L58*BB58*100.0/(AW58*BV58), 0))*(BO58+BP58)/1000.0</f>
        <v>0</v>
      </c>
      <c r="Q58">
        <f>2.0/((1/S58-1/R58)+SIGN(S58)*SQRT((1/S58-1/R58)*(1/S58-1/R58) + 4*BC58/((BC58+1)*(BC58+1))*(2*1/S58*1/R58-1/R58*1/R58)))</f>
        <v>0</v>
      </c>
      <c r="R58">
        <f>IF(LEFT(BD58,1)&lt;&gt;"0",IF(LEFT(BD58,1)="1",3.0,BE58),$D$5+$E$5*(BV58*BO58/($K$5*1000))+$F$5*(BV58*BO58/($K$5*1000))*MAX(MIN(BB58,$J$5),$I$5)*MAX(MIN(BB58,$J$5),$I$5)+$G$5*MAX(MIN(BB58,$J$5),$I$5)*(BV58*BO58/($K$5*1000))+$H$5*(BV58*BO58/($K$5*1000))*(BV58*BO58/($K$5*1000)))</f>
        <v>0</v>
      </c>
      <c r="S58">
        <f>J58*(1000-(1000*0.61365*exp(17.502*W58/(240.97+W58))/(BO58+BP58)+BJ58)/2)/(1000*0.61365*exp(17.502*W58/(240.97+W58))/(BO58+BP58)-BJ58)</f>
        <v>0</v>
      </c>
      <c r="T58">
        <f>1/((BC58+1)/(Q58/1.6)+1/(R58/1.37)) + BC58/((BC58+1)/(Q58/1.6) + BC58/(R58/1.37))</f>
        <v>0</v>
      </c>
      <c r="U58">
        <f>(AX58*BA58)</f>
        <v>0</v>
      </c>
      <c r="V58">
        <f>(BQ58+(U58+2*0.95*5.67E-8*(((BQ58+$B$7)+273)^4-(BQ58+273)^4)-44100*J58)/(1.84*29.3*R58+8*0.95*5.67E-8*(BQ58+273)^3))</f>
        <v>0</v>
      </c>
      <c r="W58">
        <f>($C$7*BR58+$D$7*BS58+$E$7*V58)</f>
        <v>0</v>
      </c>
      <c r="X58">
        <f>0.61365*exp(17.502*W58/(240.97+W58))</f>
        <v>0</v>
      </c>
      <c r="Y58">
        <f>(Z58/AA58*100)</f>
        <v>0</v>
      </c>
      <c r="Z58">
        <f>BJ58*(BO58+BP58)/1000</f>
        <v>0</v>
      </c>
      <c r="AA58">
        <f>0.61365*exp(17.502*BQ58/(240.97+BQ58))</f>
        <v>0</v>
      </c>
      <c r="AB58">
        <f>(X58-BJ58*(BO58+BP58)/1000)</f>
        <v>0</v>
      </c>
      <c r="AC58">
        <f>(-J58*44100)</f>
        <v>0</v>
      </c>
      <c r="AD58">
        <f>2*29.3*R58*0.92*(BQ58-W58)</f>
        <v>0</v>
      </c>
      <c r="AE58">
        <f>2*0.95*5.67E-8*(((BQ58+$B$7)+273)^4-(W58+273)^4)</f>
        <v>0</v>
      </c>
      <c r="AF58">
        <f>U58+AE58+AC58+AD58</f>
        <v>0</v>
      </c>
      <c r="AG58">
        <f>BN58*AU58*(BI58-BH58*(1000-AU58*BK58)/(1000-AU58*BJ58))/(100*BB58)</f>
        <v>0</v>
      </c>
      <c r="AH58">
        <f>1000*BN58*AU58*(BJ58-BK58)/(100*BB58*(1000-AU58*BJ58))</f>
        <v>0</v>
      </c>
      <c r="AI58">
        <f>(AJ58 - AK58 - BO58*1E3/(8.314*(BQ58+273.15)) * AM58/BN58 * AL58) * BN58/(100*BB58) * (1000 - BK58)/1000</f>
        <v>0</v>
      </c>
      <c r="AJ58">
        <v>407.226705271861</v>
      </c>
      <c r="AK58">
        <v>394.522684848485</v>
      </c>
      <c r="AL58">
        <v>-0.00351943595359551</v>
      </c>
      <c r="AM58">
        <v>65.1322176902916</v>
      </c>
      <c r="AN58">
        <f>(AP58 - AO58 + BO58*1E3/(8.314*(BQ58+273.15)) * AR58/BN58 * AQ58) * BN58/(100*BB58) * 1000/(1000 - AP58)</f>
        <v>0</v>
      </c>
      <c r="AO58">
        <v>18.0363939968841</v>
      </c>
      <c r="AP58">
        <v>20.0838563636364</v>
      </c>
      <c r="AQ58">
        <v>-3.28439853141379e-05</v>
      </c>
      <c r="AR58">
        <v>122.338762230326</v>
      </c>
      <c r="AS58">
        <v>0</v>
      </c>
      <c r="AT58">
        <v>0</v>
      </c>
      <c r="AU58">
        <f>IF(AS58*$H$13&gt;=AW58,1.0,(AW58/(AW58-AS58*$H$13)))</f>
        <v>0</v>
      </c>
      <c r="AV58">
        <f>(AU58-1)*100</f>
        <v>0</v>
      </c>
      <c r="AW58">
        <f>MAX(0,($B$13+$C$13*BV58)/(1+$D$13*BV58)*BO58/(BQ58+273)*$E$13)</f>
        <v>0</v>
      </c>
      <c r="AX58">
        <f>$B$11*BW58+$C$11*BX58+$F$11*CI58*(1-CL58)</f>
        <v>0</v>
      </c>
      <c r="AY58">
        <f>AX58*AZ58</f>
        <v>0</v>
      </c>
      <c r="AZ58">
        <f>($B$11*$D$9+$C$11*$D$9+$F$11*((CV58+CN58)/MAX(CV58+CN58+CW58, 0.1)*$I$9+CW58/MAX(CV58+CN58+CW58, 0.1)*$J$9))/($B$11+$C$11+$F$11)</f>
        <v>0</v>
      </c>
      <c r="BA58">
        <f>($B$11*$K$9+$C$11*$K$9+$F$11*((CV58+CN58)/MAX(CV58+CN58+CW58, 0.1)*$P$9+CW58/MAX(CV58+CN58+CW58, 0.1)*$Q$9))/($B$11+$C$11+$F$11)</f>
        <v>0</v>
      </c>
      <c r="BB58">
        <v>6</v>
      </c>
      <c r="BC58">
        <v>0.5</v>
      </c>
      <c r="BD58" t="s">
        <v>355</v>
      </c>
      <c r="BE58">
        <v>2</v>
      </c>
      <c r="BF58" t="b">
        <v>0</v>
      </c>
      <c r="BG58">
        <v>1663862543.5</v>
      </c>
      <c r="BH58">
        <v>386.963064516129</v>
      </c>
      <c r="BI58">
        <v>399.888903225806</v>
      </c>
      <c r="BJ58">
        <v>20.0111838709677</v>
      </c>
      <c r="BK58">
        <v>18.0014290322581</v>
      </c>
      <c r="BL58">
        <v>380.727064516129</v>
      </c>
      <c r="BM58">
        <v>19.7941838709677</v>
      </c>
      <c r="BN58">
        <v>500.097258064516</v>
      </c>
      <c r="BO58">
        <v>90.8305387096774</v>
      </c>
      <c r="BP58">
        <v>0.100028516129032</v>
      </c>
      <c r="BQ58">
        <v>24.290964516129</v>
      </c>
      <c r="BR58">
        <v>25.033035483871</v>
      </c>
      <c r="BS58">
        <v>999.9</v>
      </c>
      <c r="BT58">
        <v>0</v>
      </c>
      <c r="BU58">
        <v>0</v>
      </c>
      <c r="BV58">
        <v>9998.70967741935</v>
      </c>
      <c r="BW58">
        <v>0</v>
      </c>
      <c r="BX58">
        <v>11.3086</v>
      </c>
      <c r="BY58">
        <v>-12.8655580645161</v>
      </c>
      <c r="BZ58">
        <v>394.959806451613</v>
      </c>
      <c r="CA58">
        <v>407.219548387097</v>
      </c>
      <c r="CB58">
        <v>2.09293387096774</v>
      </c>
      <c r="CC58">
        <v>399.888903225806</v>
      </c>
      <c r="CD58">
        <v>18.0014290322581</v>
      </c>
      <c r="CE58">
        <v>1.82518129032258</v>
      </c>
      <c r="CF58">
        <v>1.63507870967742</v>
      </c>
      <c r="CG58">
        <v>16.0041193548387</v>
      </c>
      <c r="CH58">
        <v>14.2934290322581</v>
      </c>
      <c r="CI58">
        <v>2000.02741935484</v>
      </c>
      <c r="CJ58">
        <v>0.980001354838709</v>
      </c>
      <c r="CK58">
        <v>0.0199989161290323</v>
      </c>
      <c r="CL58">
        <v>0</v>
      </c>
      <c r="CM58">
        <v>2.29149032258065</v>
      </c>
      <c r="CN58">
        <v>0</v>
      </c>
      <c r="CO58">
        <v>14612.935483871</v>
      </c>
      <c r="CP58">
        <v>17300.3806451613</v>
      </c>
      <c r="CQ58">
        <v>38.27</v>
      </c>
      <c r="CR58">
        <v>38.548</v>
      </c>
      <c r="CS58">
        <v>38.04</v>
      </c>
      <c r="CT58">
        <v>36.9776451612903</v>
      </c>
      <c r="CU58">
        <v>37.4532580645161</v>
      </c>
      <c r="CV58">
        <v>1960.02709677419</v>
      </c>
      <c r="CW58">
        <v>40</v>
      </c>
      <c r="CX58">
        <v>0</v>
      </c>
      <c r="CY58">
        <v>1663862545.4</v>
      </c>
      <c r="CZ58">
        <v>0</v>
      </c>
      <c r="DA58">
        <v>1663862571.5</v>
      </c>
      <c r="DB58" t="s">
        <v>486</v>
      </c>
      <c r="DC58">
        <v>1663862569</v>
      </c>
      <c r="DD58">
        <v>1663862571.5</v>
      </c>
      <c r="DE58">
        <v>42</v>
      </c>
      <c r="DF58">
        <v>-0.14</v>
      </c>
      <c r="DG58">
        <v>0</v>
      </c>
      <c r="DH58">
        <v>6.236</v>
      </c>
      <c r="DI58">
        <v>0.217</v>
      </c>
      <c r="DJ58">
        <v>400</v>
      </c>
      <c r="DK58">
        <v>18</v>
      </c>
      <c r="DL58">
        <v>0.5</v>
      </c>
      <c r="DM58">
        <v>0.12</v>
      </c>
      <c r="DN58">
        <v>-12.3049580487805</v>
      </c>
      <c r="DO58">
        <v>-10.6147406968641</v>
      </c>
      <c r="DP58">
        <v>1.14189403678706</v>
      </c>
      <c r="DQ58">
        <v>0</v>
      </c>
      <c r="DR58">
        <v>2.11776268292683</v>
      </c>
      <c r="DS58">
        <v>-0.55173449477352</v>
      </c>
      <c r="DT58">
        <v>0.0551368872598403</v>
      </c>
      <c r="DU58">
        <v>0</v>
      </c>
      <c r="DV58">
        <v>0</v>
      </c>
      <c r="DW58">
        <v>2</v>
      </c>
      <c r="DX58" t="s">
        <v>357</v>
      </c>
      <c r="DY58">
        <v>2.97541</v>
      </c>
      <c r="DZ58">
        <v>2.75401</v>
      </c>
      <c r="EA58">
        <v>0.0854444</v>
      </c>
      <c r="EB58">
        <v>0.0889897</v>
      </c>
      <c r="EC58">
        <v>0.091904</v>
      </c>
      <c r="ED58">
        <v>0.0861086</v>
      </c>
      <c r="EE58">
        <v>35736.3</v>
      </c>
      <c r="EF58">
        <v>38844</v>
      </c>
      <c r="EG58">
        <v>35403</v>
      </c>
      <c r="EH58">
        <v>38662</v>
      </c>
      <c r="EI58">
        <v>45564.6</v>
      </c>
      <c r="EJ58">
        <v>51020.5</v>
      </c>
      <c r="EK58">
        <v>55311.8</v>
      </c>
      <c r="EL58">
        <v>61999.5</v>
      </c>
      <c r="EM58">
        <v>2.0112</v>
      </c>
      <c r="EN58">
        <v>1.8754</v>
      </c>
      <c r="EO58">
        <v>0.150651</v>
      </c>
      <c r="EP58">
        <v>0</v>
      </c>
      <c r="EQ58">
        <v>22.5545</v>
      </c>
      <c r="ER58">
        <v>999.9</v>
      </c>
      <c r="ES58">
        <v>50.763</v>
      </c>
      <c r="ET58">
        <v>27.281</v>
      </c>
      <c r="EU58">
        <v>20.3341</v>
      </c>
      <c r="EV58">
        <v>60.5749</v>
      </c>
      <c r="EW58">
        <v>46.7107</v>
      </c>
      <c r="EX58">
        <v>1</v>
      </c>
      <c r="EY58">
        <v>-0.157927</v>
      </c>
      <c r="EZ58">
        <v>1.90669</v>
      </c>
      <c r="FA58">
        <v>20.1391</v>
      </c>
      <c r="FB58">
        <v>5.20411</v>
      </c>
      <c r="FC58">
        <v>12.004</v>
      </c>
      <c r="FD58">
        <v>4.976</v>
      </c>
      <c r="FE58">
        <v>3.2934</v>
      </c>
      <c r="FF58">
        <v>9999</v>
      </c>
      <c r="FG58">
        <v>709</v>
      </c>
      <c r="FH58">
        <v>9999</v>
      </c>
      <c r="FI58">
        <v>9999</v>
      </c>
      <c r="FJ58">
        <v>1.86279</v>
      </c>
      <c r="FK58">
        <v>1.86774</v>
      </c>
      <c r="FL58">
        <v>1.86743</v>
      </c>
      <c r="FM58">
        <v>1.86859</v>
      </c>
      <c r="FN58">
        <v>1.86951</v>
      </c>
      <c r="FO58">
        <v>1.86557</v>
      </c>
      <c r="FP58">
        <v>1.86667</v>
      </c>
      <c r="FQ58">
        <v>1.86801</v>
      </c>
      <c r="FR58">
        <v>5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6.236</v>
      </c>
      <c r="GF58">
        <v>0.217</v>
      </c>
      <c r="GG58">
        <v>3.8523803217459</v>
      </c>
      <c r="GH58">
        <v>0.00658963167372077</v>
      </c>
      <c r="GI58">
        <v>-4.22092532282452e-07</v>
      </c>
      <c r="GJ58">
        <v>-7.06053572793055e-11</v>
      </c>
      <c r="GK58">
        <v>-0.0350894662143737</v>
      </c>
      <c r="GL58">
        <v>-0.0215699510358357</v>
      </c>
      <c r="GM58">
        <v>0.00246731695535422</v>
      </c>
      <c r="GN58">
        <v>-2.63680080038783e-05</v>
      </c>
      <c r="GO58">
        <v>-4</v>
      </c>
      <c r="GP58">
        <v>2079</v>
      </c>
      <c r="GQ58">
        <v>1</v>
      </c>
      <c r="GR58">
        <v>22</v>
      </c>
      <c r="GS58">
        <v>1</v>
      </c>
      <c r="GT58">
        <v>1.1</v>
      </c>
      <c r="GU58">
        <v>0.993652</v>
      </c>
      <c r="GV58">
        <v>2.58667</v>
      </c>
      <c r="GW58">
        <v>1.54785</v>
      </c>
      <c r="GX58">
        <v>2.30347</v>
      </c>
      <c r="GY58">
        <v>1.34644</v>
      </c>
      <c r="GZ58">
        <v>2.42554</v>
      </c>
      <c r="HA58">
        <v>31.0202</v>
      </c>
      <c r="HB58">
        <v>15.3228</v>
      </c>
      <c r="HC58">
        <v>18</v>
      </c>
      <c r="HD58">
        <v>504.579</v>
      </c>
      <c r="HE58">
        <v>416.938</v>
      </c>
      <c r="HF58">
        <v>19.6647</v>
      </c>
      <c r="HG58">
        <v>25.1896</v>
      </c>
      <c r="HH58">
        <v>29.9999</v>
      </c>
      <c r="HI58">
        <v>25.2198</v>
      </c>
      <c r="HJ58">
        <v>25.1727</v>
      </c>
      <c r="HK58">
        <v>19.9061</v>
      </c>
      <c r="HL58">
        <v>16.0519</v>
      </c>
      <c r="HM58">
        <v>45.8929</v>
      </c>
      <c r="HN58">
        <v>19.6763</v>
      </c>
      <c r="HO58">
        <v>400</v>
      </c>
      <c r="HP58">
        <v>18.0718</v>
      </c>
      <c r="HQ58">
        <v>102.626</v>
      </c>
      <c r="HR58">
        <v>103.207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2022-09-22T11:11:36Z</dcterms:created>
  <dcterms:modified xsi:type="dcterms:W3CDTF">2022-09-22T11:11:36Z</dcterms:modified>
</cp:coreProperties>
</file>