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<sst xmlns="http://schemas.openxmlformats.org/spreadsheetml/2006/main" count="1722" uniqueCount="522">
  <si>
    <t>File opened</t>
  </si>
  <si>
    <t>2022-08-05 10:10:23</t>
  </si>
  <si>
    <t>Console s/n</t>
  </si>
  <si>
    <t>68C-022441</t>
  </si>
  <si>
    <t>Console ver</t>
  </si>
  <si>
    <t>Bluestem v.2.0.04</t>
  </si>
  <si>
    <t>Scripts ver</t>
  </si>
  <si>
    <t>2021.08  2.0.04, Aug 2021</t>
  </si>
  <si>
    <t>Head s/n</t>
  </si>
  <si>
    <t>68H-422431</t>
  </si>
  <si>
    <t>Head ver</t>
  </si>
  <si>
    <t>1.4.7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</si>
  <si>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</si>
  <si>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"1.00042", "flowazero": "0.31761", "flowbzero": "0.29017", "chamberpressurezero": "2.57992", "ssa_ref": "38260.9", "ssb_ref": "36366.3"}</t>
  </si>
  <si>
    <t>CO2 rangematch</t>
  </si>
  <si>
    <t>Thu Aug  4 09:34</t>
  </si>
  <si>
    <t>H2O rangematch</t>
  </si>
  <si>
    <t>Thu Aug  4 11:20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</si>
  <si>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</si>
  <si>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</si>
  <si>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</si>
  <si>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</si>
  <si>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</si>
  <si>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</si>
  <si>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</si>
  <si>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</si>
  <si>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</si>
  <si>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10:10:23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</si>
  <si>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</si>
  <si>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</si>
  <si>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</si>
  <si>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</si>
  <si>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</si>
  <si>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</si>
  <si>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</si>
  <si>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</si>
  <si>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</si>
  <si>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</si>
  <si>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</si>
  <si>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</si>
  <si>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</si>
  <si>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</si>
  <si>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</si>
  <si>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</si>
  <si>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</si>
  <si>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</si>
  <si>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</si>
  <si>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</si>
  <si>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</si>
  <si>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</si>
  <si>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</si>
  <si>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</si>
  <si>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</si>
  <si>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</si>
  <si>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</si>
  <si>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</si>
  <si>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</si>
  <si>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</si>
  <si>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</si>
  <si>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</si>
  <si>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</si>
  <si>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</si>
  <si>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</si>
  <si>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</si>
  <si>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</si>
  <si>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</si>
  <si>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</si>
  <si>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</si>
  <si>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</si>
  <si>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</si>
  <si>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</si>
  <si>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</si>
  <si>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</si>
  <si>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</si>
  <si>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</si>
  <si>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</si>
  <si>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</si>
  <si>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</si>
  <si>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</si>
  <si>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</si>
  <si>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</si>
  <si>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2.0488 97.2545 379.193 602.975 828.618 1042.46 1231.18 1403.06</t>
  </si>
  <si>
    <t>Fs_true</t>
  </si>
  <si>
    <t>1.01551 102.316 404.389 605.38 801.591 1003.59 1201.02 1402.09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</si>
  <si>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</si>
  <si>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</si>
  <si>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</si>
  <si>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</si>
  <si>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</si>
  <si>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</si>
  <si>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</si>
  <si>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</si>
  <si>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</si>
  <si>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</si>
  <si>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</si>
  <si>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</si>
  <si>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</si>
  <si>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</si>
  <si>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</si>
  <si>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</si>
  <si>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</si>
  <si>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</si>
  <si>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</si>
  <si>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</si>
  <si>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</si>
  <si>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</si>
  <si>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</si>
  <si>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</si>
  <si>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</si>
  <si>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</si>
  <si>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</si>
  <si>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</si>
  <si>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</si>
  <si>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</si>
  <si>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</si>
  <si>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</si>
  <si>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</si>
  <si>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</si>
  <si>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</si>
  <si>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</si>
  <si>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</si>
  <si>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</si>
  <si>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</si>
  <si>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</si>
  <si>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</si>
  <si>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</si>
  <si>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</si>
  <si>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</si>
  <si>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</si>
  <si>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</si>
  <si>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</si>
  <si>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</si>
  <si>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</si>
  <si>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</si>
  <si>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</si>
  <si>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</si>
  <si>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</si>
  <si>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</si>
  <si>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</si>
  <si>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</si>
  <si>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</si>
  <si>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</si>
  <si>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</si>
  <si>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</si>
  <si>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</si>
  <si>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</si>
  <si>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</si>
  <si>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</si>
  <si>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</si>
  <si>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</si>
  <si>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</si>
  <si>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</si>
  <si>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</si>
  <si>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</si>
  <si>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</si>
  <si>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</si>
  <si>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</si>
  <si>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</si>
  <si>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</si>
  <si>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</si>
  <si>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</si>
  <si>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</si>
  <si>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</si>
  <si>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</si>
  <si>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</si>
  <si>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</si>
  <si>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</si>
  <si>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</si>
  <si>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</si>
  <si>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</si>
  <si>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</si>
  <si>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</si>
  <si>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</si>
  <si>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</si>
  <si>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</si>
  <si>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</si>
  <si>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</si>
  <si>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</si>
  <si>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</si>
  <si>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</si>
  <si>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</si>
  <si>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</si>
  <si>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</si>
  <si>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</si>
  <si>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</si>
  <si>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</si>
  <si>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</si>
  <si>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</si>
  <si>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</si>
  <si>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</si>
  <si>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</si>
  <si>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</si>
  <si>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</si>
  <si>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</si>
  <si>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</si>
  <si>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</si>
  <si>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</si>
  <si>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</si>
  <si>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</si>
  <si>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</si>
  <si>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</si>
  <si>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</si>
  <si>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</si>
  <si>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</si>
  <si>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</si>
  <si>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</si>
  <si>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</si>
  <si>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</si>
  <si>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</si>
  <si>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</si>
  <si>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</si>
  <si>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</si>
  <si>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</si>
  <si>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</si>
  <si>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</si>
  <si>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</si>
  <si>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</si>
  <si>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</si>
  <si>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</si>
  <si>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</si>
  <si>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</si>
  <si>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</si>
  <si>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</si>
  <si>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</si>
  <si>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</si>
  <si>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</si>
  <si>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</si>
  <si>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</si>
  <si>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</si>
  <si>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</si>
  <si>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</si>
  <si>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</si>
  <si>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</si>
  <si>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</si>
  <si>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</si>
  <si>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</si>
  <si>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</si>
  <si>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</si>
  <si>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</si>
  <si>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</si>
  <si>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</si>
  <si>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</si>
  <si>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</si>
  <si>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</si>
  <si>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</si>
  <si>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</si>
  <si>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</si>
  <si>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</si>
  <si>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</si>
  <si>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</si>
  <si>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</si>
  <si>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</si>
  <si>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</si>
  <si>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</si>
  <si>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</si>
  <si>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</si>
  <si>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</si>
  <si>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</si>
  <si>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</si>
  <si>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</si>
  <si>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</si>
  <si>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</si>
  <si>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</si>
  <si>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</si>
  <si>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</si>
  <si>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</si>
  <si>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</si>
  <si>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</si>
  <si>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</si>
  <si>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</si>
  <si>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</si>
  <si>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</si>
  <si>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</si>
  <si>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</si>
  <si>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</si>
  <si>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</si>
  <si>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</si>
  <si>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</si>
  <si>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</si>
  <si>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</si>
  <si>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</si>
  <si>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</si>
  <si>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</si>
  <si>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</si>
  <si>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</si>
  <si>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</si>
  <si>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</si>
  <si>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</si>
  <si>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</si>
  <si>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</si>
  <si>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</si>
  <si>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</si>
  <si>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</si>
  <si>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</si>
  <si>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</si>
  <si>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</si>
  <si>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</si>
  <si>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</si>
  <si>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</si>
  <si>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</si>
  <si>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</si>
  <si>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</si>
  <si>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</si>
  <si>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</si>
  <si>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</si>
  <si>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</si>
  <si>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</si>
  <si>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</si>
  <si>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</si>
  <si>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</si>
  <si>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</si>
  <si>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</si>
  <si>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</si>
  <si>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</si>
  <si>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</si>
  <si>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</si>
  <si>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</si>
  <si>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</si>
  <si>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</si>
  <si>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</si>
  <si>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</si>
  <si>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</si>
  <si>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</si>
  <si>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</si>
  <si>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</si>
  <si>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</si>
  <si>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</si>
  <si>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</si>
  <si>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</si>
  <si>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</si>
  <si>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</si>
  <si>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</si>
  <si>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</si>
  <si>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</si>
  <si>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</si>
  <si>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</si>
  <si>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</si>
  <si>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</si>
  <si>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</si>
  <si>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</si>
  <si>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</si>
  <si>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</si>
  <si>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</si>
  <si>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</si>
  <si>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</si>
  <si>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</si>
  <si>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</si>
  <si>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</si>
  <si>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</si>
  <si>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</si>
  <si>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</si>
  <si>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</si>
  <si>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</si>
  <si>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</si>
  <si>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</si>
  <si>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</si>
  <si>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</si>
  <si>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</si>
  <si>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</si>
  <si>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</si>
  <si>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</si>
  <si>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</si>
  <si>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</si>
  <si>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</si>
  <si>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</si>
  <si>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</si>
  <si>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</si>
  <si>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</si>
  <si>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</si>
  <si>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</si>
  <si>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</si>
  <si>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</si>
  <si>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</si>
  <si>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</si>
  <si>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</si>
  <si>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</si>
  <si>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</si>
  <si>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</si>
  <si>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</si>
  <si>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</si>
  <si>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</si>
  <si>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</si>
  <si>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</si>
  <si>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</si>
  <si>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</si>
  <si>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</si>
  <si>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</si>
  <si>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</si>
  <si>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</si>
  <si>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</si>
  <si>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</si>
  <si>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</si>
  <si>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</si>
  <si>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</si>
  <si>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</si>
  <si>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</si>
  <si>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</si>
  <si>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</si>
  <si>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</si>
  <si>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</si>
  <si>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</si>
  <si>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</si>
  <si>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</si>
  <si>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</si>
  <si>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</si>
  <si>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</si>
  <si>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</si>
  <si>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</si>
  <si>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</si>
  <si>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</si>
  <si>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</si>
  <si>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</si>
  <si>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</si>
  <si>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</si>
  <si>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20220805 10:40:36</t>
  </si>
  <si>
    <t>10:40:36</t>
  </si>
  <si>
    <t>albert</t>
  </si>
  <si>
    <t>e_y_210_22_steady</t>
  </si>
  <si>
    <t>RECT-22-20220804-20_28_12</t>
  </si>
  <si>
    <t>MPF-23-20220805-10_40_36</t>
  </si>
  <si>
    <t>-</t>
  </si>
  <si>
    <t>0: Broadleaf</t>
  </si>
  <si>
    <t>10:41:03</t>
  </si>
  <si>
    <t>3/3</t>
  </si>
  <si>
    <t>11111111</t>
  </si>
  <si>
    <t>oooooooo</t>
  </si>
  <si>
    <t>on</t>
  </si>
  <si>
    <t>20220805 10:42:04</t>
  </si>
  <si>
    <t>10:42:04</t>
  </si>
  <si>
    <t>10:42:30</t>
  </si>
  <si>
    <t>2/3</t>
  </si>
  <si>
    <t>20220805 10:43:31</t>
  </si>
  <si>
    <t>10:43:31</t>
  </si>
  <si>
    <t>MPF-24-20220805-10_43_31</t>
  </si>
  <si>
    <t>10:43:59</t>
  </si>
  <si>
    <t>20220805 10:45:00</t>
  </si>
  <si>
    <t>10:45:00</t>
  </si>
  <si>
    <t>10:45:30</t>
  </si>
  <si>
    <t>20220805 10:46:31</t>
  </si>
  <si>
    <t>10:46:31</t>
  </si>
  <si>
    <t>MPF-25-20220805-10_46_31</t>
  </si>
  <si>
    <t>10:46:58</t>
  </si>
  <si>
    <t>20220805 10:47:59</t>
  </si>
  <si>
    <t>10:47:59</t>
  </si>
  <si>
    <t>10:48:27</t>
  </si>
  <si>
    <t>1/3</t>
  </si>
  <si>
    <t>20220805 10:49:14</t>
  </si>
  <si>
    <t>10:49:14</t>
  </si>
  <si>
    <t>MPF-26-20220805-10_49_14</t>
  </si>
  <si>
    <t>10:49:43</t>
  </si>
  <si>
    <t>20220805 10:50:44</t>
  </si>
  <si>
    <t>10:50:44</t>
  </si>
  <si>
    <t>10:51:15</t>
  </si>
  <si>
    <t>20220805 10:52:16</t>
  </si>
  <si>
    <t>10:52:16</t>
  </si>
  <si>
    <t>MPF-27-20220805-10_52_15</t>
  </si>
  <si>
    <t>10:52:45</t>
  </si>
  <si>
    <t>0/3</t>
  </si>
  <si>
    <t>20220805 10:53:46</t>
  </si>
  <si>
    <t>10:53:46</t>
  </si>
  <si>
    <t>10:54:17</t>
  </si>
  <si>
    <t>20220805 10:55:18</t>
  </si>
  <si>
    <t>10:55:18</t>
  </si>
  <si>
    <t>MPF-28-20220805-10_55_17</t>
  </si>
  <si>
    <t>10:55:44</t>
  </si>
  <si>
    <t>20220805 10:56:45</t>
  </si>
  <si>
    <t>10:56:45</t>
  </si>
  <si>
    <t>10:57:15</t>
  </si>
  <si>
    <t>20220805 10:58:16</t>
  </si>
  <si>
    <t>10:58:16</t>
  </si>
  <si>
    <t>MPF-29-20220805-10_58_15</t>
  </si>
  <si>
    <t>10:58:39</t>
  </si>
  <si>
    <t>20220805 11:25:03</t>
  </si>
  <si>
    <t>11:25:03</t>
  </si>
  <si>
    <t>e_n_210_57_steady</t>
  </si>
  <si>
    <t>MPF-30-20220805-11_25_02</t>
  </si>
  <si>
    <t>11:25:37</t>
  </si>
  <si>
    <t>20220805 11:26:38</t>
  </si>
  <si>
    <t>11:26:38</t>
  </si>
  <si>
    <t>MPF-31-20220805-11_26_37</t>
  </si>
  <si>
    <t>11:27:13</t>
  </si>
  <si>
    <t>20220805 11:28:14</t>
  </si>
  <si>
    <t>11:28:14</t>
  </si>
  <si>
    <t>MPF-32-20220805-11_28_13</t>
  </si>
  <si>
    <t>11:28:43</t>
  </si>
  <si>
    <t>20220805 11:29:44</t>
  </si>
  <si>
    <t>11:29:44</t>
  </si>
  <si>
    <t>11:30:14</t>
  </si>
  <si>
    <t>20220805 11:31:15</t>
  </si>
  <si>
    <t>11:31:15</t>
  </si>
  <si>
    <t>MPF-33-20220805-11_31_15</t>
  </si>
  <si>
    <t>11:31:46</t>
  </si>
  <si>
    <t>20220805 11:32:47</t>
  </si>
  <si>
    <t>11:32:47</t>
  </si>
  <si>
    <t>MPF-34-20220805-11_32_47</t>
  </si>
  <si>
    <t>11:33:18</t>
  </si>
  <si>
    <t>20220805 11:33:52</t>
  </si>
  <si>
    <t>11:33:52</t>
  </si>
  <si>
    <t>11:34:20</t>
  </si>
  <si>
    <t>20220805 11:35:21</t>
  </si>
  <si>
    <t>11:35:21</t>
  </si>
  <si>
    <t>MPF-35-20220805-11_35_20</t>
  </si>
  <si>
    <t>11:35:54</t>
  </si>
  <si>
    <t>20220805 11:36:55</t>
  </si>
  <si>
    <t>11:36:55</t>
  </si>
  <si>
    <t>MPF-36-20220805-11_36_54</t>
  </si>
  <si>
    <t>11:37:24</t>
  </si>
  <si>
    <t>20220805 11:38:25</t>
  </si>
  <si>
    <t>11:38:25</t>
  </si>
  <si>
    <t>11:38:57</t>
  </si>
  <si>
    <t>20220805 11:39:58</t>
  </si>
  <si>
    <t>11:39:58</t>
  </si>
  <si>
    <t>MPF-37-20220805-11_39_58</t>
  </si>
  <si>
    <t>11:40:30</t>
  </si>
  <si>
    <t>20220805 11:41:31</t>
  </si>
  <si>
    <t>11:41:31</t>
  </si>
  <si>
    <t>MPF-38-20220805-11_41_31</t>
  </si>
  <si>
    <t>11:42:11</t>
  </si>
  <si>
    <t>20220805 11:43:12</t>
  </si>
  <si>
    <t>11:43:12</t>
  </si>
  <si>
    <t>MPF-39-20220805-11_43_12</t>
  </si>
  <si>
    <t>11:43:37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</si>
</sst>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U42"/>
  <sheetViews>
    <sheetView tabSelected="1" workbookViewId="0"/>
  </sheetViews>
  <sheetFormatPr defaultRowHeight="15"/>
  <sheetData>
    <row r="2" spans="1:281">
      <c r="A2" t="s">
        <v>29</v>
      </c>
      <c r="B2" t="s">
        <v>30</v>
      </c>
      <c r="C2" t="s">
        <v>32</v>
      </c>
    </row>
    <row r="3" spans="1:281">
      <c r="B3" t="s">
        <v>31</v>
      </c>
      <c r="C3">
        <v>21</v>
      </c>
    </row>
    <row r="4" spans="1:281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81">
      <c r="B5" t="s">
        <v>19</v>
      </c>
      <c r="C5" t="s">
        <v>36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81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81">
      <c r="B7">
        <v>0</v>
      </c>
      <c r="C7">
        <v>1</v>
      </c>
      <c r="D7">
        <v>0</v>
      </c>
      <c r="E7">
        <v>0</v>
      </c>
    </row>
    <row r="8" spans="1:281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81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1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81">
      <c r="B11">
        <v>0</v>
      </c>
      <c r="C11">
        <v>0</v>
      </c>
      <c r="D11">
        <v>0</v>
      </c>
      <c r="E11">
        <v>0</v>
      </c>
      <c r="F11">
        <v>1</v>
      </c>
    </row>
    <row r="12" spans="1:281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81">
      <c r="B13">
        <v>-6276</v>
      </c>
      <c r="C13">
        <v>6.6</v>
      </c>
      <c r="D13">
        <v>1.709E-05</v>
      </c>
      <c r="E13">
        <v>3.11</v>
      </c>
      <c r="F13" t="s">
        <v>81</v>
      </c>
      <c r="G13" t="s">
        <v>83</v>
      </c>
      <c r="H13">
        <v>0</v>
      </c>
    </row>
    <row r="14" spans="1:281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87</v>
      </c>
      <c r="J14" t="s">
        <v>87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88</v>
      </c>
      <c r="AJ14" t="s">
        <v>88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89</v>
      </c>
      <c r="AT14" t="s">
        <v>89</v>
      </c>
      <c r="AU14" t="s">
        <v>89</v>
      </c>
      <c r="AV14" t="s">
        <v>89</v>
      </c>
      <c r="AW14" t="s">
        <v>89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90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91</v>
      </c>
      <c r="CA14" t="s">
        <v>91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93</v>
      </c>
      <c r="CS14" t="s">
        <v>93</v>
      </c>
      <c r="CT14" t="s">
        <v>93</v>
      </c>
      <c r="CU14" t="s">
        <v>93</v>
      </c>
      <c r="CV14" t="s">
        <v>94</v>
      </c>
      <c r="CW14" t="s">
        <v>94</v>
      </c>
      <c r="CX14" t="s">
        <v>94</v>
      </c>
      <c r="CY14" t="s">
        <v>94</v>
      </c>
      <c r="CZ14" t="s">
        <v>94</v>
      </c>
      <c r="DA14" t="s">
        <v>95</v>
      </c>
      <c r="DB14" t="s">
        <v>95</v>
      </c>
      <c r="DC14" t="s">
        <v>95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100</v>
      </c>
      <c r="FN14" t="s">
        <v>100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106</v>
      </c>
      <c r="JG14" t="s">
        <v>106</v>
      </c>
      <c r="JH14" t="s">
        <v>106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</row>
    <row r="15" spans="1:281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  <c r="AJ15" t="s">
        <v>142</v>
      </c>
      <c r="AK15" t="s">
        <v>143</v>
      </c>
      <c r="AL15" t="s">
        <v>144</v>
      </c>
      <c r="AM15" t="s">
        <v>145</v>
      </c>
      <c r="AN15" t="s">
        <v>146</v>
      </c>
      <c r="AO15" t="s">
        <v>147</v>
      </c>
      <c r="AP15" t="s">
        <v>148</v>
      </c>
      <c r="AQ15" t="s">
        <v>149</v>
      </c>
      <c r="AR15" t="s">
        <v>150</v>
      </c>
      <c r="AS15" t="s">
        <v>89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183</v>
      </c>
      <c r="CI15" t="s">
        <v>191</v>
      </c>
      <c r="CJ15" t="s">
        <v>157</v>
      </c>
      <c r="CK15" t="s">
        <v>192</v>
      </c>
      <c r="CL15" t="s">
        <v>193</v>
      </c>
      <c r="CM15" t="s">
        <v>194</v>
      </c>
      <c r="CN15" t="s">
        <v>195</v>
      </c>
      <c r="CO15" t="s">
        <v>196</v>
      </c>
      <c r="CP15" t="s">
        <v>197</v>
      </c>
      <c r="CQ15" t="s">
        <v>198</v>
      </c>
      <c r="CR15" t="s">
        <v>199</v>
      </c>
      <c r="CS15" t="s">
        <v>200</v>
      </c>
      <c r="CT15" t="s">
        <v>201</v>
      </c>
      <c r="CU15" t="s">
        <v>202</v>
      </c>
      <c r="CV15" t="s">
        <v>203</v>
      </c>
      <c r="CW15" t="s">
        <v>204</v>
      </c>
      <c r="CX15" t="s">
        <v>205</v>
      </c>
      <c r="CY15" t="s">
        <v>206</v>
      </c>
      <c r="CZ15" t="s">
        <v>207</v>
      </c>
      <c r="DA15" t="s">
        <v>115</v>
      </c>
      <c r="DB15" t="s">
        <v>208</v>
      </c>
      <c r="DC15" t="s">
        <v>209</v>
      </c>
      <c r="DD15" t="s">
        <v>210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108</v>
      </c>
      <c r="FA15" t="s">
        <v>111</v>
      </c>
      <c r="FB15" t="s">
        <v>258</v>
      </c>
      <c r="FC15" t="s">
        <v>259</v>
      </c>
      <c r="FD15" t="s">
        <v>260</v>
      </c>
      <c r="FE15" t="s">
        <v>261</v>
      </c>
      <c r="FF15" t="s">
        <v>262</v>
      </c>
      <c r="FG15" t="s">
        <v>263</v>
      </c>
      <c r="FH15" t="s">
        <v>264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</row>
    <row r="16" spans="1:281">
      <c r="B16" t="s">
        <v>382</v>
      </c>
      <c r="C16" t="s">
        <v>382</v>
      </c>
      <c r="F16" t="s">
        <v>382</v>
      </c>
      <c r="I16" t="s">
        <v>382</v>
      </c>
      <c r="J16" t="s">
        <v>383</v>
      </c>
      <c r="K16" t="s">
        <v>384</v>
      </c>
      <c r="L16" t="s">
        <v>385</v>
      </c>
      <c r="M16" t="s">
        <v>386</v>
      </c>
      <c r="N16" t="s">
        <v>386</v>
      </c>
      <c r="O16" t="s">
        <v>215</v>
      </c>
      <c r="P16" t="s">
        <v>215</v>
      </c>
      <c r="Q16" t="s">
        <v>383</v>
      </c>
      <c r="R16" t="s">
        <v>383</v>
      </c>
      <c r="S16" t="s">
        <v>383</v>
      </c>
      <c r="T16" t="s">
        <v>383</v>
      </c>
      <c r="U16" t="s">
        <v>387</v>
      </c>
      <c r="V16" t="s">
        <v>388</v>
      </c>
      <c r="W16" t="s">
        <v>388</v>
      </c>
      <c r="X16" t="s">
        <v>389</v>
      </c>
      <c r="Y16" t="s">
        <v>390</v>
      </c>
      <c r="Z16" t="s">
        <v>389</v>
      </c>
      <c r="AA16" t="s">
        <v>389</v>
      </c>
      <c r="AB16" t="s">
        <v>389</v>
      </c>
      <c r="AC16" t="s">
        <v>387</v>
      </c>
      <c r="AD16" t="s">
        <v>387</v>
      </c>
      <c r="AE16" t="s">
        <v>387</v>
      </c>
      <c r="AF16" t="s">
        <v>387</v>
      </c>
      <c r="AG16" t="s">
        <v>385</v>
      </c>
      <c r="AH16" t="s">
        <v>384</v>
      </c>
      <c r="AI16" t="s">
        <v>385</v>
      </c>
      <c r="AJ16" t="s">
        <v>386</v>
      </c>
      <c r="AK16" t="s">
        <v>386</v>
      </c>
      <c r="AL16" t="s">
        <v>391</v>
      </c>
      <c r="AM16" t="s">
        <v>392</v>
      </c>
      <c r="AN16" t="s">
        <v>384</v>
      </c>
      <c r="AO16" t="s">
        <v>393</v>
      </c>
      <c r="AP16" t="s">
        <v>393</v>
      </c>
      <c r="AQ16" t="s">
        <v>394</v>
      </c>
      <c r="AR16" t="s">
        <v>392</v>
      </c>
      <c r="AS16" t="s">
        <v>395</v>
      </c>
      <c r="AT16" t="s">
        <v>390</v>
      </c>
      <c r="AV16" t="s">
        <v>390</v>
      </c>
      <c r="AW16" t="s">
        <v>395</v>
      </c>
      <c r="BC16" t="s">
        <v>385</v>
      </c>
      <c r="BJ16" t="s">
        <v>385</v>
      </c>
      <c r="BK16" t="s">
        <v>385</v>
      </c>
      <c r="BL16" t="s">
        <v>385</v>
      </c>
      <c r="BM16" t="s">
        <v>396</v>
      </c>
      <c r="CA16" t="s">
        <v>397</v>
      </c>
      <c r="CB16" t="s">
        <v>397</v>
      </c>
      <c r="CC16" t="s">
        <v>397</v>
      </c>
      <c r="CD16" t="s">
        <v>385</v>
      </c>
      <c r="CF16" t="s">
        <v>398</v>
      </c>
      <c r="CI16" t="s">
        <v>397</v>
      </c>
      <c r="CN16" t="s">
        <v>382</v>
      </c>
      <c r="CO16" t="s">
        <v>382</v>
      </c>
      <c r="CP16" t="s">
        <v>382</v>
      </c>
      <c r="CQ16" t="s">
        <v>382</v>
      </c>
      <c r="CR16" t="s">
        <v>385</v>
      </c>
      <c r="CS16" t="s">
        <v>385</v>
      </c>
      <c r="CU16" t="s">
        <v>399</v>
      </c>
      <c r="CV16" t="s">
        <v>400</v>
      </c>
      <c r="CY16" t="s">
        <v>383</v>
      </c>
      <c r="DA16" t="s">
        <v>382</v>
      </c>
      <c r="DB16" t="s">
        <v>386</v>
      </c>
      <c r="DC16" t="s">
        <v>386</v>
      </c>
      <c r="DD16" t="s">
        <v>393</v>
      </c>
      <c r="DE16" t="s">
        <v>393</v>
      </c>
      <c r="DF16" t="s">
        <v>386</v>
      </c>
      <c r="DG16" t="s">
        <v>393</v>
      </c>
      <c r="DH16" t="s">
        <v>395</v>
      </c>
      <c r="DI16" t="s">
        <v>389</v>
      </c>
      <c r="DJ16" t="s">
        <v>389</v>
      </c>
      <c r="DK16" t="s">
        <v>388</v>
      </c>
      <c r="DL16" t="s">
        <v>388</v>
      </c>
      <c r="DM16" t="s">
        <v>388</v>
      </c>
      <c r="DN16" t="s">
        <v>388</v>
      </c>
      <c r="DO16" t="s">
        <v>388</v>
      </c>
      <c r="DP16" t="s">
        <v>401</v>
      </c>
      <c r="DQ16" t="s">
        <v>385</v>
      </c>
      <c r="DR16" t="s">
        <v>385</v>
      </c>
      <c r="DS16" t="s">
        <v>386</v>
      </c>
      <c r="DT16" t="s">
        <v>386</v>
      </c>
      <c r="DU16" t="s">
        <v>386</v>
      </c>
      <c r="DV16" t="s">
        <v>393</v>
      </c>
      <c r="DW16" t="s">
        <v>386</v>
      </c>
      <c r="DX16" t="s">
        <v>393</v>
      </c>
      <c r="DY16" t="s">
        <v>389</v>
      </c>
      <c r="DZ16" t="s">
        <v>389</v>
      </c>
      <c r="EA16" t="s">
        <v>388</v>
      </c>
      <c r="EB16" t="s">
        <v>388</v>
      </c>
      <c r="EC16" t="s">
        <v>385</v>
      </c>
      <c r="EH16" t="s">
        <v>385</v>
      </c>
      <c r="EK16" t="s">
        <v>388</v>
      </c>
      <c r="EL16" t="s">
        <v>388</v>
      </c>
      <c r="EM16" t="s">
        <v>388</v>
      </c>
      <c r="EN16" t="s">
        <v>388</v>
      </c>
      <c r="EO16" t="s">
        <v>388</v>
      </c>
      <c r="EP16" t="s">
        <v>385</v>
      </c>
      <c r="EQ16" t="s">
        <v>385</v>
      </c>
      <c r="ER16" t="s">
        <v>385</v>
      </c>
      <c r="ES16" t="s">
        <v>382</v>
      </c>
      <c r="EV16" t="s">
        <v>402</v>
      </c>
      <c r="EW16" t="s">
        <v>402</v>
      </c>
      <c r="EY16" t="s">
        <v>382</v>
      </c>
      <c r="EZ16" t="s">
        <v>403</v>
      </c>
      <c r="FB16" t="s">
        <v>382</v>
      </c>
      <c r="FC16" t="s">
        <v>382</v>
      </c>
      <c r="FE16" t="s">
        <v>404</v>
      </c>
      <c r="FF16" t="s">
        <v>405</v>
      </c>
      <c r="FG16" t="s">
        <v>404</v>
      </c>
      <c r="FH16" t="s">
        <v>405</v>
      </c>
      <c r="FI16" t="s">
        <v>404</v>
      </c>
      <c r="FJ16" t="s">
        <v>405</v>
      </c>
      <c r="FK16" t="s">
        <v>390</v>
      </c>
      <c r="FL16" t="s">
        <v>390</v>
      </c>
      <c r="FM16" t="s">
        <v>386</v>
      </c>
      <c r="FN16" t="s">
        <v>406</v>
      </c>
      <c r="FO16" t="s">
        <v>386</v>
      </c>
      <c r="FR16" t="s">
        <v>407</v>
      </c>
      <c r="FU16" t="s">
        <v>393</v>
      </c>
      <c r="FV16" t="s">
        <v>408</v>
      </c>
      <c r="FW16" t="s">
        <v>393</v>
      </c>
      <c r="GB16" t="s">
        <v>409</v>
      </c>
      <c r="GC16" t="s">
        <v>409</v>
      </c>
      <c r="GP16" t="s">
        <v>409</v>
      </c>
      <c r="GQ16" t="s">
        <v>409</v>
      </c>
      <c r="GR16" t="s">
        <v>410</v>
      </c>
      <c r="GS16" t="s">
        <v>410</v>
      </c>
      <c r="GT16" t="s">
        <v>388</v>
      </c>
      <c r="GU16" t="s">
        <v>388</v>
      </c>
      <c r="GV16" t="s">
        <v>390</v>
      </c>
      <c r="GW16" t="s">
        <v>388</v>
      </c>
      <c r="GX16" t="s">
        <v>393</v>
      </c>
      <c r="GY16" t="s">
        <v>390</v>
      </c>
      <c r="GZ16" t="s">
        <v>390</v>
      </c>
      <c r="HB16" t="s">
        <v>409</v>
      </c>
      <c r="HC16" t="s">
        <v>409</v>
      </c>
      <c r="HD16" t="s">
        <v>409</v>
      </c>
      <c r="HE16" t="s">
        <v>409</v>
      </c>
      <c r="HF16" t="s">
        <v>409</v>
      </c>
      <c r="HG16" t="s">
        <v>409</v>
      </c>
      <c r="HH16" t="s">
        <v>409</v>
      </c>
      <c r="HI16" t="s">
        <v>411</v>
      </c>
      <c r="HJ16" t="s">
        <v>411</v>
      </c>
      <c r="HK16" t="s">
        <v>411</v>
      </c>
      <c r="HL16" t="s">
        <v>412</v>
      </c>
      <c r="HM16" t="s">
        <v>409</v>
      </c>
      <c r="HN16" t="s">
        <v>409</v>
      </c>
      <c r="HO16" t="s">
        <v>409</v>
      </c>
      <c r="HP16" t="s">
        <v>409</v>
      </c>
      <c r="HQ16" t="s">
        <v>409</v>
      </c>
      <c r="HR16" t="s">
        <v>409</v>
      </c>
      <c r="HS16" t="s">
        <v>409</v>
      </c>
      <c r="HT16" t="s">
        <v>409</v>
      </c>
      <c r="HU16" t="s">
        <v>409</v>
      </c>
      <c r="HV16" t="s">
        <v>409</v>
      </c>
      <c r="HW16" t="s">
        <v>409</v>
      </c>
      <c r="HX16" t="s">
        <v>409</v>
      </c>
      <c r="IE16" t="s">
        <v>409</v>
      </c>
      <c r="IF16" t="s">
        <v>390</v>
      </c>
      <c r="IG16" t="s">
        <v>390</v>
      </c>
      <c r="IH16" t="s">
        <v>404</v>
      </c>
      <c r="II16" t="s">
        <v>405</v>
      </c>
      <c r="IJ16" t="s">
        <v>405</v>
      </c>
      <c r="IN16" t="s">
        <v>405</v>
      </c>
      <c r="IR16" t="s">
        <v>386</v>
      </c>
      <c r="IS16" t="s">
        <v>386</v>
      </c>
      <c r="IT16" t="s">
        <v>393</v>
      </c>
      <c r="IU16" t="s">
        <v>393</v>
      </c>
      <c r="IV16" t="s">
        <v>413</v>
      </c>
      <c r="IW16" t="s">
        <v>413</v>
      </c>
      <c r="IX16" t="s">
        <v>409</v>
      </c>
      <c r="IY16" t="s">
        <v>409</v>
      </c>
      <c r="IZ16" t="s">
        <v>409</v>
      </c>
      <c r="JA16" t="s">
        <v>409</v>
      </c>
      <c r="JB16" t="s">
        <v>409</v>
      </c>
      <c r="JC16" t="s">
        <v>409</v>
      </c>
      <c r="JD16" t="s">
        <v>388</v>
      </c>
      <c r="JE16" t="s">
        <v>409</v>
      </c>
      <c r="JG16" t="s">
        <v>395</v>
      </c>
      <c r="JH16" t="s">
        <v>395</v>
      </c>
      <c r="JI16" t="s">
        <v>388</v>
      </c>
      <c r="JJ16" t="s">
        <v>388</v>
      </c>
      <c r="JK16" t="s">
        <v>388</v>
      </c>
      <c r="JL16" t="s">
        <v>388</v>
      </c>
      <c r="JM16" t="s">
        <v>388</v>
      </c>
      <c r="JN16" t="s">
        <v>390</v>
      </c>
      <c r="JO16" t="s">
        <v>390</v>
      </c>
      <c r="JP16" t="s">
        <v>390</v>
      </c>
      <c r="JQ16" t="s">
        <v>388</v>
      </c>
      <c r="JR16" t="s">
        <v>386</v>
      </c>
      <c r="JS16" t="s">
        <v>393</v>
      </c>
      <c r="JT16" t="s">
        <v>390</v>
      </c>
      <c r="JU16" t="s">
        <v>390</v>
      </c>
    </row>
    <row r="17" spans="1:281">
      <c r="A17">
        <v>1</v>
      </c>
      <c r="B17">
        <v>1659714036.6</v>
      </c>
      <c r="C17">
        <v>0</v>
      </c>
      <c r="D17" t="s">
        <v>414</v>
      </c>
      <c r="E17" t="s">
        <v>415</v>
      </c>
      <c r="F17">
        <v>5</v>
      </c>
      <c r="G17" t="s">
        <v>416</v>
      </c>
      <c r="H17" t="s">
        <v>417</v>
      </c>
      <c r="I17">
        <v>1659714028.849999</v>
      </c>
      <c r="J17">
        <f>(K17)/1000</f>
        <v>0</v>
      </c>
      <c r="K17">
        <f>IF(CZ17, AN17, AH17)</f>
        <v>0</v>
      </c>
      <c r="L17">
        <f>IF(CZ17, AI17, AG17)</f>
        <v>0</v>
      </c>
      <c r="M17">
        <f>DB17 - IF(AU17&gt;1, L17*CV17*100.0/(AW17*DP17), 0)</f>
        <v>0</v>
      </c>
      <c r="N17">
        <f>((T17-J17/2)*M17-L17)/(T17+J17/2)</f>
        <v>0</v>
      </c>
      <c r="O17">
        <f>N17*(DI17+DJ17)/1000.0</f>
        <v>0</v>
      </c>
      <c r="P17">
        <f>(DB17 - IF(AU17&gt;1, L17*CV17*100.0/(AW17*DP17), 0))*(DI17+DJ17)/1000.0</f>
        <v>0</v>
      </c>
      <c r="Q17">
        <f>2.0/((1/S17-1/R17)+SIGN(S17)*SQRT((1/S17-1/R17)*(1/S17-1/R17) + 4*CW17/((CW17+1)*(CW17+1))*(2*1/S17*1/R17-1/R17*1/R17)))</f>
        <v>0</v>
      </c>
      <c r="R17">
        <f>IF(LEFT(CX17,1)&lt;&gt;"0",IF(LEFT(CX17,1)="1",3.0,CY17),$D$5+$E$5*(DP17*DI17/($K$5*1000))+$F$5*(DP17*DI17/($K$5*1000))*MAX(MIN(CV17,$J$5),$I$5)*MAX(MIN(CV17,$J$5),$I$5)+$G$5*MAX(MIN(CV17,$J$5),$I$5)*(DP17*DI17/($K$5*1000))+$H$5*(DP17*DI17/($K$5*1000))*(DP17*DI17/($K$5*1000)))</f>
        <v>0</v>
      </c>
      <c r="S17">
        <f>J17*(1000-(1000*0.61365*exp(17.502*W17/(240.97+W17))/(DI17+DJ17)+DD17)/2)/(1000*0.61365*exp(17.502*W17/(240.97+W17))/(DI17+DJ17)-DD17)</f>
        <v>0</v>
      </c>
      <c r="T17">
        <f>1/((CW17+1)/(Q17/1.6)+1/(R17/1.37)) + CW17/((CW17+1)/(Q17/1.6) + CW17/(R17/1.37))</f>
        <v>0</v>
      </c>
      <c r="U17">
        <f>(CR17*CU17)</f>
        <v>0</v>
      </c>
      <c r="V17">
        <f>(DK17+(U17+2*0.95*5.67E-8*(((DK17+$B$7)+273)^4-(DK17+273)^4)-44100*J17)/(1.84*29.3*R17+8*0.95*5.67E-8*(DK17+273)^3))</f>
        <v>0</v>
      </c>
      <c r="W17">
        <f>($C$7*DL17+$D$7*DM17+$E$7*V17)</f>
        <v>0</v>
      </c>
      <c r="X17">
        <f>0.61365*exp(17.502*W17/(240.97+W17))</f>
        <v>0</v>
      </c>
      <c r="Y17">
        <f>(Z17/AA17*100)</f>
        <v>0</v>
      </c>
      <c r="Z17">
        <f>DD17*(DI17+DJ17)/1000</f>
        <v>0</v>
      </c>
      <c r="AA17">
        <f>0.61365*exp(17.502*DK17/(240.97+DK17))</f>
        <v>0</v>
      </c>
      <c r="AB17">
        <f>(X17-DD17*(DI17+DJ17)/1000)</f>
        <v>0</v>
      </c>
      <c r="AC17">
        <f>(-J17*44100)</f>
        <v>0</v>
      </c>
      <c r="AD17">
        <f>2*29.3*R17*0.92*(DK17-W17)</f>
        <v>0</v>
      </c>
      <c r="AE17">
        <f>2*0.95*5.67E-8*(((DK17+$B$7)+273)^4-(W17+273)^4)</f>
        <v>0</v>
      </c>
      <c r="AF17">
        <f>U17+AE17+AC17+AD17</f>
        <v>0</v>
      </c>
      <c r="AG17">
        <f>DH17*AU17*(DC17-DB17*(1000-AU17*DE17)/(1000-AU17*DD17))/(100*CV17)</f>
        <v>0</v>
      </c>
      <c r="AH17">
        <f>1000*DH17*AU17*(DD17-DE17)/(100*CV17*(1000-AU17*DD17))</f>
        <v>0</v>
      </c>
      <c r="AI17">
        <f>(AJ17 - AK17 - DI17*1E3/(8.314*(DK17+273.15)) * AM17/DH17 * AL17) * DH17/(100*CV17) * (1000 - DE17)/1000</f>
        <v>0</v>
      </c>
      <c r="AJ17">
        <v>426.0388431601732</v>
      </c>
      <c r="AK17">
        <v>408.7546303030303</v>
      </c>
      <c r="AL17">
        <v>4.428502714403421E-05</v>
      </c>
      <c r="AM17">
        <v>64.12</v>
      </c>
      <c r="AN17">
        <f>(AP17 - AO17 + DI17*1E3/(8.314*(DK17+273.15)) * AR17/DH17 * AQ17) * DH17/(100*CV17) * 1000/(1000 - AP17)</f>
        <v>0</v>
      </c>
      <c r="AO17">
        <v>14.17252133333334</v>
      </c>
      <c r="AP17">
        <v>18.50294787878788</v>
      </c>
      <c r="AQ17">
        <v>-1.975896900032938E-05</v>
      </c>
      <c r="AR17">
        <v>89.28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MAX(0,($B$13+$C$13*DP17)/(1+$D$13*DP17)*DI17/(DK17+273)*$E$13)</f>
        <v>0</v>
      </c>
      <c r="AX17" t="s">
        <v>418</v>
      </c>
      <c r="AY17">
        <v>10269.2</v>
      </c>
      <c r="AZ17">
        <v>764.4199999999998</v>
      </c>
      <c r="BA17">
        <v>3017.9</v>
      </c>
      <c r="BB17">
        <f>1-AZ17/BA17</f>
        <v>0</v>
      </c>
      <c r="BC17">
        <v>-3.146287471671204</v>
      </c>
      <c r="BD17" t="s">
        <v>419</v>
      </c>
      <c r="BE17">
        <v>14405.2</v>
      </c>
      <c r="BF17">
        <v>710.1927307692307</v>
      </c>
      <c r="BG17">
        <v>828.932</v>
      </c>
      <c r="BH17">
        <f>1-BF17/BG17</f>
        <v>0</v>
      </c>
      <c r="BI17">
        <v>0.5</v>
      </c>
      <c r="BJ17">
        <f>CS17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420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BZ17">
        <v>23</v>
      </c>
      <c r="CA17">
        <v>300</v>
      </c>
      <c r="CB17">
        <v>275</v>
      </c>
      <c r="CC17">
        <v>300</v>
      </c>
      <c r="CD17">
        <v>14405.2</v>
      </c>
      <c r="CE17">
        <v>804.64</v>
      </c>
      <c r="CF17">
        <v>-0.01121</v>
      </c>
      <c r="CG17">
        <v>-1.55</v>
      </c>
      <c r="CH17" t="s">
        <v>420</v>
      </c>
      <c r="CI17" t="s">
        <v>420</v>
      </c>
      <c r="CJ17" t="s">
        <v>420</v>
      </c>
      <c r="CK17" t="s">
        <v>420</v>
      </c>
      <c r="CL17" t="s">
        <v>420</v>
      </c>
      <c r="CM17" t="s">
        <v>420</v>
      </c>
      <c r="CN17" t="s">
        <v>420</v>
      </c>
      <c r="CO17" t="s">
        <v>420</v>
      </c>
      <c r="CP17" t="s">
        <v>420</v>
      </c>
      <c r="CQ17" t="s">
        <v>420</v>
      </c>
      <c r="CR17">
        <f>$B$11*DQ17+$C$11*DR17+$F$11*EC17*(1-EF17)</f>
        <v>0</v>
      </c>
      <c r="CS17">
        <f>CR17*CT17</f>
        <v>0</v>
      </c>
      <c r="CT17">
        <f>($B$11*$D$9+$C$11*$D$9+$F$11*((EP17+EH17)/MAX(EP17+EH17+EQ17, 0.1)*$I$9+EQ17/MAX(EP17+EH17+EQ17, 0.1)*$J$9))/($B$11+$C$11+$F$11)</f>
        <v>0</v>
      </c>
      <c r="CU17">
        <f>($B$11*$K$9+$C$11*$K$9+$F$11*((EP17+EH17)/MAX(EP17+EH17+EQ17, 0.1)*$P$9+EQ17/MAX(EP17+EH17+EQ17, 0.1)*$Q$9))/($B$11+$C$11+$F$11)</f>
        <v>0</v>
      </c>
      <c r="CV17">
        <v>6</v>
      </c>
      <c r="CW17">
        <v>0.5</v>
      </c>
      <c r="CX17" t="s">
        <v>421</v>
      </c>
      <c r="CY17">
        <v>2</v>
      </c>
      <c r="CZ17" t="b">
        <v>0</v>
      </c>
      <c r="DA17">
        <v>1659714028.849999</v>
      </c>
      <c r="DB17">
        <v>401.1758</v>
      </c>
      <c r="DC17">
        <v>420.0101000000001</v>
      </c>
      <c r="DD17">
        <v>18.43597</v>
      </c>
      <c r="DE17">
        <v>14.18461666666667</v>
      </c>
      <c r="DF17">
        <v>397.5898</v>
      </c>
      <c r="DG17">
        <v>18.31897</v>
      </c>
      <c r="DH17">
        <v>500.0712333333334</v>
      </c>
      <c r="DI17">
        <v>90.59744000000001</v>
      </c>
      <c r="DJ17">
        <v>0.09999575666666669</v>
      </c>
      <c r="DK17">
        <v>24.666</v>
      </c>
      <c r="DL17">
        <v>24.99784666666667</v>
      </c>
      <c r="DM17">
        <v>999.9000000000002</v>
      </c>
      <c r="DN17">
        <v>0</v>
      </c>
      <c r="DO17">
        <v>0</v>
      </c>
      <c r="DP17">
        <v>9994.978333333333</v>
      </c>
      <c r="DQ17">
        <v>0</v>
      </c>
      <c r="DR17">
        <v>11.8603</v>
      </c>
      <c r="DS17">
        <v>-18.82534</v>
      </c>
      <c r="DT17">
        <v>408.7510333333333</v>
      </c>
      <c r="DU17">
        <v>426.0536</v>
      </c>
      <c r="DV17">
        <v>4.325923333333334</v>
      </c>
      <c r="DW17">
        <v>420.0101000000001</v>
      </c>
      <c r="DX17">
        <v>14.18461666666667</v>
      </c>
      <c r="DY17">
        <v>1.677008333333333</v>
      </c>
      <c r="DZ17">
        <v>1.285089666666667</v>
      </c>
      <c r="EA17">
        <v>14.68523333333333</v>
      </c>
      <c r="EB17">
        <v>10.62560666666667</v>
      </c>
      <c r="EC17">
        <v>2000.011666666667</v>
      </c>
      <c r="ED17">
        <v>0.9800070000000001</v>
      </c>
      <c r="EE17">
        <v>0.0199925</v>
      </c>
      <c r="EF17">
        <v>0</v>
      </c>
      <c r="EG17">
        <v>710.1649</v>
      </c>
      <c r="EH17">
        <v>5.000560000000002</v>
      </c>
      <c r="EI17">
        <v>14127.44666666667</v>
      </c>
      <c r="EJ17">
        <v>17295.02</v>
      </c>
      <c r="EK17">
        <v>37.40806666666666</v>
      </c>
      <c r="EL17">
        <v>38.56206666666665</v>
      </c>
      <c r="EM17">
        <v>37.53313333333333</v>
      </c>
      <c r="EN17">
        <v>37.47893333333332</v>
      </c>
      <c r="EO17">
        <v>38.65393333333331</v>
      </c>
      <c r="EP17">
        <v>1955.121666666667</v>
      </c>
      <c r="EQ17">
        <v>39.89000000000001</v>
      </c>
      <c r="ER17">
        <v>0</v>
      </c>
      <c r="ES17">
        <v>1659714039.4</v>
      </c>
      <c r="ET17">
        <v>0</v>
      </c>
      <c r="EU17">
        <v>710.1927307692307</v>
      </c>
      <c r="EV17">
        <v>-1.189914535339136</v>
      </c>
      <c r="EW17">
        <v>-19.72991453165971</v>
      </c>
      <c r="EX17">
        <v>14127.41153846154</v>
      </c>
      <c r="EY17">
        <v>15</v>
      </c>
      <c r="EZ17">
        <v>1659714063.6</v>
      </c>
      <c r="FA17" t="s">
        <v>422</v>
      </c>
      <c r="FB17">
        <v>1659714063.6</v>
      </c>
      <c r="FC17">
        <v>1659714062.6</v>
      </c>
      <c r="FD17">
        <v>2</v>
      </c>
      <c r="FE17">
        <v>-0.067</v>
      </c>
      <c r="FF17">
        <v>0.002</v>
      </c>
      <c r="FG17">
        <v>3.586</v>
      </c>
      <c r="FH17">
        <v>0.117</v>
      </c>
      <c r="FI17">
        <v>420</v>
      </c>
      <c r="FJ17">
        <v>14</v>
      </c>
      <c r="FK17">
        <v>0.05</v>
      </c>
      <c r="FL17">
        <v>0.02</v>
      </c>
      <c r="FM17">
        <v>-18.83293902439025</v>
      </c>
      <c r="FN17">
        <v>0.1507170731707408</v>
      </c>
      <c r="FO17">
        <v>0.02216684932064735</v>
      </c>
      <c r="FP17">
        <v>1</v>
      </c>
      <c r="FQ17">
        <v>710.2243235294117</v>
      </c>
      <c r="FR17">
        <v>-0.8198166562444665</v>
      </c>
      <c r="FS17">
        <v>0.204045946467697</v>
      </c>
      <c r="FT17">
        <v>1</v>
      </c>
      <c r="FU17">
        <v>4.328037804878049</v>
      </c>
      <c r="FV17">
        <v>-0.01258306620208915</v>
      </c>
      <c r="FW17">
        <v>0.006592365692628279</v>
      </c>
      <c r="FX17">
        <v>1</v>
      </c>
      <c r="FY17">
        <v>3</v>
      </c>
      <c r="FZ17">
        <v>3</v>
      </c>
      <c r="GA17" t="s">
        <v>423</v>
      </c>
      <c r="GB17">
        <v>2.98019</v>
      </c>
      <c r="GC17">
        <v>2.72825</v>
      </c>
      <c r="GD17">
        <v>0.08291510000000001</v>
      </c>
      <c r="GE17">
        <v>0.0868524</v>
      </c>
      <c r="GF17">
        <v>0.0897158</v>
      </c>
      <c r="GG17">
        <v>0.0746472</v>
      </c>
      <c r="GH17">
        <v>27476.9</v>
      </c>
      <c r="GI17">
        <v>27004.3</v>
      </c>
      <c r="GJ17">
        <v>30487.7</v>
      </c>
      <c r="GK17">
        <v>29816.9</v>
      </c>
      <c r="GL17">
        <v>38294.4</v>
      </c>
      <c r="GM17">
        <v>36335.4</v>
      </c>
      <c r="GN17">
        <v>46630.9</v>
      </c>
      <c r="GO17">
        <v>44340.8</v>
      </c>
      <c r="GP17">
        <v>1.87252</v>
      </c>
      <c r="GQ17">
        <v>1.87143</v>
      </c>
      <c r="GR17">
        <v>0.0966229</v>
      </c>
      <c r="GS17">
        <v>0</v>
      </c>
      <c r="GT17">
        <v>23.41</v>
      </c>
      <c r="GU17">
        <v>999.9</v>
      </c>
      <c r="GV17">
        <v>44.2</v>
      </c>
      <c r="GW17">
        <v>29.5</v>
      </c>
      <c r="GX17">
        <v>20.1958</v>
      </c>
      <c r="GY17">
        <v>63.4693</v>
      </c>
      <c r="GZ17">
        <v>21.3141</v>
      </c>
      <c r="HA17">
        <v>1</v>
      </c>
      <c r="HB17">
        <v>-0.0601829</v>
      </c>
      <c r="HC17">
        <v>1.38791</v>
      </c>
      <c r="HD17">
        <v>20.1918</v>
      </c>
      <c r="HE17">
        <v>5.2393</v>
      </c>
      <c r="HF17">
        <v>11.968</v>
      </c>
      <c r="HG17">
        <v>4.9732</v>
      </c>
      <c r="HH17">
        <v>3.291</v>
      </c>
      <c r="HI17">
        <v>9999</v>
      </c>
      <c r="HJ17">
        <v>9999</v>
      </c>
      <c r="HK17">
        <v>9999</v>
      </c>
      <c r="HL17">
        <v>326.1</v>
      </c>
      <c r="HM17">
        <v>4.9729</v>
      </c>
      <c r="HN17">
        <v>1.87728</v>
      </c>
      <c r="HO17">
        <v>1.87532</v>
      </c>
      <c r="HP17">
        <v>1.8782</v>
      </c>
      <c r="HQ17">
        <v>1.87487</v>
      </c>
      <c r="HR17">
        <v>1.87851</v>
      </c>
      <c r="HS17">
        <v>1.87561</v>
      </c>
      <c r="HT17">
        <v>1.8767</v>
      </c>
      <c r="HU17">
        <v>0</v>
      </c>
      <c r="HV17">
        <v>0</v>
      </c>
      <c r="HW17">
        <v>0</v>
      </c>
      <c r="HX17">
        <v>0</v>
      </c>
      <c r="HY17" t="s">
        <v>424</v>
      </c>
      <c r="HZ17" t="s">
        <v>425</v>
      </c>
      <c r="IA17" t="s">
        <v>426</v>
      </c>
      <c r="IB17" t="s">
        <v>426</v>
      </c>
      <c r="IC17" t="s">
        <v>426</v>
      </c>
      <c r="ID17" t="s">
        <v>426</v>
      </c>
      <c r="IE17">
        <v>0</v>
      </c>
      <c r="IF17">
        <v>100</v>
      </c>
      <c r="IG17">
        <v>100</v>
      </c>
      <c r="IH17">
        <v>3.586</v>
      </c>
      <c r="II17">
        <v>0.117</v>
      </c>
      <c r="IJ17">
        <v>2.116983139293426</v>
      </c>
      <c r="IK17">
        <v>0.004412804809110149</v>
      </c>
      <c r="IL17">
        <v>-1.960508697229263E-06</v>
      </c>
      <c r="IM17">
        <v>5.31278326378808E-10</v>
      </c>
      <c r="IN17">
        <v>-0.05343482357821542</v>
      </c>
      <c r="IO17">
        <v>0.008131528927798164</v>
      </c>
      <c r="IP17">
        <v>0.0002187230901864352</v>
      </c>
      <c r="IQ17">
        <v>3.683962494821091E-06</v>
      </c>
      <c r="IR17">
        <v>17</v>
      </c>
      <c r="IS17">
        <v>2064</v>
      </c>
      <c r="IT17">
        <v>1</v>
      </c>
      <c r="IU17">
        <v>25</v>
      </c>
      <c r="IV17">
        <v>73.40000000000001</v>
      </c>
      <c r="IW17">
        <v>73.40000000000001</v>
      </c>
      <c r="IX17">
        <v>1.09985</v>
      </c>
      <c r="IY17">
        <v>2.54395</v>
      </c>
      <c r="IZ17">
        <v>1.39893</v>
      </c>
      <c r="JA17">
        <v>2.34009</v>
      </c>
      <c r="JB17">
        <v>1.44897</v>
      </c>
      <c r="JC17">
        <v>2.44751</v>
      </c>
      <c r="JD17">
        <v>35.801</v>
      </c>
      <c r="JE17">
        <v>24.1663</v>
      </c>
      <c r="JF17">
        <v>18</v>
      </c>
      <c r="JG17">
        <v>485.908</v>
      </c>
      <c r="JH17">
        <v>455.825</v>
      </c>
      <c r="JI17">
        <v>21.7491</v>
      </c>
      <c r="JJ17">
        <v>26.1559</v>
      </c>
      <c r="JK17">
        <v>30.0002</v>
      </c>
      <c r="JL17">
        <v>26.0075</v>
      </c>
      <c r="JM17">
        <v>26.087</v>
      </c>
      <c r="JN17">
        <v>22.0664</v>
      </c>
      <c r="JO17">
        <v>31.722</v>
      </c>
      <c r="JP17">
        <v>29.1684</v>
      </c>
      <c r="JQ17">
        <v>21.7509</v>
      </c>
      <c r="JR17">
        <v>420</v>
      </c>
      <c r="JS17">
        <v>14.2252</v>
      </c>
      <c r="JT17">
        <v>100.78</v>
      </c>
      <c r="JU17">
        <v>101.959</v>
      </c>
    </row>
    <row r="18" spans="1:281">
      <c r="A18">
        <v>2</v>
      </c>
      <c r="B18">
        <v>1659714124.6</v>
      </c>
      <c r="C18">
        <v>88</v>
      </c>
      <c r="D18" t="s">
        <v>427</v>
      </c>
      <c r="E18" t="s">
        <v>428</v>
      </c>
      <c r="F18">
        <v>5</v>
      </c>
      <c r="G18" t="s">
        <v>416</v>
      </c>
      <c r="H18" t="s">
        <v>417</v>
      </c>
      <c r="I18">
        <v>1659714116.599999</v>
      </c>
      <c r="J18">
        <f>(K18)/1000</f>
        <v>0</v>
      </c>
      <c r="K18">
        <f>IF(CZ18, AN18, AH18)</f>
        <v>0</v>
      </c>
      <c r="L18">
        <f>IF(CZ18, AI18, AG18)</f>
        <v>0</v>
      </c>
      <c r="M18">
        <f>DB18 - IF(AU18&gt;1, L18*CV18*100.0/(AW18*DP18), 0)</f>
        <v>0</v>
      </c>
      <c r="N18">
        <f>((T18-J18/2)*M18-L18)/(T18+J18/2)</f>
        <v>0</v>
      </c>
      <c r="O18">
        <f>N18*(DI18+DJ18)/1000.0</f>
        <v>0</v>
      </c>
      <c r="P18">
        <f>(DB18 - IF(AU18&gt;1, L18*CV18*100.0/(AW18*DP18), 0))*(DI18+DJ18)/1000.0</f>
        <v>0</v>
      </c>
      <c r="Q18">
        <f>2.0/((1/S18-1/R18)+SIGN(S18)*SQRT((1/S18-1/R18)*(1/S18-1/R18) + 4*CW18/((CW18+1)*(CW18+1))*(2*1/S18*1/R18-1/R18*1/R18)))</f>
        <v>0</v>
      </c>
      <c r="R18">
        <f>IF(LEFT(CX18,1)&lt;&gt;"0",IF(LEFT(CX18,1)="1",3.0,CY18),$D$5+$E$5*(DP18*DI18/($K$5*1000))+$F$5*(DP18*DI18/($K$5*1000))*MAX(MIN(CV18,$J$5),$I$5)*MAX(MIN(CV18,$J$5),$I$5)+$G$5*MAX(MIN(CV18,$J$5),$I$5)*(DP18*DI18/($K$5*1000))+$H$5*(DP18*DI18/($K$5*1000))*(DP18*DI18/($K$5*1000)))</f>
        <v>0</v>
      </c>
      <c r="S18">
        <f>J18*(1000-(1000*0.61365*exp(17.502*W18/(240.97+W18))/(DI18+DJ18)+DD18)/2)/(1000*0.61365*exp(17.502*W18/(240.97+W18))/(DI18+DJ18)-DD18)</f>
        <v>0</v>
      </c>
      <c r="T18">
        <f>1/((CW18+1)/(Q18/1.6)+1/(R18/1.37)) + CW18/((CW18+1)/(Q18/1.6) + CW18/(R18/1.37))</f>
        <v>0</v>
      </c>
      <c r="U18">
        <f>(CR18*CU18)</f>
        <v>0</v>
      </c>
      <c r="V18">
        <f>(DK18+(U18+2*0.95*5.67E-8*(((DK18+$B$7)+273)^4-(DK18+273)^4)-44100*J18)/(1.84*29.3*R18+8*0.95*5.67E-8*(DK18+273)^3))</f>
        <v>0</v>
      </c>
      <c r="W18">
        <f>($C$7*DL18+$D$7*DM18+$E$7*V18)</f>
        <v>0</v>
      </c>
      <c r="X18">
        <f>0.61365*exp(17.502*W18/(240.97+W18))</f>
        <v>0</v>
      </c>
      <c r="Y18">
        <f>(Z18/AA18*100)</f>
        <v>0</v>
      </c>
      <c r="Z18">
        <f>DD18*(DI18+DJ18)/1000</f>
        <v>0</v>
      </c>
      <c r="AA18">
        <f>0.61365*exp(17.502*DK18/(240.97+DK18))</f>
        <v>0</v>
      </c>
      <c r="AB18">
        <f>(X18-DD18*(DI18+DJ18)/1000)</f>
        <v>0</v>
      </c>
      <c r="AC18">
        <f>(-J18*44100)</f>
        <v>0</v>
      </c>
      <c r="AD18">
        <f>2*29.3*R18*0.92*(DK18-W18)</f>
        <v>0</v>
      </c>
      <c r="AE18">
        <f>2*0.95*5.67E-8*(((DK18+$B$7)+273)^4-(W18+273)^4)</f>
        <v>0</v>
      </c>
      <c r="AF18">
        <f>U18+AE18+AC18+AD18</f>
        <v>0</v>
      </c>
      <c r="AG18">
        <f>DH18*AU18*(DC18-DB18*(1000-AU18*DE18)/(1000-AU18*DD18))/(100*CV18)</f>
        <v>0</v>
      </c>
      <c r="AH18">
        <f>1000*DH18*AU18*(DD18-DE18)/(100*CV18*(1000-AU18*DD18))</f>
        <v>0</v>
      </c>
      <c r="AI18">
        <f>(AJ18 - AK18 - DI18*1E3/(8.314*(DK18+273.15)) * AM18/DH18 * AL18) * DH18/(100*CV18) * (1000 - DE18)/1000</f>
        <v>0</v>
      </c>
      <c r="AJ18">
        <v>324.6176431272728</v>
      </c>
      <c r="AK18">
        <v>311.7570424242423</v>
      </c>
      <c r="AL18">
        <v>-0.000534298082890962</v>
      </c>
      <c r="AM18">
        <v>64.98</v>
      </c>
      <c r="AN18">
        <f>(AP18 - AO18 + DI18*1E3/(8.314*(DK18+273.15)) * AR18/DH18 * AQ18) * DH18/(100*CV18) * 1000/(1000 - AP18)</f>
        <v>0</v>
      </c>
      <c r="AO18">
        <v>14.21860834122898</v>
      </c>
      <c r="AP18">
        <v>18.50925696969696</v>
      </c>
      <c r="AQ18">
        <v>-0.0003421081194925088</v>
      </c>
      <c r="AR18">
        <v>80.78473482422267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MAX(0,($B$13+$C$13*DP18)/(1+$D$13*DP18)*DI18/(DK18+273)*$E$13)</f>
        <v>0</v>
      </c>
      <c r="AX18" t="s">
        <v>420</v>
      </c>
      <c r="AY18" t="s">
        <v>420</v>
      </c>
      <c r="AZ18">
        <v>0</v>
      </c>
      <c r="BA18">
        <v>0</v>
      </c>
      <c r="BB18">
        <f>1-AZ18/BA18</f>
        <v>0</v>
      </c>
      <c r="BC18">
        <v>0</v>
      </c>
      <c r="BD18" t="s">
        <v>420</v>
      </c>
      <c r="BE18" t="s">
        <v>420</v>
      </c>
      <c r="BF18">
        <v>0</v>
      </c>
      <c r="BG18">
        <v>0</v>
      </c>
      <c r="BH18">
        <f>1-BF18/BG18</f>
        <v>0</v>
      </c>
      <c r="BI18">
        <v>0.5</v>
      </c>
      <c r="BJ18">
        <f>CS18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420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BZ18">
        <v>23</v>
      </c>
      <c r="CA18">
        <v>300</v>
      </c>
      <c r="CB18">
        <v>275</v>
      </c>
      <c r="CC18">
        <v>300</v>
      </c>
      <c r="CD18">
        <v>14405.2</v>
      </c>
      <c r="CE18">
        <v>804.64</v>
      </c>
      <c r="CF18">
        <v>-0.01121</v>
      </c>
      <c r="CG18">
        <v>-1.55</v>
      </c>
      <c r="CH18" t="s">
        <v>420</v>
      </c>
      <c r="CI18" t="s">
        <v>420</v>
      </c>
      <c r="CJ18" t="s">
        <v>420</v>
      </c>
      <c r="CK18" t="s">
        <v>420</v>
      </c>
      <c r="CL18" t="s">
        <v>420</v>
      </c>
      <c r="CM18" t="s">
        <v>420</v>
      </c>
      <c r="CN18" t="s">
        <v>420</v>
      </c>
      <c r="CO18" t="s">
        <v>420</v>
      </c>
      <c r="CP18" t="s">
        <v>420</v>
      </c>
      <c r="CQ18" t="s">
        <v>420</v>
      </c>
      <c r="CR18">
        <f>$B$11*DQ18+$C$11*DR18+$F$11*EC18*(1-EF18)</f>
        <v>0</v>
      </c>
      <c r="CS18">
        <f>CR18*CT18</f>
        <v>0</v>
      </c>
      <c r="CT18">
        <f>($B$11*$D$9+$C$11*$D$9+$F$11*((EP18+EH18)/MAX(EP18+EH18+EQ18, 0.1)*$I$9+EQ18/MAX(EP18+EH18+EQ18, 0.1)*$J$9))/($B$11+$C$11+$F$11)</f>
        <v>0</v>
      </c>
      <c r="CU18">
        <f>($B$11*$K$9+$C$11*$K$9+$F$11*((EP18+EH18)/MAX(EP18+EH18+EQ18, 0.1)*$P$9+EQ18/MAX(EP18+EH18+EQ18, 0.1)*$Q$9))/($B$11+$C$11+$F$11)</f>
        <v>0</v>
      </c>
      <c r="CV18">
        <v>6</v>
      </c>
      <c r="CW18">
        <v>0.5</v>
      </c>
      <c r="CX18" t="s">
        <v>421</v>
      </c>
      <c r="CY18">
        <v>2</v>
      </c>
      <c r="CZ18" t="b">
        <v>0</v>
      </c>
      <c r="DA18">
        <v>1659714116.599999</v>
      </c>
      <c r="DB18">
        <v>306.0990322580645</v>
      </c>
      <c r="DC18">
        <v>319.9970322580646</v>
      </c>
      <c r="DD18">
        <v>18.44971612903226</v>
      </c>
      <c r="DE18">
        <v>14.23305161290323</v>
      </c>
      <c r="DF18">
        <v>302.8350322580645</v>
      </c>
      <c r="DG18">
        <v>18.33371612903226</v>
      </c>
      <c r="DH18">
        <v>500.071806451613</v>
      </c>
      <c r="DI18">
        <v>90.5934935483871</v>
      </c>
      <c r="DJ18">
        <v>0.09997227096774192</v>
      </c>
      <c r="DK18">
        <v>24.6409064516129</v>
      </c>
      <c r="DL18">
        <v>24.98213548387096</v>
      </c>
      <c r="DM18">
        <v>999.9000000000003</v>
      </c>
      <c r="DN18">
        <v>0</v>
      </c>
      <c r="DO18">
        <v>0</v>
      </c>
      <c r="DP18">
        <v>9998.784193548387</v>
      </c>
      <c r="DQ18">
        <v>0</v>
      </c>
      <c r="DR18">
        <v>12.48205806451613</v>
      </c>
      <c r="DS18">
        <v>-13.94079032258064</v>
      </c>
      <c r="DT18">
        <v>311.8338387096774</v>
      </c>
      <c r="DU18">
        <v>324.6172580645161</v>
      </c>
      <c r="DV18">
        <v>4.294696774193548</v>
      </c>
      <c r="DW18">
        <v>319.9970322580646</v>
      </c>
      <c r="DX18">
        <v>14.23305161290323</v>
      </c>
      <c r="DY18">
        <v>1.678493548387097</v>
      </c>
      <c r="DZ18">
        <v>1.289421935483871</v>
      </c>
      <c r="EA18">
        <v>14.69893870967742</v>
      </c>
      <c r="EB18">
        <v>10.67611290322581</v>
      </c>
      <c r="EC18">
        <v>1999.999032258065</v>
      </c>
      <c r="ED18">
        <v>0.9799952258064512</v>
      </c>
      <c r="EE18">
        <v>0.02000475161290323</v>
      </c>
      <c r="EF18">
        <v>0</v>
      </c>
      <c r="EG18">
        <v>702.8505161290321</v>
      </c>
      <c r="EH18">
        <v>5.000560000000002</v>
      </c>
      <c r="EI18">
        <v>13978.09677419355</v>
      </c>
      <c r="EJ18">
        <v>17294.85161290322</v>
      </c>
      <c r="EK18">
        <v>36.93729032258064</v>
      </c>
      <c r="EL18">
        <v>38.52</v>
      </c>
      <c r="EM18">
        <v>37.44512903225806</v>
      </c>
      <c r="EN18">
        <v>37.42899999999999</v>
      </c>
      <c r="EO18">
        <v>38.62470967741934</v>
      </c>
      <c r="EP18">
        <v>1955.086774193549</v>
      </c>
      <c r="EQ18">
        <v>39.91032258064518</v>
      </c>
      <c r="ER18">
        <v>0</v>
      </c>
      <c r="ES18">
        <v>87.59999990463257</v>
      </c>
      <c r="ET18">
        <v>0</v>
      </c>
      <c r="EU18">
        <v>702.8691600000001</v>
      </c>
      <c r="EV18">
        <v>-0.8901538567002515</v>
      </c>
      <c r="EW18">
        <v>-0.5461538720490346</v>
      </c>
      <c r="EX18">
        <v>13978.088</v>
      </c>
      <c r="EY18">
        <v>15</v>
      </c>
      <c r="EZ18">
        <v>1659714150.6</v>
      </c>
      <c r="FA18" t="s">
        <v>429</v>
      </c>
      <c r="FB18">
        <v>1659714145.6</v>
      </c>
      <c r="FC18">
        <v>1659714150.6</v>
      </c>
      <c r="FD18">
        <v>3</v>
      </c>
      <c r="FE18">
        <v>-0.003</v>
      </c>
      <c r="FF18">
        <v>-0.001</v>
      </c>
      <c r="FG18">
        <v>3.264</v>
      </c>
      <c r="FH18">
        <v>0.116</v>
      </c>
      <c r="FI18">
        <v>320</v>
      </c>
      <c r="FJ18">
        <v>14</v>
      </c>
      <c r="FK18">
        <v>0.1</v>
      </c>
      <c r="FL18">
        <v>0.02</v>
      </c>
      <c r="FM18">
        <v>-13.8389756097561</v>
      </c>
      <c r="FN18">
        <v>-1.757188850174263</v>
      </c>
      <c r="FO18">
        <v>0.1903428598166077</v>
      </c>
      <c r="FP18">
        <v>0</v>
      </c>
      <c r="FQ18">
        <v>702.8390882352942</v>
      </c>
      <c r="FR18">
        <v>0.1948204686660328</v>
      </c>
      <c r="FS18">
        <v>0.2210687100597325</v>
      </c>
      <c r="FT18">
        <v>1</v>
      </c>
      <c r="FU18">
        <v>4.300784390243902</v>
      </c>
      <c r="FV18">
        <v>-0.08411163763065367</v>
      </c>
      <c r="FW18">
        <v>0.01121401780629518</v>
      </c>
      <c r="FX18">
        <v>1</v>
      </c>
      <c r="FY18">
        <v>2</v>
      </c>
      <c r="FZ18">
        <v>3</v>
      </c>
      <c r="GA18" t="s">
        <v>430</v>
      </c>
      <c r="GB18">
        <v>2.98013</v>
      </c>
      <c r="GC18">
        <v>2.72826</v>
      </c>
      <c r="GD18">
        <v>0.06692190000000001</v>
      </c>
      <c r="GE18">
        <v>0.070281</v>
      </c>
      <c r="GF18">
        <v>0.08971469999999999</v>
      </c>
      <c r="GG18">
        <v>0.0748178</v>
      </c>
      <c r="GH18">
        <v>27954.8</v>
      </c>
      <c r="GI18">
        <v>27492.9</v>
      </c>
      <c r="GJ18">
        <v>30486.4</v>
      </c>
      <c r="GK18">
        <v>29815.5</v>
      </c>
      <c r="GL18">
        <v>38291.3</v>
      </c>
      <c r="GM18">
        <v>36325.8</v>
      </c>
      <c r="GN18">
        <v>46628.4</v>
      </c>
      <c r="GO18">
        <v>44338.8</v>
      </c>
      <c r="GP18">
        <v>1.87265</v>
      </c>
      <c r="GQ18">
        <v>1.87007</v>
      </c>
      <c r="GR18">
        <v>0.09653340000000001</v>
      </c>
      <c r="GS18">
        <v>0</v>
      </c>
      <c r="GT18">
        <v>23.3939</v>
      </c>
      <c r="GU18">
        <v>999.9</v>
      </c>
      <c r="GV18">
        <v>43.8</v>
      </c>
      <c r="GW18">
        <v>29.6</v>
      </c>
      <c r="GX18">
        <v>20.1301</v>
      </c>
      <c r="GY18">
        <v>63.5193</v>
      </c>
      <c r="GZ18">
        <v>20.7933</v>
      </c>
      <c r="HA18">
        <v>1</v>
      </c>
      <c r="HB18">
        <v>-0.0589126</v>
      </c>
      <c r="HC18">
        <v>1.39568</v>
      </c>
      <c r="HD18">
        <v>20.1919</v>
      </c>
      <c r="HE18">
        <v>5.23526</v>
      </c>
      <c r="HF18">
        <v>11.968</v>
      </c>
      <c r="HG18">
        <v>4.9729</v>
      </c>
      <c r="HH18">
        <v>3.291</v>
      </c>
      <c r="HI18">
        <v>9999</v>
      </c>
      <c r="HJ18">
        <v>9999</v>
      </c>
      <c r="HK18">
        <v>9999</v>
      </c>
      <c r="HL18">
        <v>326.1</v>
      </c>
      <c r="HM18">
        <v>4.97289</v>
      </c>
      <c r="HN18">
        <v>1.87725</v>
      </c>
      <c r="HO18">
        <v>1.87531</v>
      </c>
      <c r="HP18">
        <v>1.87816</v>
      </c>
      <c r="HQ18">
        <v>1.87485</v>
      </c>
      <c r="HR18">
        <v>1.87851</v>
      </c>
      <c r="HS18">
        <v>1.87558</v>
      </c>
      <c r="HT18">
        <v>1.87669</v>
      </c>
      <c r="HU18">
        <v>0</v>
      </c>
      <c r="HV18">
        <v>0</v>
      </c>
      <c r="HW18">
        <v>0</v>
      </c>
      <c r="HX18">
        <v>0</v>
      </c>
      <c r="HY18" t="s">
        <v>424</v>
      </c>
      <c r="HZ18" t="s">
        <v>425</v>
      </c>
      <c r="IA18" t="s">
        <v>426</v>
      </c>
      <c r="IB18" t="s">
        <v>426</v>
      </c>
      <c r="IC18" t="s">
        <v>426</v>
      </c>
      <c r="ID18" t="s">
        <v>426</v>
      </c>
      <c r="IE18">
        <v>0</v>
      </c>
      <c r="IF18">
        <v>100</v>
      </c>
      <c r="IG18">
        <v>100</v>
      </c>
      <c r="IH18">
        <v>3.264</v>
      </c>
      <c r="II18">
        <v>0.116</v>
      </c>
      <c r="IJ18">
        <v>2.049911039311886</v>
      </c>
      <c r="IK18">
        <v>0.004412804809110149</v>
      </c>
      <c r="IL18">
        <v>-1.960508697229263E-06</v>
      </c>
      <c r="IM18">
        <v>5.31278326378808E-10</v>
      </c>
      <c r="IN18">
        <v>-0.05126870459862704</v>
      </c>
      <c r="IO18">
        <v>0.008131528927798164</v>
      </c>
      <c r="IP18">
        <v>0.0002187230901864352</v>
      </c>
      <c r="IQ18">
        <v>3.683962494821091E-06</v>
      </c>
      <c r="IR18">
        <v>17</v>
      </c>
      <c r="IS18">
        <v>2064</v>
      </c>
      <c r="IT18">
        <v>1</v>
      </c>
      <c r="IU18">
        <v>25</v>
      </c>
      <c r="IV18">
        <v>1</v>
      </c>
      <c r="IW18">
        <v>1</v>
      </c>
      <c r="IX18">
        <v>0.887451</v>
      </c>
      <c r="IY18">
        <v>2.54517</v>
      </c>
      <c r="IZ18">
        <v>1.39893</v>
      </c>
      <c r="JA18">
        <v>2.34009</v>
      </c>
      <c r="JB18">
        <v>1.44897</v>
      </c>
      <c r="JC18">
        <v>2.45361</v>
      </c>
      <c r="JD18">
        <v>35.8711</v>
      </c>
      <c r="JE18">
        <v>24.1663</v>
      </c>
      <c r="JF18">
        <v>18</v>
      </c>
      <c r="JG18">
        <v>486.121</v>
      </c>
      <c r="JH18">
        <v>455.137</v>
      </c>
      <c r="JI18">
        <v>21.667</v>
      </c>
      <c r="JJ18">
        <v>26.1758</v>
      </c>
      <c r="JK18">
        <v>30.0002</v>
      </c>
      <c r="JL18">
        <v>26.0283</v>
      </c>
      <c r="JM18">
        <v>26.1068</v>
      </c>
      <c r="JN18">
        <v>17.8009</v>
      </c>
      <c r="JO18">
        <v>32.1114</v>
      </c>
      <c r="JP18">
        <v>27.9318</v>
      </c>
      <c r="JQ18">
        <v>21.6721</v>
      </c>
      <c r="JR18">
        <v>320</v>
      </c>
      <c r="JS18">
        <v>14.2605</v>
      </c>
      <c r="JT18">
        <v>100.775</v>
      </c>
      <c r="JU18">
        <v>101.955</v>
      </c>
    </row>
    <row r="19" spans="1:281">
      <c r="A19">
        <v>3</v>
      </c>
      <c r="B19">
        <v>1659714211.6</v>
      </c>
      <c r="C19">
        <v>175</v>
      </c>
      <c r="D19" t="s">
        <v>431</v>
      </c>
      <c r="E19" t="s">
        <v>432</v>
      </c>
      <c r="F19">
        <v>5</v>
      </c>
      <c r="G19" t="s">
        <v>416</v>
      </c>
      <c r="H19" t="s">
        <v>417</v>
      </c>
      <c r="I19">
        <v>1659714203.599999</v>
      </c>
      <c r="J19">
        <f>(K19)/1000</f>
        <v>0</v>
      </c>
      <c r="K19">
        <f>IF(CZ19, AN19, AH19)</f>
        <v>0</v>
      </c>
      <c r="L19">
        <f>IF(CZ19, AI19, AG19)</f>
        <v>0</v>
      </c>
      <c r="M19">
        <f>DB19 - IF(AU19&gt;1, L19*CV19*100.0/(AW19*DP19), 0)</f>
        <v>0</v>
      </c>
      <c r="N19">
        <f>((T19-J19/2)*M19-L19)/(T19+J19/2)</f>
        <v>0</v>
      </c>
      <c r="O19">
        <f>N19*(DI19+DJ19)/1000.0</f>
        <v>0</v>
      </c>
      <c r="P19">
        <f>(DB19 - IF(AU19&gt;1, L19*CV19*100.0/(AW19*DP19), 0))*(DI19+DJ19)/1000.0</f>
        <v>0</v>
      </c>
      <c r="Q19">
        <f>2.0/((1/S19-1/R19)+SIGN(S19)*SQRT((1/S19-1/R19)*(1/S19-1/R19) + 4*CW19/((CW19+1)*(CW19+1))*(2*1/S19*1/R19-1/R19*1/R19)))</f>
        <v>0</v>
      </c>
      <c r="R19">
        <f>IF(LEFT(CX19,1)&lt;&gt;"0",IF(LEFT(CX19,1)="1",3.0,CY19),$D$5+$E$5*(DP19*DI19/($K$5*1000))+$F$5*(DP19*DI19/($K$5*1000))*MAX(MIN(CV19,$J$5),$I$5)*MAX(MIN(CV19,$J$5),$I$5)+$G$5*MAX(MIN(CV19,$J$5),$I$5)*(DP19*DI19/($K$5*1000))+$H$5*(DP19*DI19/($K$5*1000))*(DP19*DI19/($K$5*1000)))</f>
        <v>0</v>
      </c>
      <c r="S19">
        <f>J19*(1000-(1000*0.61365*exp(17.502*W19/(240.97+W19))/(DI19+DJ19)+DD19)/2)/(1000*0.61365*exp(17.502*W19/(240.97+W19))/(DI19+DJ19)-DD19)</f>
        <v>0</v>
      </c>
      <c r="T19">
        <f>1/((CW19+1)/(Q19/1.6)+1/(R19/1.37)) + CW19/((CW19+1)/(Q19/1.6) + CW19/(R19/1.37))</f>
        <v>0</v>
      </c>
      <c r="U19">
        <f>(CR19*CU19)</f>
        <v>0</v>
      </c>
      <c r="V19">
        <f>(DK19+(U19+2*0.95*5.67E-8*(((DK19+$B$7)+273)^4-(DK19+273)^4)-44100*J19)/(1.84*29.3*R19+8*0.95*5.67E-8*(DK19+273)^3))</f>
        <v>0</v>
      </c>
      <c r="W19">
        <f>($C$7*DL19+$D$7*DM19+$E$7*V19)</f>
        <v>0</v>
      </c>
      <c r="X19">
        <f>0.61365*exp(17.502*W19/(240.97+W19))</f>
        <v>0</v>
      </c>
      <c r="Y19">
        <f>(Z19/AA19*100)</f>
        <v>0</v>
      </c>
      <c r="Z19">
        <f>DD19*(DI19+DJ19)/1000</f>
        <v>0</v>
      </c>
      <c r="AA19">
        <f>0.61365*exp(17.502*DK19/(240.97+DK19))</f>
        <v>0</v>
      </c>
      <c r="AB19">
        <f>(X19-DD19*(DI19+DJ19)/1000)</f>
        <v>0</v>
      </c>
      <c r="AC19">
        <f>(-J19*44100)</f>
        <v>0</v>
      </c>
      <c r="AD19">
        <f>2*29.3*R19*0.92*(DK19-W19)</f>
        <v>0</v>
      </c>
      <c r="AE19">
        <f>2*0.95*5.67E-8*(((DK19+$B$7)+273)^4-(W19+273)^4)</f>
        <v>0</v>
      </c>
      <c r="AF19">
        <f>U19+AE19+AC19+AD19</f>
        <v>0</v>
      </c>
      <c r="AG19">
        <f>DH19*AU19*(DC19-DB19*(1000-AU19*DE19)/(1000-AU19*DD19))/(100*CV19)</f>
        <v>0</v>
      </c>
      <c r="AH19">
        <f>1000*DH19*AU19*(DD19-DE19)/(100*CV19*(1000-AU19*DD19))</f>
        <v>0</v>
      </c>
      <c r="AI19">
        <f>(AJ19 - AK19 - DI19*1E3/(8.314*(DK19+273.15)) * AM19/DH19 * AL19) * DH19/(100*CV19) * (1000 - DE19)/1000</f>
        <v>0</v>
      </c>
      <c r="AJ19">
        <v>223.1814443498369</v>
      </c>
      <c r="AK19">
        <v>215.1926363636364</v>
      </c>
      <c r="AL19">
        <v>0.001260461961114779</v>
      </c>
      <c r="AM19">
        <v>64.7903470077416</v>
      </c>
      <c r="AN19">
        <f>(AP19 - AO19 + DI19*1E3/(8.314*(DK19+273.15)) * AR19/DH19 * AQ19) * DH19/(100*CV19) * 1000/(1000 - AP19)</f>
        <v>0</v>
      </c>
      <c r="AO19">
        <v>14.25151566321051</v>
      </c>
      <c r="AP19">
        <v>18.49518909090909</v>
      </c>
      <c r="AQ19">
        <v>-0.0002739201193784036</v>
      </c>
      <c r="AR19">
        <v>84.51158157018389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MAX(0,($B$13+$C$13*DP19)/(1+$D$13*DP19)*DI19/(DK19+273)*$E$13)</f>
        <v>0</v>
      </c>
      <c r="AX19" t="s">
        <v>418</v>
      </c>
      <c r="AY19">
        <v>10269.2</v>
      </c>
      <c r="AZ19">
        <v>764.4199999999998</v>
      </c>
      <c r="BA19">
        <v>3017.9</v>
      </c>
      <c r="BB19">
        <f>1-AZ19/BA19</f>
        <v>0</v>
      </c>
      <c r="BC19">
        <v>-3.146287471671204</v>
      </c>
      <c r="BD19" t="s">
        <v>433</v>
      </c>
      <c r="BE19">
        <v>14404.9</v>
      </c>
      <c r="BF19">
        <v>704.1065384615384</v>
      </c>
      <c r="BG19">
        <v>788.175</v>
      </c>
      <c r="BH19">
        <f>1-BF19/BG19</f>
        <v>0</v>
      </c>
      <c r="BI19">
        <v>0.5</v>
      </c>
      <c r="BJ19">
        <f>CS19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420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BZ19">
        <v>24</v>
      </c>
      <c r="CA19">
        <v>300</v>
      </c>
      <c r="CB19">
        <v>275</v>
      </c>
      <c r="CC19">
        <v>300</v>
      </c>
      <c r="CD19">
        <v>14404.9</v>
      </c>
      <c r="CE19">
        <v>772.76</v>
      </c>
      <c r="CF19">
        <v>-0.0112096</v>
      </c>
      <c r="CG19">
        <v>-0.54</v>
      </c>
      <c r="CH19" t="s">
        <v>420</v>
      </c>
      <c r="CI19" t="s">
        <v>420</v>
      </c>
      <c r="CJ19" t="s">
        <v>420</v>
      </c>
      <c r="CK19" t="s">
        <v>420</v>
      </c>
      <c r="CL19" t="s">
        <v>420</v>
      </c>
      <c r="CM19" t="s">
        <v>420</v>
      </c>
      <c r="CN19" t="s">
        <v>420</v>
      </c>
      <c r="CO19" t="s">
        <v>420</v>
      </c>
      <c r="CP19" t="s">
        <v>420</v>
      </c>
      <c r="CQ19" t="s">
        <v>420</v>
      </c>
      <c r="CR19">
        <f>$B$11*DQ19+$C$11*DR19+$F$11*EC19*(1-EF19)</f>
        <v>0</v>
      </c>
      <c r="CS19">
        <f>CR19*CT19</f>
        <v>0</v>
      </c>
      <c r="CT19">
        <f>($B$11*$D$9+$C$11*$D$9+$F$11*((EP19+EH19)/MAX(EP19+EH19+EQ19, 0.1)*$I$9+EQ19/MAX(EP19+EH19+EQ19, 0.1)*$J$9))/($B$11+$C$11+$F$11)</f>
        <v>0</v>
      </c>
      <c r="CU19">
        <f>($B$11*$K$9+$C$11*$K$9+$F$11*((EP19+EH19)/MAX(EP19+EH19+EQ19, 0.1)*$P$9+EQ19/MAX(EP19+EH19+EQ19, 0.1)*$Q$9))/($B$11+$C$11+$F$11)</f>
        <v>0</v>
      </c>
      <c r="CV19">
        <v>6</v>
      </c>
      <c r="CW19">
        <v>0.5</v>
      </c>
      <c r="CX19" t="s">
        <v>421</v>
      </c>
      <c r="CY19">
        <v>2</v>
      </c>
      <c r="CZ19" t="b">
        <v>0</v>
      </c>
      <c r="DA19">
        <v>1659714203.599999</v>
      </c>
      <c r="DB19">
        <v>211.1706129032258</v>
      </c>
      <c r="DC19">
        <v>219.9862258064516</v>
      </c>
      <c r="DD19">
        <v>18.43700967741935</v>
      </c>
      <c r="DE19">
        <v>14.26917419354839</v>
      </c>
      <c r="DF19">
        <v>208.3686129032258</v>
      </c>
      <c r="DG19">
        <v>18.32100967741935</v>
      </c>
      <c r="DH19">
        <v>500.0703870967742</v>
      </c>
      <c r="DI19">
        <v>90.59013225806449</v>
      </c>
      <c r="DJ19">
        <v>0.09996485483870968</v>
      </c>
      <c r="DK19">
        <v>24.63262258064517</v>
      </c>
      <c r="DL19">
        <v>24.98698387096774</v>
      </c>
      <c r="DM19">
        <v>999.9000000000003</v>
      </c>
      <c r="DN19">
        <v>0</v>
      </c>
      <c r="DO19">
        <v>0</v>
      </c>
      <c r="DP19">
        <v>10002.23096774194</v>
      </c>
      <c r="DQ19">
        <v>0</v>
      </c>
      <c r="DR19">
        <v>12.90666129032258</v>
      </c>
      <c r="DS19">
        <v>-8.731925483870969</v>
      </c>
      <c r="DT19">
        <v>215.2392258064516</v>
      </c>
      <c r="DU19">
        <v>223.1707419354839</v>
      </c>
      <c r="DV19">
        <v>4.244754516129032</v>
      </c>
      <c r="DW19">
        <v>219.9862258064516</v>
      </c>
      <c r="DX19">
        <v>14.26917419354839</v>
      </c>
      <c r="DY19">
        <v>1.67717935483871</v>
      </c>
      <c r="DZ19">
        <v>1.292645483870968</v>
      </c>
      <c r="EA19">
        <v>14.68680322580645</v>
      </c>
      <c r="EB19">
        <v>10.71360645161291</v>
      </c>
      <c r="EC19">
        <v>1999.987096774194</v>
      </c>
      <c r="ED19">
        <v>0.9800067096774194</v>
      </c>
      <c r="EE19">
        <v>0.01999280967741935</v>
      </c>
      <c r="EF19">
        <v>0</v>
      </c>
      <c r="EG19">
        <v>704.0996129032256</v>
      </c>
      <c r="EH19">
        <v>5.000560000000002</v>
      </c>
      <c r="EI19">
        <v>13995.7064516129</v>
      </c>
      <c r="EJ19">
        <v>17294.80322580645</v>
      </c>
      <c r="EK19">
        <v>37.21148387096773</v>
      </c>
      <c r="EL19">
        <v>38.4634193548387</v>
      </c>
      <c r="EM19">
        <v>37.39287096774192</v>
      </c>
      <c r="EN19">
        <v>37.35254838709676</v>
      </c>
      <c r="EO19">
        <v>38.54199999999999</v>
      </c>
      <c r="EP19">
        <v>1955.097096774193</v>
      </c>
      <c r="EQ19">
        <v>39.89000000000002</v>
      </c>
      <c r="ER19">
        <v>0</v>
      </c>
      <c r="ES19">
        <v>174.5999999046326</v>
      </c>
      <c r="ET19">
        <v>0</v>
      </c>
      <c r="EU19">
        <v>704.1065384615384</v>
      </c>
      <c r="EV19">
        <v>0.3389401699983444</v>
      </c>
      <c r="EW19">
        <v>14.26324786144215</v>
      </c>
      <c r="EX19">
        <v>13995.79230769231</v>
      </c>
      <c r="EY19">
        <v>15</v>
      </c>
      <c r="EZ19">
        <v>1659714239.1</v>
      </c>
      <c r="FA19" t="s">
        <v>434</v>
      </c>
      <c r="FB19">
        <v>1659714229.6</v>
      </c>
      <c r="FC19">
        <v>1659714239.1</v>
      </c>
      <c r="FD19">
        <v>4</v>
      </c>
      <c r="FE19">
        <v>-0.116</v>
      </c>
      <c r="FF19">
        <v>-0.001</v>
      </c>
      <c r="FG19">
        <v>2.802</v>
      </c>
      <c r="FH19">
        <v>0.116</v>
      </c>
      <c r="FI19">
        <v>220</v>
      </c>
      <c r="FJ19">
        <v>14</v>
      </c>
      <c r="FK19">
        <v>0.21</v>
      </c>
      <c r="FL19">
        <v>0.02</v>
      </c>
      <c r="FM19">
        <v>-8.638340243902441</v>
      </c>
      <c r="FN19">
        <v>-1.62250139372821</v>
      </c>
      <c r="FO19">
        <v>0.1777635060559573</v>
      </c>
      <c r="FP19">
        <v>0</v>
      </c>
      <c r="FQ19">
        <v>704.0713235294118</v>
      </c>
      <c r="FR19">
        <v>0.6243391919927962</v>
      </c>
      <c r="FS19">
        <v>0.2419760222185639</v>
      </c>
      <c r="FT19">
        <v>1</v>
      </c>
      <c r="FU19">
        <v>4.24468</v>
      </c>
      <c r="FV19">
        <v>0.03196662020905543</v>
      </c>
      <c r="FW19">
        <v>0.007330325916954855</v>
      </c>
      <c r="FX19">
        <v>1</v>
      </c>
      <c r="FY19">
        <v>2</v>
      </c>
      <c r="FZ19">
        <v>3</v>
      </c>
      <c r="GA19" t="s">
        <v>430</v>
      </c>
      <c r="GB19">
        <v>2.98007</v>
      </c>
      <c r="GC19">
        <v>2.72836</v>
      </c>
      <c r="GD19">
        <v>0.0488766</v>
      </c>
      <c r="GE19">
        <v>0.0514398</v>
      </c>
      <c r="GF19">
        <v>0.0896705</v>
      </c>
      <c r="GG19">
        <v>0.07494869999999999</v>
      </c>
      <c r="GH19">
        <v>28496</v>
      </c>
      <c r="GI19">
        <v>28048.9</v>
      </c>
      <c r="GJ19">
        <v>30487</v>
      </c>
      <c r="GK19">
        <v>29814.1</v>
      </c>
      <c r="GL19">
        <v>38292.8</v>
      </c>
      <c r="GM19">
        <v>36317.8</v>
      </c>
      <c r="GN19">
        <v>46629.6</v>
      </c>
      <c r="GO19">
        <v>44337</v>
      </c>
      <c r="GP19">
        <v>1.87215</v>
      </c>
      <c r="GQ19">
        <v>1.86927</v>
      </c>
      <c r="GR19">
        <v>0.0980869</v>
      </c>
      <c r="GS19">
        <v>0</v>
      </c>
      <c r="GT19">
        <v>23.3755</v>
      </c>
      <c r="GU19">
        <v>999.9</v>
      </c>
      <c r="GV19">
        <v>43.5</v>
      </c>
      <c r="GW19">
        <v>29.7</v>
      </c>
      <c r="GX19">
        <v>20.1082</v>
      </c>
      <c r="GY19">
        <v>63.3693</v>
      </c>
      <c r="GZ19">
        <v>21.278</v>
      </c>
      <c r="HA19">
        <v>1</v>
      </c>
      <c r="HB19">
        <v>-0.0582622</v>
      </c>
      <c r="HC19">
        <v>1.36277</v>
      </c>
      <c r="HD19">
        <v>20.1919</v>
      </c>
      <c r="HE19">
        <v>5.23826</v>
      </c>
      <c r="HF19">
        <v>11.968</v>
      </c>
      <c r="HG19">
        <v>4.97175</v>
      </c>
      <c r="HH19">
        <v>3.291</v>
      </c>
      <c r="HI19">
        <v>9999</v>
      </c>
      <c r="HJ19">
        <v>9999</v>
      </c>
      <c r="HK19">
        <v>9999</v>
      </c>
      <c r="HL19">
        <v>326.1</v>
      </c>
      <c r="HM19">
        <v>4.97288</v>
      </c>
      <c r="HN19">
        <v>1.87729</v>
      </c>
      <c r="HO19">
        <v>1.87536</v>
      </c>
      <c r="HP19">
        <v>1.8782</v>
      </c>
      <c r="HQ19">
        <v>1.87491</v>
      </c>
      <c r="HR19">
        <v>1.87852</v>
      </c>
      <c r="HS19">
        <v>1.87561</v>
      </c>
      <c r="HT19">
        <v>1.87673</v>
      </c>
      <c r="HU19">
        <v>0</v>
      </c>
      <c r="HV19">
        <v>0</v>
      </c>
      <c r="HW19">
        <v>0</v>
      </c>
      <c r="HX19">
        <v>0</v>
      </c>
      <c r="HY19" t="s">
        <v>424</v>
      </c>
      <c r="HZ19" t="s">
        <v>425</v>
      </c>
      <c r="IA19" t="s">
        <v>426</v>
      </c>
      <c r="IB19" t="s">
        <v>426</v>
      </c>
      <c r="IC19" t="s">
        <v>426</v>
      </c>
      <c r="ID19" t="s">
        <v>426</v>
      </c>
      <c r="IE19">
        <v>0</v>
      </c>
      <c r="IF19">
        <v>100</v>
      </c>
      <c r="IG19">
        <v>100</v>
      </c>
      <c r="IH19">
        <v>2.802</v>
      </c>
      <c r="II19">
        <v>0.116</v>
      </c>
      <c r="IJ19">
        <v>2.046567694436053</v>
      </c>
      <c r="IK19">
        <v>0.004412804809110149</v>
      </c>
      <c r="IL19">
        <v>-1.960508697229263E-06</v>
      </c>
      <c r="IM19">
        <v>5.31278326378808E-10</v>
      </c>
      <c r="IN19">
        <v>-0.05213362975974373</v>
      </c>
      <c r="IO19">
        <v>0.008131528927798164</v>
      </c>
      <c r="IP19">
        <v>0.0002187230901864352</v>
      </c>
      <c r="IQ19">
        <v>3.683962494821091E-06</v>
      </c>
      <c r="IR19">
        <v>17</v>
      </c>
      <c r="IS19">
        <v>2064</v>
      </c>
      <c r="IT19">
        <v>1</v>
      </c>
      <c r="IU19">
        <v>25</v>
      </c>
      <c r="IV19">
        <v>1.1</v>
      </c>
      <c r="IW19">
        <v>1</v>
      </c>
      <c r="IX19">
        <v>0.665283</v>
      </c>
      <c r="IY19">
        <v>2.55005</v>
      </c>
      <c r="IZ19">
        <v>1.39893</v>
      </c>
      <c r="JA19">
        <v>2.34009</v>
      </c>
      <c r="JB19">
        <v>1.44897</v>
      </c>
      <c r="JC19">
        <v>2.45605</v>
      </c>
      <c r="JD19">
        <v>35.9178</v>
      </c>
      <c r="JE19">
        <v>24.1663</v>
      </c>
      <c r="JF19">
        <v>18</v>
      </c>
      <c r="JG19">
        <v>485.94</v>
      </c>
      <c r="JH19">
        <v>454.749</v>
      </c>
      <c r="JI19">
        <v>21.7017</v>
      </c>
      <c r="JJ19">
        <v>26.1868</v>
      </c>
      <c r="JK19">
        <v>30.0001</v>
      </c>
      <c r="JL19">
        <v>26.0415</v>
      </c>
      <c r="JM19">
        <v>26.1209</v>
      </c>
      <c r="JN19">
        <v>13.3607</v>
      </c>
      <c r="JO19">
        <v>31.2649</v>
      </c>
      <c r="JP19">
        <v>26.7592</v>
      </c>
      <c r="JQ19">
        <v>21.7051</v>
      </c>
      <c r="JR19">
        <v>220</v>
      </c>
      <c r="JS19">
        <v>14.2482</v>
      </c>
      <c r="JT19">
        <v>100.777</v>
      </c>
      <c r="JU19">
        <v>101.95</v>
      </c>
    </row>
    <row r="20" spans="1:281">
      <c r="A20">
        <v>4</v>
      </c>
      <c r="B20">
        <v>1659714300.1</v>
      </c>
      <c r="C20">
        <v>263.5</v>
      </c>
      <c r="D20" t="s">
        <v>435</v>
      </c>
      <c r="E20" t="s">
        <v>436</v>
      </c>
      <c r="F20">
        <v>5</v>
      </c>
      <c r="G20" t="s">
        <v>416</v>
      </c>
      <c r="H20" t="s">
        <v>417</v>
      </c>
      <c r="I20">
        <v>1659714292.099999</v>
      </c>
      <c r="J20">
        <f>(K20)/1000</f>
        <v>0</v>
      </c>
      <c r="K20">
        <f>IF(CZ20, AN20, AH20)</f>
        <v>0</v>
      </c>
      <c r="L20">
        <f>IF(CZ20, AI20, AG20)</f>
        <v>0</v>
      </c>
      <c r="M20">
        <f>DB20 - IF(AU20&gt;1, L20*CV20*100.0/(AW20*DP20), 0)</f>
        <v>0</v>
      </c>
      <c r="N20">
        <f>((T20-J20/2)*M20-L20)/(T20+J20/2)</f>
        <v>0</v>
      </c>
      <c r="O20">
        <f>N20*(DI20+DJ20)/1000.0</f>
        <v>0</v>
      </c>
      <c r="P20">
        <f>(DB20 - IF(AU20&gt;1, L20*CV20*100.0/(AW20*DP20), 0))*(DI20+DJ20)/1000.0</f>
        <v>0</v>
      </c>
      <c r="Q20">
        <f>2.0/((1/S20-1/R20)+SIGN(S20)*SQRT((1/S20-1/R20)*(1/S20-1/R20) + 4*CW20/((CW20+1)*(CW20+1))*(2*1/S20*1/R20-1/R20*1/R20)))</f>
        <v>0</v>
      </c>
      <c r="R20">
        <f>IF(LEFT(CX20,1)&lt;&gt;"0",IF(LEFT(CX20,1)="1",3.0,CY20),$D$5+$E$5*(DP20*DI20/($K$5*1000))+$F$5*(DP20*DI20/($K$5*1000))*MAX(MIN(CV20,$J$5),$I$5)*MAX(MIN(CV20,$J$5),$I$5)+$G$5*MAX(MIN(CV20,$J$5),$I$5)*(DP20*DI20/($K$5*1000))+$H$5*(DP20*DI20/($K$5*1000))*(DP20*DI20/($K$5*1000)))</f>
        <v>0</v>
      </c>
      <c r="S20">
        <f>J20*(1000-(1000*0.61365*exp(17.502*W20/(240.97+W20))/(DI20+DJ20)+DD20)/2)/(1000*0.61365*exp(17.502*W20/(240.97+W20))/(DI20+DJ20)-DD20)</f>
        <v>0</v>
      </c>
      <c r="T20">
        <f>1/((CW20+1)/(Q20/1.6)+1/(R20/1.37)) + CW20/((CW20+1)/(Q20/1.6) + CW20/(R20/1.37))</f>
        <v>0</v>
      </c>
      <c r="U20">
        <f>(CR20*CU20)</f>
        <v>0</v>
      </c>
      <c r="V20">
        <f>(DK20+(U20+2*0.95*5.67E-8*(((DK20+$B$7)+273)^4-(DK20+273)^4)-44100*J20)/(1.84*29.3*R20+8*0.95*5.67E-8*(DK20+273)^3))</f>
        <v>0</v>
      </c>
      <c r="W20">
        <f>($C$7*DL20+$D$7*DM20+$E$7*V20)</f>
        <v>0</v>
      </c>
      <c r="X20">
        <f>0.61365*exp(17.502*W20/(240.97+W20))</f>
        <v>0</v>
      </c>
      <c r="Y20">
        <f>(Z20/AA20*100)</f>
        <v>0</v>
      </c>
      <c r="Z20">
        <f>DD20*(DI20+DJ20)/1000</f>
        <v>0</v>
      </c>
      <c r="AA20">
        <f>0.61365*exp(17.502*DK20/(240.97+DK20))</f>
        <v>0</v>
      </c>
      <c r="AB20">
        <f>(X20-DD20*(DI20+DJ20)/1000)</f>
        <v>0</v>
      </c>
      <c r="AC20">
        <f>(-J20*44100)</f>
        <v>0</v>
      </c>
      <c r="AD20">
        <f>2*29.3*R20*0.92*(DK20-W20)</f>
        <v>0</v>
      </c>
      <c r="AE20">
        <f>2*0.95*5.67E-8*(((DK20+$B$7)+273)^4-(W20+273)^4)</f>
        <v>0</v>
      </c>
      <c r="AF20">
        <f>U20+AE20+AC20+AD20</f>
        <v>0</v>
      </c>
      <c r="AG20">
        <f>DH20*AU20*(DC20-DB20*(1000-AU20*DE20)/(1000-AU20*DD20))/(100*CV20)</f>
        <v>0</v>
      </c>
      <c r="AH20">
        <f>1000*DH20*AU20*(DD20-DE20)/(100*CV20*(1000-AU20*DD20))</f>
        <v>0</v>
      </c>
      <c r="AI20">
        <f>(AJ20 - AK20 - DI20*1E3/(8.314*(DK20+273.15)) * AM20/DH20 * AL20) * DH20/(100*CV20) * (1000 - DE20)/1000</f>
        <v>0</v>
      </c>
      <c r="AJ20">
        <v>121.7360208011855</v>
      </c>
      <c r="AK20">
        <v>118.4538181818181</v>
      </c>
      <c r="AL20">
        <v>-0.001929331243738705</v>
      </c>
      <c r="AM20">
        <v>64.81952103062569</v>
      </c>
      <c r="AN20">
        <f>(AP20 - AO20 + DI20*1E3/(8.314*(DK20+273.15)) * AR20/DH20 * AQ20) * DH20/(100*CV20) * 1000/(1000 - AP20)</f>
        <v>0</v>
      </c>
      <c r="AO20">
        <v>14.31123811319928</v>
      </c>
      <c r="AP20">
        <v>18.55771454545454</v>
      </c>
      <c r="AQ20">
        <v>-0.0001239591180799438</v>
      </c>
      <c r="AR20">
        <v>84.18834088269649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MAX(0,($B$13+$C$13*DP20)/(1+$D$13*DP20)*DI20/(DK20+273)*$E$13)</f>
        <v>0</v>
      </c>
      <c r="AX20" t="s">
        <v>420</v>
      </c>
      <c r="AY20" t="s">
        <v>420</v>
      </c>
      <c r="AZ20">
        <v>0</v>
      </c>
      <c r="BA20">
        <v>0</v>
      </c>
      <c r="BB20">
        <f>1-AZ20/BA20</f>
        <v>0</v>
      </c>
      <c r="BC20">
        <v>0</v>
      </c>
      <c r="BD20" t="s">
        <v>420</v>
      </c>
      <c r="BE20" t="s">
        <v>420</v>
      </c>
      <c r="BF20">
        <v>0</v>
      </c>
      <c r="BG20">
        <v>0</v>
      </c>
      <c r="BH20">
        <f>1-BF20/BG20</f>
        <v>0</v>
      </c>
      <c r="BI20">
        <v>0.5</v>
      </c>
      <c r="BJ20">
        <f>CS20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420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BZ20">
        <v>24</v>
      </c>
      <c r="CA20">
        <v>300</v>
      </c>
      <c r="CB20">
        <v>275</v>
      </c>
      <c r="CC20">
        <v>300</v>
      </c>
      <c r="CD20">
        <v>14404.9</v>
      </c>
      <c r="CE20">
        <v>772.76</v>
      </c>
      <c r="CF20">
        <v>-0.0112096</v>
      </c>
      <c r="CG20">
        <v>-0.54</v>
      </c>
      <c r="CH20" t="s">
        <v>420</v>
      </c>
      <c r="CI20" t="s">
        <v>420</v>
      </c>
      <c r="CJ20" t="s">
        <v>420</v>
      </c>
      <c r="CK20" t="s">
        <v>420</v>
      </c>
      <c r="CL20" t="s">
        <v>420</v>
      </c>
      <c r="CM20" t="s">
        <v>420</v>
      </c>
      <c r="CN20" t="s">
        <v>420</v>
      </c>
      <c r="CO20" t="s">
        <v>420</v>
      </c>
      <c r="CP20" t="s">
        <v>420</v>
      </c>
      <c r="CQ20" t="s">
        <v>420</v>
      </c>
      <c r="CR20">
        <f>$B$11*DQ20+$C$11*DR20+$F$11*EC20*(1-EF20)</f>
        <v>0</v>
      </c>
      <c r="CS20">
        <f>CR20*CT20</f>
        <v>0</v>
      </c>
      <c r="CT20">
        <f>($B$11*$D$9+$C$11*$D$9+$F$11*((EP20+EH20)/MAX(EP20+EH20+EQ20, 0.1)*$I$9+EQ20/MAX(EP20+EH20+EQ20, 0.1)*$J$9))/($B$11+$C$11+$F$11)</f>
        <v>0</v>
      </c>
      <c r="CU20">
        <f>($B$11*$K$9+$C$11*$K$9+$F$11*((EP20+EH20)/MAX(EP20+EH20+EQ20, 0.1)*$P$9+EQ20/MAX(EP20+EH20+EQ20, 0.1)*$Q$9))/($B$11+$C$11+$F$11)</f>
        <v>0</v>
      </c>
      <c r="CV20">
        <v>6</v>
      </c>
      <c r="CW20">
        <v>0.5</v>
      </c>
      <c r="CX20" t="s">
        <v>421</v>
      </c>
      <c r="CY20">
        <v>2</v>
      </c>
      <c r="CZ20" t="b">
        <v>0</v>
      </c>
      <c r="DA20">
        <v>1659714292.099999</v>
      </c>
      <c r="DB20">
        <v>116.4436129032258</v>
      </c>
      <c r="DC20">
        <v>119.980935483871</v>
      </c>
      <c r="DD20">
        <v>18.48875161290323</v>
      </c>
      <c r="DE20">
        <v>14.32906451612903</v>
      </c>
      <c r="DF20">
        <v>113.9606129032258</v>
      </c>
      <c r="DG20">
        <v>18.37175161290323</v>
      </c>
      <c r="DH20">
        <v>500.0739677419355</v>
      </c>
      <c r="DI20">
        <v>90.58658064516128</v>
      </c>
      <c r="DJ20">
        <v>0.09995615483870968</v>
      </c>
      <c r="DK20">
        <v>24.63124838709677</v>
      </c>
      <c r="DL20">
        <v>24.98745161290322</v>
      </c>
      <c r="DM20">
        <v>999.9000000000003</v>
      </c>
      <c r="DN20">
        <v>0</v>
      </c>
      <c r="DO20">
        <v>0</v>
      </c>
      <c r="DP20">
        <v>10006.10741935484</v>
      </c>
      <c r="DQ20">
        <v>0</v>
      </c>
      <c r="DR20">
        <v>12.34566451612903</v>
      </c>
      <c r="DS20">
        <v>-3.611173870967742</v>
      </c>
      <c r="DT20">
        <v>118.5710322580645</v>
      </c>
      <c r="DU20">
        <v>121.7250967741935</v>
      </c>
      <c r="DV20">
        <v>4.235418387096775</v>
      </c>
      <c r="DW20">
        <v>119.980935483871</v>
      </c>
      <c r="DX20">
        <v>14.32906451612903</v>
      </c>
      <c r="DY20">
        <v>1.681693225806452</v>
      </c>
      <c r="DZ20">
        <v>1.29802064516129</v>
      </c>
      <c r="EA20">
        <v>14.72847741935484</v>
      </c>
      <c r="EB20">
        <v>10.77595483870967</v>
      </c>
      <c r="EC20">
        <v>2000.008387096774</v>
      </c>
      <c r="ED20">
        <v>0.9800070000000001</v>
      </c>
      <c r="EE20">
        <v>0.0199925</v>
      </c>
      <c r="EF20">
        <v>0</v>
      </c>
      <c r="EG20">
        <v>710.0480000000002</v>
      </c>
      <c r="EH20">
        <v>5.000560000000002</v>
      </c>
      <c r="EI20">
        <v>14104.99032258064</v>
      </c>
      <c r="EJ20">
        <v>17294.99354838709</v>
      </c>
      <c r="EK20">
        <v>37.44132258064516</v>
      </c>
      <c r="EL20">
        <v>38.42899999999999</v>
      </c>
      <c r="EM20">
        <v>37.35651612903225</v>
      </c>
      <c r="EN20">
        <v>37.31632258064516</v>
      </c>
      <c r="EO20">
        <v>38.53606451612902</v>
      </c>
      <c r="EP20">
        <v>1955.118387096774</v>
      </c>
      <c r="EQ20">
        <v>39.89000000000002</v>
      </c>
      <c r="ER20">
        <v>0</v>
      </c>
      <c r="ES20">
        <v>88.19999980926514</v>
      </c>
      <c r="ET20">
        <v>0</v>
      </c>
      <c r="EU20">
        <v>710.1071538461537</v>
      </c>
      <c r="EV20">
        <v>1.120683744283286</v>
      </c>
      <c r="EW20">
        <v>4.495726498218648</v>
      </c>
      <c r="EX20">
        <v>14104.98076923077</v>
      </c>
      <c r="EY20">
        <v>15</v>
      </c>
      <c r="EZ20">
        <v>1659714330.6</v>
      </c>
      <c r="FA20" t="s">
        <v>437</v>
      </c>
      <c r="FB20">
        <v>1659714316.1</v>
      </c>
      <c r="FC20">
        <v>1659714330.6</v>
      </c>
      <c r="FD20">
        <v>5</v>
      </c>
      <c r="FE20">
        <v>0.06</v>
      </c>
      <c r="FF20">
        <v>0.001</v>
      </c>
      <c r="FG20">
        <v>2.483</v>
      </c>
      <c r="FH20">
        <v>0.117</v>
      </c>
      <c r="FI20">
        <v>120</v>
      </c>
      <c r="FJ20">
        <v>14</v>
      </c>
      <c r="FK20">
        <v>0.26</v>
      </c>
      <c r="FL20">
        <v>0.03</v>
      </c>
      <c r="FM20">
        <v>-3.51135175</v>
      </c>
      <c r="FN20">
        <v>-1.80175238273921</v>
      </c>
      <c r="FO20">
        <v>0.1862430161091618</v>
      </c>
      <c r="FP20">
        <v>0</v>
      </c>
      <c r="FQ20">
        <v>710.0543529411765</v>
      </c>
      <c r="FR20">
        <v>0.5388846390667671</v>
      </c>
      <c r="FS20">
        <v>0.231938998363657</v>
      </c>
      <c r="FT20">
        <v>1</v>
      </c>
      <c r="FU20">
        <v>4.236085</v>
      </c>
      <c r="FV20">
        <v>0.01654559099437505</v>
      </c>
      <c r="FW20">
        <v>0.008236961818534821</v>
      </c>
      <c r="FX20">
        <v>1</v>
      </c>
      <c r="FY20">
        <v>2</v>
      </c>
      <c r="FZ20">
        <v>3</v>
      </c>
      <c r="GA20" t="s">
        <v>430</v>
      </c>
      <c r="GB20">
        <v>2.98009</v>
      </c>
      <c r="GC20">
        <v>2.72827</v>
      </c>
      <c r="GD20">
        <v>0.0282024</v>
      </c>
      <c r="GE20">
        <v>0.0297554</v>
      </c>
      <c r="GF20">
        <v>0.08988119999999999</v>
      </c>
      <c r="GG20">
        <v>0.07513980000000001</v>
      </c>
      <c r="GH20">
        <v>29114.7</v>
      </c>
      <c r="GI20">
        <v>28689.7</v>
      </c>
      <c r="GJ20">
        <v>30486.2</v>
      </c>
      <c r="GK20">
        <v>29813.6</v>
      </c>
      <c r="GL20">
        <v>38281.9</v>
      </c>
      <c r="GM20">
        <v>36308.1</v>
      </c>
      <c r="GN20">
        <v>46629.1</v>
      </c>
      <c r="GO20">
        <v>44336.2</v>
      </c>
      <c r="GP20">
        <v>1.8722</v>
      </c>
      <c r="GQ20">
        <v>1.86835</v>
      </c>
      <c r="GR20">
        <v>0.0979565</v>
      </c>
      <c r="GS20">
        <v>0</v>
      </c>
      <c r="GT20">
        <v>23.3746</v>
      </c>
      <c r="GU20">
        <v>999.9</v>
      </c>
      <c r="GV20">
        <v>43</v>
      </c>
      <c r="GW20">
        <v>29.7</v>
      </c>
      <c r="GX20">
        <v>19.8791</v>
      </c>
      <c r="GY20">
        <v>63.3193</v>
      </c>
      <c r="GZ20">
        <v>20.8894</v>
      </c>
      <c r="HA20">
        <v>1</v>
      </c>
      <c r="HB20">
        <v>-0.0577642</v>
      </c>
      <c r="HC20">
        <v>1.37539</v>
      </c>
      <c r="HD20">
        <v>20.1919</v>
      </c>
      <c r="HE20">
        <v>5.23781</v>
      </c>
      <c r="HF20">
        <v>11.968</v>
      </c>
      <c r="HG20">
        <v>4.9717</v>
      </c>
      <c r="HH20">
        <v>3.291</v>
      </c>
      <c r="HI20">
        <v>9999</v>
      </c>
      <c r="HJ20">
        <v>9999</v>
      </c>
      <c r="HK20">
        <v>9999</v>
      </c>
      <c r="HL20">
        <v>326.2</v>
      </c>
      <c r="HM20">
        <v>4.9729</v>
      </c>
      <c r="HN20">
        <v>1.87728</v>
      </c>
      <c r="HO20">
        <v>1.87537</v>
      </c>
      <c r="HP20">
        <v>1.8782</v>
      </c>
      <c r="HQ20">
        <v>1.87488</v>
      </c>
      <c r="HR20">
        <v>1.87851</v>
      </c>
      <c r="HS20">
        <v>1.8756</v>
      </c>
      <c r="HT20">
        <v>1.8767</v>
      </c>
      <c r="HU20">
        <v>0</v>
      </c>
      <c r="HV20">
        <v>0</v>
      </c>
      <c r="HW20">
        <v>0</v>
      </c>
      <c r="HX20">
        <v>0</v>
      </c>
      <c r="HY20" t="s">
        <v>424</v>
      </c>
      <c r="HZ20" t="s">
        <v>425</v>
      </c>
      <c r="IA20" t="s">
        <v>426</v>
      </c>
      <c r="IB20" t="s">
        <v>426</v>
      </c>
      <c r="IC20" t="s">
        <v>426</v>
      </c>
      <c r="ID20" t="s">
        <v>426</v>
      </c>
      <c r="IE20">
        <v>0</v>
      </c>
      <c r="IF20">
        <v>100</v>
      </c>
      <c r="IG20">
        <v>100</v>
      </c>
      <c r="IH20">
        <v>2.483</v>
      </c>
      <c r="II20">
        <v>0.117</v>
      </c>
      <c r="IJ20">
        <v>1.930838375282011</v>
      </c>
      <c r="IK20">
        <v>0.004412804809110149</v>
      </c>
      <c r="IL20">
        <v>-1.960508697229263E-06</v>
      </c>
      <c r="IM20">
        <v>5.31278326378808E-10</v>
      </c>
      <c r="IN20">
        <v>-0.05332317936535073</v>
      </c>
      <c r="IO20">
        <v>0.008131528927798164</v>
      </c>
      <c r="IP20">
        <v>0.0002187230901864352</v>
      </c>
      <c r="IQ20">
        <v>3.683962494821091E-06</v>
      </c>
      <c r="IR20">
        <v>17</v>
      </c>
      <c r="IS20">
        <v>2064</v>
      </c>
      <c r="IT20">
        <v>1</v>
      </c>
      <c r="IU20">
        <v>25</v>
      </c>
      <c r="IV20">
        <v>1.2</v>
      </c>
      <c r="IW20">
        <v>1</v>
      </c>
      <c r="IX20">
        <v>0.43335</v>
      </c>
      <c r="IY20">
        <v>2.58545</v>
      </c>
      <c r="IZ20">
        <v>1.39893</v>
      </c>
      <c r="JA20">
        <v>2.34009</v>
      </c>
      <c r="JB20">
        <v>1.44897</v>
      </c>
      <c r="JC20">
        <v>2.36938</v>
      </c>
      <c r="JD20">
        <v>35.9645</v>
      </c>
      <c r="JE20">
        <v>24.1575</v>
      </c>
      <c r="JF20">
        <v>18</v>
      </c>
      <c r="JG20">
        <v>486.044</v>
      </c>
      <c r="JH20">
        <v>454.25</v>
      </c>
      <c r="JI20">
        <v>21.698</v>
      </c>
      <c r="JJ20">
        <v>26.1935</v>
      </c>
      <c r="JK20">
        <v>30.0001</v>
      </c>
      <c r="JL20">
        <v>26.0525</v>
      </c>
      <c r="JM20">
        <v>26.131</v>
      </c>
      <c r="JN20">
        <v>8.699960000000001</v>
      </c>
      <c r="JO20">
        <v>30.1522</v>
      </c>
      <c r="JP20">
        <v>25.5635</v>
      </c>
      <c r="JQ20">
        <v>21.7047</v>
      </c>
      <c r="JR20">
        <v>120</v>
      </c>
      <c r="JS20">
        <v>14.3691</v>
      </c>
      <c r="JT20">
        <v>100.776</v>
      </c>
      <c r="JU20">
        <v>101.949</v>
      </c>
    </row>
    <row r="21" spans="1:281">
      <c r="A21">
        <v>5</v>
      </c>
      <c r="B21">
        <v>1659714391.6</v>
      </c>
      <c r="C21">
        <v>355</v>
      </c>
      <c r="D21" t="s">
        <v>438</v>
      </c>
      <c r="E21" t="s">
        <v>439</v>
      </c>
      <c r="F21">
        <v>5</v>
      </c>
      <c r="G21" t="s">
        <v>416</v>
      </c>
      <c r="H21" t="s">
        <v>417</v>
      </c>
      <c r="I21">
        <v>1659714383.599999</v>
      </c>
      <c r="J21">
        <f>(K21)/1000</f>
        <v>0</v>
      </c>
      <c r="K21">
        <f>IF(CZ21, AN21, AH21)</f>
        <v>0</v>
      </c>
      <c r="L21">
        <f>IF(CZ21, AI21, AG21)</f>
        <v>0</v>
      </c>
      <c r="M21">
        <f>DB21 - IF(AU21&gt;1, L21*CV21*100.0/(AW21*DP21), 0)</f>
        <v>0</v>
      </c>
      <c r="N21">
        <f>((T21-J21/2)*M21-L21)/(T21+J21/2)</f>
        <v>0</v>
      </c>
      <c r="O21">
        <f>N21*(DI21+DJ21)/1000.0</f>
        <v>0</v>
      </c>
      <c r="P21">
        <f>(DB21 - IF(AU21&gt;1, L21*CV21*100.0/(AW21*DP21), 0))*(DI21+DJ21)/1000.0</f>
        <v>0</v>
      </c>
      <c r="Q21">
        <f>2.0/((1/S21-1/R21)+SIGN(S21)*SQRT((1/S21-1/R21)*(1/S21-1/R21) + 4*CW21/((CW21+1)*(CW21+1))*(2*1/S21*1/R21-1/R21*1/R21)))</f>
        <v>0</v>
      </c>
      <c r="R21">
        <f>IF(LEFT(CX21,1)&lt;&gt;"0",IF(LEFT(CX21,1)="1",3.0,CY21),$D$5+$E$5*(DP21*DI21/($K$5*1000))+$F$5*(DP21*DI21/($K$5*1000))*MAX(MIN(CV21,$J$5),$I$5)*MAX(MIN(CV21,$J$5),$I$5)+$G$5*MAX(MIN(CV21,$J$5),$I$5)*(DP21*DI21/($K$5*1000))+$H$5*(DP21*DI21/($K$5*1000))*(DP21*DI21/($K$5*1000)))</f>
        <v>0</v>
      </c>
      <c r="S21">
        <f>J21*(1000-(1000*0.61365*exp(17.502*W21/(240.97+W21))/(DI21+DJ21)+DD21)/2)/(1000*0.61365*exp(17.502*W21/(240.97+W21))/(DI21+DJ21)-DD21)</f>
        <v>0</v>
      </c>
      <c r="T21">
        <f>1/((CW21+1)/(Q21/1.6)+1/(R21/1.37)) + CW21/((CW21+1)/(Q21/1.6) + CW21/(R21/1.37))</f>
        <v>0</v>
      </c>
      <c r="U21">
        <f>(CR21*CU21)</f>
        <v>0</v>
      </c>
      <c r="V21">
        <f>(DK21+(U21+2*0.95*5.67E-8*(((DK21+$B$7)+273)^4-(DK21+273)^4)-44100*J21)/(1.84*29.3*R21+8*0.95*5.67E-8*(DK21+273)^3))</f>
        <v>0</v>
      </c>
      <c r="W21">
        <f>($C$7*DL21+$D$7*DM21+$E$7*V21)</f>
        <v>0</v>
      </c>
      <c r="X21">
        <f>0.61365*exp(17.502*W21/(240.97+W21))</f>
        <v>0</v>
      </c>
      <c r="Y21">
        <f>(Z21/AA21*100)</f>
        <v>0</v>
      </c>
      <c r="Z21">
        <f>DD21*(DI21+DJ21)/1000</f>
        <v>0</v>
      </c>
      <c r="AA21">
        <f>0.61365*exp(17.502*DK21/(240.97+DK21))</f>
        <v>0</v>
      </c>
      <c r="AB21">
        <f>(X21-DD21*(DI21+DJ21)/1000)</f>
        <v>0</v>
      </c>
      <c r="AC21">
        <f>(-J21*44100)</f>
        <v>0</v>
      </c>
      <c r="AD21">
        <f>2*29.3*R21*0.92*(DK21-W21)</f>
        <v>0</v>
      </c>
      <c r="AE21">
        <f>2*0.95*5.67E-8*(((DK21+$B$7)+273)^4-(W21+273)^4)</f>
        <v>0</v>
      </c>
      <c r="AF21">
        <f>U21+AE21+AC21+AD21</f>
        <v>0</v>
      </c>
      <c r="AG21">
        <f>DH21*AU21*(DC21-DB21*(1000-AU21*DE21)/(1000-AU21*DD21))/(100*CV21)</f>
        <v>0</v>
      </c>
      <c r="AH21">
        <f>1000*DH21*AU21*(DD21-DE21)/(100*CV21*(1000-AU21*DD21))</f>
        <v>0</v>
      </c>
      <c r="AI21">
        <f>(AJ21 - AK21 - DI21*1E3/(8.314*(DK21+273.15)) * AM21/DH21 * AL21) * DH21/(100*CV21) * (1000 - DE21)/1000</f>
        <v>0</v>
      </c>
      <c r="AJ21">
        <v>71.03478878043093</v>
      </c>
      <c r="AK21">
        <v>70.3587793939394</v>
      </c>
      <c r="AL21">
        <v>-0.000573574394555739</v>
      </c>
      <c r="AM21">
        <v>64.79795734307622</v>
      </c>
      <c r="AN21">
        <f>(AP21 - AO21 + DI21*1E3/(8.314*(DK21+273.15)) * AR21/DH21 * AQ21) * DH21/(100*CV21) * 1000/(1000 - AP21)</f>
        <v>0</v>
      </c>
      <c r="AO21">
        <v>14.29399303934429</v>
      </c>
      <c r="AP21">
        <v>18.58288727272727</v>
      </c>
      <c r="AQ21">
        <v>-0.0001288240800696801</v>
      </c>
      <c r="AR21">
        <v>84.42957339752193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MAX(0,($B$13+$C$13*DP21)/(1+$D$13*DP21)*DI21/(DK21+273)*$E$13)</f>
        <v>0</v>
      </c>
      <c r="AX21" t="s">
        <v>418</v>
      </c>
      <c r="AY21">
        <v>10269.2</v>
      </c>
      <c r="AZ21">
        <v>764.4199999999998</v>
      </c>
      <c r="BA21">
        <v>3017.9</v>
      </c>
      <c r="BB21">
        <f>1-AZ21/BA21</f>
        <v>0</v>
      </c>
      <c r="BC21">
        <v>-3.146287471671204</v>
      </c>
      <c r="BD21" t="s">
        <v>440</v>
      </c>
      <c r="BE21">
        <v>14404.8</v>
      </c>
      <c r="BF21">
        <v>713.9510384615385</v>
      </c>
      <c r="BG21">
        <v>778.948</v>
      </c>
      <c r="BH21">
        <f>1-BF21/BG21</f>
        <v>0</v>
      </c>
      <c r="BI21">
        <v>0.5</v>
      </c>
      <c r="BJ21">
        <f>CS21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420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BZ21">
        <v>25</v>
      </c>
      <c r="CA21">
        <v>300</v>
      </c>
      <c r="CB21">
        <v>275</v>
      </c>
      <c r="CC21">
        <v>300</v>
      </c>
      <c r="CD21">
        <v>14404.8</v>
      </c>
      <c r="CE21">
        <v>764.24</v>
      </c>
      <c r="CF21">
        <v>-0.0112094</v>
      </c>
      <c r="CG21">
        <v>-0.72</v>
      </c>
      <c r="CH21" t="s">
        <v>420</v>
      </c>
      <c r="CI21" t="s">
        <v>420</v>
      </c>
      <c r="CJ21" t="s">
        <v>420</v>
      </c>
      <c r="CK21" t="s">
        <v>420</v>
      </c>
      <c r="CL21" t="s">
        <v>420</v>
      </c>
      <c r="CM21" t="s">
        <v>420</v>
      </c>
      <c r="CN21" t="s">
        <v>420</v>
      </c>
      <c r="CO21" t="s">
        <v>420</v>
      </c>
      <c r="CP21" t="s">
        <v>420</v>
      </c>
      <c r="CQ21" t="s">
        <v>420</v>
      </c>
      <c r="CR21">
        <f>$B$11*DQ21+$C$11*DR21+$F$11*EC21*(1-EF21)</f>
        <v>0</v>
      </c>
      <c r="CS21">
        <f>CR21*CT21</f>
        <v>0</v>
      </c>
      <c r="CT21">
        <f>($B$11*$D$9+$C$11*$D$9+$F$11*((EP21+EH21)/MAX(EP21+EH21+EQ21, 0.1)*$I$9+EQ21/MAX(EP21+EH21+EQ21, 0.1)*$J$9))/($B$11+$C$11+$F$11)</f>
        <v>0</v>
      </c>
      <c r="CU21">
        <f>($B$11*$K$9+$C$11*$K$9+$F$11*((EP21+EH21)/MAX(EP21+EH21+EQ21, 0.1)*$P$9+EQ21/MAX(EP21+EH21+EQ21, 0.1)*$Q$9))/($B$11+$C$11+$F$11)</f>
        <v>0</v>
      </c>
      <c r="CV21">
        <v>6</v>
      </c>
      <c r="CW21">
        <v>0.5</v>
      </c>
      <c r="CX21" t="s">
        <v>421</v>
      </c>
      <c r="CY21">
        <v>2</v>
      </c>
      <c r="CZ21" t="b">
        <v>0</v>
      </c>
      <c r="DA21">
        <v>1659714383.599999</v>
      </c>
      <c r="DB21">
        <v>69.07702580645163</v>
      </c>
      <c r="DC21">
        <v>69.98164193548386</v>
      </c>
      <c r="DD21">
        <v>18.51657741935484</v>
      </c>
      <c r="DE21">
        <v>14.31414516129032</v>
      </c>
      <c r="DF21">
        <v>66.80502580645162</v>
      </c>
      <c r="DG21">
        <v>18.39957741935484</v>
      </c>
      <c r="DH21">
        <v>500.0708387096773</v>
      </c>
      <c r="DI21">
        <v>90.58929032258065</v>
      </c>
      <c r="DJ21">
        <v>0.09998678387096774</v>
      </c>
      <c r="DK21">
        <v>24.63609032258065</v>
      </c>
      <c r="DL21">
        <v>24.98900322580645</v>
      </c>
      <c r="DM21">
        <v>999.9000000000003</v>
      </c>
      <c r="DN21">
        <v>0</v>
      </c>
      <c r="DO21">
        <v>0</v>
      </c>
      <c r="DP21">
        <v>10002.91870967742</v>
      </c>
      <c r="DQ21">
        <v>0</v>
      </c>
      <c r="DR21">
        <v>12.63034193548387</v>
      </c>
      <c r="DS21">
        <v>-0.8993611612903226</v>
      </c>
      <c r="DT21">
        <v>70.39111612903226</v>
      </c>
      <c r="DU21">
        <v>70.99792580645162</v>
      </c>
      <c r="DV21">
        <v>4.27947870967742</v>
      </c>
      <c r="DW21">
        <v>69.98164193548386</v>
      </c>
      <c r="DX21">
        <v>14.31414516129032</v>
      </c>
      <c r="DY21">
        <v>1.684383548387097</v>
      </c>
      <c r="DZ21">
        <v>1.296708387096774</v>
      </c>
      <c r="EA21">
        <v>14.75325483870968</v>
      </c>
      <c r="EB21">
        <v>10.76075161290323</v>
      </c>
      <c r="EC21">
        <v>2000.026129032258</v>
      </c>
      <c r="ED21">
        <v>0.9800065161290324</v>
      </c>
      <c r="EE21">
        <v>0.01999301612903225</v>
      </c>
      <c r="EF21">
        <v>0</v>
      </c>
      <c r="EG21">
        <v>713.9561290322582</v>
      </c>
      <c r="EH21">
        <v>5.000560000000002</v>
      </c>
      <c r="EI21">
        <v>14174.48387096774</v>
      </c>
      <c r="EJ21">
        <v>17295.12580645162</v>
      </c>
      <c r="EK21">
        <v>37.56203225806451</v>
      </c>
      <c r="EL21">
        <v>38.37093548387096</v>
      </c>
      <c r="EM21">
        <v>37.39674193548386</v>
      </c>
      <c r="EN21">
        <v>37.3</v>
      </c>
      <c r="EO21">
        <v>38.49187096774192</v>
      </c>
      <c r="EP21">
        <v>1955.136129032258</v>
      </c>
      <c r="EQ21">
        <v>39.89000000000002</v>
      </c>
      <c r="ER21">
        <v>0</v>
      </c>
      <c r="ES21">
        <v>179.3999998569489</v>
      </c>
      <c r="ET21">
        <v>0</v>
      </c>
      <c r="EU21">
        <v>713.9510384615385</v>
      </c>
      <c r="EV21">
        <v>0.03312820318818432</v>
      </c>
      <c r="EW21">
        <v>-5.223931663732254</v>
      </c>
      <c r="EX21">
        <v>14174.39230769231</v>
      </c>
      <c r="EY21">
        <v>15</v>
      </c>
      <c r="EZ21">
        <v>1659714418.6</v>
      </c>
      <c r="FA21" t="s">
        <v>441</v>
      </c>
      <c r="FB21">
        <v>1659714409.6</v>
      </c>
      <c r="FC21">
        <v>1659714418.6</v>
      </c>
      <c r="FD21">
        <v>6</v>
      </c>
      <c r="FE21">
        <v>-0.008999999999999999</v>
      </c>
      <c r="FF21">
        <v>0</v>
      </c>
      <c r="FG21">
        <v>2.272</v>
      </c>
      <c r="FH21">
        <v>0.117</v>
      </c>
      <c r="FI21">
        <v>70</v>
      </c>
      <c r="FJ21">
        <v>14</v>
      </c>
      <c r="FK21">
        <v>0.19</v>
      </c>
      <c r="FL21">
        <v>0.02</v>
      </c>
      <c r="FM21">
        <v>-0.83822175</v>
      </c>
      <c r="FN21">
        <v>-1.050243759849907</v>
      </c>
      <c r="FO21">
        <v>0.1071964879251531</v>
      </c>
      <c r="FP21">
        <v>0</v>
      </c>
      <c r="FQ21">
        <v>713.924705882353</v>
      </c>
      <c r="FR21">
        <v>0.1254698210063651</v>
      </c>
      <c r="FS21">
        <v>0.2295940829084561</v>
      </c>
      <c r="FT21">
        <v>1</v>
      </c>
      <c r="FU21">
        <v>4.2796425</v>
      </c>
      <c r="FV21">
        <v>0.007712645403367338</v>
      </c>
      <c r="FW21">
        <v>0.008990031632313714</v>
      </c>
      <c r="FX21">
        <v>1</v>
      </c>
      <c r="FY21">
        <v>2</v>
      </c>
      <c r="FZ21">
        <v>3</v>
      </c>
      <c r="GA21" t="s">
        <v>430</v>
      </c>
      <c r="GB21">
        <v>2.98028</v>
      </c>
      <c r="GC21">
        <v>2.7285</v>
      </c>
      <c r="GD21">
        <v>0.0168846</v>
      </c>
      <c r="GE21">
        <v>0.0177543</v>
      </c>
      <c r="GF21">
        <v>0.08996609999999999</v>
      </c>
      <c r="GG21">
        <v>0.0750512</v>
      </c>
      <c r="GH21">
        <v>29456</v>
      </c>
      <c r="GI21">
        <v>29043.7</v>
      </c>
      <c r="GJ21">
        <v>30488.4</v>
      </c>
      <c r="GK21">
        <v>29812.6</v>
      </c>
      <c r="GL21">
        <v>38279.9</v>
      </c>
      <c r="GM21">
        <v>36309.9</v>
      </c>
      <c r="GN21">
        <v>46632.1</v>
      </c>
      <c r="GO21">
        <v>44335.2</v>
      </c>
      <c r="GP21">
        <v>1.87235</v>
      </c>
      <c r="GQ21">
        <v>1.86785</v>
      </c>
      <c r="GR21">
        <v>0.09968879999999999</v>
      </c>
      <c r="GS21">
        <v>0</v>
      </c>
      <c r="GT21">
        <v>23.3431</v>
      </c>
      <c r="GU21">
        <v>999.9</v>
      </c>
      <c r="GV21">
        <v>42.7</v>
      </c>
      <c r="GW21">
        <v>29.8</v>
      </c>
      <c r="GX21">
        <v>19.8525</v>
      </c>
      <c r="GY21">
        <v>63.0393</v>
      </c>
      <c r="GZ21">
        <v>20.8093</v>
      </c>
      <c r="HA21">
        <v>1</v>
      </c>
      <c r="HB21">
        <v>-0.0584629</v>
      </c>
      <c r="HC21">
        <v>1.2708</v>
      </c>
      <c r="HD21">
        <v>20.1924</v>
      </c>
      <c r="HE21">
        <v>5.23541</v>
      </c>
      <c r="HF21">
        <v>11.968</v>
      </c>
      <c r="HG21">
        <v>4.97205</v>
      </c>
      <c r="HH21">
        <v>3.291</v>
      </c>
      <c r="HI21">
        <v>9999</v>
      </c>
      <c r="HJ21">
        <v>9999</v>
      </c>
      <c r="HK21">
        <v>9999</v>
      </c>
      <c r="HL21">
        <v>326.2</v>
      </c>
      <c r="HM21">
        <v>4.97289</v>
      </c>
      <c r="HN21">
        <v>1.87729</v>
      </c>
      <c r="HO21">
        <v>1.8754</v>
      </c>
      <c r="HP21">
        <v>1.8782</v>
      </c>
      <c r="HQ21">
        <v>1.87494</v>
      </c>
      <c r="HR21">
        <v>1.87851</v>
      </c>
      <c r="HS21">
        <v>1.87561</v>
      </c>
      <c r="HT21">
        <v>1.87675</v>
      </c>
      <c r="HU21">
        <v>0</v>
      </c>
      <c r="HV21">
        <v>0</v>
      </c>
      <c r="HW21">
        <v>0</v>
      </c>
      <c r="HX21">
        <v>0</v>
      </c>
      <c r="HY21" t="s">
        <v>424</v>
      </c>
      <c r="HZ21" t="s">
        <v>425</v>
      </c>
      <c r="IA21" t="s">
        <v>426</v>
      </c>
      <c r="IB21" t="s">
        <v>426</v>
      </c>
      <c r="IC21" t="s">
        <v>426</v>
      </c>
      <c r="ID21" t="s">
        <v>426</v>
      </c>
      <c r="IE21">
        <v>0</v>
      </c>
      <c r="IF21">
        <v>100</v>
      </c>
      <c r="IG21">
        <v>100</v>
      </c>
      <c r="IH21">
        <v>2.272</v>
      </c>
      <c r="II21">
        <v>0.117</v>
      </c>
      <c r="IJ21">
        <v>1.991055619077669</v>
      </c>
      <c r="IK21">
        <v>0.004412804809110149</v>
      </c>
      <c r="IL21">
        <v>-1.960508697229263E-06</v>
      </c>
      <c r="IM21">
        <v>5.31278326378808E-10</v>
      </c>
      <c r="IN21">
        <v>-0.05256211903242958</v>
      </c>
      <c r="IO21">
        <v>0.008131528927798164</v>
      </c>
      <c r="IP21">
        <v>0.0002187230901864352</v>
      </c>
      <c r="IQ21">
        <v>3.683962494821091E-06</v>
      </c>
      <c r="IR21">
        <v>17</v>
      </c>
      <c r="IS21">
        <v>2064</v>
      </c>
      <c r="IT21">
        <v>1</v>
      </c>
      <c r="IU21">
        <v>25</v>
      </c>
      <c r="IV21">
        <v>1.3</v>
      </c>
      <c r="IW21">
        <v>1</v>
      </c>
      <c r="IX21">
        <v>0.314941</v>
      </c>
      <c r="IY21">
        <v>2.60132</v>
      </c>
      <c r="IZ21">
        <v>1.39893</v>
      </c>
      <c r="JA21">
        <v>2.34009</v>
      </c>
      <c r="JB21">
        <v>1.44897</v>
      </c>
      <c r="JC21">
        <v>2.40723</v>
      </c>
      <c r="JD21">
        <v>36.0347</v>
      </c>
      <c r="JE21">
        <v>24.1575</v>
      </c>
      <c r="JF21">
        <v>18</v>
      </c>
      <c r="JG21">
        <v>486.125</v>
      </c>
      <c r="JH21">
        <v>453.938</v>
      </c>
      <c r="JI21">
        <v>21.8224</v>
      </c>
      <c r="JJ21">
        <v>26.189</v>
      </c>
      <c r="JK21">
        <v>30</v>
      </c>
      <c r="JL21">
        <v>26.0525</v>
      </c>
      <c r="JM21">
        <v>26.1311</v>
      </c>
      <c r="JN21">
        <v>6.33516</v>
      </c>
      <c r="JO21">
        <v>29.7182</v>
      </c>
      <c r="JP21">
        <v>24.4571</v>
      </c>
      <c r="JQ21">
        <v>21.826</v>
      </c>
      <c r="JR21">
        <v>70</v>
      </c>
      <c r="JS21">
        <v>14.3083</v>
      </c>
      <c r="JT21">
        <v>100.782</v>
      </c>
      <c r="JU21">
        <v>101.946</v>
      </c>
    </row>
    <row r="22" spans="1:281">
      <c r="A22">
        <v>6</v>
      </c>
      <c r="B22">
        <v>1659714479.6</v>
      </c>
      <c r="C22">
        <v>443</v>
      </c>
      <c r="D22" t="s">
        <v>442</v>
      </c>
      <c r="E22" t="s">
        <v>443</v>
      </c>
      <c r="F22">
        <v>5</v>
      </c>
      <c r="G22" t="s">
        <v>416</v>
      </c>
      <c r="H22" t="s">
        <v>417</v>
      </c>
      <c r="I22">
        <v>1659714471.599999</v>
      </c>
      <c r="J22">
        <f>(K22)/1000</f>
        <v>0</v>
      </c>
      <c r="K22">
        <f>IF(CZ22, AN22, AH22)</f>
        <v>0</v>
      </c>
      <c r="L22">
        <f>IF(CZ22, AI22, AG22)</f>
        <v>0</v>
      </c>
      <c r="M22">
        <f>DB22 - IF(AU22&gt;1, L22*CV22*100.0/(AW22*DP22), 0)</f>
        <v>0</v>
      </c>
      <c r="N22">
        <f>((T22-J22/2)*M22-L22)/(T22+J22/2)</f>
        <v>0</v>
      </c>
      <c r="O22">
        <f>N22*(DI22+DJ22)/1000.0</f>
        <v>0</v>
      </c>
      <c r="P22">
        <f>(DB22 - IF(AU22&gt;1, L22*CV22*100.0/(AW22*DP22), 0))*(DI22+DJ22)/1000.0</f>
        <v>0</v>
      </c>
      <c r="Q22">
        <f>2.0/((1/S22-1/R22)+SIGN(S22)*SQRT((1/S22-1/R22)*(1/S22-1/R22) + 4*CW22/((CW22+1)*(CW22+1))*(2*1/S22*1/R22-1/R22*1/R22)))</f>
        <v>0</v>
      </c>
      <c r="R22">
        <f>IF(LEFT(CX22,1)&lt;&gt;"0",IF(LEFT(CX22,1)="1",3.0,CY22),$D$5+$E$5*(DP22*DI22/($K$5*1000))+$F$5*(DP22*DI22/($K$5*1000))*MAX(MIN(CV22,$J$5),$I$5)*MAX(MIN(CV22,$J$5),$I$5)+$G$5*MAX(MIN(CV22,$J$5),$I$5)*(DP22*DI22/($K$5*1000))+$H$5*(DP22*DI22/($K$5*1000))*(DP22*DI22/($K$5*1000)))</f>
        <v>0</v>
      </c>
      <c r="S22">
        <f>J22*(1000-(1000*0.61365*exp(17.502*W22/(240.97+W22))/(DI22+DJ22)+DD22)/2)/(1000*0.61365*exp(17.502*W22/(240.97+W22))/(DI22+DJ22)-DD22)</f>
        <v>0</v>
      </c>
      <c r="T22">
        <f>1/((CW22+1)/(Q22/1.6)+1/(R22/1.37)) + CW22/((CW22+1)/(Q22/1.6) + CW22/(R22/1.37))</f>
        <v>0</v>
      </c>
      <c r="U22">
        <f>(CR22*CU22)</f>
        <v>0</v>
      </c>
      <c r="V22">
        <f>(DK22+(U22+2*0.95*5.67E-8*(((DK22+$B$7)+273)^4-(DK22+273)^4)-44100*J22)/(1.84*29.3*R22+8*0.95*5.67E-8*(DK22+273)^3))</f>
        <v>0</v>
      </c>
      <c r="W22">
        <f>($C$7*DL22+$D$7*DM22+$E$7*V22)</f>
        <v>0</v>
      </c>
      <c r="X22">
        <f>0.61365*exp(17.502*W22/(240.97+W22))</f>
        <v>0</v>
      </c>
      <c r="Y22">
        <f>(Z22/AA22*100)</f>
        <v>0</v>
      </c>
      <c r="Z22">
        <f>DD22*(DI22+DJ22)/1000</f>
        <v>0</v>
      </c>
      <c r="AA22">
        <f>0.61365*exp(17.502*DK22/(240.97+DK22))</f>
        <v>0</v>
      </c>
      <c r="AB22">
        <f>(X22-DD22*(DI22+DJ22)/1000)</f>
        <v>0</v>
      </c>
      <c r="AC22">
        <f>(-J22*44100)</f>
        <v>0</v>
      </c>
      <c r="AD22">
        <f>2*29.3*R22*0.92*(DK22-W22)</f>
        <v>0</v>
      </c>
      <c r="AE22">
        <f>2*0.95*5.67E-8*(((DK22+$B$7)+273)^4-(W22+273)^4)</f>
        <v>0</v>
      </c>
      <c r="AF22">
        <f>U22+AE22+AC22+AD22</f>
        <v>0</v>
      </c>
      <c r="AG22">
        <f>DH22*AU22*(DC22-DB22*(1000-AU22*DE22)/(1000-AU22*DD22))/(100*CV22)</f>
        <v>0</v>
      </c>
      <c r="AH22">
        <f>1000*DH22*AU22*(DD22-DE22)/(100*CV22*(1000-AU22*DD22))</f>
        <v>0</v>
      </c>
      <c r="AI22">
        <f>(AJ22 - AK22 - DI22*1E3/(8.314*(DK22+273.15)) * AM22/DH22 * AL22) * DH22/(100*CV22) * (1000 - DE22)/1000</f>
        <v>0</v>
      </c>
      <c r="AJ22">
        <v>426.0784423568202</v>
      </c>
      <c r="AK22">
        <v>409.0439090909089</v>
      </c>
      <c r="AL22">
        <v>-0.02232968409104667</v>
      </c>
      <c r="AM22">
        <v>64.8104275490671</v>
      </c>
      <c r="AN22">
        <f>(AP22 - AO22 + DI22*1E3/(8.314*(DK22+273.15)) * AR22/DH22 * AQ22) * DH22/(100*CV22) * 1000/(1000 - AP22)</f>
        <v>0</v>
      </c>
      <c r="AO22">
        <v>14.15587157965732</v>
      </c>
      <c r="AP22">
        <v>18.53379333333333</v>
      </c>
      <c r="AQ22">
        <v>-0.0004583208046471891</v>
      </c>
      <c r="AR22">
        <v>84.29187320238486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MAX(0,($B$13+$C$13*DP22)/(1+$D$13*DP22)*DI22/(DK22+273)*$E$13)</f>
        <v>0</v>
      </c>
      <c r="AX22" t="s">
        <v>420</v>
      </c>
      <c r="AY22" t="s">
        <v>420</v>
      </c>
      <c r="AZ22">
        <v>0</v>
      </c>
      <c r="BA22">
        <v>0</v>
      </c>
      <c r="BB22">
        <f>1-AZ22/BA22</f>
        <v>0</v>
      </c>
      <c r="BC22">
        <v>0</v>
      </c>
      <c r="BD22" t="s">
        <v>420</v>
      </c>
      <c r="BE22" t="s">
        <v>420</v>
      </c>
      <c r="BF22">
        <v>0</v>
      </c>
      <c r="BG22">
        <v>0</v>
      </c>
      <c r="BH22">
        <f>1-BF22/BG22</f>
        <v>0</v>
      </c>
      <c r="BI22">
        <v>0.5</v>
      </c>
      <c r="BJ22">
        <f>CS22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420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BZ22">
        <v>25</v>
      </c>
      <c r="CA22">
        <v>300</v>
      </c>
      <c r="CB22">
        <v>275</v>
      </c>
      <c r="CC22">
        <v>300</v>
      </c>
      <c r="CD22">
        <v>14404.8</v>
      </c>
      <c r="CE22">
        <v>764.24</v>
      </c>
      <c r="CF22">
        <v>-0.0112094</v>
      </c>
      <c r="CG22">
        <v>-0.72</v>
      </c>
      <c r="CH22" t="s">
        <v>420</v>
      </c>
      <c r="CI22" t="s">
        <v>420</v>
      </c>
      <c r="CJ22" t="s">
        <v>420</v>
      </c>
      <c r="CK22" t="s">
        <v>420</v>
      </c>
      <c r="CL22" t="s">
        <v>420</v>
      </c>
      <c r="CM22" t="s">
        <v>420</v>
      </c>
      <c r="CN22" t="s">
        <v>420</v>
      </c>
      <c r="CO22" t="s">
        <v>420</v>
      </c>
      <c r="CP22" t="s">
        <v>420</v>
      </c>
      <c r="CQ22" t="s">
        <v>420</v>
      </c>
      <c r="CR22">
        <f>$B$11*DQ22+$C$11*DR22+$F$11*EC22*(1-EF22)</f>
        <v>0</v>
      </c>
      <c r="CS22">
        <f>CR22*CT22</f>
        <v>0</v>
      </c>
      <c r="CT22">
        <f>($B$11*$D$9+$C$11*$D$9+$F$11*((EP22+EH22)/MAX(EP22+EH22+EQ22, 0.1)*$I$9+EQ22/MAX(EP22+EH22+EQ22, 0.1)*$J$9))/($B$11+$C$11+$F$11)</f>
        <v>0</v>
      </c>
      <c r="CU22">
        <f>($B$11*$K$9+$C$11*$K$9+$F$11*((EP22+EH22)/MAX(EP22+EH22+EQ22, 0.1)*$P$9+EQ22/MAX(EP22+EH22+EQ22, 0.1)*$Q$9))/($B$11+$C$11+$F$11)</f>
        <v>0</v>
      </c>
      <c r="CV22">
        <v>6</v>
      </c>
      <c r="CW22">
        <v>0.5</v>
      </c>
      <c r="CX22" t="s">
        <v>421</v>
      </c>
      <c r="CY22">
        <v>2</v>
      </c>
      <c r="CZ22" t="b">
        <v>0</v>
      </c>
      <c r="DA22">
        <v>1659714471.599999</v>
      </c>
      <c r="DB22">
        <v>401.6101935483871</v>
      </c>
      <c r="DC22">
        <v>420.0319677419355</v>
      </c>
      <c r="DD22">
        <v>18.47759032258064</v>
      </c>
      <c r="DE22">
        <v>14.18929354838709</v>
      </c>
      <c r="DF22">
        <v>397.9681935483871</v>
      </c>
      <c r="DG22">
        <v>18.36059032258064</v>
      </c>
      <c r="DH22">
        <v>500.0673870967742</v>
      </c>
      <c r="DI22">
        <v>90.5894193548387</v>
      </c>
      <c r="DJ22">
        <v>0.09996468387096774</v>
      </c>
      <c r="DK22">
        <v>24.64208387096775</v>
      </c>
      <c r="DL22">
        <v>24.95283870967742</v>
      </c>
      <c r="DM22">
        <v>999.9000000000003</v>
      </c>
      <c r="DN22">
        <v>0</v>
      </c>
      <c r="DO22">
        <v>0</v>
      </c>
      <c r="DP22">
        <v>10002.47677419355</v>
      </c>
      <c r="DQ22">
        <v>0</v>
      </c>
      <c r="DR22">
        <v>12.42160322580645</v>
      </c>
      <c r="DS22">
        <v>-18.60216129032258</v>
      </c>
      <c r="DT22">
        <v>409.018870967742</v>
      </c>
      <c r="DU22">
        <v>426.0777419354839</v>
      </c>
      <c r="DV22">
        <v>4.365022903225808</v>
      </c>
      <c r="DW22">
        <v>420.0319677419355</v>
      </c>
      <c r="DX22">
        <v>14.18929354838709</v>
      </c>
      <c r="DY22">
        <v>1.680824838709678</v>
      </c>
      <c r="DZ22">
        <v>1.285400967741935</v>
      </c>
      <c r="EA22">
        <v>14.72046451612903</v>
      </c>
      <c r="EB22">
        <v>10.62920967741935</v>
      </c>
      <c r="EC22">
        <v>2000.004516129032</v>
      </c>
      <c r="ED22">
        <v>0.9800055483870969</v>
      </c>
      <c r="EE22">
        <v>0.01999404838709677</v>
      </c>
      <c r="EF22">
        <v>0</v>
      </c>
      <c r="EG22">
        <v>707.4854838709676</v>
      </c>
      <c r="EH22">
        <v>5.000560000000002</v>
      </c>
      <c r="EI22">
        <v>14064.21612903226</v>
      </c>
      <c r="EJ22">
        <v>17294.94193548387</v>
      </c>
      <c r="EK22">
        <v>37.18522580645161</v>
      </c>
      <c r="EL22">
        <v>38.29799999999999</v>
      </c>
      <c r="EM22">
        <v>37.29819354838709</v>
      </c>
      <c r="EN22">
        <v>37.21732258064517</v>
      </c>
      <c r="EO22">
        <v>38.46738709677418</v>
      </c>
      <c r="EP22">
        <v>1955.114516129033</v>
      </c>
      <c r="EQ22">
        <v>39.89000000000002</v>
      </c>
      <c r="ER22">
        <v>0</v>
      </c>
      <c r="ES22">
        <v>87.59999990463257</v>
      </c>
      <c r="ET22">
        <v>0</v>
      </c>
      <c r="EU22">
        <v>707.24936</v>
      </c>
      <c r="EV22">
        <v>-15.41430766984479</v>
      </c>
      <c r="EW22">
        <v>-313.3384611040404</v>
      </c>
      <c r="EX22">
        <v>14059.876</v>
      </c>
      <c r="EY22">
        <v>15</v>
      </c>
      <c r="EZ22">
        <v>1659714507.6</v>
      </c>
      <c r="FA22" t="s">
        <v>444</v>
      </c>
      <c r="FB22">
        <v>1659714500.6</v>
      </c>
      <c r="FC22">
        <v>1659714507.6</v>
      </c>
      <c r="FD22">
        <v>7</v>
      </c>
      <c r="FE22">
        <v>0.124</v>
      </c>
      <c r="FF22">
        <v>0.002</v>
      </c>
      <c r="FG22">
        <v>3.642</v>
      </c>
      <c r="FH22">
        <v>0.117</v>
      </c>
      <c r="FI22">
        <v>420</v>
      </c>
      <c r="FJ22">
        <v>14</v>
      </c>
      <c r="FK22">
        <v>0.1</v>
      </c>
      <c r="FL22">
        <v>0.02</v>
      </c>
      <c r="FM22">
        <v>-18.9124756097561</v>
      </c>
      <c r="FN22">
        <v>4.841326829268261</v>
      </c>
      <c r="FO22">
        <v>0.5765449170327803</v>
      </c>
      <c r="FP22">
        <v>0</v>
      </c>
      <c r="FQ22">
        <v>708.2493235294118</v>
      </c>
      <c r="FR22">
        <v>-14.88041252961832</v>
      </c>
      <c r="FS22">
        <v>1.47766765189145</v>
      </c>
      <c r="FT22">
        <v>0</v>
      </c>
      <c r="FU22">
        <v>4.365851219512195</v>
      </c>
      <c r="FV22">
        <v>0.03951135888502218</v>
      </c>
      <c r="FW22">
        <v>0.01297723563992942</v>
      </c>
      <c r="FX22">
        <v>1</v>
      </c>
      <c r="FY22">
        <v>1</v>
      </c>
      <c r="FZ22">
        <v>3</v>
      </c>
      <c r="GA22" t="s">
        <v>445</v>
      </c>
      <c r="GB22">
        <v>2.9801</v>
      </c>
      <c r="GC22">
        <v>2.72852</v>
      </c>
      <c r="GD22">
        <v>0.0829647</v>
      </c>
      <c r="GE22">
        <v>0.0868461</v>
      </c>
      <c r="GF22">
        <v>0.08980200000000001</v>
      </c>
      <c r="GG22">
        <v>0.07456160000000001</v>
      </c>
      <c r="GH22">
        <v>27477</v>
      </c>
      <c r="GI22">
        <v>27003.1</v>
      </c>
      <c r="GJ22">
        <v>30489.6</v>
      </c>
      <c r="GK22">
        <v>29815.5</v>
      </c>
      <c r="GL22">
        <v>38293.6</v>
      </c>
      <c r="GM22">
        <v>36338</v>
      </c>
      <c r="GN22">
        <v>46634.3</v>
      </c>
      <c r="GO22">
        <v>44339.8</v>
      </c>
      <c r="GP22">
        <v>1.8726</v>
      </c>
      <c r="GQ22">
        <v>1.86857</v>
      </c>
      <c r="GR22">
        <v>0.09987500000000001</v>
      </c>
      <c r="GS22">
        <v>0</v>
      </c>
      <c r="GT22">
        <v>23.3226</v>
      </c>
      <c r="GU22">
        <v>999.9</v>
      </c>
      <c r="GV22">
        <v>42.2</v>
      </c>
      <c r="GW22">
        <v>29.9</v>
      </c>
      <c r="GX22">
        <v>19.7334</v>
      </c>
      <c r="GY22">
        <v>63.1193</v>
      </c>
      <c r="GZ22">
        <v>20.8854</v>
      </c>
      <c r="HA22">
        <v>1</v>
      </c>
      <c r="HB22">
        <v>-0.0613847</v>
      </c>
      <c r="HC22">
        <v>1.02234</v>
      </c>
      <c r="HD22">
        <v>20.1943</v>
      </c>
      <c r="HE22">
        <v>5.2384</v>
      </c>
      <c r="HF22">
        <v>11.968</v>
      </c>
      <c r="HG22">
        <v>4.9717</v>
      </c>
      <c r="HH22">
        <v>3.291</v>
      </c>
      <c r="HI22">
        <v>9999</v>
      </c>
      <c r="HJ22">
        <v>9999</v>
      </c>
      <c r="HK22">
        <v>9999</v>
      </c>
      <c r="HL22">
        <v>326.2</v>
      </c>
      <c r="HM22">
        <v>4.9729</v>
      </c>
      <c r="HN22">
        <v>1.87729</v>
      </c>
      <c r="HO22">
        <v>1.87537</v>
      </c>
      <c r="HP22">
        <v>1.87819</v>
      </c>
      <c r="HQ22">
        <v>1.8749</v>
      </c>
      <c r="HR22">
        <v>1.87851</v>
      </c>
      <c r="HS22">
        <v>1.87559</v>
      </c>
      <c r="HT22">
        <v>1.87671</v>
      </c>
      <c r="HU22">
        <v>0</v>
      </c>
      <c r="HV22">
        <v>0</v>
      </c>
      <c r="HW22">
        <v>0</v>
      </c>
      <c r="HX22">
        <v>0</v>
      </c>
      <c r="HY22" t="s">
        <v>424</v>
      </c>
      <c r="HZ22" t="s">
        <v>425</v>
      </c>
      <c r="IA22" t="s">
        <v>426</v>
      </c>
      <c r="IB22" t="s">
        <v>426</v>
      </c>
      <c r="IC22" t="s">
        <v>426</v>
      </c>
      <c r="ID22" t="s">
        <v>426</v>
      </c>
      <c r="IE22">
        <v>0</v>
      </c>
      <c r="IF22">
        <v>100</v>
      </c>
      <c r="IG22">
        <v>100</v>
      </c>
      <c r="IH22">
        <v>3.642</v>
      </c>
      <c r="II22">
        <v>0.117</v>
      </c>
      <c r="IJ22">
        <v>1.982456830516967</v>
      </c>
      <c r="IK22">
        <v>0.004412804809110149</v>
      </c>
      <c r="IL22">
        <v>-1.960508697229263E-06</v>
      </c>
      <c r="IM22">
        <v>5.31278326378808E-10</v>
      </c>
      <c r="IN22">
        <v>-0.0521102522869992</v>
      </c>
      <c r="IO22">
        <v>0.008131528927798164</v>
      </c>
      <c r="IP22">
        <v>0.0002187230901864352</v>
      </c>
      <c r="IQ22">
        <v>3.683962494821091E-06</v>
      </c>
      <c r="IR22">
        <v>17</v>
      </c>
      <c r="IS22">
        <v>2064</v>
      </c>
      <c r="IT22">
        <v>1</v>
      </c>
      <c r="IU22">
        <v>25</v>
      </c>
      <c r="IV22">
        <v>1.2</v>
      </c>
      <c r="IW22">
        <v>1</v>
      </c>
      <c r="IX22">
        <v>1.10107</v>
      </c>
      <c r="IY22">
        <v>2.56104</v>
      </c>
      <c r="IZ22">
        <v>1.39893</v>
      </c>
      <c r="JA22">
        <v>2.34009</v>
      </c>
      <c r="JB22">
        <v>1.44897</v>
      </c>
      <c r="JC22">
        <v>2.48047</v>
      </c>
      <c r="JD22">
        <v>36.0582</v>
      </c>
      <c r="JE22">
        <v>24.1663</v>
      </c>
      <c r="JF22">
        <v>18</v>
      </c>
      <c r="JG22">
        <v>486.178</v>
      </c>
      <c r="JH22">
        <v>454.308</v>
      </c>
      <c r="JI22">
        <v>21.9624</v>
      </c>
      <c r="JJ22">
        <v>26.1697</v>
      </c>
      <c r="JK22">
        <v>29.9998</v>
      </c>
      <c r="JL22">
        <v>26.0404</v>
      </c>
      <c r="JM22">
        <v>26.1206</v>
      </c>
      <c r="JN22">
        <v>22.0773</v>
      </c>
      <c r="JO22">
        <v>30.3008</v>
      </c>
      <c r="JP22">
        <v>23.3743</v>
      </c>
      <c r="JQ22">
        <v>21.9647</v>
      </c>
      <c r="JR22">
        <v>420</v>
      </c>
      <c r="JS22">
        <v>14.1455</v>
      </c>
      <c r="JT22">
        <v>100.787</v>
      </c>
      <c r="JU22">
        <v>101.956</v>
      </c>
    </row>
    <row r="23" spans="1:281">
      <c r="A23">
        <v>7</v>
      </c>
      <c r="B23">
        <v>1659714554.6</v>
      </c>
      <c r="C23">
        <v>518</v>
      </c>
      <c r="D23" t="s">
        <v>446</v>
      </c>
      <c r="E23" t="s">
        <v>447</v>
      </c>
      <c r="F23">
        <v>5</v>
      </c>
      <c r="G23" t="s">
        <v>416</v>
      </c>
      <c r="H23" t="s">
        <v>417</v>
      </c>
      <c r="I23">
        <v>1659714546.599999</v>
      </c>
      <c r="J23">
        <f>(K23)/1000</f>
        <v>0</v>
      </c>
      <c r="K23">
        <f>IF(CZ23, AN23, AH23)</f>
        <v>0</v>
      </c>
      <c r="L23">
        <f>IF(CZ23, AI23, AG23)</f>
        <v>0</v>
      </c>
      <c r="M23">
        <f>DB23 - IF(AU23&gt;1, L23*CV23*100.0/(AW23*DP23), 0)</f>
        <v>0</v>
      </c>
      <c r="N23">
        <f>((T23-J23/2)*M23-L23)/(T23+J23/2)</f>
        <v>0</v>
      </c>
      <c r="O23">
        <f>N23*(DI23+DJ23)/1000.0</f>
        <v>0</v>
      </c>
      <c r="P23">
        <f>(DB23 - IF(AU23&gt;1, L23*CV23*100.0/(AW23*DP23), 0))*(DI23+DJ23)/1000.0</f>
        <v>0</v>
      </c>
      <c r="Q23">
        <f>2.0/((1/S23-1/R23)+SIGN(S23)*SQRT((1/S23-1/R23)*(1/S23-1/R23) + 4*CW23/((CW23+1)*(CW23+1))*(2*1/S23*1/R23-1/R23*1/R23)))</f>
        <v>0</v>
      </c>
      <c r="R23">
        <f>IF(LEFT(CX23,1)&lt;&gt;"0",IF(LEFT(CX23,1)="1",3.0,CY23),$D$5+$E$5*(DP23*DI23/($K$5*1000))+$F$5*(DP23*DI23/($K$5*1000))*MAX(MIN(CV23,$J$5),$I$5)*MAX(MIN(CV23,$J$5),$I$5)+$G$5*MAX(MIN(CV23,$J$5),$I$5)*(DP23*DI23/($K$5*1000))+$H$5*(DP23*DI23/($K$5*1000))*(DP23*DI23/($K$5*1000)))</f>
        <v>0</v>
      </c>
      <c r="S23">
        <f>J23*(1000-(1000*0.61365*exp(17.502*W23/(240.97+W23))/(DI23+DJ23)+DD23)/2)/(1000*0.61365*exp(17.502*W23/(240.97+W23))/(DI23+DJ23)-DD23)</f>
        <v>0</v>
      </c>
      <c r="T23">
        <f>1/((CW23+1)/(Q23/1.6)+1/(R23/1.37)) + CW23/((CW23+1)/(Q23/1.6) + CW23/(R23/1.37))</f>
        <v>0</v>
      </c>
      <c r="U23">
        <f>(CR23*CU23)</f>
        <v>0</v>
      </c>
      <c r="V23">
        <f>(DK23+(U23+2*0.95*5.67E-8*(((DK23+$B$7)+273)^4-(DK23+273)^4)-44100*J23)/(1.84*29.3*R23+8*0.95*5.67E-8*(DK23+273)^3))</f>
        <v>0</v>
      </c>
      <c r="W23">
        <f>($C$7*DL23+$D$7*DM23+$E$7*V23)</f>
        <v>0</v>
      </c>
      <c r="X23">
        <f>0.61365*exp(17.502*W23/(240.97+W23))</f>
        <v>0</v>
      </c>
      <c r="Y23">
        <f>(Z23/AA23*100)</f>
        <v>0</v>
      </c>
      <c r="Z23">
        <f>DD23*(DI23+DJ23)/1000</f>
        <v>0</v>
      </c>
      <c r="AA23">
        <f>0.61365*exp(17.502*DK23/(240.97+DK23))</f>
        <v>0</v>
      </c>
      <c r="AB23">
        <f>(X23-DD23*(DI23+DJ23)/1000)</f>
        <v>0</v>
      </c>
      <c r="AC23">
        <f>(-J23*44100)</f>
        <v>0</v>
      </c>
      <c r="AD23">
        <f>2*29.3*R23*0.92*(DK23-W23)</f>
        <v>0</v>
      </c>
      <c r="AE23">
        <f>2*0.95*5.67E-8*(((DK23+$B$7)+273)^4-(W23+273)^4)</f>
        <v>0</v>
      </c>
      <c r="AF23">
        <f>U23+AE23+AC23+AD23</f>
        <v>0</v>
      </c>
      <c r="AG23">
        <f>DH23*AU23*(DC23-DB23*(1000-AU23*DE23)/(1000-AU23*DD23))/(100*CV23)</f>
        <v>0</v>
      </c>
      <c r="AH23">
        <f>1000*DH23*AU23*(DD23-DE23)/(100*CV23*(1000-AU23*DD23))</f>
        <v>0</v>
      </c>
      <c r="AI23">
        <f>(AJ23 - AK23 - DI23*1E3/(8.314*(DK23+273.15)) * AM23/DH23 * AL23) * DH23/(100*CV23) * (1000 - DE23)/1000</f>
        <v>0</v>
      </c>
      <c r="AJ23">
        <v>426.0766475338718</v>
      </c>
      <c r="AK23">
        <v>408.9064121212119</v>
      </c>
      <c r="AL23">
        <v>0.0001590666048630926</v>
      </c>
      <c r="AM23">
        <v>64.84319957573693</v>
      </c>
      <c r="AN23">
        <f>(AP23 - AO23 + DI23*1E3/(8.314*(DK23+273.15)) * AR23/DH23 * AQ23) * DH23/(100*CV23) * 1000/(1000 - AP23)</f>
        <v>0</v>
      </c>
      <c r="AO23">
        <v>14.15670830369731</v>
      </c>
      <c r="AP23">
        <v>18.57853696969697</v>
      </c>
      <c r="AQ23">
        <v>-0.0002305697829028142</v>
      </c>
      <c r="AR23">
        <v>83.90516343986926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MAX(0,($B$13+$C$13*DP23)/(1+$D$13*DP23)*DI23/(DK23+273)*$E$13)</f>
        <v>0</v>
      </c>
      <c r="AX23" t="s">
        <v>418</v>
      </c>
      <c r="AY23">
        <v>10269.2</v>
      </c>
      <c r="AZ23">
        <v>764.4199999999998</v>
      </c>
      <c r="BA23">
        <v>3017.9</v>
      </c>
      <c r="BB23">
        <f>1-AZ23/BA23</f>
        <v>0</v>
      </c>
      <c r="BC23">
        <v>-3.146287471671204</v>
      </c>
      <c r="BD23" t="s">
        <v>448</v>
      </c>
      <c r="BE23">
        <v>14406.1</v>
      </c>
      <c r="BF23">
        <v>701.338</v>
      </c>
      <c r="BG23">
        <v>811.408</v>
      </c>
      <c r="BH23">
        <f>1-BF23/BG23</f>
        <v>0</v>
      </c>
      <c r="BI23">
        <v>0.5</v>
      </c>
      <c r="BJ23">
        <f>CS23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420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BZ23">
        <v>26</v>
      </c>
      <c r="CA23">
        <v>300</v>
      </c>
      <c r="CB23">
        <v>275</v>
      </c>
      <c r="CC23">
        <v>300</v>
      </c>
      <c r="CD23">
        <v>14406.1</v>
      </c>
      <c r="CE23">
        <v>790.12</v>
      </c>
      <c r="CF23">
        <v>-0.0112108</v>
      </c>
      <c r="CG23">
        <v>-1.35</v>
      </c>
      <c r="CH23" t="s">
        <v>420</v>
      </c>
      <c r="CI23" t="s">
        <v>420</v>
      </c>
      <c r="CJ23" t="s">
        <v>420</v>
      </c>
      <c r="CK23" t="s">
        <v>420</v>
      </c>
      <c r="CL23" t="s">
        <v>420</v>
      </c>
      <c r="CM23" t="s">
        <v>420</v>
      </c>
      <c r="CN23" t="s">
        <v>420</v>
      </c>
      <c r="CO23" t="s">
        <v>420</v>
      </c>
      <c r="CP23" t="s">
        <v>420</v>
      </c>
      <c r="CQ23" t="s">
        <v>420</v>
      </c>
      <c r="CR23">
        <f>$B$11*DQ23+$C$11*DR23+$F$11*EC23*(1-EF23)</f>
        <v>0</v>
      </c>
      <c r="CS23">
        <f>CR23*CT23</f>
        <v>0</v>
      </c>
      <c r="CT23">
        <f>($B$11*$D$9+$C$11*$D$9+$F$11*((EP23+EH23)/MAX(EP23+EH23+EQ23, 0.1)*$I$9+EQ23/MAX(EP23+EH23+EQ23, 0.1)*$J$9))/($B$11+$C$11+$F$11)</f>
        <v>0</v>
      </c>
      <c r="CU23">
        <f>($B$11*$K$9+$C$11*$K$9+$F$11*((EP23+EH23)/MAX(EP23+EH23+EQ23, 0.1)*$P$9+EQ23/MAX(EP23+EH23+EQ23, 0.1)*$Q$9))/($B$11+$C$11+$F$11)</f>
        <v>0</v>
      </c>
      <c r="CV23">
        <v>6</v>
      </c>
      <c r="CW23">
        <v>0.5</v>
      </c>
      <c r="CX23" t="s">
        <v>421</v>
      </c>
      <c r="CY23">
        <v>2</v>
      </c>
      <c r="CZ23" t="b">
        <v>0</v>
      </c>
      <c r="DA23">
        <v>1659714546.599999</v>
      </c>
      <c r="DB23">
        <v>401.3475161290323</v>
      </c>
      <c r="DC23">
        <v>420.0076774193548</v>
      </c>
      <c r="DD23">
        <v>18.51356451612903</v>
      </c>
      <c r="DE23">
        <v>14.17017741935484</v>
      </c>
      <c r="DF23">
        <v>397.7185161290323</v>
      </c>
      <c r="DG23">
        <v>18.39556451612903</v>
      </c>
      <c r="DH23">
        <v>500.073935483871</v>
      </c>
      <c r="DI23">
        <v>90.59439677419357</v>
      </c>
      <c r="DJ23">
        <v>0.100023964516129</v>
      </c>
      <c r="DK23">
        <v>24.68014193548387</v>
      </c>
      <c r="DL23">
        <v>24.9751064516129</v>
      </c>
      <c r="DM23">
        <v>999.9000000000003</v>
      </c>
      <c r="DN23">
        <v>0</v>
      </c>
      <c r="DO23">
        <v>0</v>
      </c>
      <c r="DP23">
        <v>9998.59193548387</v>
      </c>
      <c r="DQ23">
        <v>0</v>
      </c>
      <c r="DR23">
        <v>11.83175483870968</v>
      </c>
      <c r="DS23">
        <v>-18.70454516129032</v>
      </c>
      <c r="DT23">
        <v>408.9053870967742</v>
      </c>
      <c r="DU23">
        <v>426.044870967742</v>
      </c>
      <c r="DV23">
        <v>4.421883548387097</v>
      </c>
      <c r="DW23">
        <v>420.0076774193548</v>
      </c>
      <c r="DX23">
        <v>14.17017741935484</v>
      </c>
      <c r="DY23">
        <v>1.684336451612903</v>
      </c>
      <c r="DZ23">
        <v>1.283737096774194</v>
      </c>
      <c r="EA23">
        <v>14.75280322580645</v>
      </c>
      <c r="EB23">
        <v>10.60978709677419</v>
      </c>
      <c r="EC23">
        <v>2000.030322580645</v>
      </c>
      <c r="ED23">
        <v>0.9800047741935486</v>
      </c>
      <c r="EE23">
        <v>0.01999487419354838</v>
      </c>
      <c r="EF23">
        <v>0</v>
      </c>
      <c r="EG23">
        <v>701.3143548387096</v>
      </c>
      <c r="EH23">
        <v>5.000560000000002</v>
      </c>
      <c r="EI23">
        <v>13939.52580645161</v>
      </c>
      <c r="EJ23">
        <v>17295.17419354839</v>
      </c>
      <c r="EK23">
        <v>37.1146129032258</v>
      </c>
      <c r="EL23">
        <v>38.22561290322579</v>
      </c>
      <c r="EM23">
        <v>37.28796774193548</v>
      </c>
      <c r="EN23">
        <v>37.18309677419354</v>
      </c>
      <c r="EO23">
        <v>38.43709677419354</v>
      </c>
      <c r="EP23">
        <v>1955.138387096774</v>
      </c>
      <c r="EQ23">
        <v>39.89193548387099</v>
      </c>
      <c r="ER23">
        <v>0</v>
      </c>
      <c r="ES23">
        <v>162.5999999046326</v>
      </c>
      <c r="ET23">
        <v>0</v>
      </c>
      <c r="EU23">
        <v>701.338</v>
      </c>
      <c r="EV23">
        <v>0.1584273418247682</v>
      </c>
      <c r="EW23">
        <v>15.27179484283218</v>
      </c>
      <c r="EX23">
        <v>13939.64230769231</v>
      </c>
      <c r="EY23">
        <v>15</v>
      </c>
      <c r="EZ23">
        <v>1659714583.6</v>
      </c>
      <c r="FA23" t="s">
        <v>449</v>
      </c>
      <c r="FB23">
        <v>1659714574.6</v>
      </c>
      <c r="FC23">
        <v>1659714583.6</v>
      </c>
      <c r="FD23">
        <v>8</v>
      </c>
      <c r="FE23">
        <v>-0.014</v>
      </c>
      <c r="FF23">
        <v>0.001</v>
      </c>
      <c r="FG23">
        <v>3.629</v>
      </c>
      <c r="FH23">
        <v>0.118</v>
      </c>
      <c r="FI23">
        <v>420</v>
      </c>
      <c r="FJ23">
        <v>14</v>
      </c>
      <c r="FK23">
        <v>0.14</v>
      </c>
      <c r="FL23">
        <v>0.03</v>
      </c>
      <c r="FM23">
        <v>-18.69230243902439</v>
      </c>
      <c r="FN23">
        <v>-0.3119665505226438</v>
      </c>
      <c r="FO23">
        <v>0.0438515315960511</v>
      </c>
      <c r="FP23">
        <v>1</v>
      </c>
      <c r="FQ23">
        <v>701.2514117647058</v>
      </c>
      <c r="FR23">
        <v>0.9371122944627969</v>
      </c>
      <c r="FS23">
        <v>0.2288472541761185</v>
      </c>
      <c r="FT23">
        <v>1</v>
      </c>
      <c r="FU23">
        <v>4.426445609756097</v>
      </c>
      <c r="FV23">
        <v>-0.05681853658536518</v>
      </c>
      <c r="FW23">
        <v>0.009540428238274206</v>
      </c>
      <c r="FX23">
        <v>1</v>
      </c>
      <c r="FY23">
        <v>3</v>
      </c>
      <c r="FZ23">
        <v>3</v>
      </c>
      <c r="GA23" t="s">
        <v>423</v>
      </c>
      <c r="GB23">
        <v>2.98032</v>
      </c>
      <c r="GC23">
        <v>2.72845</v>
      </c>
      <c r="GD23">
        <v>0.0829288</v>
      </c>
      <c r="GE23">
        <v>0.0868482</v>
      </c>
      <c r="GF23">
        <v>0.0899567</v>
      </c>
      <c r="GG23">
        <v>0.0745837</v>
      </c>
      <c r="GH23">
        <v>27481.3</v>
      </c>
      <c r="GI23">
        <v>27004.2</v>
      </c>
      <c r="GJ23">
        <v>30492.9</v>
      </c>
      <c r="GK23">
        <v>29816.7</v>
      </c>
      <c r="GL23">
        <v>38291.1</v>
      </c>
      <c r="GM23">
        <v>36338.3</v>
      </c>
      <c r="GN23">
        <v>46639.4</v>
      </c>
      <c r="GO23">
        <v>44341.3</v>
      </c>
      <c r="GP23">
        <v>1.8728</v>
      </c>
      <c r="GQ23">
        <v>1.8687</v>
      </c>
      <c r="GR23">
        <v>0.09988619999999999</v>
      </c>
      <c r="GS23">
        <v>0</v>
      </c>
      <c r="GT23">
        <v>23.3284</v>
      </c>
      <c r="GU23">
        <v>999.9</v>
      </c>
      <c r="GV23">
        <v>41.9</v>
      </c>
      <c r="GW23">
        <v>29.9</v>
      </c>
      <c r="GX23">
        <v>19.5911</v>
      </c>
      <c r="GY23">
        <v>63.1193</v>
      </c>
      <c r="GZ23">
        <v>20.8534</v>
      </c>
      <c r="HA23">
        <v>1</v>
      </c>
      <c r="HB23">
        <v>-0.0634477</v>
      </c>
      <c r="HC23">
        <v>1.0905</v>
      </c>
      <c r="HD23">
        <v>20.1934</v>
      </c>
      <c r="HE23">
        <v>5.23556</v>
      </c>
      <c r="HF23">
        <v>11.968</v>
      </c>
      <c r="HG23">
        <v>4.96955</v>
      </c>
      <c r="HH23">
        <v>3.291</v>
      </c>
      <c r="HI23">
        <v>9999</v>
      </c>
      <c r="HJ23">
        <v>9999</v>
      </c>
      <c r="HK23">
        <v>9999</v>
      </c>
      <c r="HL23">
        <v>326.2</v>
      </c>
      <c r="HM23">
        <v>4.97289</v>
      </c>
      <c r="HN23">
        <v>1.87729</v>
      </c>
      <c r="HO23">
        <v>1.87542</v>
      </c>
      <c r="HP23">
        <v>1.8782</v>
      </c>
      <c r="HQ23">
        <v>1.87495</v>
      </c>
      <c r="HR23">
        <v>1.87853</v>
      </c>
      <c r="HS23">
        <v>1.87561</v>
      </c>
      <c r="HT23">
        <v>1.87674</v>
      </c>
      <c r="HU23">
        <v>0</v>
      </c>
      <c r="HV23">
        <v>0</v>
      </c>
      <c r="HW23">
        <v>0</v>
      </c>
      <c r="HX23">
        <v>0</v>
      </c>
      <c r="HY23" t="s">
        <v>424</v>
      </c>
      <c r="HZ23" t="s">
        <v>425</v>
      </c>
      <c r="IA23" t="s">
        <v>426</v>
      </c>
      <c r="IB23" t="s">
        <v>426</v>
      </c>
      <c r="IC23" t="s">
        <v>426</v>
      </c>
      <c r="ID23" t="s">
        <v>426</v>
      </c>
      <c r="IE23">
        <v>0</v>
      </c>
      <c r="IF23">
        <v>100</v>
      </c>
      <c r="IG23">
        <v>100</v>
      </c>
      <c r="IH23">
        <v>3.629</v>
      </c>
      <c r="II23">
        <v>0.118</v>
      </c>
      <c r="IJ23">
        <v>2.106298879279008</v>
      </c>
      <c r="IK23">
        <v>0.004412804809110149</v>
      </c>
      <c r="IL23">
        <v>-1.960508697229263E-06</v>
      </c>
      <c r="IM23">
        <v>5.31278326378808E-10</v>
      </c>
      <c r="IN23">
        <v>-0.05003579609238427</v>
      </c>
      <c r="IO23">
        <v>0.008131528927798164</v>
      </c>
      <c r="IP23">
        <v>0.0002187230901864352</v>
      </c>
      <c r="IQ23">
        <v>3.683962494821091E-06</v>
      </c>
      <c r="IR23">
        <v>17</v>
      </c>
      <c r="IS23">
        <v>2064</v>
      </c>
      <c r="IT23">
        <v>1</v>
      </c>
      <c r="IU23">
        <v>25</v>
      </c>
      <c r="IV23">
        <v>0.9</v>
      </c>
      <c r="IW23">
        <v>0.8</v>
      </c>
      <c r="IX23">
        <v>1.10107</v>
      </c>
      <c r="IY23">
        <v>2.56226</v>
      </c>
      <c r="IZ23">
        <v>1.39893</v>
      </c>
      <c r="JA23">
        <v>2.34009</v>
      </c>
      <c r="JB23">
        <v>1.44897</v>
      </c>
      <c r="JC23">
        <v>2.46704</v>
      </c>
      <c r="JD23">
        <v>36.105</v>
      </c>
      <c r="JE23">
        <v>24.1663</v>
      </c>
      <c r="JF23">
        <v>18</v>
      </c>
      <c r="JG23">
        <v>486.168</v>
      </c>
      <c r="JH23">
        <v>454.257</v>
      </c>
      <c r="JI23">
        <v>21.944</v>
      </c>
      <c r="JJ23">
        <v>26.1449</v>
      </c>
      <c r="JK23">
        <v>29.9996</v>
      </c>
      <c r="JL23">
        <v>26.0234</v>
      </c>
      <c r="JM23">
        <v>26.1046</v>
      </c>
      <c r="JN23">
        <v>22.0752</v>
      </c>
      <c r="JO23">
        <v>29.6817</v>
      </c>
      <c r="JP23">
        <v>22.6295</v>
      </c>
      <c r="JQ23">
        <v>21.9553</v>
      </c>
      <c r="JR23">
        <v>420</v>
      </c>
      <c r="JS23">
        <v>14.0954</v>
      </c>
      <c r="JT23">
        <v>100.798</v>
      </c>
      <c r="JU23">
        <v>101.96</v>
      </c>
    </row>
    <row r="24" spans="1:281">
      <c r="A24">
        <v>8</v>
      </c>
      <c r="B24">
        <v>1659714644.6</v>
      </c>
      <c r="C24">
        <v>608</v>
      </c>
      <c r="D24" t="s">
        <v>450</v>
      </c>
      <c r="E24" t="s">
        <v>451</v>
      </c>
      <c r="F24">
        <v>5</v>
      </c>
      <c r="G24" t="s">
        <v>416</v>
      </c>
      <c r="H24" t="s">
        <v>417</v>
      </c>
      <c r="I24">
        <v>1659714636.599999</v>
      </c>
      <c r="J24">
        <f>(K24)/1000</f>
        <v>0</v>
      </c>
      <c r="K24">
        <f>IF(CZ24, AN24, AH24)</f>
        <v>0</v>
      </c>
      <c r="L24">
        <f>IF(CZ24, AI24, AG24)</f>
        <v>0</v>
      </c>
      <c r="M24">
        <f>DB24 - IF(AU24&gt;1, L24*CV24*100.0/(AW24*DP24), 0)</f>
        <v>0</v>
      </c>
      <c r="N24">
        <f>((T24-J24/2)*M24-L24)/(T24+J24/2)</f>
        <v>0</v>
      </c>
      <c r="O24">
        <f>N24*(DI24+DJ24)/1000.0</f>
        <v>0</v>
      </c>
      <c r="P24">
        <f>(DB24 - IF(AU24&gt;1, L24*CV24*100.0/(AW24*DP24), 0))*(DI24+DJ24)/1000.0</f>
        <v>0</v>
      </c>
      <c r="Q24">
        <f>2.0/((1/S24-1/R24)+SIGN(S24)*SQRT((1/S24-1/R24)*(1/S24-1/R24) + 4*CW24/((CW24+1)*(CW24+1))*(2*1/S24*1/R24-1/R24*1/R24)))</f>
        <v>0</v>
      </c>
      <c r="R24">
        <f>IF(LEFT(CX24,1)&lt;&gt;"0",IF(LEFT(CX24,1)="1",3.0,CY24),$D$5+$E$5*(DP24*DI24/($K$5*1000))+$F$5*(DP24*DI24/($K$5*1000))*MAX(MIN(CV24,$J$5),$I$5)*MAX(MIN(CV24,$J$5),$I$5)+$G$5*MAX(MIN(CV24,$J$5),$I$5)*(DP24*DI24/($K$5*1000))+$H$5*(DP24*DI24/($K$5*1000))*(DP24*DI24/($K$5*1000)))</f>
        <v>0</v>
      </c>
      <c r="S24">
        <f>J24*(1000-(1000*0.61365*exp(17.502*W24/(240.97+W24))/(DI24+DJ24)+DD24)/2)/(1000*0.61365*exp(17.502*W24/(240.97+W24))/(DI24+DJ24)-DD24)</f>
        <v>0</v>
      </c>
      <c r="T24">
        <f>1/((CW24+1)/(Q24/1.6)+1/(R24/1.37)) + CW24/((CW24+1)/(Q24/1.6) + CW24/(R24/1.37))</f>
        <v>0</v>
      </c>
      <c r="U24">
        <f>(CR24*CU24)</f>
        <v>0</v>
      </c>
      <c r="V24">
        <f>(DK24+(U24+2*0.95*5.67E-8*(((DK24+$B$7)+273)^4-(DK24+273)^4)-44100*J24)/(1.84*29.3*R24+8*0.95*5.67E-8*(DK24+273)^3))</f>
        <v>0</v>
      </c>
      <c r="W24">
        <f>($C$7*DL24+$D$7*DM24+$E$7*V24)</f>
        <v>0</v>
      </c>
      <c r="X24">
        <f>0.61365*exp(17.502*W24/(240.97+W24))</f>
        <v>0</v>
      </c>
      <c r="Y24">
        <f>(Z24/AA24*100)</f>
        <v>0</v>
      </c>
      <c r="Z24">
        <f>DD24*(DI24+DJ24)/1000</f>
        <v>0</v>
      </c>
      <c r="AA24">
        <f>0.61365*exp(17.502*DK24/(240.97+DK24))</f>
        <v>0</v>
      </c>
      <c r="AB24">
        <f>(X24-DD24*(DI24+DJ24)/1000)</f>
        <v>0</v>
      </c>
      <c r="AC24">
        <f>(-J24*44100)</f>
        <v>0</v>
      </c>
      <c r="AD24">
        <f>2*29.3*R24*0.92*(DK24-W24)</f>
        <v>0</v>
      </c>
      <c r="AE24">
        <f>2*0.95*5.67E-8*(((DK24+$B$7)+273)^4-(W24+273)^4)</f>
        <v>0</v>
      </c>
      <c r="AF24">
        <f>U24+AE24+AC24+AD24</f>
        <v>0</v>
      </c>
      <c r="AG24">
        <f>DH24*AU24*(DC24-DB24*(1000-AU24*DE24)/(1000-AU24*DD24))/(100*CV24)</f>
        <v>0</v>
      </c>
      <c r="AH24">
        <f>1000*DH24*AU24*(DD24-DE24)/(100*CV24*(1000-AU24*DD24))</f>
        <v>0</v>
      </c>
      <c r="AI24">
        <f>(AJ24 - AK24 - DI24*1E3/(8.314*(DK24+273.15)) * AM24/DH24 * AL24) * DH24/(100*CV24) * (1000 - DE24)/1000</f>
        <v>0</v>
      </c>
      <c r="AJ24">
        <v>628.7933240581715</v>
      </c>
      <c r="AK24">
        <v>604.3447454545453</v>
      </c>
      <c r="AL24">
        <v>0.004456880384946277</v>
      </c>
      <c r="AM24">
        <v>64.82366154384489</v>
      </c>
      <c r="AN24">
        <f>(AP24 - AO24 + DI24*1E3/(8.314*(DK24+273.15)) * AR24/DH24 * AQ24) * DH24/(100*CV24) * 1000/(1000 - AP24)</f>
        <v>0</v>
      </c>
      <c r="AO24">
        <v>14.03836801143697</v>
      </c>
      <c r="AP24">
        <v>18.51355939393939</v>
      </c>
      <c r="AQ24">
        <v>-0.0002460825959230457</v>
      </c>
      <c r="AR24">
        <v>84.14023281225943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MAX(0,($B$13+$C$13*DP24)/(1+$D$13*DP24)*DI24/(DK24+273)*$E$13)</f>
        <v>0</v>
      </c>
      <c r="AX24" t="s">
        <v>420</v>
      </c>
      <c r="AY24" t="s">
        <v>420</v>
      </c>
      <c r="AZ24">
        <v>0</v>
      </c>
      <c r="BA24">
        <v>0</v>
      </c>
      <c r="BB24">
        <f>1-AZ24/BA24</f>
        <v>0</v>
      </c>
      <c r="BC24">
        <v>0</v>
      </c>
      <c r="BD24" t="s">
        <v>420</v>
      </c>
      <c r="BE24" t="s">
        <v>420</v>
      </c>
      <c r="BF24">
        <v>0</v>
      </c>
      <c r="BG24">
        <v>0</v>
      </c>
      <c r="BH24">
        <f>1-BF24/BG24</f>
        <v>0</v>
      </c>
      <c r="BI24">
        <v>0.5</v>
      </c>
      <c r="BJ24">
        <f>CS24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420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BZ24">
        <v>26</v>
      </c>
      <c r="CA24">
        <v>300</v>
      </c>
      <c r="CB24">
        <v>275</v>
      </c>
      <c r="CC24">
        <v>300</v>
      </c>
      <c r="CD24">
        <v>14406.1</v>
      </c>
      <c r="CE24">
        <v>790.12</v>
      </c>
      <c r="CF24">
        <v>-0.0112108</v>
      </c>
      <c r="CG24">
        <v>-1.35</v>
      </c>
      <c r="CH24" t="s">
        <v>420</v>
      </c>
      <c r="CI24" t="s">
        <v>420</v>
      </c>
      <c r="CJ24" t="s">
        <v>420</v>
      </c>
      <c r="CK24" t="s">
        <v>420</v>
      </c>
      <c r="CL24" t="s">
        <v>420</v>
      </c>
      <c r="CM24" t="s">
        <v>420</v>
      </c>
      <c r="CN24" t="s">
        <v>420</v>
      </c>
      <c r="CO24" t="s">
        <v>420</v>
      </c>
      <c r="CP24" t="s">
        <v>420</v>
      </c>
      <c r="CQ24" t="s">
        <v>420</v>
      </c>
      <c r="CR24">
        <f>$B$11*DQ24+$C$11*DR24+$F$11*EC24*(1-EF24)</f>
        <v>0</v>
      </c>
      <c r="CS24">
        <f>CR24*CT24</f>
        <v>0</v>
      </c>
      <c r="CT24">
        <f>($B$11*$D$9+$C$11*$D$9+$F$11*((EP24+EH24)/MAX(EP24+EH24+EQ24, 0.1)*$I$9+EQ24/MAX(EP24+EH24+EQ24, 0.1)*$J$9))/($B$11+$C$11+$F$11)</f>
        <v>0</v>
      </c>
      <c r="CU24">
        <f>($B$11*$K$9+$C$11*$K$9+$F$11*((EP24+EH24)/MAX(EP24+EH24+EQ24, 0.1)*$P$9+EQ24/MAX(EP24+EH24+EQ24, 0.1)*$Q$9))/($B$11+$C$11+$F$11)</f>
        <v>0</v>
      </c>
      <c r="CV24">
        <v>6</v>
      </c>
      <c r="CW24">
        <v>0.5</v>
      </c>
      <c r="CX24" t="s">
        <v>421</v>
      </c>
      <c r="CY24">
        <v>2</v>
      </c>
      <c r="CZ24" t="b">
        <v>0</v>
      </c>
      <c r="DA24">
        <v>1659714636.599999</v>
      </c>
      <c r="DB24">
        <v>593.2300322580646</v>
      </c>
      <c r="DC24">
        <v>620.0034193548386</v>
      </c>
      <c r="DD24">
        <v>18.44685806451612</v>
      </c>
      <c r="DE24">
        <v>14.04045483870968</v>
      </c>
      <c r="DF24">
        <v>588.9060322580647</v>
      </c>
      <c r="DG24">
        <v>18.32985806451612</v>
      </c>
      <c r="DH24">
        <v>500.0844193548387</v>
      </c>
      <c r="DI24">
        <v>90.59428387096776</v>
      </c>
      <c r="DJ24">
        <v>0.09997067741935485</v>
      </c>
      <c r="DK24">
        <v>24.69810322580645</v>
      </c>
      <c r="DL24">
        <v>24.97746451612903</v>
      </c>
      <c r="DM24">
        <v>999.9000000000003</v>
      </c>
      <c r="DN24">
        <v>0</v>
      </c>
      <c r="DO24">
        <v>0</v>
      </c>
      <c r="DP24">
        <v>10001.50290322581</v>
      </c>
      <c r="DQ24">
        <v>0</v>
      </c>
      <c r="DR24">
        <v>11.84222258064516</v>
      </c>
      <c r="DS24">
        <v>-26.97729032258065</v>
      </c>
      <c r="DT24">
        <v>604.2198709677419</v>
      </c>
      <c r="DU24">
        <v>628.8326129032258</v>
      </c>
      <c r="DV24">
        <v>4.485558387096774</v>
      </c>
      <c r="DW24">
        <v>620.0034193548386</v>
      </c>
      <c r="DX24">
        <v>14.04045483870968</v>
      </c>
      <c r="DY24">
        <v>1.678351290322581</v>
      </c>
      <c r="DZ24">
        <v>1.271984838709677</v>
      </c>
      <c r="EA24">
        <v>14.69763548387097</v>
      </c>
      <c r="EB24">
        <v>10.47184838709677</v>
      </c>
      <c r="EC24">
        <v>2000.002580645161</v>
      </c>
      <c r="ED24">
        <v>0.9800040967741939</v>
      </c>
      <c r="EE24">
        <v>0.01999559677419354</v>
      </c>
      <c r="EF24">
        <v>0</v>
      </c>
      <c r="EG24">
        <v>722.0325806451614</v>
      </c>
      <c r="EH24">
        <v>5.000560000000002</v>
      </c>
      <c r="EI24">
        <v>14350.32258064516</v>
      </c>
      <c r="EJ24">
        <v>17294.93225806452</v>
      </c>
      <c r="EK24">
        <v>37.00170967741934</v>
      </c>
      <c r="EL24">
        <v>38.15899999999998</v>
      </c>
      <c r="EM24">
        <v>37.13083870967741</v>
      </c>
      <c r="EN24">
        <v>37.02803225806451</v>
      </c>
      <c r="EO24">
        <v>38.3384193548387</v>
      </c>
      <c r="EP24">
        <v>1955.112258064516</v>
      </c>
      <c r="EQ24">
        <v>39.89032258064518</v>
      </c>
      <c r="ER24">
        <v>0</v>
      </c>
      <c r="ES24">
        <v>89.29999995231628</v>
      </c>
      <c r="ET24">
        <v>0</v>
      </c>
      <c r="EU24">
        <v>722.0094230769232</v>
      </c>
      <c r="EV24">
        <v>-3.786153859262722</v>
      </c>
      <c r="EW24">
        <v>-75.68547014990189</v>
      </c>
      <c r="EX24">
        <v>14349.96923076923</v>
      </c>
      <c r="EY24">
        <v>15</v>
      </c>
      <c r="EZ24">
        <v>1659714675.1</v>
      </c>
      <c r="FA24" t="s">
        <v>452</v>
      </c>
      <c r="FB24">
        <v>1659714668.6</v>
      </c>
      <c r="FC24">
        <v>1659714675.1</v>
      </c>
      <c r="FD24">
        <v>9</v>
      </c>
      <c r="FE24">
        <v>0.133</v>
      </c>
      <c r="FF24">
        <v>0.001</v>
      </c>
      <c r="FG24">
        <v>4.324</v>
      </c>
      <c r="FH24">
        <v>0.117</v>
      </c>
      <c r="FI24">
        <v>620</v>
      </c>
      <c r="FJ24">
        <v>14</v>
      </c>
      <c r="FK24">
        <v>0.1</v>
      </c>
      <c r="FL24">
        <v>0.02</v>
      </c>
      <c r="FM24">
        <v>-27.1861475</v>
      </c>
      <c r="FN24">
        <v>3.408030393996243</v>
      </c>
      <c r="FO24">
        <v>0.3629878358757355</v>
      </c>
      <c r="FP24">
        <v>0</v>
      </c>
      <c r="FQ24">
        <v>722.1427647058824</v>
      </c>
      <c r="FR24">
        <v>-2.128892292339385</v>
      </c>
      <c r="FS24">
        <v>0.3333221422573554</v>
      </c>
      <c r="FT24">
        <v>0</v>
      </c>
      <c r="FU24">
        <v>4.49053325</v>
      </c>
      <c r="FV24">
        <v>-0.09228191369607101</v>
      </c>
      <c r="FW24">
        <v>0.009448259466033998</v>
      </c>
      <c r="FX24">
        <v>1</v>
      </c>
      <c r="FY24">
        <v>1</v>
      </c>
      <c r="FZ24">
        <v>3</v>
      </c>
      <c r="GA24" t="s">
        <v>445</v>
      </c>
      <c r="GB24">
        <v>2.98023</v>
      </c>
      <c r="GC24">
        <v>2.72834</v>
      </c>
      <c r="GD24">
        <v>0.11055</v>
      </c>
      <c r="GE24">
        <v>0.115175</v>
      </c>
      <c r="GF24">
        <v>0.0897419</v>
      </c>
      <c r="GG24">
        <v>0.0740682</v>
      </c>
      <c r="GH24">
        <v>26656.4</v>
      </c>
      <c r="GI24">
        <v>26168.4</v>
      </c>
      <c r="GJ24">
        <v>30496.1</v>
      </c>
      <c r="GK24">
        <v>29818.7</v>
      </c>
      <c r="GL24">
        <v>38305.3</v>
      </c>
      <c r="GM24">
        <v>36362.9</v>
      </c>
      <c r="GN24">
        <v>46643.2</v>
      </c>
      <c r="GO24">
        <v>44344</v>
      </c>
      <c r="GP24">
        <v>1.8729</v>
      </c>
      <c r="GQ24">
        <v>1.86925</v>
      </c>
      <c r="GR24">
        <v>0.0985824</v>
      </c>
      <c r="GS24">
        <v>0</v>
      </c>
      <c r="GT24">
        <v>23.3543</v>
      </c>
      <c r="GU24">
        <v>999.9</v>
      </c>
      <c r="GV24">
        <v>41.5</v>
      </c>
      <c r="GW24">
        <v>30</v>
      </c>
      <c r="GX24">
        <v>19.5148</v>
      </c>
      <c r="GY24">
        <v>63.1793</v>
      </c>
      <c r="GZ24">
        <v>20.8373</v>
      </c>
      <c r="HA24">
        <v>1</v>
      </c>
      <c r="HB24">
        <v>-0.0664507</v>
      </c>
      <c r="HC24">
        <v>1.07146</v>
      </c>
      <c r="HD24">
        <v>20.1941</v>
      </c>
      <c r="HE24">
        <v>5.2384</v>
      </c>
      <c r="HF24">
        <v>11.968</v>
      </c>
      <c r="HG24">
        <v>4.97245</v>
      </c>
      <c r="HH24">
        <v>3.291</v>
      </c>
      <c r="HI24">
        <v>9999</v>
      </c>
      <c r="HJ24">
        <v>9999</v>
      </c>
      <c r="HK24">
        <v>9999</v>
      </c>
      <c r="HL24">
        <v>326.3</v>
      </c>
      <c r="HM24">
        <v>4.97287</v>
      </c>
      <c r="HN24">
        <v>1.87729</v>
      </c>
      <c r="HO24">
        <v>1.8754</v>
      </c>
      <c r="HP24">
        <v>1.8782</v>
      </c>
      <c r="HQ24">
        <v>1.87496</v>
      </c>
      <c r="HR24">
        <v>1.87858</v>
      </c>
      <c r="HS24">
        <v>1.87561</v>
      </c>
      <c r="HT24">
        <v>1.87681</v>
      </c>
      <c r="HU24">
        <v>0</v>
      </c>
      <c r="HV24">
        <v>0</v>
      </c>
      <c r="HW24">
        <v>0</v>
      </c>
      <c r="HX24">
        <v>0</v>
      </c>
      <c r="HY24" t="s">
        <v>424</v>
      </c>
      <c r="HZ24" t="s">
        <v>425</v>
      </c>
      <c r="IA24" t="s">
        <v>426</v>
      </c>
      <c r="IB24" t="s">
        <v>426</v>
      </c>
      <c r="IC24" t="s">
        <v>426</v>
      </c>
      <c r="ID24" t="s">
        <v>426</v>
      </c>
      <c r="IE24">
        <v>0</v>
      </c>
      <c r="IF24">
        <v>100</v>
      </c>
      <c r="IG24">
        <v>100</v>
      </c>
      <c r="IH24">
        <v>4.324</v>
      </c>
      <c r="II24">
        <v>0.117</v>
      </c>
      <c r="IJ24">
        <v>2.092807687945271</v>
      </c>
      <c r="IK24">
        <v>0.004412804809110149</v>
      </c>
      <c r="IL24">
        <v>-1.960508697229263E-06</v>
      </c>
      <c r="IM24">
        <v>5.31278326378808E-10</v>
      </c>
      <c r="IN24">
        <v>-0.04907376880378318</v>
      </c>
      <c r="IO24">
        <v>0.008131528927798164</v>
      </c>
      <c r="IP24">
        <v>0.0002187230901864352</v>
      </c>
      <c r="IQ24">
        <v>3.683962494821091E-06</v>
      </c>
      <c r="IR24">
        <v>17</v>
      </c>
      <c r="IS24">
        <v>2064</v>
      </c>
      <c r="IT24">
        <v>1</v>
      </c>
      <c r="IU24">
        <v>25</v>
      </c>
      <c r="IV24">
        <v>1.2</v>
      </c>
      <c r="IW24">
        <v>1</v>
      </c>
      <c r="IX24">
        <v>1.50391</v>
      </c>
      <c r="IY24">
        <v>2.56104</v>
      </c>
      <c r="IZ24">
        <v>1.39893</v>
      </c>
      <c r="JA24">
        <v>2.34009</v>
      </c>
      <c r="JB24">
        <v>1.44897</v>
      </c>
      <c r="JC24">
        <v>2.40234</v>
      </c>
      <c r="JD24">
        <v>36.1285</v>
      </c>
      <c r="JE24">
        <v>24.1663</v>
      </c>
      <c r="JF24">
        <v>18</v>
      </c>
      <c r="JG24">
        <v>486.017</v>
      </c>
      <c r="JH24">
        <v>454.378</v>
      </c>
      <c r="JI24">
        <v>21.992</v>
      </c>
      <c r="JJ24">
        <v>26.1091</v>
      </c>
      <c r="JK24">
        <v>29.9999</v>
      </c>
      <c r="JL24">
        <v>25.9937</v>
      </c>
      <c r="JM24">
        <v>26.0767</v>
      </c>
      <c r="JN24">
        <v>30.1105</v>
      </c>
      <c r="JO24">
        <v>29.944</v>
      </c>
      <c r="JP24">
        <v>21.4269</v>
      </c>
      <c r="JQ24">
        <v>22.0106</v>
      </c>
      <c r="JR24">
        <v>620</v>
      </c>
      <c r="JS24">
        <v>14.0601</v>
      </c>
      <c r="JT24">
        <v>100.807</v>
      </c>
      <c r="JU24">
        <v>101.966</v>
      </c>
    </row>
    <row r="25" spans="1:281">
      <c r="A25">
        <v>9</v>
      </c>
      <c r="B25">
        <v>1659714736.1</v>
      </c>
      <c r="C25">
        <v>699.5</v>
      </c>
      <c r="D25" t="s">
        <v>453</v>
      </c>
      <c r="E25" t="s">
        <v>454</v>
      </c>
      <c r="F25">
        <v>5</v>
      </c>
      <c r="G25" t="s">
        <v>416</v>
      </c>
      <c r="H25" t="s">
        <v>417</v>
      </c>
      <c r="I25">
        <v>1659714728.099999</v>
      </c>
      <c r="J25">
        <f>(K25)/1000</f>
        <v>0</v>
      </c>
      <c r="K25">
        <f>IF(CZ25, AN25, AH25)</f>
        <v>0</v>
      </c>
      <c r="L25">
        <f>IF(CZ25, AI25, AG25)</f>
        <v>0</v>
      </c>
      <c r="M25">
        <f>DB25 - IF(AU25&gt;1, L25*CV25*100.0/(AW25*DP25), 0)</f>
        <v>0</v>
      </c>
      <c r="N25">
        <f>((T25-J25/2)*M25-L25)/(T25+J25/2)</f>
        <v>0</v>
      </c>
      <c r="O25">
        <f>N25*(DI25+DJ25)/1000.0</f>
        <v>0</v>
      </c>
      <c r="P25">
        <f>(DB25 - IF(AU25&gt;1, L25*CV25*100.0/(AW25*DP25), 0))*(DI25+DJ25)/1000.0</f>
        <v>0</v>
      </c>
      <c r="Q25">
        <f>2.0/((1/S25-1/R25)+SIGN(S25)*SQRT((1/S25-1/R25)*(1/S25-1/R25) + 4*CW25/((CW25+1)*(CW25+1))*(2*1/S25*1/R25-1/R25*1/R25)))</f>
        <v>0</v>
      </c>
      <c r="R25">
        <f>IF(LEFT(CX25,1)&lt;&gt;"0",IF(LEFT(CX25,1)="1",3.0,CY25),$D$5+$E$5*(DP25*DI25/($K$5*1000))+$F$5*(DP25*DI25/($K$5*1000))*MAX(MIN(CV25,$J$5),$I$5)*MAX(MIN(CV25,$J$5),$I$5)+$G$5*MAX(MIN(CV25,$J$5),$I$5)*(DP25*DI25/($K$5*1000))+$H$5*(DP25*DI25/($K$5*1000))*(DP25*DI25/($K$5*1000)))</f>
        <v>0</v>
      </c>
      <c r="S25">
        <f>J25*(1000-(1000*0.61365*exp(17.502*W25/(240.97+W25))/(DI25+DJ25)+DD25)/2)/(1000*0.61365*exp(17.502*W25/(240.97+W25))/(DI25+DJ25)-DD25)</f>
        <v>0</v>
      </c>
      <c r="T25">
        <f>1/((CW25+1)/(Q25/1.6)+1/(R25/1.37)) + CW25/((CW25+1)/(Q25/1.6) + CW25/(R25/1.37))</f>
        <v>0</v>
      </c>
      <c r="U25">
        <f>(CR25*CU25)</f>
        <v>0</v>
      </c>
      <c r="V25">
        <f>(DK25+(U25+2*0.95*5.67E-8*(((DK25+$B$7)+273)^4-(DK25+273)^4)-44100*J25)/(1.84*29.3*R25+8*0.95*5.67E-8*(DK25+273)^3))</f>
        <v>0</v>
      </c>
      <c r="W25">
        <f>($C$7*DL25+$D$7*DM25+$E$7*V25)</f>
        <v>0</v>
      </c>
      <c r="X25">
        <f>0.61365*exp(17.502*W25/(240.97+W25))</f>
        <v>0</v>
      </c>
      <c r="Y25">
        <f>(Z25/AA25*100)</f>
        <v>0</v>
      </c>
      <c r="Z25">
        <f>DD25*(DI25+DJ25)/1000</f>
        <v>0</v>
      </c>
      <c r="AA25">
        <f>0.61365*exp(17.502*DK25/(240.97+DK25))</f>
        <v>0</v>
      </c>
      <c r="AB25">
        <f>(X25-DD25*(DI25+DJ25)/1000)</f>
        <v>0</v>
      </c>
      <c r="AC25">
        <f>(-J25*44100)</f>
        <v>0</v>
      </c>
      <c r="AD25">
        <f>2*29.3*R25*0.92*(DK25-W25)</f>
        <v>0</v>
      </c>
      <c r="AE25">
        <f>2*0.95*5.67E-8*(((DK25+$B$7)+273)^4-(W25+273)^4)</f>
        <v>0</v>
      </c>
      <c r="AF25">
        <f>U25+AE25+AC25+AD25</f>
        <v>0</v>
      </c>
      <c r="AG25">
        <f>DH25*AU25*(DC25-DB25*(1000-AU25*DE25)/(1000-AU25*DD25))/(100*CV25)</f>
        <v>0</v>
      </c>
      <c r="AH25">
        <f>1000*DH25*AU25*(DD25-DE25)/(100*CV25*(1000-AU25*DD25))</f>
        <v>0</v>
      </c>
      <c r="AI25">
        <f>(AJ25 - AK25 - DI25*1E3/(8.314*(DK25+273.15)) * AM25/DH25 * AL25) * DH25/(100*CV25) * (1000 - DE25)/1000</f>
        <v>0</v>
      </c>
      <c r="AJ25">
        <v>831.756545769707</v>
      </c>
      <c r="AK25">
        <v>804.1676666666664</v>
      </c>
      <c r="AL25">
        <v>0.0368524661880066</v>
      </c>
      <c r="AM25">
        <v>64.40362168579334</v>
      </c>
      <c r="AN25">
        <f>(AP25 - AO25 + DI25*1E3/(8.314*(DK25+273.15)) * AR25/DH25 * AQ25) * DH25/(100*CV25) * 1000/(1000 - AP25)</f>
        <v>0</v>
      </c>
      <c r="AO25">
        <v>14.1103479916577</v>
      </c>
      <c r="AP25">
        <v>18.46900484848484</v>
      </c>
      <c r="AQ25">
        <v>-0.0003590438014353596</v>
      </c>
      <c r="AR25">
        <v>87.61828843198519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MAX(0,($B$13+$C$13*DP25)/(1+$D$13*DP25)*DI25/(DK25+273)*$E$13)</f>
        <v>0</v>
      </c>
      <c r="AX25" t="s">
        <v>418</v>
      </c>
      <c r="AY25">
        <v>10269.2</v>
      </c>
      <c r="AZ25">
        <v>764.4199999999998</v>
      </c>
      <c r="BA25">
        <v>3017.9</v>
      </c>
      <c r="BB25">
        <f>1-AZ25/BA25</f>
        <v>0</v>
      </c>
      <c r="BC25">
        <v>-3.146287471671204</v>
      </c>
      <c r="BD25" t="s">
        <v>455</v>
      </c>
      <c r="BE25">
        <v>14407.8</v>
      </c>
      <c r="BF25">
        <v>729.29728</v>
      </c>
      <c r="BG25">
        <v>872.631</v>
      </c>
      <c r="BH25">
        <f>1-BF25/BG25</f>
        <v>0</v>
      </c>
      <c r="BI25">
        <v>0.5</v>
      </c>
      <c r="BJ25">
        <f>CS25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420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BZ25">
        <v>27</v>
      </c>
      <c r="CA25">
        <v>300</v>
      </c>
      <c r="CB25">
        <v>275</v>
      </c>
      <c r="CC25">
        <v>300</v>
      </c>
      <c r="CD25">
        <v>14407.8</v>
      </c>
      <c r="CE25">
        <v>845.99</v>
      </c>
      <c r="CF25">
        <v>-0.0112122</v>
      </c>
      <c r="CG25">
        <v>-0.64</v>
      </c>
      <c r="CH25" t="s">
        <v>420</v>
      </c>
      <c r="CI25" t="s">
        <v>420</v>
      </c>
      <c r="CJ25" t="s">
        <v>420</v>
      </c>
      <c r="CK25" t="s">
        <v>420</v>
      </c>
      <c r="CL25" t="s">
        <v>420</v>
      </c>
      <c r="CM25" t="s">
        <v>420</v>
      </c>
      <c r="CN25" t="s">
        <v>420</v>
      </c>
      <c r="CO25" t="s">
        <v>420</v>
      </c>
      <c r="CP25" t="s">
        <v>420</v>
      </c>
      <c r="CQ25" t="s">
        <v>420</v>
      </c>
      <c r="CR25">
        <f>$B$11*DQ25+$C$11*DR25+$F$11*EC25*(1-EF25)</f>
        <v>0</v>
      </c>
      <c r="CS25">
        <f>CR25*CT25</f>
        <v>0</v>
      </c>
      <c r="CT25">
        <f>($B$11*$D$9+$C$11*$D$9+$F$11*((EP25+EH25)/MAX(EP25+EH25+EQ25, 0.1)*$I$9+EQ25/MAX(EP25+EH25+EQ25, 0.1)*$J$9))/($B$11+$C$11+$F$11)</f>
        <v>0</v>
      </c>
      <c r="CU25">
        <f>($B$11*$K$9+$C$11*$K$9+$F$11*((EP25+EH25)/MAX(EP25+EH25+EQ25, 0.1)*$P$9+EQ25/MAX(EP25+EH25+EQ25, 0.1)*$Q$9))/($B$11+$C$11+$F$11)</f>
        <v>0</v>
      </c>
      <c r="CV25">
        <v>6</v>
      </c>
      <c r="CW25">
        <v>0.5</v>
      </c>
      <c r="CX25" t="s">
        <v>421</v>
      </c>
      <c r="CY25">
        <v>2</v>
      </c>
      <c r="CZ25" t="b">
        <v>0</v>
      </c>
      <c r="DA25">
        <v>1659714728.099999</v>
      </c>
      <c r="DB25">
        <v>788.6445161290322</v>
      </c>
      <c r="DC25">
        <v>820.0040645161289</v>
      </c>
      <c r="DD25">
        <v>18.41337096774193</v>
      </c>
      <c r="DE25">
        <v>14.11175806451613</v>
      </c>
      <c r="DF25">
        <v>784.2115161290322</v>
      </c>
      <c r="DG25">
        <v>18.29237096774193</v>
      </c>
      <c r="DH25">
        <v>500.073</v>
      </c>
      <c r="DI25">
        <v>90.60054838709678</v>
      </c>
      <c r="DJ25">
        <v>0.1000764290322581</v>
      </c>
      <c r="DK25">
        <v>24.71522580645161</v>
      </c>
      <c r="DL25">
        <v>24.99743870967742</v>
      </c>
      <c r="DM25">
        <v>999.9000000000003</v>
      </c>
      <c r="DN25">
        <v>0</v>
      </c>
      <c r="DO25">
        <v>0</v>
      </c>
      <c r="DP25">
        <v>9994.870645161291</v>
      </c>
      <c r="DQ25">
        <v>0</v>
      </c>
      <c r="DR25">
        <v>11.82734193548387</v>
      </c>
      <c r="DS25">
        <v>-31.05573225806452</v>
      </c>
      <c r="DT25">
        <v>803.8099032258066</v>
      </c>
      <c r="DU25">
        <v>831.7414516129032</v>
      </c>
      <c r="DV25">
        <v>4.377012258064516</v>
      </c>
      <c r="DW25">
        <v>820.0040645161289</v>
      </c>
      <c r="DX25">
        <v>14.11175806451613</v>
      </c>
      <c r="DY25">
        <v>1.675092903225806</v>
      </c>
      <c r="DZ25">
        <v>1.278532903225807</v>
      </c>
      <c r="EA25">
        <v>14.66752258064516</v>
      </c>
      <c r="EB25">
        <v>10.54884838709677</v>
      </c>
      <c r="EC25">
        <v>2000.011935483871</v>
      </c>
      <c r="ED25">
        <v>0.9800031290322583</v>
      </c>
      <c r="EE25">
        <v>0.01999659999999999</v>
      </c>
      <c r="EF25">
        <v>0</v>
      </c>
      <c r="EG25">
        <v>729.3602903225809</v>
      </c>
      <c r="EH25">
        <v>5.000560000000002</v>
      </c>
      <c r="EI25">
        <v>14496.73548387097</v>
      </c>
      <c r="EJ25">
        <v>17294.99354838709</v>
      </c>
      <c r="EK25">
        <v>36.45135483870968</v>
      </c>
      <c r="EL25">
        <v>38.07216129032257</v>
      </c>
      <c r="EM25">
        <v>37.00983870967742</v>
      </c>
      <c r="EN25">
        <v>36.93099999999999</v>
      </c>
      <c r="EO25">
        <v>38.2154193548387</v>
      </c>
      <c r="EP25">
        <v>1955.121935483871</v>
      </c>
      <c r="EQ25">
        <v>39.89000000000002</v>
      </c>
      <c r="ER25">
        <v>0</v>
      </c>
      <c r="ES25">
        <v>181.0999999046326</v>
      </c>
      <c r="ET25">
        <v>0</v>
      </c>
      <c r="EU25">
        <v>729.29728</v>
      </c>
      <c r="EV25">
        <v>-5.495692322676821</v>
      </c>
      <c r="EW25">
        <v>-100.5769232388198</v>
      </c>
      <c r="EX25">
        <v>14495.256</v>
      </c>
      <c r="EY25">
        <v>15</v>
      </c>
      <c r="EZ25">
        <v>1659714765.1</v>
      </c>
      <c r="FA25" t="s">
        <v>456</v>
      </c>
      <c r="FB25">
        <v>1659714764.1</v>
      </c>
      <c r="FC25">
        <v>1659714765.1</v>
      </c>
      <c r="FD25">
        <v>10</v>
      </c>
      <c r="FE25">
        <v>-0.376</v>
      </c>
      <c r="FF25">
        <v>0.003</v>
      </c>
      <c r="FG25">
        <v>4.433</v>
      </c>
      <c r="FH25">
        <v>0.121</v>
      </c>
      <c r="FI25">
        <v>820</v>
      </c>
      <c r="FJ25">
        <v>14</v>
      </c>
      <c r="FK25">
        <v>0.05</v>
      </c>
      <c r="FL25">
        <v>0.02</v>
      </c>
      <c r="FM25">
        <v>-31.29546097560975</v>
      </c>
      <c r="FN25">
        <v>4.737401393728135</v>
      </c>
      <c r="FO25">
        <v>0.4878105889299847</v>
      </c>
      <c r="FP25">
        <v>0</v>
      </c>
      <c r="FQ25">
        <v>729.4960294117648</v>
      </c>
      <c r="FR25">
        <v>-4.169152024558145</v>
      </c>
      <c r="FS25">
        <v>0.4777147490792855</v>
      </c>
      <c r="FT25">
        <v>0</v>
      </c>
      <c r="FU25">
        <v>4.38266975609756</v>
      </c>
      <c r="FV25">
        <v>-0.14283846689897</v>
      </c>
      <c r="FW25">
        <v>0.01461769567236164</v>
      </c>
      <c r="FX25">
        <v>0</v>
      </c>
      <c r="FY25">
        <v>0</v>
      </c>
      <c r="FZ25">
        <v>3</v>
      </c>
      <c r="GA25" t="s">
        <v>457</v>
      </c>
      <c r="GB25">
        <v>2.98027</v>
      </c>
      <c r="GC25">
        <v>2.72827</v>
      </c>
      <c r="GD25">
        <v>0.134454</v>
      </c>
      <c r="GE25">
        <v>0.139211</v>
      </c>
      <c r="GF25">
        <v>0.0895915</v>
      </c>
      <c r="GG25">
        <v>0.0744305</v>
      </c>
      <c r="GH25">
        <v>25943.1</v>
      </c>
      <c r="GI25">
        <v>25459.4</v>
      </c>
      <c r="GJ25">
        <v>30499.4</v>
      </c>
      <c r="GK25">
        <v>29820.6</v>
      </c>
      <c r="GL25">
        <v>38318.2</v>
      </c>
      <c r="GM25">
        <v>36353</v>
      </c>
      <c r="GN25">
        <v>46648.9</v>
      </c>
      <c r="GO25">
        <v>44347.3</v>
      </c>
      <c r="GP25">
        <v>1.8737</v>
      </c>
      <c r="GQ25">
        <v>1.86998</v>
      </c>
      <c r="GR25">
        <v>0.0989363</v>
      </c>
      <c r="GS25">
        <v>0</v>
      </c>
      <c r="GT25">
        <v>23.3608</v>
      </c>
      <c r="GU25">
        <v>999.9</v>
      </c>
      <c r="GV25">
        <v>41.1</v>
      </c>
      <c r="GW25">
        <v>30.1</v>
      </c>
      <c r="GX25">
        <v>19.4398</v>
      </c>
      <c r="GY25">
        <v>63.2193</v>
      </c>
      <c r="GZ25">
        <v>21.3862</v>
      </c>
      <c r="HA25">
        <v>1</v>
      </c>
      <c r="HB25">
        <v>-0.0699771</v>
      </c>
      <c r="HC25">
        <v>1.12077</v>
      </c>
      <c r="HD25">
        <v>20.1935</v>
      </c>
      <c r="HE25">
        <v>5.2384</v>
      </c>
      <c r="HF25">
        <v>11.968</v>
      </c>
      <c r="HG25">
        <v>4.9725</v>
      </c>
      <c r="HH25">
        <v>3.291</v>
      </c>
      <c r="HI25">
        <v>9999</v>
      </c>
      <c r="HJ25">
        <v>9999</v>
      </c>
      <c r="HK25">
        <v>9999</v>
      </c>
      <c r="HL25">
        <v>326.3</v>
      </c>
      <c r="HM25">
        <v>4.97291</v>
      </c>
      <c r="HN25">
        <v>1.87729</v>
      </c>
      <c r="HO25">
        <v>1.87537</v>
      </c>
      <c r="HP25">
        <v>1.8782</v>
      </c>
      <c r="HQ25">
        <v>1.87495</v>
      </c>
      <c r="HR25">
        <v>1.87851</v>
      </c>
      <c r="HS25">
        <v>1.87561</v>
      </c>
      <c r="HT25">
        <v>1.87675</v>
      </c>
      <c r="HU25">
        <v>0</v>
      </c>
      <c r="HV25">
        <v>0</v>
      </c>
      <c r="HW25">
        <v>0</v>
      </c>
      <c r="HX25">
        <v>0</v>
      </c>
      <c r="HY25" t="s">
        <v>424</v>
      </c>
      <c r="HZ25" t="s">
        <v>425</v>
      </c>
      <c r="IA25" t="s">
        <v>426</v>
      </c>
      <c r="IB25" t="s">
        <v>426</v>
      </c>
      <c r="IC25" t="s">
        <v>426</v>
      </c>
      <c r="ID25" t="s">
        <v>426</v>
      </c>
      <c r="IE25">
        <v>0</v>
      </c>
      <c r="IF25">
        <v>100</v>
      </c>
      <c r="IG25">
        <v>100</v>
      </c>
      <c r="IH25">
        <v>4.433</v>
      </c>
      <c r="II25">
        <v>0.121</v>
      </c>
      <c r="IJ25">
        <v>2.225860201445025</v>
      </c>
      <c r="IK25">
        <v>0.004412804809110149</v>
      </c>
      <c r="IL25">
        <v>-1.960508697229263E-06</v>
      </c>
      <c r="IM25">
        <v>5.31278326378808E-10</v>
      </c>
      <c r="IN25">
        <v>-0.04807740124216165</v>
      </c>
      <c r="IO25">
        <v>0.008131528927798164</v>
      </c>
      <c r="IP25">
        <v>0.0002187230901864352</v>
      </c>
      <c r="IQ25">
        <v>3.683962494821091E-06</v>
      </c>
      <c r="IR25">
        <v>17</v>
      </c>
      <c r="IS25">
        <v>2064</v>
      </c>
      <c r="IT25">
        <v>1</v>
      </c>
      <c r="IU25">
        <v>25</v>
      </c>
      <c r="IV25">
        <v>1.1</v>
      </c>
      <c r="IW25">
        <v>1</v>
      </c>
      <c r="IX25">
        <v>1.88232</v>
      </c>
      <c r="IY25">
        <v>2.55127</v>
      </c>
      <c r="IZ25">
        <v>1.39893</v>
      </c>
      <c r="JA25">
        <v>2.34009</v>
      </c>
      <c r="JB25">
        <v>1.44897</v>
      </c>
      <c r="JC25">
        <v>2.36206</v>
      </c>
      <c r="JD25">
        <v>36.152</v>
      </c>
      <c r="JE25">
        <v>24.1663</v>
      </c>
      <c r="JF25">
        <v>18</v>
      </c>
      <c r="JG25">
        <v>486.206</v>
      </c>
      <c r="JH25">
        <v>454.56</v>
      </c>
      <c r="JI25">
        <v>22.0416</v>
      </c>
      <c r="JJ25">
        <v>26.0676</v>
      </c>
      <c r="JK25">
        <v>30</v>
      </c>
      <c r="JL25">
        <v>25.9583</v>
      </c>
      <c r="JM25">
        <v>26.0431</v>
      </c>
      <c r="JN25">
        <v>37.704</v>
      </c>
      <c r="JO25">
        <v>29.1025</v>
      </c>
      <c r="JP25">
        <v>20.3974</v>
      </c>
      <c r="JQ25">
        <v>22.0427</v>
      </c>
      <c r="JR25">
        <v>820</v>
      </c>
      <c r="JS25">
        <v>14.1543</v>
      </c>
      <c r="JT25">
        <v>100.819</v>
      </c>
      <c r="JU25">
        <v>101.973</v>
      </c>
    </row>
    <row r="26" spans="1:281">
      <c r="A26">
        <v>10</v>
      </c>
      <c r="B26">
        <v>1659714826.1</v>
      </c>
      <c r="C26">
        <v>789.5</v>
      </c>
      <c r="D26" t="s">
        <v>458</v>
      </c>
      <c r="E26" t="s">
        <v>459</v>
      </c>
      <c r="F26">
        <v>5</v>
      </c>
      <c r="G26" t="s">
        <v>416</v>
      </c>
      <c r="H26" t="s">
        <v>417</v>
      </c>
      <c r="I26">
        <v>1659714818.099999</v>
      </c>
      <c r="J26">
        <f>(K26)/1000</f>
        <v>0</v>
      </c>
      <c r="K26">
        <f>IF(CZ26, AN26, AH26)</f>
        <v>0</v>
      </c>
      <c r="L26">
        <f>IF(CZ26, AI26, AG26)</f>
        <v>0</v>
      </c>
      <c r="M26">
        <f>DB26 - IF(AU26&gt;1, L26*CV26*100.0/(AW26*DP26), 0)</f>
        <v>0</v>
      </c>
      <c r="N26">
        <f>((T26-J26/2)*M26-L26)/(T26+J26/2)</f>
        <v>0</v>
      </c>
      <c r="O26">
        <f>N26*(DI26+DJ26)/1000.0</f>
        <v>0</v>
      </c>
      <c r="P26">
        <f>(DB26 - IF(AU26&gt;1, L26*CV26*100.0/(AW26*DP26), 0))*(DI26+DJ26)/1000.0</f>
        <v>0</v>
      </c>
      <c r="Q26">
        <f>2.0/((1/S26-1/R26)+SIGN(S26)*SQRT((1/S26-1/R26)*(1/S26-1/R26) + 4*CW26/((CW26+1)*(CW26+1))*(2*1/S26*1/R26-1/R26*1/R26)))</f>
        <v>0</v>
      </c>
      <c r="R26">
        <f>IF(LEFT(CX26,1)&lt;&gt;"0",IF(LEFT(CX26,1)="1",3.0,CY26),$D$5+$E$5*(DP26*DI26/($K$5*1000))+$F$5*(DP26*DI26/($K$5*1000))*MAX(MIN(CV26,$J$5),$I$5)*MAX(MIN(CV26,$J$5),$I$5)+$G$5*MAX(MIN(CV26,$J$5),$I$5)*(DP26*DI26/($K$5*1000))+$H$5*(DP26*DI26/($K$5*1000))*(DP26*DI26/($K$5*1000)))</f>
        <v>0</v>
      </c>
      <c r="S26">
        <f>J26*(1000-(1000*0.61365*exp(17.502*W26/(240.97+W26))/(DI26+DJ26)+DD26)/2)/(1000*0.61365*exp(17.502*W26/(240.97+W26))/(DI26+DJ26)-DD26)</f>
        <v>0</v>
      </c>
      <c r="T26">
        <f>1/((CW26+1)/(Q26/1.6)+1/(R26/1.37)) + CW26/((CW26+1)/(Q26/1.6) + CW26/(R26/1.37))</f>
        <v>0</v>
      </c>
      <c r="U26">
        <f>(CR26*CU26)</f>
        <v>0</v>
      </c>
      <c r="V26">
        <f>(DK26+(U26+2*0.95*5.67E-8*(((DK26+$B$7)+273)^4-(DK26+273)^4)-44100*J26)/(1.84*29.3*R26+8*0.95*5.67E-8*(DK26+273)^3))</f>
        <v>0</v>
      </c>
      <c r="W26">
        <f>($C$7*DL26+$D$7*DM26+$E$7*V26)</f>
        <v>0</v>
      </c>
      <c r="X26">
        <f>0.61365*exp(17.502*W26/(240.97+W26))</f>
        <v>0</v>
      </c>
      <c r="Y26">
        <f>(Z26/AA26*100)</f>
        <v>0</v>
      </c>
      <c r="Z26">
        <f>DD26*(DI26+DJ26)/1000</f>
        <v>0</v>
      </c>
      <c r="AA26">
        <f>0.61365*exp(17.502*DK26/(240.97+DK26))</f>
        <v>0</v>
      </c>
      <c r="AB26">
        <f>(X26-DD26*(DI26+DJ26)/1000)</f>
        <v>0</v>
      </c>
      <c r="AC26">
        <f>(-J26*44100)</f>
        <v>0</v>
      </c>
      <c r="AD26">
        <f>2*29.3*R26*0.92*(DK26-W26)</f>
        <v>0</v>
      </c>
      <c r="AE26">
        <f>2*0.95*5.67E-8*(((DK26+$B$7)+273)^4-(W26+273)^4)</f>
        <v>0</v>
      </c>
      <c r="AF26">
        <f>U26+AE26+AC26+AD26</f>
        <v>0</v>
      </c>
      <c r="AG26">
        <f>DH26*AU26*(DC26-DB26*(1000-AU26*DE26)/(1000-AU26*DD26))/(100*CV26)</f>
        <v>0</v>
      </c>
      <c r="AH26">
        <f>1000*DH26*AU26*(DD26-DE26)/(100*CV26*(1000-AU26*DD26))</f>
        <v>0</v>
      </c>
      <c r="AI26">
        <f>(AJ26 - AK26 - DI26*1E3/(8.314*(DK26+273.15)) * AM26/DH26 * AL26) * DH26/(100*CV26) * (1000 - DE26)/1000</f>
        <v>0</v>
      </c>
      <c r="AJ26">
        <v>1034.930570043636</v>
      </c>
      <c r="AK26">
        <v>1006.514363636363</v>
      </c>
      <c r="AL26">
        <v>0.0477448124731072</v>
      </c>
      <c r="AM26">
        <v>64.74332572672729</v>
      </c>
      <c r="AN26">
        <f>(AP26 - AO26 + DI26*1E3/(8.314*(DK26+273.15)) * AR26/DH26 * AQ26) * DH26/(100*CV26) * 1000/(1000 - AP26)</f>
        <v>0</v>
      </c>
      <c r="AO26">
        <v>14.33734211583164</v>
      </c>
      <c r="AP26">
        <v>18.38103393939394</v>
      </c>
      <c r="AQ26">
        <v>-0.005228742481779117</v>
      </c>
      <c r="AR26">
        <v>84.98672932327514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MAX(0,($B$13+$C$13*DP26)/(1+$D$13*DP26)*DI26/(DK26+273)*$E$13)</f>
        <v>0</v>
      </c>
      <c r="AX26" t="s">
        <v>420</v>
      </c>
      <c r="AY26" t="s">
        <v>420</v>
      </c>
      <c r="AZ26">
        <v>0</v>
      </c>
      <c r="BA26">
        <v>0</v>
      </c>
      <c r="BB26">
        <f>1-AZ26/BA26</f>
        <v>0</v>
      </c>
      <c r="BC26">
        <v>0</v>
      </c>
      <c r="BD26" t="s">
        <v>420</v>
      </c>
      <c r="BE26" t="s">
        <v>420</v>
      </c>
      <c r="BF26">
        <v>0</v>
      </c>
      <c r="BG26">
        <v>0</v>
      </c>
      <c r="BH26">
        <f>1-BF26/BG26</f>
        <v>0</v>
      </c>
      <c r="BI26">
        <v>0.5</v>
      </c>
      <c r="BJ26">
        <f>CS26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420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BZ26">
        <v>27</v>
      </c>
      <c r="CA26">
        <v>300</v>
      </c>
      <c r="CB26">
        <v>275</v>
      </c>
      <c r="CC26">
        <v>300</v>
      </c>
      <c r="CD26">
        <v>14407.8</v>
      </c>
      <c r="CE26">
        <v>845.99</v>
      </c>
      <c r="CF26">
        <v>-0.0112122</v>
      </c>
      <c r="CG26">
        <v>-0.64</v>
      </c>
      <c r="CH26" t="s">
        <v>420</v>
      </c>
      <c r="CI26" t="s">
        <v>420</v>
      </c>
      <c r="CJ26" t="s">
        <v>420</v>
      </c>
      <c r="CK26" t="s">
        <v>420</v>
      </c>
      <c r="CL26" t="s">
        <v>420</v>
      </c>
      <c r="CM26" t="s">
        <v>420</v>
      </c>
      <c r="CN26" t="s">
        <v>420</v>
      </c>
      <c r="CO26" t="s">
        <v>420</v>
      </c>
      <c r="CP26" t="s">
        <v>420</v>
      </c>
      <c r="CQ26" t="s">
        <v>420</v>
      </c>
      <c r="CR26">
        <f>$B$11*DQ26+$C$11*DR26+$F$11*EC26*(1-EF26)</f>
        <v>0</v>
      </c>
      <c r="CS26">
        <f>CR26*CT26</f>
        <v>0</v>
      </c>
      <c r="CT26">
        <f>($B$11*$D$9+$C$11*$D$9+$F$11*((EP26+EH26)/MAX(EP26+EH26+EQ26, 0.1)*$I$9+EQ26/MAX(EP26+EH26+EQ26, 0.1)*$J$9))/($B$11+$C$11+$F$11)</f>
        <v>0</v>
      </c>
      <c r="CU26">
        <f>($B$11*$K$9+$C$11*$K$9+$F$11*((EP26+EH26)/MAX(EP26+EH26+EQ26, 0.1)*$P$9+EQ26/MAX(EP26+EH26+EQ26, 0.1)*$Q$9))/($B$11+$C$11+$F$11)</f>
        <v>0</v>
      </c>
      <c r="CV26">
        <v>6</v>
      </c>
      <c r="CW26">
        <v>0.5</v>
      </c>
      <c r="CX26" t="s">
        <v>421</v>
      </c>
      <c r="CY26">
        <v>2</v>
      </c>
      <c r="CZ26" t="b">
        <v>0</v>
      </c>
      <c r="DA26">
        <v>1659714818.099999</v>
      </c>
      <c r="DB26">
        <v>987.4950967741937</v>
      </c>
      <c r="DC26">
        <v>1020.012258064516</v>
      </c>
      <c r="DD26">
        <v>18.34562903225807</v>
      </c>
      <c r="DE26">
        <v>14.34623870967742</v>
      </c>
      <c r="DF26">
        <v>982.6890967741937</v>
      </c>
      <c r="DG26">
        <v>18.21962903225807</v>
      </c>
      <c r="DH26">
        <v>500.0593870967742</v>
      </c>
      <c r="DI26">
        <v>90.60449677419355</v>
      </c>
      <c r="DJ26">
        <v>0.09994210967741936</v>
      </c>
      <c r="DK26">
        <v>24.72285483870968</v>
      </c>
      <c r="DL26">
        <v>25.00538709677419</v>
      </c>
      <c r="DM26">
        <v>999.9000000000003</v>
      </c>
      <c r="DN26">
        <v>0</v>
      </c>
      <c r="DO26">
        <v>0</v>
      </c>
      <c r="DP26">
        <v>10001.65032258064</v>
      </c>
      <c r="DQ26">
        <v>0</v>
      </c>
      <c r="DR26">
        <v>11.8603</v>
      </c>
      <c r="DS26">
        <v>-32.5258</v>
      </c>
      <c r="DT26">
        <v>1006.013548387097</v>
      </c>
      <c r="DU26">
        <v>1034.858709677419</v>
      </c>
      <c r="DV26">
        <v>4.070892580645161</v>
      </c>
      <c r="DW26">
        <v>1020.012258064516</v>
      </c>
      <c r="DX26">
        <v>14.34623870967742</v>
      </c>
      <c r="DY26">
        <v>1.668675806451613</v>
      </c>
      <c r="DZ26">
        <v>1.299834516129032</v>
      </c>
      <c r="EA26">
        <v>14.60806129032258</v>
      </c>
      <c r="EB26">
        <v>10.79693225806452</v>
      </c>
      <c r="EC26">
        <v>2000.012903225806</v>
      </c>
      <c r="ED26">
        <v>0.9800024516129036</v>
      </c>
      <c r="EE26">
        <v>0.0199973</v>
      </c>
      <c r="EF26">
        <v>0</v>
      </c>
      <c r="EG26">
        <v>725.1335483870969</v>
      </c>
      <c r="EH26">
        <v>5.000560000000002</v>
      </c>
      <c r="EI26">
        <v>14415.64516129032</v>
      </c>
      <c r="EJ26">
        <v>17295.00645161291</v>
      </c>
      <c r="EK26">
        <v>36.76180645161291</v>
      </c>
      <c r="EL26">
        <v>38.004</v>
      </c>
      <c r="EM26">
        <v>37.00387096774193</v>
      </c>
      <c r="EN26">
        <v>36.87493548387096</v>
      </c>
      <c r="EO26">
        <v>38.18312903225805</v>
      </c>
      <c r="EP26">
        <v>1955.113548387097</v>
      </c>
      <c r="EQ26">
        <v>39.8909677419355</v>
      </c>
      <c r="ER26">
        <v>0</v>
      </c>
      <c r="ES26">
        <v>89.59999990463257</v>
      </c>
      <c r="ET26">
        <v>0</v>
      </c>
      <c r="EU26">
        <v>725.0837307692309</v>
      </c>
      <c r="EV26">
        <v>-5.807965806029697</v>
      </c>
      <c r="EW26">
        <v>-114.9641023592914</v>
      </c>
      <c r="EX26">
        <v>14414.62692307692</v>
      </c>
      <c r="EY26">
        <v>15</v>
      </c>
      <c r="EZ26">
        <v>1659714857.1</v>
      </c>
      <c r="FA26" t="s">
        <v>460</v>
      </c>
      <c r="FB26">
        <v>1659714857.1</v>
      </c>
      <c r="FC26">
        <v>1659714851.6</v>
      </c>
      <c r="FD26">
        <v>11</v>
      </c>
      <c r="FE26">
        <v>-0.058</v>
      </c>
      <c r="FF26">
        <v>0</v>
      </c>
      <c r="FG26">
        <v>4.806</v>
      </c>
      <c r="FH26">
        <v>0.126</v>
      </c>
      <c r="FI26">
        <v>1020</v>
      </c>
      <c r="FJ26">
        <v>14</v>
      </c>
      <c r="FK26">
        <v>0.11</v>
      </c>
      <c r="FL26">
        <v>0.03</v>
      </c>
      <c r="FM26">
        <v>-32.8025268292683</v>
      </c>
      <c r="FN26">
        <v>5.946321951219449</v>
      </c>
      <c r="FO26">
        <v>0.6010824934352497</v>
      </c>
      <c r="FP26">
        <v>0</v>
      </c>
      <c r="FQ26">
        <v>725.3199705882353</v>
      </c>
      <c r="FR26">
        <v>-5.110145148371096</v>
      </c>
      <c r="FS26">
        <v>0.5434129339480299</v>
      </c>
      <c r="FT26">
        <v>0</v>
      </c>
      <c r="FU26">
        <v>4.080786097560975</v>
      </c>
      <c r="FV26">
        <v>-0.2230222996515638</v>
      </c>
      <c r="FW26">
        <v>0.02226348578738553</v>
      </c>
      <c r="FX26">
        <v>0</v>
      </c>
      <c r="FY26">
        <v>0</v>
      </c>
      <c r="FZ26">
        <v>3</v>
      </c>
      <c r="GA26" t="s">
        <v>457</v>
      </c>
      <c r="GB26">
        <v>2.98034</v>
      </c>
      <c r="GC26">
        <v>2.72835</v>
      </c>
      <c r="GD26">
        <v>0.155744</v>
      </c>
      <c r="GE26">
        <v>0.160349</v>
      </c>
      <c r="GF26">
        <v>0.0892888</v>
      </c>
      <c r="GG26">
        <v>0.0753059</v>
      </c>
      <c r="GH26">
        <v>25307.5</v>
      </c>
      <c r="GI26">
        <v>24836.2</v>
      </c>
      <c r="GJ26">
        <v>30502.1</v>
      </c>
      <c r="GK26">
        <v>29822.6</v>
      </c>
      <c r="GL26">
        <v>38335.9</v>
      </c>
      <c r="GM26">
        <v>36322.1</v>
      </c>
      <c r="GN26">
        <v>46653</v>
      </c>
      <c r="GO26">
        <v>44350.4</v>
      </c>
      <c r="GP26">
        <v>1.87388</v>
      </c>
      <c r="GQ26">
        <v>1.87168</v>
      </c>
      <c r="GR26">
        <v>0.100337</v>
      </c>
      <c r="GS26">
        <v>0</v>
      </c>
      <c r="GT26">
        <v>23.3594</v>
      </c>
      <c r="GU26">
        <v>999.9</v>
      </c>
      <c r="GV26">
        <v>40.8</v>
      </c>
      <c r="GW26">
        <v>30.2</v>
      </c>
      <c r="GX26">
        <v>19.4065</v>
      </c>
      <c r="GY26">
        <v>63.3393</v>
      </c>
      <c r="GZ26">
        <v>21.266</v>
      </c>
      <c r="HA26">
        <v>1</v>
      </c>
      <c r="HB26">
        <v>-0.07365090000000001</v>
      </c>
      <c r="HC26">
        <v>1.18779</v>
      </c>
      <c r="HD26">
        <v>20.1931</v>
      </c>
      <c r="HE26">
        <v>5.23601</v>
      </c>
      <c r="HF26">
        <v>11.968</v>
      </c>
      <c r="HG26">
        <v>4.972</v>
      </c>
      <c r="HH26">
        <v>3.291</v>
      </c>
      <c r="HI26">
        <v>9999</v>
      </c>
      <c r="HJ26">
        <v>9999</v>
      </c>
      <c r="HK26">
        <v>9999</v>
      </c>
      <c r="HL26">
        <v>326.3</v>
      </c>
      <c r="HM26">
        <v>4.9729</v>
      </c>
      <c r="HN26">
        <v>1.87729</v>
      </c>
      <c r="HO26">
        <v>1.87536</v>
      </c>
      <c r="HP26">
        <v>1.8782</v>
      </c>
      <c r="HQ26">
        <v>1.87491</v>
      </c>
      <c r="HR26">
        <v>1.87851</v>
      </c>
      <c r="HS26">
        <v>1.8756</v>
      </c>
      <c r="HT26">
        <v>1.87673</v>
      </c>
      <c r="HU26">
        <v>0</v>
      </c>
      <c r="HV26">
        <v>0</v>
      </c>
      <c r="HW26">
        <v>0</v>
      </c>
      <c r="HX26">
        <v>0</v>
      </c>
      <c r="HY26" t="s">
        <v>424</v>
      </c>
      <c r="HZ26" t="s">
        <v>425</v>
      </c>
      <c r="IA26" t="s">
        <v>426</v>
      </c>
      <c r="IB26" t="s">
        <v>426</v>
      </c>
      <c r="IC26" t="s">
        <v>426</v>
      </c>
      <c r="ID26" t="s">
        <v>426</v>
      </c>
      <c r="IE26">
        <v>0</v>
      </c>
      <c r="IF26">
        <v>100</v>
      </c>
      <c r="IG26">
        <v>100</v>
      </c>
      <c r="IH26">
        <v>4.806</v>
      </c>
      <c r="II26">
        <v>0.126</v>
      </c>
      <c r="IJ26">
        <v>1.849623853254394</v>
      </c>
      <c r="IK26">
        <v>0.004412804809110149</v>
      </c>
      <c r="IL26">
        <v>-1.960508697229263E-06</v>
      </c>
      <c r="IM26">
        <v>5.31278326378808E-10</v>
      </c>
      <c r="IN26">
        <v>-0.04553407735698051</v>
      </c>
      <c r="IO26">
        <v>0.008131528927798164</v>
      </c>
      <c r="IP26">
        <v>0.0002187230901864352</v>
      </c>
      <c r="IQ26">
        <v>3.683962494821091E-06</v>
      </c>
      <c r="IR26">
        <v>17</v>
      </c>
      <c r="IS26">
        <v>2064</v>
      </c>
      <c r="IT26">
        <v>1</v>
      </c>
      <c r="IU26">
        <v>25</v>
      </c>
      <c r="IV26">
        <v>1</v>
      </c>
      <c r="IW26">
        <v>1</v>
      </c>
      <c r="IX26">
        <v>2.24365</v>
      </c>
      <c r="IY26">
        <v>2.55371</v>
      </c>
      <c r="IZ26">
        <v>1.39893</v>
      </c>
      <c r="JA26">
        <v>2.34009</v>
      </c>
      <c r="JB26">
        <v>1.44897</v>
      </c>
      <c r="JC26">
        <v>2.34497</v>
      </c>
      <c r="JD26">
        <v>36.1989</v>
      </c>
      <c r="JE26">
        <v>24.1575</v>
      </c>
      <c r="JF26">
        <v>18</v>
      </c>
      <c r="JG26">
        <v>486.02</v>
      </c>
      <c r="JH26">
        <v>455.307</v>
      </c>
      <c r="JI26">
        <v>21.9561</v>
      </c>
      <c r="JJ26">
        <v>26.0232</v>
      </c>
      <c r="JK26">
        <v>29.9999</v>
      </c>
      <c r="JL26">
        <v>25.9178</v>
      </c>
      <c r="JM26">
        <v>26.0036</v>
      </c>
      <c r="JN26">
        <v>44.9271</v>
      </c>
      <c r="JO26">
        <v>27.1012</v>
      </c>
      <c r="JP26">
        <v>19.7312</v>
      </c>
      <c r="JQ26">
        <v>21.9535</v>
      </c>
      <c r="JR26">
        <v>1020</v>
      </c>
      <c r="JS26">
        <v>14.4904</v>
      </c>
      <c r="JT26">
        <v>100.828</v>
      </c>
      <c r="JU26">
        <v>101.98</v>
      </c>
    </row>
    <row r="27" spans="1:281">
      <c r="A27">
        <v>11</v>
      </c>
      <c r="B27">
        <v>1659714918.1</v>
      </c>
      <c r="C27">
        <v>881.5</v>
      </c>
      <c r="D27" t="s">
        <v>461</v>
      </c>
      <c r="E27" t="s">
        <v>462</v>
      </c>
      <c r="F27">
        <v>5</v>
      </c>
      <c r="G27" t="s">
        <v>416</v>
      </c>
      <c r="H27" t="s">
        <v>417</v>
      </c>
      <c r="I27">
        <v>1659714910.099999</v>
      </c>
      <c r="J27">
        <f>(K27)/1000</f>
        <v>0</v>
      </c>
      <c r="K27">
        <f>IF(CZ27, AN27, AH27)</f>
        <v>0</v>
      </c>
      <c r="L27">
        <f>IF(CZ27, AI27, AG27)</f>
        <v>0</v>
      </c>
      <c r="M27">
        <f>DB27 - IF(AU27&gt;1, L27*CV27*100.0/(AW27*DP27), 0)</f>
        <v>0</v>
      </c>
      <c r="N27">
        <f>((T27-J27/2)*M27-L27)/(T27+J27/2)</f>
        <v>0</v>
      </c>
      <c r="O27">
        <f>N27*(DI27+DJ27)/1000.0</f>
        <v>0</v>
      </c>
      <c r="P27">
        <f>(DB27 - IF(AU27&gt;1, L27*CV27*100.0/(AW27*DP27), 0))*(DI27+DJ27)/1000.0</f>
        <v>0</v>
      </c>
      <c r="Q27">
        <f>2.0/((1/S27-1/R27)+SIGN(S27)*SQRT((1/S27-1/R27)*(1/S27-1/R27) + 4*CW27/((CW27+1)*(CW27+1))*(2*1/S27*1/R27-1/R27*1/R27)))</f>
        <v>0</v>
      </c>
      <c r="R27">
        <f>IF(LEFT(CX27,1)&lt;&gt;"0",IF(LEFT(CX27,1)="1",3.0,CY27),$D$5+$E$5*(DP27*DI27/($K$5*1000))+$F$5*(DP27*DI27/($K$5*1000))*MAX(MIN(CV27,$J$5),$I$5)*MAX(MIN(CV27,$J$5),$I$5)+$G$5*MAX(MIN(CV27,$J$5),$I$5)*(DP27*DI27/($K$5*1000))+$H$5*(DP27*DI27/($K$5*1000))*(DP27*DI27/($K$5*1000)))</f>
        <v>0</v>
      </c>
      <c r="S27">
        <f>J27*(1000-(1000*0.61365*exp(17.502*W27/(240.97+W27))/(DI27+DJ27)+DD27)/2)/(1000*0.61365*exp(17.502*W27/(240.97+W27))/(DI27+DJ27)-DD27)</f>
        <v>0</v>
      </c>
      <c r="T27">
        <f>1/((CW27+1)/(Q27/1.6)+1/(R27/1.37)) + CW27/((CW27+1)/(Q27/1.6) + CW27/(R27/1.37))</f>
        <v>0</v>
      </c>
      <c r="U27">
        <f>(CR27*CU27)</f>
        <v>0</v>
      </c>
      <c r="V27">
        <f>(DK27+(U27+2*0.95*5.67E-8*(((DK27+$B$7)+273)^4-(DK27+273)^4)-44100*J27)/(1.84*29.3*R27+8*0.95*5.67E-8*(DK27+273)^3))</f>
        <v>0</v>
      </c>
      <c r="W27">
        <f>($C$7*DL27+$D$7*DM27+$E$7*V27)</f>
        <v>0</v>
      </c>
      <c r="X27">
        <f>0.61365*exp(17.502*W27/(240.97+W27))</f>
        <v>0</v>
      </c>
      <c r="Y27">
        <f>(Z27/AA27*100)</f>
        <v>0</v>
      </c>
      <c r="Z27">
        <f>DD27*(DI27+DJ27)/1000</f>
        <v>0</v>
      </c>
      <c r="AA27">
        <f>0.61365*exp(17.502*DK27/(240.97+DK27))</f>
        <v>0</v>
      </c>
      <c r="AB27">
        <f>(X27-DD27*(DI27+DJ27)/1000)</f>
        <v>0</v>
      </c>
      <c r="AC27">
        <f>(-J27*44100)</f>
        <v>0</v>
      </c>
      <c r="AD27">
        <f>2*29.3*R27*0.92*(DK27-W27)</f>
        <v>0</v>
      </c>
      <c r="AE27">
        <f>2*0.95*5.67E-8*(((DK27+$B$7)+273)^4-(W27+273)^4)</f>
        <v>0</v>
      </c>
      <c r="AF27">
        <f>U27+AE27+AC27+AD27</f>
        <v>0</v>
      </c>
      <c r="AG27">
        <f>DH27*AU27*(DC27-DB27*(1000-AU27*DE27)/(1000-AU27*DD27))/(100*CV27)</f>
        <v>0</v>
      </c>
      <c r="AH27">
        <f>1000*DH27*AU27*(DD27-DE27)/(100*CV27*(1000-AU27*DD27))</f>
        <v>0</v>
      </c>
      <c r="AI27">
        <f>(AJ27 - AK27 - DI27*1E3/(8.314*(DK27+273.15)) * AM27/DH27 * AL27) * DH27/(100*CV27) * (1000 - DE27)/1000</f>
        <v>0</v>
      </c>
      <c r="AJ27">
        <v>1238.375697211597</v>
      </c>
      <c r="AK27">
        <v>1210.522060606061</v>
      </c>
      <c r="AL27">
        <v>0.05924117942609002</v>
      </c>
      <c r="AM27">
        <v>64.79927758758919</v>
      </c>
      <c r="AN27">
        <f>(AP27 - AO27 + DI27*1E3/(8.314*(DK27+273.15)) * AR27/DH27 * AQ27) * DH27/(100*CV27) * 1000/(1000 - AP27)</f>
        <v>0</v>
      </c>
      <c r="AO27">
        <v>14.8692793349094</v>
      </c>
      <c r="AP27">
        <v>18.34337454545453</v>
      </c>
      <c r="AQ27">
        <v>-8.974818432479711E-05</v>
      </c>
      <c r="AR27">
        <v>84.41532093024512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MAX(0,($B$13+$C$13*DP27)/(1+$D$13*DP27)*DI27/(DK27+273)*$E$13)</f>
        <v>0</v>
      </c>
      <c r="AX27" t="s">
        <v>418</v>
      </c>
      <c r="AY27">
        <v>10269.2</v>
      </c>
      <c r="AZ27">
        <v>764.4199999999998</v>
      </c>
      <c r="BA27">
        <v>3017.9</v>
      </c>
      <c r="BB27">
        <f>1-AZ27/BA27</f>
        <v>0</v>
      </c>
      <c r="BC27">
        <v>-3.146287471671204</v>
      </c>
      <c r="BD27" t="s">
        <v>463</v>
      </c>
      <c r="BE27">
        <v>14408</v>
      </c>
      <c r="BF27">
        <v>718.6922400000002</v>
      </c>
      <c r="BG27">
        <v>844.967</v>
      </c>
      <c r="BH27">
        <f>1-BF27/BG27</f>
        <v>0</v>
      </c>
      <c r="BI27">
        <v>0.5</v>
      </c>
      <c r="BJ27">
        <f>CS27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420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BZ27">
        <v>28</v>
      </c>
      <c r="CA27">
        <v>300</v>
      </c>
      <c r="CB27">
        <v>275</v>
      </c>
      <c r="CC27">
        <v>300</v>
      </c>
      <c r="CD27">
        <v>14408</v>
      </c>
      <c r="CE27">
        <v>825.87</v>
      </c>
      <c r="CF27">
        <v>-0.0112123</v>
      </c>
      <c r="CG27">
        <v>-0.1</v>
      </c>
      <c r="CH27" t="s">
        <v>420</v>
      </c>
      <c r="CI27" t="s">
        <v>420</v>
      </c>
      <c r="CJ27" t="s">
        <v>420</v>
      </c>
      <c r="CK27" t="s">
        <v>420</v>
      </c>
      <c r="CL27" t="s">
        <v>420</v>
      </c>
      <c r="CM27" t="s">
        <v>420</v>
      </c>
      <c r="CN27" t="s">
        <v>420</v>
      </c>
      <c r="CO27" t="s">
        <v>420</v>
      </c>
      <c r="CP27" t="s">
        <v>420</v>
      </c>
      <c r="CQ27" t="s">
        <v>420</v>
      </c>
      <c r="CR27">
        <f>$B$11*DQ27+$C$11*DR27+$F$11*EC27*(1-EF27)</f>
        <v>0</v>
      </c>
      <c r="CS27">
        <f>CR27*CT27</f>
        <v>0</v>
      </c>
      <c r="CT27">
        <f>($B$11*$D$9+$C$11*$D$9+$F$11*((EP27+EH27)/MAX(EP27+EH27+EQ27, 0.1)*$I$9+EQ27/MAX(EP27+EH27+EQ27, 0.1)*$J$9))/($B$11+$C$11+$F$11)</f>
        <v>0</v>
      </c>
      <c r="CU27">
        <f>($B$11*$K$9+$C$11*$K$9+$F$11*((EP27+EH27)/MAX(EP27+EH27+EQ27, 0.1)*$P$9+EQ27/MAX(EP27+EH27+EQ27, 0.1)*$Q$9))/($B$11+$C$11+$F$11)</f>
        <v>0</v>
      </c>
      <c r="CV27">
        <v>6</v>
      </c>
      <c r="CW27">
        <v>0.5</v>
      </c>
      <c r="CX27" t="s">
        <v>421</v>
      </c>
      <c r="CY27">
        <v>2</v>
      </c>
      <c r="CZ27" t="b">
        <v>0</v>
      </c>
      <c r="DA27">
        <v>1659714910.099999</v>
      </c>
      <c r="DB27">
        <v>1188.096</v>
      </c>
      <c r="DC27">
        <v>1219.987741935484</v>
      </c>
      <c r="DD27">
        <v>18.29757419354839</v>
      </c>
      <c r="DE27">
        <v>14.82582580645161</v>
      </c>
      <c r="DF27">
        <v>1182.71</v>
      </c>
      <c r="DG27">
        <v>18.15957419354839</v>
      </c>
      <c r="DH27">
        <v>500.0838064516129</v>
      </c>
      <c r="DI27">
        <v>90.60415483870968</v>
      </c>
      <c r="DJ27">
        <v>0.09998037419354838</v>
      </c>
      <c r="DK27">
        <v>24.69505483870967</v>
      </c>
      <c r="DL27">
        <v>25.01335483870968</v>
      </c>
      <c r="DM27">
        <v>999.9000000000003</v>
      </c>
      <c r="DN27">
        <v>0</v>
      </c>
      <c r="DO27">
        <v>0</v>
      </c>
      <c r="DP27">
        <v>10001.11516129032</v>
      </c>
      <c r="DQ27">
        <v>0</v>
      </c>
      <c r="DR27">
        <v>11.8603</v>
      </c>
      <c r="DS27">
        <v>-32.13084193548387</v>
      </c>
      <c r="DT27">
        <v>1210.06935483871</v>
      </c>
      <c r="DU27">
        <v>1238.347096774194</v>
      </c>
      <c r="DV27">
        <v>3.530556774193548</v>
      </c>
      <c r="DW27">
        <v>1219.987741935484</v>
      </c>
      <c r="DX27">
        <v>14.82582580645161</v>
      </c>
      <c r="DY27">
        <v>1.663165161290323</v>
      </c>
      <c r="DZ27">
        <v>1.343281935483871</v>
      </c>
      <c r="EA27">
        <v>14.55683225806452</v>
      </c>
      <c r="EB27">
        <v>11.29203548387097</v>
      </c>
      <c r="EC27">
        <v>1999.975161290322</v>
      </c>
      <c r="ED27">
        <v>0.9800018709677422</v>
      </c>
      <c r="EE27">
        <v>0.0199979</v>
      </c>
      <c r="EF27">
        <v>0</v>
      </c>
      <c r="EG27">
        <v>718.7161935483871</v>
      </c>
      <c r="EH27">
        <v>5.000560000000002</v>
      </c>
      <c r="EI27">
        <v>14285.66129032258</v>
      </c>
      <c r="EJ27">
        <v>17294.67419354839</v>
      </c>
      <c r="EK27">
        <v>36.94525806451612</v>
      </c>
      <c r="EL27">
        <v>37.94106451612902</v>
      </c>
      <c r="EM27">
        <v>36.87467741935483</v>
      </c>
      <c r="EN27">
        <v>36.80419354838709</v>
      </c>
      <c r="EO27">
        <v>38.06619354838708</v>
      </c>
      <c r="EP27">
        <v>1955.075161290323</v>
      </c>
      <c r="EQ27">
        <v>39.89129032258067</v>
      </c>
      <c r="ER27">
        <v>0</v>
      </c>
      <c r="ES27">
        <v>181.3999998569489</v>
      </c>
      <c r="ET27">
        <v>0</v>
      </c>
      <c r="EU27">
        <v>718.6922400000002</v>
      </c>
      <c r="EV27">
        <v>-3.588153844956175</v>
      </c>
      <c r="EW27">
        <v>-86.98461564432063</v>
      </c>
      <c r="EX27">
        <v>14284.952</v>
      </c>
      <c r="EY27">
        <v>15</v>
      </c>
      <c r="EZ27">
        <v>1659714944.6</v>
      </c>
      <c r="FA27" t="s">
        <v>464</v>
      </c>
      <c r="FB27">
        <v>1659714941.1</v>
      </c>
      <c r="FC27">
        <v>1659714944.6</v>
      </c>
      <c r="FD27">
        <v>12</v>
      </c>
      <c r="FE27">
        <v>0.175</v>
      </c>
      <c r="FF27">
        <v>0.002</v>
      </c>
      <c r="FG27">
        <v>5.386</v>
      </c>
      <c r="FH27">
        <v>0.138</v>
      </c>
      <c r="FI27">
        <v>1220</v>
      </c>
      <c r="FJ27">
        <v>15</v>
      </c>
      <c r="FK27">
        <v>0.08</v>
      </c>
      <c r="FL27">
        <v>0.03</v>
      </c>
      <c r="FM27">
        <v>-32.422885</v>
      </c>
      <c r="FN27">
        <v>5.819822138836825</v>
      </c>
      <c r="FO27">
        <v>0.5725184737412411</v>
      </c>
      <c r="FP27">
        <v>0</v>
      </c>
      <c r="FQ27">
        <v>718.8992941176471</v>
      </c>
      <c r="FR27">
        <v>-3.646264328643102</v>
      </c>
      <c r="FS27">
        <v>0.4044299931720682</v>
      </c>
      <c r="FT27">
        <v>0</v>
      </c>
      <c r="FU27">
        <v>3.5534865</v>
      </c>
      <c r="FV27">
        <v>-0.5373163227016866</v>
      </c>
      <c r="FW27">
        <v>0.05261476050263841</v>
      </c>
      <c r="FX27">
        <v>0</v>
      </c>
      <c r="FY27">
        <v>0</v>
      </c>
      <c r="FZ27">
        <v>3</v>
      </c>
      <c r="GA27" t="s">
        <v>457</v>
      </c>
      <c r="GB27">
        <v>2.9804</v>
      </c>
      <c r="GC27">
        <v>2.72831</v>
      </c>
      <c r="GD27">
        <v>0.174962</v>
      </c>
      <c r="GE27">
        <v>0.179356</v>
      </c>
      <c r="GF27">
        <v>0.0891806</v>
      </c>
      <c r="GG27">
        <v>0.0775049</v>
      </c>
      <c r="GH27">
        <v>24735.1</v>
      </c>
      <c r="GI27">
        <v>24275.3</v>
      </c>
      <c r="GJ27">
        <v>30506.2</v>
      </c>
      <c r="GK27">
        <v>29823.8</v>
      </c>
      <c r="GL27">
        <v>38346.6</v>
      </c>
      <c r="GM27">
        <v>36237.4</v>
      </c>
      <c r="GN27">
        <v>46658.7</v>
      </c>
      <c r="GO27">
        <v>44352.1</v>
      </c>
      <c r="GP27">
        <v>1.87367</v>
      </c>
      <c r="GQ27">
        <v>1.8737</v>
      </c>
      <c r="GR27">
        <v>0.10043</v>
      </c>
      <c r="GS27">
        <v>0</v>
      </c>
      <c r="GT27">
        <v>23.353</v>
      </c>
      <c r="GU27">
        <v>999.9</v>
      </c>
      <c r="GV27">
        <v>40.6</v>
      </c>
      <c r="GW27">
        <v>30.2</v>
      </c>
      <c r="GX27">
        <v>19.312</v>
      </c>
      <c r="GY27">
        <v>63.1394</v>
      </c>
      <c r="GZ27">
        <v>20.8774</v>
      </c>
      <c r="HA27">
        <v>1</v>
      </c>
      <c r="HB27">
        <v>-0.0768699</v>
      </c>
      <c r="HC27">
        <v>1.32836</v>
      </c>
      <c r="HD27">
        <v>20.1921</v>
      </c>
      <c r="HE27">
        <v>5.23826</v>
      </c>
      <c r="HF27">
        <v>11.968</v>
      </c>
      <c r="HG27">
        <v>4.9718</v>
      </c>
      <c r="HH27">
        <v>3.291</v>
      </c>
      <c r="HI27">
        <v>9999</v>
      </c>
      <c r="HJ27">
        <v>9999</v>
      </c>
      <c r="HK27">
        <v>9999</v>
      </c>
      <c r="HL27">
        <v>326.3</v>
      </c>
      <c r="HM27">
        <v>4.97288</v>
      </c>
      <c r="HN27">
        <v>1.87728</v>
      </c>
      <c r="HO27">
        <v>1.87533</v>
      </c>
      <c r="HP27">
        <v>1.8782</v>
      </c>
      <c r="HQ27">
        <v>1.87488</v>
      </c>
      <c r="HR27">
        <v>1.87851</v>
      </c>
      <c r="HS27">
        <v>1.87558</v>
      </c>
      <c r="HT27">
        <v>1.8767</v>
      </c>
      <c r="HU27">
        <v>0</v>
      </c>
      <c r="HV27">
        <v>0</v>
      </c>
      <c r="HW27">
        <v>0</v>
      </c>
      <c r="HX27">
        <v>0</v>
      </c>
      <c r="HY27" t="s">
        <v>424</v>
      </c>
      <c r="HZ27" t="s">
        <v>425</v>
      </c>
      <c r="IA27" t="s">
        <v>426</v>
      </c>
      <c r="IB27" t="s">
        <v>426</v>
      </c>
      <c r="IC27" t="s">
        <v>426</v>
      </c>
      <c r="ID27" t="s">
        <v>426</v>
      </c>
      <c r="IE27">
        <v>0</v>
      </c>
      <c r="IF27">
        <v>100</v>
      </c>
      <c r="IG27">
        <v>100</v>
      </c>
      <c r="IH27">
        <v>5.386</v>
      </c>
      <c r="II27">
        <v>0.138</v>
      </c>
      <c r="IJ27">
        <v>1.790829775225378</v>
      </c>
      <c r="IK27">
        <v>0.004412804809110149</v>
      </c>
      <c r="IL27">
        <v>-1.960508697229263E-06</v>
      </c>
      <c r="IM27">
        <v>5.31278326378808E-10</v>
      </c>
      <c r="IN27">
        <v>-0.04504024784497438</v>
      </c>
      <c r="IO27">
        <v>0.008131528927798164</v>
      </c>
      <c r="IP27">
        <v>0.0002187230901864352</v>
      </c>
      <c r="IQ27">
        <v>3.683962494821091E-06</v>
      </c>
      <c r="IR27">
        <v>17</v>
      </c>
      <c r="IS27">
        <v>2064</v>
      </c>
      <c r="IT27">
        <v>1</v>
      </c>
      <c r="IU27">
        <v>25</v>
      </c>
      <c r="IV27">
        <v>1</v>
      </c>
      <c r="IW27">
        <v>1.1</v>
      </c>
      <c r="IX27">
        <v>2.59033</v>
      </c>
      <c r="IY27">
        <v>2.55249</v>
      </c>
      <c r="IZ27">
        <v>1.39893</v>
      </c>
      <c r="JA27">
        <v>2.33887</v>
      </c>
      <c r="JB27">
        <v>1.44897</v>
      </c>
      <c r="JC27">
        <v>2.37915</v>
      </c>
      <c r="JD27">
        <v>36.1989</v>
      </c>
      <c r="JE27">
        <v>24.1663</v>
      </c>
      <c r="JF27">
        <v>18</v>
      </c>
      <c r="JG27">
        <v>485.631</v>
      </c>
      <c r="JH27">
        <v>456.265</v>
      </c>
      <c r="JI27">
        <v>21.7675</v>
      </c>
      <c r="JJ27">
        <v>25.9801</v>
      </c>
      <c r="JK27">
        <v>29.9999</v>
      </c>
      <c r="JL27">
        <v>25.8773</v>
      </c>
      <c r="JM27">
        <v>25.9649</v>
      </c>
      <c r="JN27">
        <v>51.864</v>
      </c>
      <c r="JO27">
        <v>23.8262</v>
      </c>
      <c r="JP27">
        <v>19.5098</v>
      </c>
      <c r="JQ27">
        <v>21.7597</v>
      </c>
      <c r="JR27">
        <v>1220</v>
      </c>
      <c r="JS27">
        <v>15.0223</v>
      </c>
      <c r="JT27">
        <v>100.84</v>
      </c>
      <c r="JU27">
        <v>101.984</v>
      </c>
    </row>
    <row r="28" spans="1:281">
      <c r="A28">
        <v>12</v>
      </c>
      <c r="B28">
        <v>1659715005.5</v>
      </c>
      <c r="C28">
        <v>968.9000000953674</v>
      </c>
      <c r="D28" t="s">
        <v>465</v>
      </c>
      <c r="E28" t="s">
        <v>466</v>
      </c>
      <c r="F28">
        <v>5</v>
      </c>
      <c r="G28" t="s">
        <v>416</v>
      </c>
      <c r="H28" t="s">
        <v>417</v>
      </c>
      <c r="I28">
        <v>1659714997.75</v>
      </c>
      <c r="J28">
        <f>(K28)/1000</f>
        <v>0</v>
      </c>
      <c r="K28">
        <f>IF(CZ28, AN28, AH28)</f>
        <v>0</v>
      </c>
      <c r="L28">
        <f>IF(CZ28, AI28, AG28)</f>
        <v>0</v>
      </c>
      <c r="M28">
        <f>DB28 - IF(AU28&gt;1, L28*CV28*100.0/(AW28*DP28), 0)</f>
        <v>0</v>
      </c>
      <c r="N28">
        <f>((T28-J28/2)*M28-L28)/(T28+J28/2)</f>
        <v>0</v>
      </c>
      <c r="O28">
        <f>N28*(DI28+DJ28)/1000.0</f>
        <v>0</v>
      </c>
      <c r="P28">
        <f>(DB28 - IF(AU28&gt;1, L28*CV28*100.0/(AW28*DP28), 0))*(DI28+DJ28)/1000.0</f>
        <v>0</v>
      </c>
      <c r="Q28">
        <f>2.0/((1/S28-1/R28)+SIGN(S28)*SQRT((1/S28-1/R28)*(1/S28-1/R28) + 4*CW28/((CW28+1)*(CW28+1))*(2*1/S28*1/R28-1/R28*1/R28)))</f>
        <v>0</v>
      </c>
      <c r="R28">
        <f>IF(LEFT(CX28,1)&lt;&gt;"0",IF(LEFT(CX28,1)="1",3.0,CY28),$D$5+$E$5*(DP28*DI28/($K$5*1000))+$F$5*(DP28*DI28/($K$5*1000))*MAX(MIN(CV28,$J$5),$I$5)*MAX(MIN(CV28,$J$5),$I$5)+$G$5*MAX(MIN(CV28,$J$5),$I$5)*(DP28*DI28/($K$5*1000))+$H$5*(DP28*DI28/($K$5*1000))*(DP28*DI28/($K$5*1000)))</f>
        <v>0</v>
      </c>
      <c r="S28">
        <f>J28*(1000-(1000*0.61365*exp(17.502*W28/(240.97+W28))/(DI28+DJ28)+DD28)/2)/(1000*0.61365*exp(17.502*W28/(240.97+W28))/(DI28+DJ28)-DD28)</f>
        <v>0</v>
      </c>
      <c r="T28">
        <f>1/((CW28+1)/(Q28/1.6)+1/(R28/1.37)) + CW28/((CW28+1)/(Q28/1.6) + CW28/(R28/1.37))</f>
        <v>0</v>
      </c>
      <c r="U28">
        <f>(CR28*CU28)</f>
        <v>0</v>
      </c>
      <c r="V28">
        <f>(DK28+(U28+2*0.95*5.67E-8*(((DK28+$B$7)+273)^4-(DK28+273)^4)-44100*J28)/(1.84*29.3*R28+8*0.95*5.67E-8*(DK28+273)^3))</f>
        <v>0</v>
      </c>
      <c r="W28">
        <f>($C$7*DL28+$D$7*DM28+$E$7*V28)</f>
        <v>0</v>
      </c>
      <c r="X28">
        <f>0.61365*exp(17.502*W28/(240.97+W28))</f>
        <v>0</v>
      </c>
      <c r="Y28">
        <f>(Z28/AA28*100)</f>
        <v>0</v>
      </c>
      <c r="Z28">
        <f>DD28*(DI28+DJ28)/1000</f>
        <v>0</v>
      </c>
      <c r="AA28">
        <f>0.61365*exp(17.502*DK28/(240.97+DK28))</f>
        <v>0</v>
      </c>
      <c r="AB28">
        <f>(X28-DD28*(DI28+DJ28)/1000)</f>
        <v>0</v>
      </c>
      <c r="AC28">
        <f>(-J28*44100)</f>
        <v>0</v>
      </c>
      <c r="AD28">
        <f>2*29.3*R28*0.92*(DK28-W28)</f>
        <v>0</v>
      </c>
      <c r="AE28">
        <f>2*0.95*5.67E-8*(((DK28+$B$7)+273)^4-(W28+273)^4)</f>
        <v>0</v>
      </c>
      <c r="AF28">
        <f>U28+AE28+AC28+AD28</f>
        <v>0</v>
      </c>
      <c r="AG28">
        <f>DH28*AU28*(DC28-DB28*(1000-AU28*DE28)/(1000-AU28*DD28))/(100*CV28)</f>
        <v>0</v>
      </c>
      <c r="AH28">
        <f>1000*DH28*AU28*(DD28-DE28)/(100*CV28*(1000-AU28*DD28))</f>
        <v>0</v>
      </c>
      <c r="AI28">
        <f>(AJ28 - AK28 - DI28*1E3/(8.314*(DK28+273.15)) * AM28/DH28 * AL28) * DH28/(100*CV28) * (1000 - DE28)/1000</f>
        <v>0</v>
      </c>
      <c r="AJ28">
        <v>1442.388012260833</v>
      </c>
      <c r="AK28">
        <v>1414.46812121212</v>
      </c>
      <c r="AL28">
        <v>0.04883435875994033</v>
      </c>
      <c r="AM28">
        <v>64.77674278587739</v>
      </c>
      <c r="AN28">
        <f>(AP28 - AO28 + DI28*1E3/(8.314*(DK28+273.15)) * AR28/DH28 * AQ28) * DH28/(100*CV28) * 1000/(1000 - AP28)</f>
        <v>0</v>
      </c>
      <c r="AO28">
        <v>15.5480416663974</v>
      </c>
      <c r="AP28">
        <v>18.4173412121212</v>
      </c>
      <c r="AQ28">
        <v>0.0004003425525608113</v>
      </c>
      <c r="AR28">
        <v>84.65454300023471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MAX(0,($B$13+$C$13*DP28)/(1+$D$13*DP28)*DI28/(DK28+273)*$E$13)</f>
        <v>0</v>
      </c>
      <c r="AX28" t="s">
        <v>420</v>
      </c>
      <c r="AY28" t="s">
        <v>420</v>
      </c>
      <c r="AZ28">
        <v>0</v>
      </c>
      <c r="BA28">
        <v>0</v>
      </c>
      <c r="BB28">
        <f>1-AZ28/BA28</f>
        <v>0</v>
      </c>
      <c r="BC28">
        <v>0</v>
      </c>
      <c r="BD28" t="s">
        <v>420</v>
      </c>
      <c r="BE28" t="s">
        <v>420</v>
      </c>
      <c r="BF28">
        <v>0</v>
      </c>
      <c r="BG28">
        <v>0</v>
      </c>
      <c r="BH28">
        <f>1-BF28/BG28</f>
        <v>0</v>
      </c>
      <c r="BI28">
        <v>0.5</v>
      </c>
      <c r="BJ28">
        <f>CS28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420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BZ28">
        <v>28</v>
      </c>
      <c r="CA28">
        <v>300</v>
      </c>
      <c r="CB28">
        <v>275</v>
      </c>
      <c r="CC28">
        <v>300</v>
      </c>
      <c r="CD28">
        <v>14408</v>
      </c>
      <c r="CE28">
        <v>825.87</v>
      </c>
      <c r="CF28">
        <v>-0.0112123</v>
      </c>
      <c r="CG28">
        <v>-0.1</v>
      </c>
      <c r="CH28" t="s">
        <v>420</v>
      </c>
      <c r="CI28" t="s">
        <v>420</v>
      </c>
      <c r="CJ28" t="s">
        <v>420</v>
      </c>
      <c r="CK28" t="s">
        <v>420</v>
      </c>
      <c r="CL28" t="s">
        <v>420</v>
      </c>
      <c r="CM28" t="s">
        <v>420</v>
      </c>
      <c r="CN28" t="s">
        <v>420</v>
      </c>
      <c r="CO28" t="s">
        <v>420</v>
      </c>
      <c r="CP28" t="s">
        <v>420</v>
      </c>
      <c r="CQ28" t="s">
        <v>420</v>
      </c>
      <c r="CR28">
        <f>$B$11*DQ28+$C$11*DR28+$F$11*EC28*(1-EF28)</f>
        <v>0</v>
      </c>
      <c r="CS28">
        <f>CR28*CT28</f>
        <v>0</v>
      </c>
      <c r="CT28">
        <f>($B$11*$D$9+$C$11*$D$9+$F$11*((EP28+EH28)/MAX(EP28+EH28+EQ28, 0.1)*$I$9+EQ28/MAX(EP28+EH28+EQ28, 0.1)*$J$9))/($B$11+$C$11+$F$11)</f>
        <v>0</v>
      </c>
      <c r="CU28">
        <f>($B$11*$K$9+$C$11*$K$9+$F$11*((EP28+EH28)/MAX(EP28+EH28+EQ28, 0.1)*$P$9+EQ28/MAX(EP28+EH28+EQ28, 0.1)*$Q$9))/($B$11+$C$11+$F$11)</f>
        <v>0</v>
      </c>
      <c r="CV28">
        <v>6</v>
      </c>
      <c r="CW28">
        <v>0.5</v>
      </c>
      <c r="CX28" t="s">
        <v>421</v>
      </c>
      <c r="CY28">
        <v>2</v>
      </c>
      <c r="CZ28" t="b">
        <v>0</v>
      </c>
      <c r="DA28">
        <v>1659714997.75</v>
      </c>
      <c r="DB28">
        <v>1388.089333333333</v>
      </c>
      <c r="DC28">
        <v>1419.947</v>
      </c>
      <c r="DD28">
        <v>18.35410666666667</v>
      </c>
      <c r="DE28">
        <v>15.48419666666667</v>
      </c>
      <c r="DF28">
        <v>1382.283333333333</v>
      </c>
      <c r="DG28">
        <v>18.20210666666667</v>
      </c>
      <c r="DH28">
        <v>500.0929</v>
      </c>
      <c r="DI28">
        <v>90.60330333333333</v>
      </c>
      <c r="DJ28">
        <v>0.1000213366666667</v>
      </c>
      <c r="DK28">
        <v>24.63408333333334</v>
      </c>
      <c r="DL28">
        <v>24.99460333333333</v>
      </c>
      <c r="DM28">
        <v>999.9000000000002</v>
      </c>
      <c r="DN28">
        <v>0</v>
      </c>
      <c r="DO28">
        <v>0</v>
      </c>
      <c r="DP28">
        <v>9996.829333333333</v>
      </c>
      <c r="DQ28">
        <v>0</v>
      </c>
      <c r="DR28">
        <v>11.8603</v>
      </c>
      <c r="DS28">
        <v>-31.93855333333333</v>
      </c>
      <c r="DT28">
        <v>1414.027666666666</v>
      </c>
      <c r="DU28">
        <v>1442.278333333333</v>
      </c>
      <c r="DV28">
        <v>2.917636333333334</v>
      </c>
      <c r="DW28">
        <v>1419.947</v>
      </c>
      <c r="DX28">
        <v>15.48419666666667</v>
      </c>
      <c r="DY28">
        <v>1.667267</v>
      </c>
      <c r="DZ28">
        <v>1.402918333333333</v>
      </c>
      <c r="EA28">
        <v>14.59498333333334</v>
      </c>
      <c r="EB28">
        <v>11.94915</v>
      </c>
      <c r="EC28">
        <v>1999.983333333333</v>
      </c>
      <c r="ED28">
        <v>0.9800023000000003</v>
      </c>
      <c r="EE28">
        <v>0.01999745666666666</v>
      </c>
      <c r="EF28">
        <v>0</v>
      </c>
      <c r="EG28">
        <v>713.6903999999998</v>
      </c>
      <c r="EH28">
        <v>5.000560000000002</v>
      </c>
      <c r="EI28">
        <v>14186.90666666667</v>
      </c>
      <c r="EJ28">
        <v>17294.74</v>
      </c>
      <c r="EK28">
        <v>36.89566666666666</v>
      </c>
      <c r="EL28">
        <v>37.8874</v>
      </c>
      <c r="EM28">
        <v>36.83316666666666</v>
      </c>
      <c r="EN28">
        <v>36.76433333333333</v>
      </c>
      <c r="EO28">
        <v>38.07476666666666</v>
      </c>
      <c r="EP28">
        <v>1955.088333333334</v>
      </c>
      <c r="EQ28">
        <v>39.89100000000001</v>
      </c>
      <c r="ER28">
        <v>0</v>
      </c>
      <c r="ES28">
        <v>86.79999995231628</v>
      </c>
      <c r="ET28">
        <v>0</v>
      </c>
      <c r="EU28">
        <v>713.66152</v>
      </c>
      <c r="EV28">
        <v>-2.73907690717662</v>
      </c>
      <c r="EW28">
        <v>-55.19230767398188</v>
      </c>
      <c r="EX28">
        <v>14186.692</v>
      </c>
      <c r="EY28">
        <v>15</v>
      </c>
      <c r="EZ28">
        <v>1659715035</v>
      </c>
      <c r="FA28" t="s">
        <v>467</v>
      </c>
      <c r="FB28">
        <v>1659715035</v>
      </c>
      <c r="FC28">
        <v>1659715032.5</v>
      </c>
      <c r="FD28">
        <v>13</v>
      </c>
      <c r="FE28">
        <v>0.018</v>
      </c>
      <c r="FF28">
        <v>0.003</v>
      </c>
      <c r="FG28">
        <v>5.806</v>
      </c>
      <c r="FH28">
        <v>0.152</v>
      </c>
      <c r="FI28">
        <v>1420</v>
      </c>
      <c r="FJ28">
        <v>16</v>
      </c>
      <c r="FK28">
        <v>0.09</v>
      </c>
      <c r="FL28">
        <v>0.03</v>
      </c>
      <c r="FM28">
        <v>-32.24716829268293</v>
      </c>
      <c r="FN28">
        <v>5.186665505226473</v>
      </c>
      <c r="FO28">
        <v>0.535591100146018</v>
      </c>
      <c r="FP28">
        <v>0</v>
      </c>
      <c r="FQ28">
        <v>713.7969705882352</v>
      </c>
      <c r="FR28">
        <v>-2.282032081495919</v>
      </c>
      <c r="FS28">
        <v>0.2763219015072683</v>
      </c>
      <c r="FT28">
        <v>0</v>
      </c>
      <c r="FU28">
        <v>2.955178780487805</v>
      </c>
      <c r="FV28">
        <v>-0.6735008362369316</v>
      </c>
      <c r="FW28">
        <v>0.0667687759358834</v>
      </c>
      <c r="FX28">
        <v>0</v>
      </c>
      <c r="FY28">
        <v>0</v>
      </c>
      <c r="FZ28">
        <v>3</v>
      </c>
      <c r="GA28" t="s">
        <v>457</v>
      </c>
      <c r="GB28">
        <v>2.98028</v>
      </c>
      <c r="GC28">
        <v>2.72834</v>
      </c>
      <c r="GD28">
        <v>0.192432</v>
      </c>
      <c r="GE28">
        <v>0.196717</v>
      </c>
      <c r="GF28">
        <v>0.08943429999999999</v>
      </c>
      <c r="GG28">
        <v>0.0799052</v>
      </c>
      <c r="GH28">
        <v>24215.1</v>
      </c>
      <c r="GI28">
        <v>23763.6</v>
      </c>
      <c r="GJ28">
        <v>30510.6</v>
      </c>
      <c r="GK28">
        <v>29825.8</v>
      </c>
      <c r="GL28">
        <v>38342.6</v>
      </c>
      <c r="GM28">
        <v>36145.6</v>
      </c>
      <c r="GN28">
        <v>46665.5</v>
      </c>
      <c r="GO28">
        <v>44355.1</v>
      </c>
      <c r="GP28">
        <v>1.87365</v>
      </c>
      <c r="GQ28">
        <v>1.87582</v>
      </c>
      <c r="GR28">
        <v>0.101976</v>
      </c>
      <c r="GS28">
        <v>0</v>
      </c>
      <c r="GT28">
        <v>23.3223</v>
      </c>
      <c r="GU28">
        <v>999.9</v>
      </c>
      <c r="GV28">
        <v>40.4</v>
      </c>
      <c r="GW28">
        <v>30.3</v>
      </c>
      <c r="GX28">
        <v>19.3272</v>
      </c>
      <c r="GY28">
        <v>63.3194</v>
      </c>
      <c r="GZ28">
        <v>20.7131</v>
      </c>
      <c r="HA28">
        <v>1</v>
      </c>
      <c r="HB28">
        <v>-0.080343</v>
      </c>
      <c r="HC28">
        <v>1.27155</v>
      </c>
      <c r="HD28">
        <v>20.1928</v>
      </c>
      <c r="HE28">
        <v>5.23975</v>
      </c>
      <c r="HF28">
        <v>11.968</v>
      </c>
      <c r="HG28">
        <v>4.9727</v>
      </c>
      <c r="HH28">
        <v>3.291</v>
      </c>
      <c r="HI28">
        <v>9999</v>
      </c>
      <c r="HJ28">
        <v>9999</v>
      </c>
      <c r="HK28">
        <v>9999</v>
      </c>
      <c r="HL28">
        <v>326.4</v>
      </c>
      <c r="HM28">
        <v>4.9729</v>
      </c>
      <c r="HN28">
        <v>1.87729</v>
      </c>
      <c r="HO28">
        <v>1.87533</v>
      </c>
      <c r="HP28">
        <v>1.8782</v>
      </c>
      <c r="HQ28">
        <v>1.87491</v>
      </c>
      <c r="HR28">
        <v>1.87851</v>
      </c>
      <c r="HS28">
        <v>1.8756</v>
      </c>
      <c r="HT28">
        <v>1.8767</v>
      </c>
      <c r="HU28">
        <v>0</v>
      </c>
      <c r="HV28">
        <v>0</v>
      </c>
      <c r="HW28">
        <v>0</v>
      </c>
      <c r="HX28">
        <v>0</v>
      </c>
      <c r="HY28" t="s">
        <v>424</v>
      </c>
      <c r="HZ28" t="s">
        <v>425</v>
      </c>
      <c r="IA28" t="s">
        <v>426</v>
      </c>
      <c r="IB28" t="s">
        <v>426</v>
      </c>
      <c r="IC28" t="s">
        <v>426</v>
      </c>
      <c r="ID28" t="s">
        <v>426</v>
      </c>
      <c r="IE28">
        <v>0</v>
      </c>
      <c r="IF28">
        <v>100</v>
      </c>
      <c r="IG28">
        <v>100</v>
      </c>
      <c r="IH28">
        <v>5.806</v>
      </c>
      <c r="II28">
        <v>0.152</v>
      </c>
      <c r="IJ28">
        <v>1.9667516582147</v>
      </c>
      <c r="IK28">
        <v>0.004412804809110149</v>
      </c>
      <c r="IL28">
        <v>-1.960508697229263E-06</v>
      </c>
      <c r="IM28">
        <v>5.31278326378808E-10</v>
      </c>
      <c r="IN28">
        <v>-0.04297333914326252</v>
      </c>
      <c r="IO28">
        <v>0.008131528927798164</v>
      </c>
      <c r="IP28">
        <v>0.0002187230901864352</v>
      </c>
      <c r="IQ28">
        <v>3.683962494821091E-06</v>
      </c>
      <c r="IR28">
        <v>17</v>
      </c>
      <c r="IS28">
        <v>2064</v>
      </c>
      <c r="IT28">
        <v>1</v>
      </c>
      <c r="IU28">
        <v>25</v>
      </c>
      <c r="IV28">
        <v>1.1</v>
      </c>
      <c r="IW28">
        <v>1</v>
      </c>
      <c r="IX28">
        <v>2.92358</v>
      </c>
      <c r="IY28">
        <v>2.54028</v>
      </c>
      <c r="IZ28">
        <v>1.39893</v>
      </c>
      <c r="JA28">
        <v>2.34009</v>
      </c>
      <c r="JB28">
        <v>1.44897</v>
      </c>
      <c r="JC28">
        <v>2.4646</v>
      </c>
      <c r="JD28">
        <v>36.2224</v>
      </c>
      <c r="JE28">
        <v>24.1663</v>
      </c>
      <c r="JF28">
        <v>18</v>
      </c>
      <c r="JG28">
        <v>485.363</v>
      </c>
      <c r="JH28">
        <v>457.306</v>
      </c>
      <c r="JI28">
        <v>21.6823</v>
      </c>
      <c r="JJ28">
        <v>25.9447</v>
      </c>
      <c r="JK28">
        <v>30</v>
      </c>
      <c r="JL28">
        <v>25.8405</v>
      </c>
      <c r="JM28">
        <v>25.9286</v>
      </c>
      <c r="JN28">
        <v>58.5341</v>
      </c>
      <c r="JO28">
        <v>20.4943</v>
      </c>
      <c r="JP28">
        <v>19.45</v>
      </c>
      <c r="JQ28">
        <v>21.6872</v>
      </c>
      <c r="JR28">
        <v>1420</v>
      </c>
      <c r="JS28">
        <v>15.6632</v>
      </c>
      <c r="JT28">
        <v>100.855</v>
      </c>
      <c r="JU28">
        <v>101.991</v>
      </c>
    </row>
    <row r="29" spans="1:281">
      <c r="A29">
        <v>13</v>
      </c>
      <c r="B29">
        <v>1659715096</v>
      </c>
      <c r="C29">
        <v>1059.400000095367</v>
      </c>
      <c r="D29" t="s">
        <v>468</v>
      </c>
      <c r="E29" t="s">
        <v>469</v>
      </c>
      <c r="F29">
        <v>5</v>
      </c>
      <c r="G29" t="s">
        <v>416</v>
      </c>
      <c r="H29" t="s">
        <v>417</v>
      </c>
      <c r="I29">
        <v>1659715088</v>
      </c>
      <c r="J29">
        <f>(K29)/1000</f>
        <v>0</v>
      </c>
      <c r="K29">
        <f>IF(CZ29, AN29, AH29)</f>
        <v>0</v>
      </c>
      <c r="L29">
        <f>IF(CZ29, AI29, AG29)</f>
        <v>0</v>
      </c>
      <c r="M29">
        <f>DB29 - IF(AU29&gt;1, L29*CV29*100.0/(AW29*DP29), 0)</f>
        <v>0</v>
      </c>
      <c r="N29">
        <f>((T29-J29/2)*M29-L29)/(T29+J29/2)</f>
        <v>0</v>
      </c>
      <c r="O29">
        <f>N29*(DI29+DJ29)/1000.0</f>
        <v>0</v>
      </c>
      <c r="P29">
        <f>(DB29 - IF(AU29&gt;1, L29*CV29*100.0/(AW29*DP29), 0))*(DI29+DJ29)/1000.0</f>
        <v>0</v>
      </c>
      <c r="Q29">
        <f>2.0/((1/S29-1/R29)+SIGN(S29)*SQRT((1/S29-1/R29)*(1/S29-1/R29) + 4*CW29/((CW29+1)*(CW29+1))*(2*1/S29*1/R29-1/R29*1/R29)))</f>
        <v>0</v>
      </c>
      <c r="R29">
        <f>IF(LEFT(CX29,1)&lt;&gt;"0",IF(LEFT(CX29,1)="1",3.0,CY29),$D$5+$E$5*(DP29*DI29/($K$5*1000))+$F$5*(DP29*DI29/($K$5*1000))*MAX(MIN(CV29,$J$5),$I$5)*MAX(MIN(CV29,$J$5),$I$5)+$G$5*MAX(MIN(CV29,$J$5),$I$5)*(DP29*DI29/($K$5*1000))+$H$5*(DP29*DI29/($K$5*1000))*(DP29*DI29/($K$5*1000)))</f>
        <v>0</v>
      </c>
      <c r="S29">
        <f>J29*(1000-(1000*0.61365*exp(17.502*W29/(240.97+W29))/(DI29+DJ29)+DD29)/2)/(1000*0.61365*exp(17.502*W29/(240.97+W29))/(DI29+DJ29)-DD29)</f>
        <v>0</v>
      </c>
      <c r="T29">
        <f>1/((CW29+1)/(Q29/1.6)+1/(R29/1.37)) + CW29/((CW29+1)/(Q29/1.6) + CW29/(R29/1.37))</f>
        <v>0</v>
      </c>
      <c r="U29">
        <f>(CR29*CU29)</f>
        <v>0</v>
      </c>
      <c r="V29">
        <f>(DK29+(U29+2*0.95*5.67E-8*(((DK29+$B$7)+273)^4-(DK29+273)^4)-44100*J29)/(1.84*29.3*R29+8*0.95*5.67E-8*(DK29+273)^3))</f>
        <v>0</v>
      </c>
      <c r="W29">
        <f>($C$7*DL29+$D$7*DM29+$E$7*V29)</f>
        <v>0</v>
      </c>
      <c r="X29">
        <f>0.61365*exp(17.502*W29/(240.97+W29))</f>
        <v>0</v>
      </c>
      <c r="Y29">
        <f>(Z29/AA29*100)</f>
        <v>0</v>
      </c>
      <c r="Z29">
        <f>DD29*(DI29+DJ29)/1000</f>
        <v>0</v>
      </c>
      <c r="AA29">
        <f>0.61365*exp(17.502*DK29/(240.97+DK29))</f>
        <v>0</v>
      </c>
      <c r="AB29">
        <f>(X29-DD29*(DI29+DJ29)/1000)</f>
        <v>0</v>
      </c>
      <c r="AC29">
        <f>(-J29*44100)</f>
        <v>0</v>
      </c>
      <c r="AD29">
        <f>2*29.3*R29*0.92*(DK29-W29)</f>
        <v>0</v>
      </c>
      <c r="AE29">
        <f>2*0.95*5.67E-8*(((DK29+$B$7)+273)^4-(W29+273)^4)</f>
        <v>0</v>
      </c>
      <c r="AF29">
        <f>U29+AE29+AC29+AD29</f>
        <v>0</v>
      </c>
      <c r="AG29">
        <f>DH29*AU29*(DC29-DB29*(1000-AU29*DE29)/(1000-AU29*DD29))/(100*CV29)</f>
        <v>0</v>
      </c>
      <c r="AH29">
        <f>1000*DH29*AU29*(DD29-DE29)/(100*CV29*(1000-AU29*DD29))</f>
        <v>0</v>
      </c>
      <c r="AI29">
        <f>(AJ29 - AK29 - DI29*1E3/(8.314*(DK29+273.15)) * AM29/DH29 * AL29) * DH29/(100*CV29) * (1000 - DE29)/1000</f>
        <v>0</v>
      </c>
      <c r="AJ29">
        <v>426.7595815798334</v>
      </c>
      <c r="AK29">
        <v>416.7548606060605</v>
      </c>
      <c r="AL29">
        <v>-0.05919884069233494</v>
      </c>
      <c r="AM29">
        <v>64.77585042542299</v>
      </c>
      <c r="AN29">
        <f>(AP29 - AO29 + DI29*1E3/(8.314*(DK29+273.15)) * AR29/DH29 * AQ29) * DH29/(100*CV29) * 1000/(1000 - AP29)</f>
        <v>0</v>
      </c>
      <c r="AO29">
        <v>15.98028015386643</v>
      </c>
      <c r="AP29">
        <v>18.36600969696971</v>
      </c>
      <c r="AQ29">
        <v>0.0002424880044044947</v>
      </c>
      <c r="AR29">
        <v>84.66310809120986</v>
      </c>
      <c r="AS29">
        <v>1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MAX(0,($B$13+$C$13*DP29)/(1+$D$13*DP29)*DI29/(DK29+273)*$E$13)</f>
        <v>0</v>
      </c>
      <c r="AX29" t="s">
        <v>418</v>
      </c>
      <c r="AY29">
        <v>10269.2</v>
      </c>
      <c r="AZ29">
        <v>764.4199999999998</v>
      </c>
      <c r="BA29">
        <v>3017.9</v>
      </c>
      <c r="BB29">
        <f>1-AZ29/BA29</f>
        <v>0</v>
      </c>
      <c r="BC29">
        <v>-3.146287471671204</v>
      </c>
      <c r="BD29" t="s">
        <v>470</v>
      </c>
      <c r="BE29">
        <v>14399.9</v>
      </c>
      <c r="BF29">
        <v>698.8358076923079</v>
      </c>
      <c r="BG29">
        <v>779.597</v>
      </c>
      <c r="BH29">
        <f>1-BF29/BG29</f>
        <v>0</v>
      </c>
      <c r="BI29">
        <v>0.5</v>
      </c>
      <c r="BJ29">
        <f>CS29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420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BZ29">
        <v>29</v>
      </c>
      <c r="CA29">
        <v>300</v>
      </c>
      <c r="CB29">
        <v>275</v>
      </c>
      <c r="CC29">
        <v>300</v>
      </c>
      <c r="CD29">
        <v>14399.9</v>
      </c>
      <c r="CE29">
        <v>762.66</v>
      </c>
      <c r="CF29">
        <v>-0.0112066</v>
      </c>
      <c r="CG29">
        <v>-1.44</v>
      </c>
      <c r="CH29" t="s">
        <v>420</v>
      </c>
      <c r="CI29" t="s">
        <v>420</v>
      </c>
      <c r="CJ29" t="s">
        <v>420</v>
      </c>
      <c r="CK29" t="s">
        <v>420</v>
      </c>
      <c r="CL29" t="s">
        <v>420</v>
      </c>
      <c r="CM29" t="s">
        <v>420</v>
      </c>
      <c r="CN29" t="s">
        <v>420</v>
      </c>
      <c r="CO29" t="s">
        <v>420</v>
      </c>
      <c r="CP29" t="s">
        <v>420</v>
      </c>
      <c r="CQ29" t="s">
        <v>420</v>
      </c>
      <c r="CR29">
        <f>$B$11*DQ29+$C$11*DR29+$F$11*EC29*(1-EF29)</f>
        <v>0</v>
      </c>
      <c r="CS29">
        <f>CR29*CT29</f>
        <v>0</v>
      </c>
      <c r="CT29">
        <f>($B$11*$D$9+$C$11*$D$9+$F$11*((EP29+EH29)/MAX(EP29+EH29+EQ29, 0.1)*$I$9+EQ29/MAX(EP29+EH29+EQ29, 0.1)*$J$9))/($B$11+$C$11+$F$11)</f>
        <v>0</v>
      </c>
      <c r="CU29">
        <f>($B$11*$K$9+$C$11*$K$9+$F$11*((EP29+EH29)/MAX(EP29+EH29+EQ29, 0.1)*$P$9+EQ29/MAX(EP29+EH29+EQ29, 0.1)*$Q$9))/($B$11+$C$11+$F$11)</f>
        <v>0</v>
      </c>
      <c r="CV29">
        <v>6</v>
      </c>
      <c r="CW29">
        <v>0.5</v>
      </c>
      <c r="CX29" t="s">
        <v>421</v>
      </c>
      <c r="CY29">
        <v>2</v>
      </c>
      <c r="CZ29" t="b">
        <v>0</v>
      </c>
      <c r="DA29">
        <v>1659715088</v>
      </c>
      <c r="DB29">
        <v>409.97</v>
      </c>
      <c r="DC29">
        <v>419.8800967741934</v>
      </c>
      <c r="DD29">
        <v>18.31920967741935</v>
      </c>
      <c r="DE29">
        <v>15.93927096774194</v>
      </c>
      <c r="DF29">
        <v>406.448</v>
      </c>
      <c r="DG29">
        <v>18.16420967741935</v>
      </c>
      <c r="DH29">
        <v>500.0834193548387</v>
      </c>
      <c r="DI29">
        <v>90.60345161290324</v>
      </c>
      <c r="DJ29">
        <v>0.1000372580645161</v>
      </c>
      <c r="DK29">
        <v>24.59369032258064</v>
      </c>
      <c r="DL29">
        <v>25.02681612903226</v>
      </c>
      <c r="DM29">
        <v>999.9000000000003</v>
      </c>
      <c r="DN29">
        <v>0</v>
      </c>
      <c r="DO29">
        <v>0</v>
      </c>
      <c r="DP29">
        <v>9997.37387096774</v>
      </c>
      <c r="DQ29">
        <v>0</v>
      </c>
      <c r="DR29">
        <v>11.8603</v>
      </c>
      <c r="DS29">
        <v>-9.943025483870967</v>
      </c>
      <c r="DT29">
        <v>417.6071290322581</v>
      </c>
      <c r="DU29">
        <v>426.6812903225806</v>
      </c>
      <c r="DV29">
        <v>2.427046129032258</v>
      </c>
      <c r="DW29">
        <v>419.8800967741934</v>
      </c>
      <c r="DX29">
        <v>15.93927096774194</v>
      </c>
      <c r="DY29">
        <v>1.664051935483871</v>
      </c>
      <c r="DZ29">
        <v>1.444152903225806</v>
      </c>
      <c r="EA29">
        <v>14.56508387096774</v>
      </c>
      <c r="EB29">
        <v>12.38932580645161</v>
      </c>
      <c r="EC29">
        <v>1999.967096774193</v>
      </c>
      <c r="ED29">
        <v>0.9800037741935484</v>
      </c>
      <c r="EE29">
        <v>0.0199959</v>
      </c>
      <c r="EF29">
        <v>0</v>
      </c>
      <c r="EG29">
        <v>698.9240967741935</v>
      </c>
      <c r="EH29">
        <v>5.000560000000002</v>
      </c>
      <c r="EI29">
        <v>13916.00967741936</v>
      </c>
      <c r="EJ29">
        <v>17294.60322580645</v>
      </c>
      <c r="EK29">
        <v>37.42932258064517</v>
      </c>
      <c r="EL29">
        <v>39.15290322580644</v>
      </c>
      <c r="EM29">
        <v>37.85654838709677</v>
      </c>
      <c r="EN29">
        <v>38.40699999999999</v>
      </c>
      <c r="EO29">
        <v>39.23567741935482</v>
      </c>
      <c r="EP29">
        <v>1955.075806451613</v>
      </c>
      <c r="EQ29">
        <v>39.89032258064518</v>
      </c>
      <c r="ER29">
        <v>0</v>
      </c>
      <c r="ES29">
        <v>177.3999998569489</v>
      </c>
      <c r="ET29">
        <v>0</v>
      </c>
      <c r="EU29">
        <v>698.8358076923079</v>
      </c>
      <c r="EV29">
        <v>-10.58184616399206</v>
      </c>
      <c r="EW29">
        <v>-168.2769233003176</v>
      </c>
      <c r="EX29">
        <v>13914.96538461538</v>
      </c>
      <c r="EY29">
        <v>15</v>
      </c>
      <c r="EZ29">
        <v>1659715119.5</v>
      </c>
      <c r="FA29" t="s">
        <v>471</v>
      </c>
      <c r="FB29">
        <v>1659715114</v>
      </c>
      <c r="FC29">
        <v>1659715119.5</v>
      </c>
      <c r="FD29">
        <v>14</v>
      </c>
      <c r="FE29">
        <v>0.002</v>
      </c>
      <c r="FF29">
        <v>-0.004</v>
      </c>
      <c r="FG29">
        <v>3.522</v>
      </c>
      <c r="FH29">
        <v>0.155</v>
      </c>
      <c r="FI29">
        <v>420</v>
      </c>
      <c r="FJ29">
        <v>16</v>
      </c>
      <c r="FK29">
        <v>0.12</v>
      </c>
      <c r="FL29">
        <v>0.06</v>
      </c>
      <c r="FM29">
        <v>-8.806066585365853</v>
      </c>
      <c r="FN29">
        <v>-18.13100508710802</v>
      </c>
      <c r="FO29">
        <v>1.92554103565929</v>
      </c>
      <c r="FP29">
        <v>0</v>
      </c>
      <c r="FQ29">
        <v>699.8817058823528</v>
      </c>
      <c r="FR29">
        <v>-16.54080978866497</v>
      </c>
      <c r="FS29">
        <v>1.705556430325365</v>
      </c>
      <c r="FT29">
        <v>0</v>
      </c>
      <c r="FU29">
        <v>2.452593658536585</v>
      </c>
      <c r="FV29">
        <v>-0.4594822996515633</v>
      </c>
      <c r="FW29">
        <v>0.04573960144419325</v>
      </c>
      <c r="FX29">
        <v>0</v>
      </c>
      <c r="FY29">
        <v>0</v>
      </c>
      <c r="FZ29">
        <v>3</v>
      </c>
      <c r="GA29" t="s">
        <v>457</v>
      </c>
      <c r="GB29">
        <v>2.98055</v>
      </c>
      <c r="GC29">
        <v>2.72831</v>
      </c>
      <c r="GD29">
        <v>0.08423310000000001</v>
      </c>
      <c r="GE29">
        <v>0.0869096</v>
      </c>
      <c r="GF29">
        <v>0.08925710000000001</v>
      </c>
      <c r="GG29">
        <v>0.08154699999999999</v>
      </c>
      <c r="GH29">
        <v>27461.7</v>
      </c>
      <c r="GI29">
        <v>27013.4</v>
      </c>
      <c r="GJ29">
        <v>30513.4</v>
      </c>
      <c r="GK29">
        <v>29827.6</v>
      </c>
      <c r="GL29">
        <v>38345.1</v>
      </c>
      <c r="GM29">
        <v>36074.4</v>
      </c>
      <c r="GN29">
        <v>46669.1</v>
      </c>
      <c r="GO29">
        <v>44357.3</v>
      </c>
      <c r="GP29">
        <v>1.87348</v>
      </c>
      <c r="GQ29">
        <v>1.87388</v>
      </c>
      <c r="GR29">
        <v>0.106506</v>
      </c>
      <c r="GS29">
        <v>0</v>
      </c>
      <c r="GT29">
        <v>23.2681</v>
      </c>
      <c r="GU29">
        <v>999.9</v>
      </c>
      <c r="GV29">
        <v>40.3</v>
      </c>
      <c r="GW29">
        <v>30.3</v>
      </c>
      <c r="GX29">
        <v>19.2774</v>
      </c>
      <c r="GY29">
        <v>63.1594</v>
      </c>
      <c r="GZ29">
        <v>20.8574</v>
      </c>
      <c r="HA29">
        <v>1</v>
      </c>
      <c r="HB29">
        <v>-0.0834934</v>
      </c>
      <c r="HC29">
        <v>1.52204</v>
      </c>
      <c r="HD29">
        <v>20.1921</v>
      </c>
      <c r="HE29">
        <v>5.23601</v>
      </c>
      <c r="HF29">
        <v>11.968</v>
      </c>
      <c r="HG29">
        <v>4.97185</v>
      </c>
      <c r="HH29">
        <v>3.291</v>
      </c>
      <c r="HI29">
        <v>9999</v>
      </c>
      <c r="HJ29">
        <v>9999</v>
      </c>
      <c r="HK29">
        <v>9999</v>
      </c>
      <c r="HL29">
        <v>326.4</v>
      </c>
      <c r="HM29">
        <v>4.9729</v>
      </c>
      <c r="HN29">
        <v>1.87729</v>
      </c>
      <c r="HO29">
        <v>1.8754</v>
      </c>
      <c r="HP29">
        <v>1.8782</v>
      </c>
      <c r="HQ29">
        <v>1.87495</v>
      </c>
      <c r="HR29">
        <v>1.87851</v>
      </c>
      <c r="HS29">
        <v>1.87561</v>
      </c>
      <c r="HT29">
        <v>1.87675</v>
      </c>
      <c r="HU29">
        <v>0</v>
      </c>
      <c r="HV29">
        <v>0</v>
      </c>
      <c r="HW29">
        <v>0</v>
      </c>
      <c r="HX29">
        <v>0</v>
      </c>
      <c r="HY29" t="s">
        <v>424</v>
      </c>
      <c r="HZ29" t="s">
        <v>425</v>
      </c>
      <c r="IA29" t="s">
        <v>426</v>
      </c>
      <c r="IB29" t="s">
        <v>426</v>
      </c>
      <c r="IC29" t="s">
        <v>426</v>
      </c>
      <c r="ID29" t="s">
        <v>426</v>
      </c>
      <c r="IE29">
        <v>0</v>
      </c>
      <c r="IF29">
        <v>100</v>
      </c>
      <c r="IG29">
        <v>100</v>
      </c>
      <c r="IH29">
        <v>3.522</v>
      </c>
      <c r="II29">
        <v>0.155</v>
      </c>
      <c r="IJ29">
        <v>1.983804498518067</v>
      </c>
      <c r="IK29">
        <v>0.004412804809110149</v>
      </c>
      <c r="IL29">
        <v>-1.960508697229263E-06</v>
      </c>
      <c r="IM29">
        <v>5.31278326378808E-10</v>
      </c>
      <c r="IN29">
        <v>-0.0398337685316719</v>
      </c>
      <c r="IO29">
        <v>0.008131528927798164</v>
      </c>
      <c r="IP29">
        <v>0.0002187230901864352</v>
      </c>
      <c r="IQ29">
        <v>3.683962494821091E-06</v>
      </c>
      <c r="IR29">
        <v>17</v>
      </c>
      <c r="IS29">
        <v>2064</v>
      </c>
      <c r="IT29">
        <v>1</v>
      </c>
      <c r="IU29">
        <v>25</v>
      </c>
      <c r="IV29">
        <v>1</v>
      </c>
      <c r="IW29">
        <v>1.1</v>
      </c>
      <c r="IX29">
        <v>1.10229</v>
      </c>
      <c r="IY29">
        <v>2.54272</v>
      </c>
      <c r="IZ29">
        <v>1.39893</v>
      </c>
      <c r="JA29">
        <v>2.34009</v>
      </c>
      <c r="JB29">
        <v>1.44897</v>
      </c>
      <c r="JC29">
        <v>2.4292</v>
      </c>
      <c r="JD29">
        <v>36.2459</v>
      </c>
      <c r="JE29">
        <v>24.1663</v>
      </c>
      <c r="JF29">
        <v>18</v>
      </c>
      <c r="JG29">
        <v>484.975</v>
      </c>
      <c r="JH29">
        <v>455.737</v>
      </c>
      <c r="JI29">
        <v>21.483</v>
      </c>
      <c r="JJ29">
        <v>25.9014</v>
      </c>
      <c r="JK29">
        <v>29.9999</v>
      </c>
      <c r="JL29">
        <v>25.7982</v>
      </c>
      <c r="JM29">
        <v>25.8864</v>
      </c>
      <c r="JN29">
        <v>22.0865</v>
      </c>
      <c r="JO29">
        <v>17.8576</v>
      </c>
      <c r="JP29">
        <v>19.2617</v>
      </c>
      <c r="JQ29">
        <v>21.4671</v>
      </c>
      <c r="JR29">
        <v>420</v>
      </c>
      <c r="JS29">
        <v>16.1194</v>
      </c>
      <c r="JT29">
        <v>100.863</v>
      </c>
      <c r="JU29">
        <v>101.997</v>
      </c>
    </row>
    <row r="30" spans="1:281">
      <c r="A30">
        <v>14</v>
      </c>
      <c r="B30">
        <v>1659716703.1</v>
      </c>
      <c r="C30">
        <v>2666.5</v>
      </c>
      <c r="D30" t="s">
        <v>472</v>
      </c>
      <c r="E30" t="s">
        <v>473</v>
      </c>
      <c r="F30">
        <v>5</v>
      </c>
      <c r="G30" t="s">
        <v>416</v>
      </c>
      <c r="H30" t="s">
        <v>474</v>
      </c>
      <c r="I30">
        <v>1659716695.099999</v>
      </c>
      <c r="J30">
        <f>(K30)/1000</f>
        <v>0</v>
      </c>
      <c r="K30">
        <f>IF(CZ30, AN30, AH30)</f>
        <v>0</v>
      </c>
      <c r="L30">
        <f>IF(CZ30, AI30, AG30)</f>
        <v>0</v>
      </c>
      <c r="M30">
        <f>DB30 - IF(AU30&gt;1, L30*CV30*100.0/(AW30*DP30), 0)</f>
        <v>0</v>
      </c>
      <c r="N30">
        <f>((T30-J30/2)*M30-L30)/(T30+J30/2)</f>
        <v>0</v>
      </c>
      <c r="O30">
        <f>N30*(DI30+DJ30)/1000.0</f>
        <v>0</v>
      </c>
      <c r="P30">
        <f>(DB30 - IF(AU30&gt;1, L30*CV30*100.0/(AW30*DP30), 0))*(DI30+DJ30)/1000.0</f>
        <v>0</v>
      </c>
      <c r="Q30">
        <f>2.0/((1/S30-1/R30)+SIGN(S30)*SQRT((1/S30-1/R30)*(1/S30-1/R30) + 4*CW30/((CW30+1)*(CW30+1))*(2*1/S30*1/R30-1/R30*1/R30)))</f>
        <v>0</v>
      </c>
      <c r="R30">
        <f>IF(LEFT(CX30,1)&lt;&gt;"0",IF(LEFT(CX30,1)="1",3.0,CY30),$D$5+$E$5*(DP30*DI30/($K$5*1000))+$F$5*(DP30*DI30/($K$5*1000))*MAX(MIN(CV30,$J$5),$I$5)*MAX(MIN(CV30,$J$5),$I$5)+$G$5*MAX(MIN(CV30,$J$5),$I$5)*(DP30*DI30/($K$5*1000))+$H$5*(DP30*DI30/($K$5*1000))*(DP30*DI30/($K$5*1000)))</f>
        <v>0</v>
      </c>
      <c r="S30">
        <f>J30*(1000-(1000*0.61365*exp(17.502*W30/(240.97+W30))/(DI30+DJ30)+DD30)/2)/(1000*0.61365*exp(17.502*W30/(240.97+W30))/(DI30+DJ30)-DD30)</f>
        <v>0</v>
      </c>
      <c r="T30">
        <f>1/((CW30+1)/(Q30/1.6)+1/(R30/1.37)) + CW30/((CW30+1)/(Q30/1.6) + CW30/(R30/1.37))</f>
        <v>0</v>
      </c>
      <c r="U30">
        <f>(CR30*CU30)</f>
        <v>0</v>
      </c>
      <c r="V30">
        <f>(DK30+(U30+2*0.95*5.67E-8*(((DK30+$B$7)+273)^4-(DK30+273)^4)-44100*J30)/(1.84*29.3*R30+8*0.95*5.67E-8*(DK30+273)^3))</f>
        <v>0</v>
      </c>
      <c r="W30">
        <f>($C$7*DL30+$D$7*DM30+$E$7*V30)</f>
        <v>0</v>
      </c>
      <c r="X30">
        <f>0.61365*exp(17.502*W30/(240.97+W30))</f>
        <v>0</v>
      </c>
      <c r="Y30">
        <f>(Z30/AA30*100)</f>
        <v>0</v>
      </c>
      <c r="Z30">
        <f>DD30*(DI30+DJ30)/1000</f>
        <v>0</v>
      </c>
      <c r="AA30">
        <f>0.61365*exp(17.502*DK30/(240.97+DK30))</f>
        <v>0</v>
      </c>
      <c r="AB30">
        <f>(X30-DD30*(DI30+DJ30)/1000)</f>
        <v>0</v>
      </c>
      <c r="AC30">
        <f>(-J30*44100)</f>
        <v>0</v>
      </c>
      <c r="AD30">
        <f>2*29.3*R30*0.92*(DK30-W30)</f>
        <v>0</v>
      </c>
      <c r="AE30">
        <f>2*0.95*5.67E-8*(((DK30+$B$7)+273)^4-(W30+273)^4)</f>
        <v>0</v>
      </c>
      <c r="AF30">
        <f>U30+AE30+AC30+AD30</f>
        <v>0</v>
      </c>
      <c r="AG30">
        <f>DH30*AU30*(DC30-DB30*(1000-AU30*DE30)/(1000-AU30*DD30))/(100*CV30)</f>
        <v>0</v>
      </c>
      <c r="AH30">
        <f>1000*DH30*AU30*(DD30-DE30)/(100*CV30*(1000-AU30*DD30))</f>
        <v>0</v>
      </c>
      <c r="AI30">
        <f>(AJ30 - AK30 - DI30*1E3/(8.314*(DK30+273.15)) * AM30/DH30 * AL30) * DH30/(100*CV30) * (1000 - DE30)/1000</f>
        <v>0</v>
      </c>
      <c r="AJ30">
        <v>425.6075063784515</v>
      </c>
      <c r="AK30">
        <v>410.6882606060607</v>
      </c>
      <c r="AL30">
        <v>-0.0001195129979594219</v>
      </c>
      <c r="AM30">
        <v>64.36775068732005</v>
      </c>
      <c r="AN30">
        <f>(AP30 - AO30 + DI30*1E3/(8.314*(DK30+273.15)) * AR30/DH30 * AQ30) * DH30/(100*CV30) * 1000/(1000 - AP30)</f>
        <v>0</v>
      </c>
      <c r="AO30">
        <v>13.19158332904844</v>
      </c>
      <c r="AP30">
        <v>18.61161212121212</v>
      </c>
      <c r="AQ30">
        <v>1.656661026849947E-05</v>
      </c>
      <c r="AR30">
        <v>87.84084041521163</v>
      </c>
      <c r="AS30">
        <v>1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MAX(0,($B$13+$C$13*DP30)/(1+$D$13*DP30)*DI30/(DK30+273)*$E$13)</f>
        <v>0</v>
      </c>
      <c r="AX30" t="s">
        <v>418</v>
      </c>
      <c r="AY30">
        <v>10269.2</v>
      </c>
      <c r="AZ30">
        <v>764.4199999999998</v>
      </c>
      <c r="BA30">
        <v>3017.9</v>
      </c>
      <c r="BB30">
        <f>1-AZ30/BA30</f>
        <v>0</v>
      </c>
      <c r="BC30">
        <v>-3.146287471671204</v>
      </c>
      <c r="BD30" t="s">
        <v>475</v>
      </c>
      <c r="BE30">
        <v>14471.5</v>
      </c>
      <c r="BF30">
        <v>687.1359615384616</v>
      </c>
      <c r="BG30">
        <v>774.4829999999999</v>
      </c>
      <c r="BH30">
        <f>1-BF30/BG30</f>
        <v>0</v>
      </c>
      <c r="BI30">
        <v>0.5</v>
      </c>
      <c r="BJ30">
        <f>CS30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420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BZ30">
        <v>30</v>
      </c>
      <c r="CA30">
        <v>300</v>
      </c>
      <c r="CB30">
        <v>275</v>
      </c>
      <c r="CC30">
        <v>300</v>
      </c>
      <c r="CD30">
        <v>14471.5</v>
      </c>
      <c r="CE30">
        <v>758.9400000000001</v>
      </c>
      <c r="CF30">
        <v>-0.0112598</v>
      </c>
      <c r="CG30">
        <v>-1.7</v>
      </c>
      <c r="CH30" t="s">
        <v>420</v>
      </c>
      <c r="CI30" t="s">
        <v>420</v>
      </c>
      <c r="CJ30" t="s">
        <v>420</v>
      </c>
      <c r="CK30" t="s">
        <v>420</v>
      </c>
      <c r="CL30" t="s">
        <v>420</v>
      </c>
      <c r="CM30" t="s">
        <v>420</v>
      </c>
      <c r="CN30" t="s">
        <v>420</v>
      </c>
      <c r="CO30" t="s">
        <v>420</v>
      </c>
      <c r="CP30" t="s">
        <v>420</v>
      </c>
      <c r="CQ30" t="s">
        <v>420</v>
      </c>
      <c r="CR30">
        <f>$B$11*DQ30+$C$11*DR30+$F$11*EC30*(1-EF30)</f>
        <v>0</v>
      </c>
      <c r="CS30">
        <f>CR30*CT30</f>
        <v>0</v>
      </c>
      <c r="CT30">
        <f>($B$11*$D$9+$C$11*$D$9+$F$11*((EP30+EH30)/MAX(EP30+EH30+EQ30, 0.1)*$I$9+EQ30/MAX(EP30+EH30+EQ30, 0.1)*$J$9))/($B$11+$C$11+$F$11)</f>
        <v>0</v>
      </c>
      <c r="CU30">
        <f>($B$11*$K$9+$C$11*$K$9+$F$11*((EP30+EH30)/MAX(EP30+EH30+EQ30, 0.1)*$P$9+EQ30/MAX(EP30+EH30+EQ30, 0.1)*$Q$9))/($B$11+$C$11+$F$11)</f>
        <v>0</v>
      </c>
      <c r="CV30">
        <v>6</v>
      </c>
      <c r="CW30">
        <v>0.5</v>
      </c>
      <c r="CX30" t="s">
        <v>421</v>
      </c>
      <c r="CY30">
        <v>2</v>
      </c>
      <c r="CZ30" t="b">
        <v>0</v>
      </c>
      <c r="DA30">
        <v>1659716695.099999</v>
      </c>
      <c r="DB30">
        <v>403.1521290322581</v>
      </c>
      <c r="DC30">
        <v>420.0017419354839</v>
      </c>
      <c r="DD30">
        <v>18.51767741935485</v>
      </c>
      <c r="DE30">
        <v>13.19052258064516</v>
      </c>
      <c r="DF30">
        <v>399.5781290322581</v>
      </c>
      <c r="DG30">
        <v>18.41167741935485</v>
      </c>
      <c r="DH30">
        <v>500.069</v>
      </c>
      <c r="DI30">
        <v>90.59625806451612</v>
      </c>
      <c r="DJ30">
        <v>0.1000865709677419</v>
      </c>
      <c r="DK30">
        <v>24.74618387096775</v>
      </c>
      <c r="DL30">
        <v>25.03902580645162</v>
      </c>
      <c r="DM30">
        <v>999.9000000000003</v>
      </c>
      <c r="DN30">
        <v>0</v>
      </c>
      <c r="DO30">
        <v>0</v>
      </c>
      <c r="DP30">
        <v>9991.470322580646</v>
      </c>
      <c r="DQ30">
        <v>0</v>
      </c>
      <c r="DR30">
        <v>11.85406774193548</v>
      </c>
      <c r="DS30">
        <v>-16.95347741935484</v>
      </c>
      <c r="DT30">
        <v>410.6929999999999</v>
      </c>
      <c r="DU30">
        <v>425.6158064516129</v>
      </c>
      <c r="DV30">
        <v>5.423804838709677</v>
      </c>
      <c r="DW30">
        <v>420.0017419354839</v>
      </c>
      <c r="DX30">
        <v>13.19052258064516</v>
      </c>
      <c r="DY30">
        <v>1.686387419354839</v>
      </c>
      <c r="DZ30">
        <v>1.19501129032258</v>
      </c>
      <c r="EA30">
        <v>14.7717064516129</v>
      </c>
      <c r="EB30">
        <v>9.539548064516129</v>
      </c>
      <c r="EC30">
        <v>2000.018064516129</v>
      </c>
      <c r="ED30">
        <v>0.9800019032258063</v>
      </c>
      <c r="EE30">
        <v>0.0199979</v>
      </c>
      <c r="EF30">
        <v>0</v>
      </c>
      <c r="EG30">
        <v>687.1443548387098</v>
      </c>
      <c r="EH30">
        <v>5.000560000000002</v>
      </c>
      <c r="EI30">
        <v>13740.7</v>
      </c>
      <c r="EJ30">
        <v>17295.04838709678</v>
      </c>
      <c r="EK30">
        <v>39.70132258064516</v>
      </c>
      <c r="EL30">
        <v>40.16712903225805</v>
      </c>
      <c r="EM30">
        <v>39.47761290322579</v>
      </c>
      <c r="EN30">
        <v>39.32435483870967</v>
      </c>
      <c r="EO30">
        <v>40.70341935483869</v>
      </c>
      <c r="EP30">
        <v>1955.118064516129</v>
      </c>
      <c r="EQ30">
        <v>39.90000000000001</v>
      </c>
      <c r="ER30">
        <v>0</v>
      </c>
      <c r="ES30">
        <v>1606.599999904633</v>
      </c>
      <c r="ET30">
        <v>0</v>
      </c>
      <c r="EU30">
        <v>687.1359615384616</v>
      </c>
      <c r="EV30">
        <v>-0.8214358954645499</v>
      </c>
      <c r="EW30">
        <v>-31.11111110531295</v>
      </c>
      <c r="EX30">
        <v>13740.35384615384</v>
      </c>
      <c r="EY30">
        <v>15</v>
      </c>
      <c r="EZ30">
        <v>1659716737.1</v>
      </c>
      <c r="FA30" t="s">
        <v>476</v>
      </c>
      <c r="FB30">
        <v>1659716721.1</v>
      </c>
      <c r="FC30">
        <v>1659716737.1</v>
      </c>
      <c r="FD30">
        <v>15</v>
      </c>
      <c r="FE30">
        <v>0.052</v>
      </c>
      <c r="FF30">
        <v>-0.002</v>
      </c>
      <c r="FG30">
        <v>3.574</v>
      </c>
      <c r="FH30">
        <v>0.106</v>
      </c>
      <c r="FI30">
        <v>420</v>
      </c>
      <c r="FJ30">
        <v>13</v>
      </c>
      <c r="FK30">
        <v>0.06</v>
      </c>
      <c r="FL30">
        <v>0.01</v>
      </c>
      <c r="FM30">
        <v>-16.95222</v>
      </c>
      <c r="FN30">
        <v>0.08421388367728351</v>
      </c>
      <c r="FO30">
        <v>0.02632393587592847</v>
      </c>
      <c r="FP30">
        <v>1</v>
      </c>
      <c r="FQ30">
        <v>687.1850000000001</v>
      </c>
      <c r="FR30">
        <v>-0.7566692091004903</v>
      </c>
      <c r="FS30">
        <v>0.1873072342436358</v>
      </c>
      <c r="FT30">
        <v>1</v>
      </c>
      <c r="FU30">
        <v>5.42426375</v>
      </c>
      <c r="FV30">
        <v>-0.01437782363978638</v>
      </c>
      <c r="FW30">
        <v>0.002158065902028948</v>
      </c>
      <c r="FX30">
        <v>1</v>
      </c>
      <c r="FY30">
        <v>3</v>
      </c>
      <c r="FZ30">
        <v>3</v>
      </c>
      <c r="GA30" t="s">
        <v>423</v>
      </c>
      <c r="GB30">
        <v>2.98092</v>
      </c>
      <c r="GC30">
        <v>2.72814</v>
      </c>
      <c r="GD30">
        <v>0.08336490000000001</v>
      </c>
      <c r="GE30">
        <v>0.0869798</v>
      </c>
      <c r="GF30">
        <v>0.0901935</v>
      </c>
      <c r="GG30">
        <v>0.0709511</v>
      </c>
      <c r="GH30">
        <v>27515.3</v>
      </c>
      <c r="GI30">
        <v>27021.9</v>
      </c>
      <c r="GJ30">
        <v>30542.1</v>
      </c>
      <c r="GK30">
        <v>29837.4</v>
      </c>
      <c r="GL30">
        <v>38338.8</v>
      </c>
      <c r="GM30">
        <v>36509.2</v>
      </c>
      <c r="GN30">
        <v>46711</v>
      </c>
      <c r="GO30">
        <v>44374.2</v>
      </c>
      <c r="GP30">
        <v>1.87765</v>
      </c>
      <c r="GQ30">
        <v>1.87103</v>
      </c>
      <c r="GR30">
        <v>0.109434</v>
      </c>
      <c r="GS30">
        <v>0</v>
      </c>
      <c r="GT30">
        <v>23.2309</v>
      </c>
      <c r="GU30">
        <v>999.9</v>
      </c>
      <c r="GV30">
        <v>37</v>
      </c>
      <c r="GW30">
        <v>30.9</v>
      </c>
      <c r="GX30">
        <v>18.3194</v>
      </c>
      <c r="GY30">
        <v>63.1505</v>
      </c>
      <c r="GZ30">
        <v>21.3221</v>
      </c>
      <c r="HA30">
        <v>1</v>
      </c>
      <c r="HB30">
        <v>-0.114141</v>
      </c>
      <c r="HC30">
        <v>1.50312</v>
      </c>
      <c r="HD30">
        <v>20.1899</v>
      </c>
      <c r="HE30">
        <v>5.23721</v>
      </c>
      <c r="HF30">
        <v>11.968</v>
      </c>
      <c r="HG30">
        <v>4.97235</v>
      </c>
      <c r="HH30">
        <v>3.29078</v>
      </c>
      <c r="HI30">
        <v>9999</v>
      </c>
      <c r="HJ30">
        <v>9999</v>
      </c>
      <c r="HK30">
        <v>9999</v>
      </c>
      <c r="HL30">
        <v>326.8</v>
      </c>
      <c r="HM30">
        <v>4.9729</v>
      </c>
      <c r="HN30">
        <v>1.87729</v>
      </c>
      <c r="HO30">
        <v>1.87545</v>
      </c>
      <c r="HP30">
        <v>1.87821</v>
      </c>
      <c r="HQ30">
        <v>1.87498</v>
      </c>
      <c r="HR30">
        <v>1.87853</v>
      </c>
      <c r="HS30">
        <v>1.87561</v>
      </c>
      <c r="HT30">
        <v>1.87678</v>
      </c>
      <c r="HU30">
        <v>0</v>
      </c>
      <c r="HV30">
        <v>0</v>
      </c>
      <c r="HW30">
        <v>0</v>
      </c>
      <c r="HX30">
        <v>0</v>
      </c>
      <c r="HY30" t="s">
        <v>424</v>
      </c>
      <c r="HZ30" t="s">
        <v>425</v>
      </c>
      <c r="IA30" t="s">
        <v>426</v>
      </c>
      <c r="IB30" t="s">
        <v>426</v>
      </c>
      <c r="IC30" t="s">
        <v>426</v>
      </c>
      <c r="ID30" t="s">
        <v>426</v>
      </c>
      <c r="IE30">
        <v>0</v>
      </c>
      <c r="IF30">
        <v>100</v>
      </c>
      <c r="IG30">
        <v>100</v>
      </c>
      <c r="IH30">
        <v>3.574</v>
      </c>
      <c r="II30">
        <v>0.106</v>
      </c>
      <c r="IJ30">
        <v>1.985888329815496</v>
      </c>
      <c r="IK30">
        <v>0.004412804809110149</v>
      </c>
      <c r="IL30">
        <v>-1.960508697229263E-06</v>
      </c>
      <c r="IM30">
        <v>5.31278326378808E-10</v>
      </c>
      <c r="IN30">
        <v>-0.04420823883269407</v>
      </c>
      <c r="IO30">
        <v>0.008131528927798164</v>
      </c>
      <c r="IP30">
        <v>0.0002187230901864352</v>
      </c>
      <c r="IQ30">
        <v>3.683962494821091E-06</v>
      </c>
      <c r="IR30">
        <v>17</v>
      </c>
      <c r="IS30">
        <v>2064</v>
      </c>
      <c r="IT30">
        <v>1</v>
      </c>
      <c r="IU30">
        <v>25</v>
      </c>
      <c r="IV30">
        <v>26.5</v>
      </c>
      <c r="IW30">
        <v>26.4</v>
      </c>
      <c r="IX30">
        <v>1.10107</v>
      </c>
      <c r="IY30">
        <v>2.55127</v>
      </c>
      <c r="IZ30">
        <v>1.39893</v>
      </c>
      <c r="JA30">
        <v>2.34009</v>
      </c>
      <c r="JB30">
        <v>1.44897</v>
      </c>
      <c r="JC30">
        <v>2.34009</v>
      </c>
      <c r="JD30">
        <v>36.4814</v>
      </c>
      <c r="JE30">
        <v>24.1663</v>
      </c>
      <c r="JF30">
        <v>18</v>
      </c>
      <c r="JG30">
        <v>484.314</v>
      </c>
      <c r="JH30">
        <v>450.505</v>
      </c>
      <c r="JI30">
        <v>21.6471</v>
      </c>
      <c r="JJ30">
        <v>25.516</v>
      </c>
      <c r="JK30">
        <v>30.0001</v>
      </c>
      <c r="JL30">
        <v>25.3784</v>
      </c>
      <c r="JM30">
        <v>25.4609</v>
      </c>
      <c r="JN30">
        <v>22.0859</v>
      </c>
      <c r="JO30">
        <v>28.3066</v>
      </c>
      <c r="JP30">
        <v>10.0599</v>
      </c>
      <c r="JQ30">
        <v>21.6291</v>
      </c>
      <c r="JR30">
        <v>420</v>
      </c>
      <c r="JS30">
        <v>13.1519</v>
      </c>
      <c r="JT30">
        <v>100.956</v>
      </c>
      <c r="JU30">
        <v>102.033</v>
      </c>
    </row>
    <row r="31" spans="1:281">
      <c r="A31">
        <v>15</v>
      </c>
      <c r="B31">
        <v>1659716798.1</v>
      </c>
      <c r="C31">
        <v>2761.5</v>
      </c>
      <c r="D31" t="s">
        <v>477</v>
      </c>
      <c r="E31" t="s">
        <v>478</v>
      </c>
      <c r="F31">
        <v>5</v>
      </c>
      <c r="G31" t="s">
        <v>416</v>
      </c>
      <c r="H31" t="s">
        <v>474</v>
      </c>
      <c r="I31">
        <v>1659716790.099999</v>
      </c>
      <c r="J31">
        <f>(K31)/1000</f>
        <v>0</v>
      </c>
      <c r="K31">
        <f>IF(CZ31, AN31, AH31)</f>
        <v>0</v>
      </c>
      <c r="L31">
        <f>IF(CZ31, AI31, AG31)</f>
        <v>0</v>
      </c>
      <c r="M31">
        <f>DB31 - IF(AU31&gt;1, L31*CV31*100.0/(AW31*DP31), 0)</f>
        <v>0</v>
      </c>
      <c r="N31">
        <f>((T31-J31/2)*M31-L31)/(T31+J31/2)</f>
        <v>0</v>
      </c>
      <c r="O31">
        <f>N31*(DI31+DJ31)/1000.0</f>
        <v>0</v>
      </c>
      <c r="P31">
        <f>(DB31 - IF(AU31&gt;1, L31*CV31*100.0/(AW31*DP31), 0))*(DI31+DJ31)/1000.0</f>
        <v>0</v>
      </c>
      <c r="Q31">
        <f>2.0/((1/S31-1/R31)+SIGN(S31)*SQRT((1/S31-1/R31)*(1/S31-1/R31) + 4*CW31/((CW31+1)*(CW31+1))*(2*1/S31*1/R31-1/R31*1/R31)))</f>
        <v>0</v>
      </c>
      <c r="R31">
        <f>IF(LEFT(CX31,1)&lt;&gt;"0",IF(LEFT(CX31,1)="1",3.0,CY31),$D$5+$E$5*(DP31*DI31/($K$5*1000))+$F$5*(DP31*DI31/($K$5*1000))*MAX(MIN(CV31,$J$5),$I$5)*MAX(MIN(CV31,$J$5),$I$5)+$G$5*MAX(MIN(CV31,$J$5),$I$5)*(DP31*DI31/($K$5*1000))+$H$5*(DP31*DI31/($K$5*1000))*(DP31*DI31/($K$5*1000)))</f>
        <v>0</v>
      </c>
      <c r="S31">
        <f>J31*(1000-(1000*0.61365*exp(17.502*W31/(240.97+W31))/(DI31+DJ31)+DD31)/2)/(1000*0.61365*exp(17.502*W31/(240.97+W31))/(DI31+DJ31)-DD31)</f>
        <v>0</v>
      </c>
      <c r="T31">
        <f>1/((CW31+1)/(Q31/1.6)+1/(R31/1.37)) + CW31/((CW31+1)/(Q31/1.6) + CW31/(R31/1.37))</f>
        <v>0</v>
      </c>
      <c r="U31">
        <f>(CR31*CU31)</f>
        <v>0</v>
      </c>
      <c r="V31">
        <f>(DK31+(U31+2*0.95*5.67E-8*(((DK31+$B$7)+273)^4-(DK31+273)^4)-44100*J31)/(1.84*29.3*R31+8*0.95*5.67E-8*(DK31+273)^3))</f>
        <v>0</v>
      </c>
      <c r="W31">
        <f>($C$7*DL31+$D$7*DM31+$E$7*V31)</f>
        <v>0</v>
      </c>
      <c r="X31">
        <f>0.61365*exp(17.502*W31/(240.97+W31))</f>
        <v>0</v>
      </c>
      <c r="Y31">
        <f>(Z31/AA31*100)</f>
        <v>0</v>
      </c>
      <c r="Z31">
        <f>DD31*(DI31+DJ31)/1000</f>
        <v>0</v>
      </c>
      <c r="AA31">
        <f>0.61365*exp(17.502*DK31/(240.97+DK31))</f>
        <v>0</v>
      </c>
      <c r="AB31">
        <f>(X31-DD31*(DI31+DJ31)/1000)</f>
        <v>0</v>
      </c>
      <c r="AC31">
        <f>(-J31*44100)</f>
        <v>0</v>
      </c>
      <c r="AD31">
        <f>2*29.3*R31*0.92*(DK31-W31)</f>
        <v>0</v>
      </c>
      <c r="AE31">
        <f>2*0.95*5.67E-8*(((DK31+$B$7)+273)^4-(W31+273)^4)</f>
        <v>0</v>
      </c>
      <c r="AF31">
        <f>U31+AE31+AC31+AD31</f>
        <v>0</v>
      </c>
      <c r="AG31">
        <f>DH31*AU31*(DC31-DB31*(1000-AU31*DE31)/(1000-AU31*DD31))/(100*CV31)</f>
        <v>0</v>
      </c>
      <c r="AH31">
        <f>1000*DH31*AU31*(DD31-DE31)/(100*CV31*(1000-AU31*DD31))</f>
        <v>0</v>
      </c>
      <c r="AI31">
        <f>(AJ31 - AK31 - DI31*1E3/(8.314*(DK31+273.15)) * AM31/DH31 * AL31) * DH31/(100*CV31) * (1000 - DE31)/1000</f>
        <v>0</v>
      </c>
      <c r="AJ31">
        <v>324.2446896188254</v>
      </c>
      <c r="AK31">
        <v>312.9350848484848</v>
      </c>
      <c r="AL31">
        <v>-0.004183702959734907</v>
      </c>
      <c r="AM31">
        <v>65.10401918975427</v>
      </c>
      <c r="AN31">
        <f>(AP31 - AO31 + DI31*1E3/(8.314*(DK31+273.15)) * AR31/DH31 * AQ31) * DH31/(100*CV31) * 1000/(1000 - AP31)</f>
        <v>0</v>
      </c>
      <c r="AO31">
        <v>13.17208793125697</v>
      </c>
      <c r="AP31">
        <v>18.59494848484848</v>
      </c>
      <c r="AQ31">
        <v>-3.645977712427779E-05</v>
      </c>
      <c r="AR31">
        <v>80.75854460861073</v>
      </c>
      <c r="AS31">
        <v>1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MAX(0,($B$13+$C$13*DP31)/(1+$D$13*DP31)*DI31/(DK31+273)*$E$13)</f>
        <v>0</v>
      </c>
      <c r="AX31" t="s">
        <v>418</v>
      </c>
      <c r="AY31">
        <v>10269.2</v>
      </c>
      <c r="AZ31">
        <v>764.4199999999998</v>
      </c>
      <c r="BA31">
        <v>3017.9</v>
      </c>
      <c r="BB31">
        <f>1-AZ31/BA31</f>
        <v>0</v>
      </c>
      <c r="BC31">
        <v>-3.146287471671204</v>
      </c>
      <c r="BD31" t="s">
        <v>479</v>
      </c>
      <c r="BE31">
        <v>14473.8</v>
      </c>
      <c r="BF31">
        <v>678.2386</v>
      </c>
      <c r="BG31">
        <v>759.107</v>
      </c>
      <c r="BH31">
        <f>1-BF31/BG31</f>
        <v>0</v>
      </c>
      <c r="BI31">
        <v>0.5</v>
      </c>
      <c r="BJ31">
        <f>CS31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420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BZ31">
        <v>31</v>
      </c>
      <c r="CA31">
        <v>300</v>
      </c>
      <c r="CB31">
        <v>275</v>
      </c>
      <c r="CC31">
        <v>300</v>
      </c>
      <c r="CD31">
        <v>14473.8</v>
      </c>
      <c r="CE31">
        <v>742.53</v>
      </c>
      <c r="CF31">
        <v>-0.0112618</v>
      </c>
      <c r="CG31">
        <v>-1.21</v>
      </c>
      <c r="CH31" t="s">
        <v>420</v>
      </c>
      <c r="CI31" t="s">
        <v>420</v>
      </c>
      <c r="CJ31" t="s">
        <v>420</v>
      </c>
      <c r="CK31" t="s">
        <v>420</v>
      </c>
      <c r="CL31" t="s">
        <v>420</v>
      </c>
      <c r="CM31" t="s">
        <v>420</v>
      </c>
      <c r="CN31" t="s">
        <v>420</v>
      </c>
      <c r="CO31" t="s">
        <v>420</v>
      </c>
      <c r="CP31" t="s">
        <v>420</v>
      </c>
      <c r="CQ31" t="s">
        <v>420</v>
      </c>
      <c r="CR31">
        <f>$B$11*DQ31+$C$11*DR31+$F$11*EC31*(1-EF31)</f>
        <v>0</v>
      </c>
      <c r="CS31">
        <f>CR31*CT31</f>
        <v>0</v>
      </c>
      <c r="CT31">
        <f>($B$11*$D$9+$C$11*$D$9+$F$11*((EP31+EH31)/MAX(EP31+EH31+EQ31, 0.1)*$I$9+EQ31/MAX(EP31+EH31+EQ31, 0.1)*$J$9))/($B$11+$C$11+$F$11)</f>
        <v>0</v>
      </c>
      <c r="CU31">
        <f>($B$11*$K$9+$C$11*$K$9+$F$11*((EP31+EH31)/MAX(EP31+EH31+EQ31, 0.1)*$P$9+EQ31/MAX(EP31+EH31+EQ31, 0.1)*$Q$9))/($B$11+$C$11+$F$11)</f>
        <v>0</v>
      </c>
      <c r="CV31">
        <v>6</v>
      </c>
      <c r="CW31">
        <v>0.5</v>
      </c>
      <c r="CX31" t="s">
        <v>421</v>
      </c>
      <c r="CY31">
        <v>2</v>
      </c>
      <c r="CZ31" t="b">
        <v>0</v>
      </c>
      <c r="DA31">
        <v>1659716790.099999</v>
      </c>
      <c r="DB31">
        <v>307.1881612903226</v>
      </c>
      <c r="DC31">
        <v>319.9841290322581</v>
      </c>
      <c r="DD31">
        <v>18.50744838709678</v>
      </c>
      <c r="DE31">
        <v>13.17541290322581</v>
      </c>
      <c r="DF31">
        <v>303.9901612903226</v>
      </c>
      <c r="DG31">
        <v>18.40244838709678</v>
      </c>
      <c r="DH31">
        <v>500.0814516129033</v>
      </c>
      <c r="DI31">
        <v>90.60065806451613</v>
      </c>
      <c r="DJ31">
        <v>0.0999747806451613</v>
      </c>
      <c r="DK31">
        <v>24.6254741935484</v>
      </c>
      <c r="DL31">
        <v>24.97203870967742</v>
      </c>
      <c r="DM31">
        <v>999.9000000000003</v>
      </c>
      <c r="DN31">
        <v>0</v>
      </c>
      <c r="DO31">
        <v>0</v>
      </c>
      <c r="DP31">
        <v>10000.64806451613</v>
      </c>
      <c r="DQ31">
        <v>0</v>
      </c>
      <c r="DR31">
        <v>11.8603</v>
      </c>
      <c r="DS31">
        <v>-12.78139677419355</v>
      </c>
      <c r="DT31">
        <v>313.0260645161291</v>
      </c>
      <c r="DU31">
        <v>324.2563870967741</v>
      </c>
      <c r="DV31">
        <v>5.42763677419355</v>
      </c>
      <c r="DW31">
        <v>319.9841290322581</v>
      </c>
      <c r="DX31">
        <v>13.17541290322581</v>
      </c>
      <c r="DY31">
        <v>1.68544870967742</v>
      </c>
      <c r="DZ31">
        <v>1.193701612903226</v>
      </c>
      <c r="EA31">
        <v>14.76305161290322</v>
      </c>
      <c r="EB31">
        <v>9.523220967741933</v>
      </c>
      <c r="EC31">
        <v>1999.983548387097</v>
      </c>
      <c r="ED31">
        <v>0.9799971612903225</v>
      </c>
      <c r="EE31">
        <v>0.02000286129032258</v>
      </c>
      <c r="EF31">
        <v>0</v>
      </c>
      <c r="EG31">
        <v>678.2536129032259</v>
      </c>
      <c r="EH31">
        <v>5.000560000000002</v>
      </c>
      <c r="EI31">
        <v>13532.15483870967</v>
      </c>
      <c r="EJ31">
        <v>17294.72258064516</v>
      </c>
      <c r="EK31">
        <v>39.11267741935483</v>
      </c>
      <c r="EL31">
        <v>39.59248387096772</v>
      </c>
      <c r="EM31">
        <v>38.88687096774193</v>
      </c>
      <c r="EN31">
        <v>38.43719354838709</v>
      </c>
      <c r="EO31">
        <v>40.02206451612904</v>
      </c>
      <c r="EP31">
        <v>1955.076774193548</v>
      </c>
      <c r="EQ31">
        <v>39.90451612903227</v>
      </c>
      <c r="ER31">
        <v>0</v>
      </c>
      <c r="ES31">
        <v>94.79999995231628</v>
      </c>
      <c r="ET31">
        <v>0</v>
      </c>
      <c r="EU31">
        <v>678.2386</v>
      </c>
      <c r="EV31">
        <v>0.286615379548553</v>
      </c>
      <c r="EW31">
        <v>-10.18461536802585</v>
      </c>
      <c r="EX31">
        <v>13532.16</v>
      </c>
      <c r="EY31">
        <v>15</v>
      </c>
      <c r="EZ31">
        <v>1659716833.1</v>
      </c>
      <c r="FA31" t="s">
        <v>480</v>
      </c>
      <c r="FB31">
        <v>1659716821.1</v>
      </c>
      <c r="FC31">
        <v>1659716833.1</v>
      </c>
      <c r="FD31">
        <v>16</v>
      </c>
      <c r="FE31">
        <v>-0.057</v>
      </c>
      <c r="FF31">
        <v>-0.001</v>
      </c>
      <c r="FG31">
        <v>3.198</v>
      </c>
      <c r="FH31">
        <v>0.105</v>
      </c>
      <c r="FI31">
        <v>320</v>
      </c>
      <c r="FJ31">
        <v>13</v>
      </c>
      <c r="FK31">
        <v>0.14</v>
      </c>
      <c r="FL31">
        <v>0.02</v>
      </c>
      <c r="FM31">
        <v>-12.69453</v>
      </c>
      <c r="FN31">
        <v>-1.596457035647249</v>
      </c>
      <c r="FO31">
        <v>0.1703828295339644</v>
      </c>
      <c r="FP31">
        <v>0</v>
      </c>
      <c r="FQ31">
        <v>678.287705882353</v>
      </c>
      <c r="FR31">
        <v>-0.8077922114927439</v>
      </c>
      <c r="FS31">
        <v>0.2430306842660092</v>
      </c>
      <c r="FT31">
        <v>1</v>
      </c>
      <c r="FU31">
        <v>5.430738750000001</v>
      </c>
      <c r="FV31">
        <v>-0.06575110694185514</v>
      </c>
      <c r="FW31">
        <v>0.006612437594223461</v>
      </c>
      <c r="FX31">
        <v>1</v>
      </c>
      <c r="FY31">
        <v>2</v>
      </c>
      <c r="FZ31">
        <v>3</v>
      </c>
      <c r="GA31" t="s">
        <v>430</v>
      </c>
      <c r="GB31">
        <v>2.98059</v>
      </c>
      <c r="GC31">
        <v>2.72821</v>
      </c>
      <c r="GD31">
        <v>0.0672484</v>
      </c>
      <c r="GE31">
        <v>0.0703927</v>
      </c>
      <c r="GF31">
        <v>0.09014850000000001</v>
      </c>
      <c r="GG31">
        <v>0.07086099999999999</v>
      </c>
      <c r="GH31">
        <v>27999.9</v>
      </c>
      <c r="GI31">
        <v>27512.9</v>
      </c>
      <c r="GJ31">
        <v>30543</v>
      </c>
      <c r="GK31">
        <v>29837.3</v>
      </c>
      <c r="GL31">
        <v>38341.1</v>
      </c>
      <c r="GM31">
        <v>36511.3</v>
      </c>
      <c r="GN31">
        <v>46712.8</v>
      </c>
      <c r="GO31">
        <v>44373.9</v>
      </c>
      <c r="GP31">
        <v>1.8779</v>
      </c>
      <c r="GQ31">
        <v>1.8702</v>
      </c>
      <c r="GR31">
        <v>0.105724</v>
      </c>
      <c r="GS31">
        <v>0</v>
      </c>
      <c r="GT31">
        <v>23.2339</v>
      </c>
      <c r="GU31">
        <v>999.9</v>
      </c>
      <c r="GV31">
        <v>36.9</v>
      </c>
      <c r="GW31">
        <v>30.9</v>
      </c>
      <c r="GX31">
        <v>18.2685</v>
      </c>
      <c r="GY31">
        <v>63.4905</v>
      </c>
      <c r="GZ31">
        <v>21.6346</v>
      </c>
      <c r="HA31">
        <v>1</v>
      </c>
      <c r="HB31">
        <v>-0.115081</v>
      </c>
      <c r="HC31">
        <v>1.25019</v>
      </c>
      <c r="HD31">
        <v>20.1924</v>
      </c>
      <c r="HE31">
        <v>5.23556</v>
      </c>
      <c r="HF31">
        <v>11.968</v>
      </c>
      <c r="HG31">
        <v>4.97215</v>
      </c>
      <c r="HH31">
        <v>3.291</v>
      </c>
      <c r="HI31">
        <v>9999</v>
      </c>
      <c r="HJ31">
        <v>9999</v>
      </c>
      <c r="HK31">
        <v>9999</v>
      </c>
      <c r="HL31">
        <v>326.9</v>
      </c>
      <c r="HM31">
        <v>4.97291</v>
      </c>
      <c r="HN31">
        <v>1.87731</v>
      </c>
      <c r="HO31">
        <v>1.87544</v>
      </c>
      <c r="HP31">
        <v>1.87825</v>
      </c>
      <c r="HQ31">
        <v>1.87499</v>
      </c>
      <c r="HR31">
        <v>1.87852</v>
      </c>
      <c r="HS31">
        <v>1.87561</v>
      </c>
      <c r="HT31">
        <v>1.87677</v>
      </c>
      <c r="HU31">
        <v>0</v>
      </c>
      <c r="HV31">
        <v>0</v>
      </c>
      <c r="HW31">
        <v>0</v>
      </c>
      <c r="HX31">
        <v>0</v>
      </c>
      <c r="HY31" t="s">
        <v>424</v>
      </c>
      <c r="HZ31" t="s">
        <v>425</v>
      </c>
      <c r="IA31" t="s">
        <v>426</v>
      </c>
      <c r="IB31" t="s">
        <v>426</v>
      </c>
      <c r="IC31" t="s">
        <v>426</v>
      </c>
      <c r="ID31" t="s">
        <v>426</v>
      </c>
      <c r="IE31">
        <v>0</v>
      </c>
      <c r="IF31">
        <v>100</v>
      </c>
      <c r="IG31">
        <v>100</v>
      </c>
      <c r="IH31">
        <v>3.198</v>
      </c>
      <c r="II31">
        <v>0.105</v>
      </c>
      <c r="IJ31">
        <v>2.03739698054286</v>
      </c>
      <c r="IK31">
        <v>0.004412804809110149</v>
      </c>
      <c r="IL31">
        <v>-1.960508697229263E-06</v>
      </c>
      <c r="IM31">
        <v>5.31278326378808E-10</v>
      </c>
      <c r="IN31">
        <v>-0.04607091025950972</v>
      </c>
      <c r="IO31">
        <v>0.008131528927798164</v>
      </c>
      <c r="IP31">
        <v>0.0002187230901864352</v>
      </c>
      <c r="IQ31">
        <v>3.683962494821091E-06</v>
      </c>
      <c r="IR31">
        <v>17</v>
      </c>
      <c r="IS31">
        <v>2064</v>
      </c>
      <c r="IT31">
        <v>1</v>
      </c>
      <c r="IU31">
        <v>25</v>
      </c>
      <c r="IV31">
        <v>1.3</v>
      </c>
      <c r="IW31">
        <v>1</v>
      </c>
      <c r="IX31">
        <v>0.888672</v>
      </c>
      <c r="IY31">
        <v>2.5415</v>
      </c>
      <c r="IZ31">
        <v>1.39893</v>
      </c>
      <c r="JA31">
        <v>2.34009</v>
      </c>
      <c r="JB31">
        <v>1.44897</v>
      </c>
      <c r="JC31">
        <v>2.49146</v>
      </c>
      <c r="JD31">
        <v>36.4814</v>
      </c>
      <c r="JE31">
        <v>24.1751</v>
      </c>
      <c r="JF31">
        <v>18</v>
      </c>
      <c r="JG31">
        <v>484.408</v>
      </c>
      <c r="JH31">
        <v>449.941</v>
      </c>
      <c r="JI31">
        <v>21.5208</v>
      </c>
      <c r="JJ31">
        <v>25.5117</v>
      </c>
      <c r="JK31">
        <v>30.0001</v>
      </c>
      <c r="JL31">
        <v>25.3726</v>
      </c>
      <c r="JM31">
        <v>25.4544</v>
      </c>
      <c r="JN31">
        <v>17.8175</v>
      </c>
      <c r="JO31">
        <v>28.7863</v>
      </c>
      <c r="JP31">
        <v>9.30878</v>
      </c>
      <c r="JQ31">
        <v>21.5249</v>
      </c>
      <c r="JR31">
        <v>320</v>
      </c>
      <c r="JS31">
        <v>13.1658</v>
      </c>
      <c r="JT31">
        <v>100.959</v>
      </c>
      <c r="JU31">
        <v>102.033</v>
      </c>
    </row>
    <row r="32" spans="1:281">
      <c r="A32">
        <v>16</v>
      </c>
      <c r="B32">
        <v>1659716894.1</v>
      </c>
      <c r="C32">
        <v>2857.5</v>
      </c>
      <c r="D32" t="s">
        <v>481</v>
      </c>
      <c r="E32" t="s">
        <v>482</v>
      </c>
      <c r="F32">
        <v>5</v>
      </c>
      <c r="G32" t="s">
        <v>416</v>
      </c>
      <c r="H32" t="s">
        <v>474</v>
      </c>
      <c r="I32">
        <v>1659716886.099999</v>
      </c>
      <c r="J32">
        <f>(K32)/1000</f>
        <v>0</v>
      </c>
      <c r="K32">
        <f>IF(CZ32, AN32, AH32)</f>
        <v>0</v>
      </c>
      <c r="L32">
        <f>IF(CZ32, AI32, AG32)</f>
        <v>0</v>
      </c>
      <c r="M32">
        <f>DB32 - IF(AU32&gt;1, L32*CV32*100.0/(AW32*DP32), 0)</f>
        <v>0</v>
      </c>
      <c r="N32">
        <f>((T32-J32/2)*M32-L32)/(T32+J32/2)</f>
        <v>0</v>
      </c>
      <c r="O32">
        <f>N32*(DI32+DJ32)/1000.0</f>
        <v>0</v>
      </c>
      <c r="P32">
        <f>(DB32 - IF(AU32&gt;1, L32*CV32*100.0/(AW32*DP32), 0))*(DI32+DJ32)/1000.0</f>
        <v>0</v>
      </c>
      <c r="Q32">
        <f>2.0/((1/S32-1/R32)+SIGN(S32)*SQRT((1/S32-1/R32)*(1/S32-1/R32) + 4*CW32/((CW32+1)*(CW32+1))*(2*1/S32*1/R32-1/R32*1/R32)))</f>
        <v>0</v>
      </c>
      <c r="R32">
        <f>IF(LEFT(CX32,1)&lt;&gt;"0",IF(LEFT(CX32,1)="1",3.0,CY32),$D$5+$E$5*(DP32*DI32/($K$5*1000))+$F$5*(DP32*DI32/($K$5*1000))*MAX(MIN(CV32,$J$5),$I$5)*MAX(MIN(CV32,$J$5),$I$5)+$G$5*MAX(MIN(CV32,$J$5),$I$5)*(DP32*DI32/($K$5*1000))+$H$5*(DP32*DI32/($K$5*1000))*(DP32*DI32/($K$5*1000)))</f>
        <v>0</v>
      </c>
      <c r="S32">
        <f>J32*(1000-(1000*0.61365*exp(17.502*W32/(240.97+W32))/(DI32+DJ32)+DD32)/2)/(1000*0.61365*exp(17.502*W32/(240.97+W32))/(DI32+DJ32)-DD32)</f>
        <v>0</v>
      </c>
      <c r="T32">
        <f>1/((CW32+1)/(Q32/1.6)+1/(R32/1.37)) + CW32/((CW32+1)/(Q32/1.6) + CW32/(R32/1.37))</f>
        <v>0</v>
      </c>
      <c r="U32">
        <f>(CR32*CU32)</f>
        <v>0</v>
      </c>
      <c r="V32">
        <f>(DK32+(U32+2*0.95*5.67E-8*(((DK32+$B$7)+273)^4-(DK32+273)^4)-44100*J32)/(1.84*29.3*R32+8*0.95*5.67E-8*(DK32+273)^3))</f>
        <v>0</v>
      </c>
      <c r="W32">
        <f>($C$7*DL32+$D$7*DM32+$E$7*V32)</f>
        <v>0</v>
      </c>
      <c r="X32">
        <f>0.61365*exp(17.502*W32/(240.97+W32))</f>
        <v>0</v>
      </c>
      <c r="Y32">
        <f>(Z32/AA32*100)</f>
        <v>0</v>
      </c>
      <c r="Z32">
        <f>DD32*(DI32+DJ32)/1000</f>
        <v>0</v>
      </c>
      <c r="AA32">
        <f>0.61365*exp(17.502*DK32/(240.97+DK32))</f>
        <v>0</v>
      </c>
      <c r="AB32">
        <f>(X32-DD32*(DI32+DJ32)/1000)</f>
        <v>0</v>
      </c>
      <c r="AC32">
        <f>(-J32*44100)</f>
        <v>0</v>
      </c>
      <c r="AD32">
        <f>2*29.3*R32*0.92*(DK32-W32)</f>
        <v>0</v>
      </c>
      <c r="AE32">
        <f>2*0.95*5.67E-8*(((DK32+$B$7)+273)^4-(W32+273)^4)</f>
        <v>0</v>
      </c>
      <c r="AF32">
        <f>U32+AE32+AC32+AD32</f>
        <v>0</v>
      </c>
      <c r="AG32">
        <f>DH32*AU32*(DC32-DB32*(1000-AU32*DE32)/(1000-AU32*DD32))/(100*CV32)</f>
        <v>0</v>
      </c>
      <c r="AH32">
        <f>1000*DH32*AU32*(DD32-DE32)/(100*CV32*(1000-AU32*DD32))</f>
        <v>0</v>
      </c>
      <c r="AI32">
        <f>(AJ32 - AK32 - DI32*1E3/(8.314*(DK32+273.15)) * AM32/DH32 * AL32) * DH32/(100*CV32) * (1000 - DE32)/1000</f>
        <v>0</v>
      </c>
      <c r="AJ32">
        <v>222.8958002144308</v>
      </c>
      <c r="AK32">
        <v>215.7499878787878</v>
      </c>
      <c r="AL32">
        <v>0.0002481884171658399</v>
      </c>
      <c r="AM32">
        <v>64.99937942242683</v>
      </c>
      <c r="AN32">
        <f>(AP32 - AO32 + DI32*1E3/(8.314*(DK32+273.15)) * AR32/DH32 * AQ32) * DH32/(100*CV32) * 1000/(1000 - AP32)</f>
        <v>0</v>
      </c>
      <c r="AO32">
        <v>13.10300601271709</v>
      </c>
      <c r="AP32">
        <v>18.53827272727272</v>
      </c>
      <c r="AQ32">
        <v>-0.0002207758552563363</v>
      </c>
      <c r="AR32">
        <v>80.40821010771359</v>
      </c>
      <c r="AS32">
        <v>1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MAX(0,($B$13+$C$13*DP32)/(1+$D$13*DP32)*DI32/(DK32+273)*$E$13)</f>
        <v>0</v>
      </c>
      <c r="AX32" t="s">
        <v>418</v>
      </c>
      <c r="AY32">
        <v>10269.2</v>
      </c>
      <c r="AZ32">
        <v>764.4199999999998</v>
      </c>
      <c r="BA32">
        <v>3017.9</v>
      </c>
      <c r="BB32">
        <f>1-AZ32/BA32</f>
        <v>0</v>
      </c>
      <c r="BC32">
        <v>-3.146287471671204</v>
      </c>
      <c r="BD32" t="s">
        <v>483</v>
      </c>
      <c r="BE32">
        <v>14475.5</v>
      </c>
      <c r="BF32">
        <v>677.5477692307692</v>
      </c>
      <c r="BG32">
        <v>740.861</v>
      </c>
      <c r="BH32">
        <f>1-BF32/BG32</f>
        <v>0</v>
      </c>
      <c r="BI32">
        <v>0.5</v>
      </c>
      <c r="BJ32">
        <f>CS32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420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BZ32">
        <v>32</v>
      </c>
      <c r="CA32">
        <v>300</v>
      </c>
      <c r="CB32">
        <v>275</v>
      </c>
      <c r="CC32">
        <v>300</v>
      </c>
      <c r="CD32">
        <v>14475.5</v>
      </c>
      <c r="CE32">
        <v>731.25</v>
      </c>
      <c r="CF32">
        <v>-0.0112633</v>
      </c>
      <c r="CG32">
        <v>-0.2</v>
      </c>
      <c r="CH32" t="s">
        <v>420</v>
      </c>
      <c r="CI32" t="s">
        <v>420</v>
      </c>
      <c r="CJ32" t="s">
        <v>420</v>
      </c>
      <c r="CK32" t="s">
        <v>420</v>
      </c>
      <c r="CL32" t="s">
        <v>420</v>
      </c>
      <c r="CM32" t="s">
        <v>420</v>
      </c>
      <c r="CN32" t="s">
        <v>420</v>
      </c>
      <c r="CO32" t="s">
        <v>420</v>
      </c>
      <c r="CP32" t="s">
        <v>420</v>
      </c>
      <c r="CQ32" t="s">
        <v>420</v>
      </c>
      <c r="CR32">
        <f>$B$11*DQ32+$C$11*DR32+$F$11*EC32*(1-EF32)</f>
        <v>0</v>
      </c>
      <c r="CS32">
        <f>CR32*CT32</f>
        <v>0</v>
      </c>
      <c r="CT32">
        <f>($B$11*$D$9+$C$11*$D$9+$F$11*((EP32+EH32)/MAX(EP32+EH32+EQ32, 0.1)*$I$9+EQ32/MAX(EP32+EH32+EQ32, 0.1)*$J$9))/($B$11+$C$11+$F$11)</f>
        <v>0</v>
      </c>
      <c r="CU32">
        <f>($B$11*$K$9+$C$11*$K$9+$F$11*((EP32+EH32)/MAX(EP32+EH32+EQ32, 0.1)*$P$9+EQ32/MAX(EP32+EH32+EQ32, 0.1)*$Q$9))/($B$11+$C$11+$F$11)</f>
        <v>0</v>
      </c>
      <c r="CV32">
        <v>6</v>
      </c>
      <c r="CW32">
        <v>0.5</v>
      </c>
      <c r="CX32" t="s">
        <v>421</v>
      </c>
      <c r="CY32">
        <v>2</v>
      </c>
      <c r="CZ32" t="b">
        <v>0</v>
      </c>
      <c r="DA32">
        <v>1659716886.099999</v>
      </c>
      <c r="DB32">
        <v>211.7647419354839</v>
      </c>
      <c r="DC32">
        <v>219.9908064516129</v>
      </c>
      <c r="DD32">
        <v>18.45854193548387</v>
      </c>
      <c r="DE32">
        <v>13.11804838709677</v>
      </c>
      <c r="DF32">
        <v>208.9797419354839</v>
      </c>
      <c r="DG32">
        <v>18.35754193548387</v>
      </c>
      <c r="DH32">
        <v>500.0712903225807</v>
      </c>
      <c r="DI32">
        <v>90.60056451612903</v>
      </c>
      <c r="DJ32">
        <v>0.1000118064516129</v>
      </c>
      <c r="DK32">
        <v>24.58228064516129</v>
      </c>
      <c r="DL32">
        <v>24.97331612903225</v>
      </c>
      <c r="DM32">
        <v>999.9000000000003</v>
      </c>
      <c r="DN32">
        <v>0</v>
      </c>
      <c r="DO32">
        <v>0</v>
      </c>
      <c r="DP32">
        <v>9995.364516129031</v>
      </c>
      <c r="DQ32">
        <v>0</v>
      </c>
      <c r="DR32">
        <v>11.87047741935484</v>
      </c>
      <c r="DS32">
        <v>-8.189608064516129</v>
      </c>
      <c r="DT32">
        <v>215.8058387096774</v>
      </c>
      <c r="DU32">
        <v>222.9149354838709</v>
      </c>
      <c r="DV32">
        <v>5.438664193548386</v>
      </c>
      <c r="DW32">
        <v>219.9908064516129</v>
      </c>
      <c r="DX32">
        <v>13.11804838709677</v>
      </c>
      <c r="DY32">
        <v>1.681249032258064</v>
      </c>
      <c r="DZ32">
        <v>1.188502580645161</v>
      </c>
      <c r="EA32">
        <v>14.72437096774193</v>
      </c>
      <c r="EB32">
        <v>9.458306129032259</v>
      </c>
      <c r="EC32">
        <v>1999.959032258064</v>
      </c>
      <c r="ED32">
        <v>0.9799945483870969</v>
      </c>
      <c r="EE32">
        <v>0.02000559999999999</v>
      </c>
      <c r="EF32">
        <v>0</v>
      </c>
      <c r="EG32">
        <v>677.5585161290322</v>
      </c>
      <c r="EH32">
        <v>5.000560000000002</v>
      </c>
      <c r="EI32">
        <v>13491.3064516129</v>
      </c>
      <c r="EJ32">
        <v>17294.4935483871</v>
      </c>
      <c r="EK32">
        <v>38.45945161290322</v>
      </c>
      <c r="EL32">
        <v>39.25180645161289</v>
      </c>
      <c r="EM32">
        <v>38.44329032258064</v>
      </c>
      <c r="EN32">
        <v>37.98574193548387</v>
      </c>
      <c r="EO32">
        <v>39.55829032258064</v>
      </c>
      <c r="EP32">
        <v>1955.049032258065</v>
      </c>
      <c r="EQ32">
        <v>39.91000000000001</v>
      </c>
      <c r="ER32">
        <v>0</v>
      </c>
      <c r="ES32">
        <v>95.5</v>
      </c>
      <c r="ET32">
        <v>0</v>
      </c>
      <c r="EU32">
        <v>677.5477692307692</v>
      </c>
      <c r="EV32">
        <v>1.535726485245128</v>
      </c>
      <c r="EW32">
        <v>13.72991452533638</v>
      </c>
      <c r="EX32">
        <v>13491.38461538461</v>
      </c>
      <c r="EY32">
        <v>15</v>
      </c>
      <c r="EZ32">
        <v>1659716923.1</v>
      </c>
      <c r="FA32" t="s">
        <v>484</v>
      </c>
      <c r="FB32">
        <v>1659716914.1</v>
      </c>
      <c r="FC32">
        <v>1659716923.1</v>
      </c>
      <c r="FD32">
        <v>17</v>
      </c>
      <c r="FE32">
        <v>-0.066</v>
      </c>
      <c r="FF32">
        <v>-0.003</v>
      </c>
      <c r="FG32">
        <v>2.785</v>
      </c>
      <c r="FH32">
        <v>0.101</v>
      </c>
      <c r="FI32">
        <v>220</v>
      </c>
      <c r="FJ32">
        <v>13</v>
      </c>
      <c r="FK32">
        <v>0.12</v>
      </c>
      <c r="FL32">
        <v>0.01</v>
      </c>
      <c r="FM32">
        <v>-8.087832682926829</v>
      </c>
      <c r="FN32">
        <v>-1.744425783972147</v>
      </c>
      <c r="FO32">
        <v>0.196999716862795</v>
      </c>
      <c r="FP32">
        <v>0</v>
      </c>
      <c r="FQ32">
        <v>677.5231764705883</v>
      </c>
      <c r="FR32">
        <v>0.8962566839651502</v>
      </c>
      <c r="FS32">
        <v>0.2353566093484896</v>
      </c>
      <c r="FT32">
        <v>1</v>
      </c>
      <c r="FU32">
        <v>5.437047073170732</v>
      </c>
      <c r="FV32">
        <v>0.02080662020905891</v>
      </c>
      <c r="FW32">
        <v>0.005228980800706599</v>
      </c>
      <c r="FX32">
        <v>1</v>
      </c>
      <c r="FY32">
        <v>2</v>
      </c>
      <c r="FZ32">
        <v>3</v>
      </c>
      <c r="GA32" t="s">
        <v>430</v>
      </c>
      <c r="GB32">
        <v>2.98072</v>
      </c>
      <c r="GC32">
        <v>2.72836</v>
      </c>
      <c r="GD32">
        <v>0.0490967</v>
      </c>
      <c r="GE32">
        <v>0.0515544</v>
      </c>
      <c r="GF32">
        <v>0.0899515</v>
      </c>
      <c r="GG32">
        <v>0.07060080000000001</v>
      </c>
      <c r="GH32">
        <v>28542.5</v>
      </c>
      <c r="GI32">
        <v>28068.8</v>
      </c>
      <c r="GJ32">
        <v>30540.5</v>
      </c>
      <c r="GK32">
        <v>29835.5</v>
      </c>
      <c r="GL32">
        <v>38344.8</v>
      </c>
      <c r="GM32">
        <v>36518</v>
      </c>
      <c r="GN32">
        <v>46708.7</v>
      </c>
      <c r="GO32">
        <v>44371</v>
      </c>
      <c r="GP32">
        <v>1.87792</v>
      </c>
      <c r="GQ32">
        <v>1.8694</v>
      </c>
      <c r="GR32">
        <v>0.106469</v>
      </c>
      <c r="GS32">
        <v>0</v>
      </c>
      <c r="GT32">
        <v>23.2177</v>
      </c>
      <c r="GU32">
        <v>999.9</v>
      </c>
      <c r="GV32">
        <v>36.7</v>
      </c>
      <c r="GW32">
        <v>30.9</v>
      </c>
      <c r="GX32">
        <v>18.1725</v>
      </c>
      <c r="GY32">
        <v>63.1005</v>
      </c>
      <c r="GZ32">
        <v>21.7147</v>
      </c>
      <c r="HA32">
        <v>1</v>
      </c>
      <c r="HB32">
        <v>-0.11407</v>
      </c>
      <c r="HC32">
        <v>1.12496</v>
      </c>
      <c r="HD32">
        <v>20.1932</v>
      </c>
      <c r="HE32">
        <v>5.23915</v>
      </c>
      <c r="HF32">
        <v>11.968</v>
      </c>
      <c r="HG32">
        <v>4.97175</v>
      </c>
      <c r="HH32">
        <v>3.291</v>
      </c>
      <c r="HI32">
        <v>9999</v>
      </c>
      <c r="HJ32">
        <v>9999</v>
      </c>
      <c r="HK32">
        <v>9999</v>
      </c>
      <c r="HL32">
        <v>326.9</v>
      </c>
      <c r="HM32">
        <v>4.9729</v>
      </c>
      <c r="HN32">
        <v>1.8773</v>
      </c>
      <c r="HO32">
        <v>1.87543</v>
      </c>
      <c r="HP32">
        <v>1.87824</v>
      </c>
      <c r="HQ32">
        <v>1.87499</v>
      </c>
      <c r="HR32">
        <v>1.87854</v>
      </c>
      <c r="HS32">
        <v>1.87564</v>
      </c>
      <c r="HT32">
        <v>1.87672</v>
      </c>
      <c r="HU32">
        <v>0</v>
      </c>
      <c r="HV32">
        <v>0</v>
      </c>
      <c r="HW32">
        <v>0</v>
      </c>
      <c r="HX32">
        <v>0</v>
      </c>
      <c r="HY32" t="s">
        <v>424</v>
      </c>
      <c r="HZ32" t="s">
        <v>425</v>
      </c>
      <c r="IA32" t="s">
        <v>426</v>
      </c>
      <c r="IB32" t="s">
        <v>426</v>
      </c>
      <c r="IC32" t="s">
        <v>426</v>
      </c>
      <c r="ID32" t="s">
        <v>426</v>
      </c>
      <c r="IE32">
        <v>0</v>
      </c>
      <c r="IF32">
        <v>100</v>
      </c>
      <c r="IG32">
        <v>100</v>
      </c>
      <c r="IH32">
        <v>2.785</v>
      </c>
      <c r="II32">
        <v>0.101</v>
      </c>
      <c r="IJ32">
        <v>1.980038877785303</v>
      </c>
      <c r="IK32">
        <v>0.004412804809110149</v>
      </c>
      <c r="IL32">
        <v>-1.960508697229263E-06</v>
      </c>
      <c r="IM32">
        <v>5.31278326378808E-10</v>
      </c>
      <c r="IN32">
        <v>-0.04659434701227628</v>
      </c>
      <c r="IO32">
        <v>0.008131528927798164</v>
      </c>
      <c r="IP32">
        <v>0.0002187230901864352</v>
      </c>
      <c r="IQ32">
        <v>3.683962494821091E-06</v>
      </c>
      <c r="IR32">
        <v>17</v>
      </c>
      <c r="IS32">
        <v>2064</v>
      </c>
      <c r="IT32">
        <v>1</v>
      </c>
      <c r="IU32">
        <v>25</v>
      </c>
      <c r="IV32">
        <v>1.2</v>
      </c>
      <c r="IW32">
        <v>1</v>
      </c>
      <c r="IX32">
        <v>0.665283</v>
      </c>
      <c r="IY32">
        <v>2.56348</v>
      </c>
      <c r="IZ32">
        <v>1.39893</v>
      </c>
      <c r="JA32">
        <v>2.33887</v>
      </c>
      <c r="JB32">
        <v>1.44897</v>
      </c>
      <c r="JC32">
        <v>2.36572</v>
      </c>
      <c r="JD32">
        <v>36.4814</v>
      </c>
      <c r="JE32">
        <v>24.1751</v>
      </c>
      <c r="JF32">
        <v>18</v>
      </c>
      <c r="JG32">
        <v>484.466</v>
      </c>
      <c r="JH32">
        <v>449.48</v>
      </c>
      <c r="JI32">
        <v>21.6525</v>
      </c>
      <c r="JJ32">
        <v>25.5187</v>
      </c>
      <c r="JK32">
        <v>30.0001</v>
      </c>
      <c r="JL32">
        <v>25.3791</v>
      </c>
      <c r="JM32">
        <v>25.4587</v>
      </c>
      <c r="JN32">
        <v>13.3653</v>
      </c>
      <c r="JO32">
        <v>29.0172</v>
      </c>
      <c r="JP32">
        <v>8.60262</v>
      </c>
      <c r="JQ32">
        <v>21.662</v>
      </c>
      <c r="JR32">
        <v>220</v>
      </c>
      <c r="JS32">
        <v>13.0845</v>
      </c>
      <c r="JT32">
        <v>100.951</v>
      </c>
      <c r="JU32">
        <v>102.026</v>
      </c>
    </row>
    <row r="33" spans="1:281">
      <c r="A33">
        <v>17</v>
      </c>
      <c r="B33">
        <v>1659716984.1</v>
      </c>
      <c r="C33">
        <v>2947.5</v>
      </c>
      <c r="D33" t="s">
        <v>485</v>
      </c>
      <c r="E33" t="s">
        <v>486</v>
      </c>
      <c r="F33">
        <v>5</v>
      </c>
      <c r="G33" t="s">
        <v>416</v>
      </c>
      <c r="H33" t="s">
        <v>474</v>
      </c>
      <c r="I33">
        <v>1659716976.099999</v>
      </c>
      <c r="J33">
        <f>(K33)/1000</f>
        <v>0</v>
      </c>
      <c r="K33">
        <f>IF(CZ33, AN33, AH33)</f>
        <v>0</v>
      </c>
      <c r="L33">
        <f>IF(CZ33, AI33, AG33)</f>
        <v>0</v>
      </c>
      <c r="M33">
        <f>DB33 - IF(AU33&gt;1, L33*CV33*100.0/(AW33*DP33), 0)</f>
        <v>0</v>
      </c>
      <c r="N33">
        <f>((T33-J33/2)*M33-L33)/(T33+J33/2)</f>
        <v>0</v>
      </c>
      <c r="O33">
        <f>N33*(DI33+DJ33)/1000.0</f>
        <v>0</v>
      </c>
      <c r="P33">
        <f>(DB33 - IF(AU33&gt;1, L33*CV33*100.0/(AW33*DP33), 0))*(DI33+DJ33)/1000.0</f>
        <v>0</v>
      </c>
      <c r="Q33">
        <f>2.0/((1/S33-1/R33)+SIGN(S33)*SQRT((1/S33-1/R33)*(1/S33-1/R33) + 4*CW33/((CW33+1)*(CW33+1))*(2*1/S33*1/R33-1/R33*1/R33)))</f>
        <v>0</v>
      </c>
      <c r="R33">
        <f>IF(LEFT(CX33,1)&lt;&gt;"0",IF(LEFT(CX33,1)="1",3.0,CY33),$D$5+$E$5*(DP33*DI33/($K$5*1000))+$F$5*(DP33*DI33/($K$5*1000))*MAX(MIN(CV33,$J$5),$I$5)*MAX(MIN(CV33,$J$5),$I$5)+$G$5*MAX(MIN(CV33,$J$5),$I$5)*(DP33*DI33/($K$5*1000))+$H$5*(DP33*DI33/($K$5*1000))*(DP33*DI33/($K$5*1000)))</f>
        <v>0</v>
      </c>
      <c r="S33">
        <f>J33*(1000-(1000*0.61365*exp(17.502*W33/(240.97+W33))/(DI33+DJ33)+DD33)/2)/(1000*0.61365*exp(17.502*W33/(240.97+W33))/(DI33+DJ33)-DD33)</f>
        <v>0</v>
      </c>
      <c r="T33">
        <f>1/((CW33+1)/(Q33/1.6)+1/(R33/1.37)) + CW33/((CW33+1)/(Q33/1.6) + CW33/(R33/1.37))</f>
        <v>0</v>
      </c>
      <c r="U33">
        <f>(CR33*CU33)</f>
        <v>0</v>
      </c>
      <c r="V33">
        <f>(DK33+(U33+2*0.95*5.67E-8*(((DK33+$B$7)+273)^4-(DK33+273)^4)-44100*J33)/(1.84*29.3*R33+8*0.95*5.67E-8*(DK33+273)^3))</f>
        <v>0</v>
      </c>
      <c r="W33">
        <f>($C$7*DL33+$D$7*DM33+$E$7*V33)</f>
        <v>0</v>
      </c>
      <c r="X33">
        <f>0.61365*exp(17.502*W33/(240.97+W33))</f>
        <v>0</v>
      </c>
      <c r="Y33">
        <f>(Z33/AA33*100)</f>
        <v>0</v>
      </c>
      <c r="Z33">
        <f>DD33*(DI33+DJ33)/1000</f>
        <v>0</v>
      </c>
      <c r="AA33">
        <f>0.61365*exp(17.502*DK33/(240.97+DK33))</f>
        <v>0</v>
      </c>
      <c r="AB33">
        <f>(X33-DD33*(DI33+DJ33)/1000)</f>
        <v>0</v>
      </c>
      <c r="AC33">
        <f>(-J33*44100)</f>
        <v>0</v>
      </c>
      <c r="AD33">
        <f>2*29.3*R33*0.92*(DK33-W33)</f>
        <v>0</v>
      </c>
      <c r="AE33">
        <f>2*0.95*5.67E-8*(((DK33+$B$7)+273)^4-(W33+273)^4)</f>
        <v>0</v>
      </c>
      <c r="AF33">
        <f>U33+AE33+AC33+AD33</f>
        <v>0</v>
      </c>
      <c r="AG33">
        <f>DH33*AU33*(DC33-DB33*(1000-AU33*DE33)/(1000-AU33*DD33))/(100*CV33)</f>
        <v>0</v>
      </c>
      <c r="AH33">
        <f>1000*DH33*AU33*(DD33-DE33)/(100*CV33*(1000-AU33*DD33))</f>
        <v>0</v>
      </c>
      <c r="AI33">
        <f>(AJ33 - AK33 - DI33*1E3/(8.314*(DK33+273.15)) * AM33/DH33 * AL33) * DH33/(100*CV33) * (1000 - DE33)/1000</f>
        <v>0</v>
      </c>
      <c r="AJ33">
        <v>121.5673992224178</v>
      </c>
      <c r="AK33">
        <v>118.6568787878788</v>
      </c>
      <c r="AL33">
        <v>-0.000838703138026831</v>
      </c>
      <c r="AM33">
        <v>64.98659327452094</v>
      </c>
      <c r="AN33">
        <f>(AP33 - AO33 + DI33*1E3/(8.314*(DK33+273.15)) * AR33/DH33 * AQ33) * DH33/(100*CV33) * 1000/(1000 - AP33)</f>
        <v>0</v>
      </c>
      <c r="AO33">
        <v>13.05652732796537</v>
      </c>
      <c r="AP33">
        <v>18.5323296969697</v>
      </c>
      <c r="AQ33">
        <v>-0.0002587458256029763</v>
      </c>
      <c r="AR33">
        <v>80.39</v>
      </c>
      <c r="AS33">
        <v>1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MAX(0,($B$13+$C$13*DP33)/(1+$D$13*DP33)*DI33/(DK33+273)*$E$13)</f>
        <v>0</v>
      </c>
      <c r="AX33" t="s">
        <v>420</v>
      </c>
      <c r="AY33" t="s">
        <v>420</v>
      </c>
      <c r="AZ33">
        <v>0</v>
      </c>
      <c r="BA33">
        <v>0</v>
      </c>
      <c r="BB33">
        <f>1-AZ33/BA33</f>
        <v>0</v>
      </c>
      <c r="BC33">
        <v>0</v>
      </c>
      <c r="BD33" t="s">
        <v>420</v>
      </c>
      <c r="BE33" t="s">
        <v>420</v>
      </c>
      <c r="BF33">
        <v>0</v>
      </c>
      <c r="BG33">
        <v>0</v>
      </c>
      <c r="BH33">
        <f>1-BF33/BG33</f>
        <v>0</v>
      </c>
      <c r="BI33">
        <v>0.5</v>
      </c>
      <c r="BJ33">
        <f>CS33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420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BZ33">
        <v>32</v>
      </c>
      <c r="CA33">
        <v>300</v>
      </c>
      <c r="CB33">
        <v>275</v>
      </c>
      <c r="CC33">
        <v>300</v>
      </c>
      <c r="CD33">
        <v>14475.5</v>
      </c>
      <c r="CE33">
        <v>731.25</v>
      </c>
      <c r="CF33">
        <v>-0.0112633</v>
      </c>
      <c r="CG33">
        <v>-0.2</v>
      </c>
      <c r="CH33" t="s">
        <v>420</v>
      </c>
      <c r="CI33" t="s">
        <v>420</v>
      </c>
      <c r="CJ33" t="s">
        <v>420</v>
      </c>
      <c r="CK33" t="s">
        <v>420</v>
      </c>
      <c r="CL33" t="s">
        <v>420</v>
      </c>
      <c r="CM33" t="s">
        <v>420</v>
      </c>
      <c r="CN33" t="s">
        <v>420</v>
      </c>
      <c r="CO33" t="s">
        <v>420</v>
      </c>
      <c r="CP33" t="s">
        <v>420</v>
      </c>
      <c r="CQ33" t="s">
        <v>420</v>
      </c>
      <c r="CR33">
        <f>$B$11*DQ33+$C$11*DR33+$F$11*EC33*(1-EF33)</f>
        <v>0</v>
      </c>
      <c r="CS33">
        <f>CR33*CT33</f>
        <v>0</v>
      </c>
      <c r="CT33">
        <f>($B$11*$D$9+$C$11*$D$9+$F$11*((EP33+EH33)/MAX(EP33+EH33+EQ33, 0.1)*$I$9+EQ33/MAX(EP33+EH33+EQ33, 0.1)*$J$9))/($B$11+$C$11+$F$11)</f>
        <v>0</v>
      </c>
      <c r="CU33">
        <f>($B$11*$K$9+$C$11*$K$9+$F$11*((EP33+EH33)/MAX(EP33+EH33+EQ33, 0.1)*$P$9+EQ33/MAX(EP33+EH33+EQ33, 0.1)*$Q$9))/($B$11+$C$11+$F$11)</f>
        <v>0</v>
      </c>
      <c r="CV33">
        <v>6</v>
      </c>
      <c r="CW33">
        <v>0.5</v>
      </c>
      <c r="CX33" t="s">
        <v>421</v>
      </c>
      <c r="CY33">
        <v>2</v>
      </c>
      <c r="CZ33" t="b">
        <v>0</v>
      </c>
      <c r="DA33">
        <v>1659716976.099999</v>
      </c>
      <c r="DB33">
        <v>116.5537096774193</v>
      </c>
      <c r="DC33">
        <v>119.9925806451613</v>
      </c>
      <c r="DD33">
        <v>18.46025483870968</v>
      </c>
      <c r="DE33">
        <v>13.08532580645161</v>
      </c>
      <c r="DF33">
        <v>114.1437096774194</v>
      </c>
      <c r="DG33">
        <v>18.36025483870968</v>
      </c>
      <c r="DH33">
        <v>500.0848064516129</v>
      </c>
      <c r="DI33">
        <v>90.59941935483872</v>
      </c>
      <c r="DJ33">
        <v>0.0999517935483871</v>
      </c>
      <c r="DK33">
        <v>24.57209032258065</v>
      </c>
      <c r="DL33">
        <v>24.97195806451613</v>
      </c>
      <c r="DM33">
        <v>999.9000000000003</v>
      </c>
      <c r="DN33">
        <v>0</v>
      </c>
      <c r="DO33">
        <v>0</v>
      </c>
      <c r="DP33">
        <v>10005.35193548387</v>
      </c>
      <c r="DQ33">
        <v>0</v>
      </c>
      <c r="DR33">
        <v>11.8051</v>
      </c>
      <c r="DS33">
        <v>-3.455815806451612</v>
      </c>
      <c r="DT33">
        <v>118.7401290322581</v>
      </c>
      <c r="DU33">
        <v>121.5835483870968</v>
      </c>
      <c r="DV33">
        <v>5.471496451612903</v>
      </c>
      <c r="DW33">
        <v>119.9925806451613</v>
      </c>
      <c r="DX33">
        <v>13.08532580645161</v>
      </c>
      <c r="DY33">
        <v>1.681237741935484</v>
      </c>
      <c r="DZ33">
        <v>1.185523225806452</v>
      </c>
      <c r="EA33">
        <v>14.72427419354839</v>
      </c>
      <c r="EB33">
        <v>9.42096258064516</v>
      </c>
      <c r="EC33">
        <v>2000.001935483871</v>
      </c>
      <c r="ED33">
        <v>0.9799931935483872</v>
      </c>
      <c r="EE33">
        <v>0.020007</v>
      </c>
      <c r="EF33">
        <v>0</v>
      </c>
      <c r="EG33">
        <v>682.3594838709678</v>
      </c>
      <c r="EH33">
        <v>5.000560000000002</v>
      </c>
      <c r="EI33">
        <v>13567.41612903226</v>
      </c>
      <c r="EJ33">
        <v>17294.86774193548</v>
      </c>
      <c r="EK33">
        <v>38.05419354838709</v>
      </c>
      <c r="EL33">
        <v>39.03399999999998</v>
      </c>
      <c r="EM33">
        <v>38.19938709677419</v>
      </c>
      <c r="EN33">
        <v>37.85851612903225</v>
      </c>
      <c r="EO33">
        <v>39.27190322580645</v>
      </c>
      <c r="EP33">
        <v>1955.091612903225</v>
      </c>
      <c r="EQ33">
        <v>39.91032258064517</v>
      </c>
      <c r="ER33">
        <v>0</v>
      </c>
      <c r="ES33">
        <v>89.30000019073486</v>
      </c>
      <c r="ET33">
        <v>0</v>
      </c>
      <c r="EU33">
        <v>682.3778076923077</v>
      </c>
      <c r="EV33">
        <v>0.9393162517633519</v>
      </c>
      <c r="EW33">
        <v>3.849572689578654</v>
      </c>
      <c r="EX33">
        <v>13567.46923076923</v>
      </c>
      <c r="EY33">
        <v>15</v>
      </c>
      <c r="EZ33">
        <v>1659717014.6</v>
      </c>
      <c r="FA33" t="s">
        <v>487</v>
      </c>
      <c r="FB33">
        <v>1659717000.6</v>
      </c>
      <c r="FC33">
        <v>1659717014.6</v>
      </c>
      <c r="FD33">
        <v>18</v>
      </c>
      <c r="FE33">
        <v>0.004</v>
      </c>
      <c r="FF33">
        <v>-0</v>
      </c>
      <c r="FG33">
        <v>2.41</v>
      </c>
      <c r="FH33">
        <v>0.1</v>
      </c>
      <c r="FI33">
        <v>120</v>
      </c>
      <c r="FJ33">
        <v>13</v>
      </c>
      <c r="FK33">
        <v>0.39</v>
      </c>
      <c r="FL33">
        <v>0.02</v>
      </c>
      <c r="FM33">
        <v>-3.316620975609756</v>
      </c>
      <c r="FN33">
        <v>-2.183845296167248</v>
      </c>
      <c r="FO33">
        <v>0.2336405460009746</v>
      </c>
      <c r="FP33">
        <v>0</v>
      </c>
      <c r="FQ33">
        <v>682.3108235294118</v>
      </c>
      <c r="FR33">
        <v>0.9046294959542382</v>
      </c>
      <c r="FS33">
        <v>0.185586902204585</v>
      </c>
      <c r="FT33">
        <v>1</v>
      </c>
      <c r="FU33">
        <v>5.466609024390244</v>
      </c>
      <c r="FV33">
        <v>0.1145427177700439</v>
      </c>
      <c r="FW33">
        <v>0.01487713564171022</v>
      </c>
      <c r="FX33">
        <v>0</v>
      </c>
      <c r="FY33">
        <v>1</v>
      </c>
      <c r="FZ33">
        <v>3</v>
      </c>
      <c r="GA33" t="s">
        <v>445</v>
      </c>
      <c r="GB33">
        <v>2.9807</v>
      </c>
      <c r="GC33">
        <v>2.72815</v>
      </c>
      <c r="GD33">
        <v>0.0283187</v>
      </c>
      <c r="GE33">
        <v>0.0298179</v>
      </c>
      <c r="GF33">
        <v>0.08993760000000001</v>
      </c>
      <c r="GG33">
        <v>0.0703659</v>
      </c>
      <c r="GH33">
        <v>29166.3</v>
      </c>
      <c r="GI33">
        <v>28710.6</v>
      </c>
      <c r="GJ33">
        <v>30540.5</v>
      </c>
      <c r="GK33">
        <v>29833.8</v>
      </c>
      <c r="GL33">
        <v>38344.1</v>
      </c>
      <c r="GM33">
        <v>36523.8</v>
      </c>
      <c r="GN33">
        <v>46709</v>
      </c>
      <c r="GO33">
        <v>44368.6</v>
      </c>
      <c r="GP33">
        <v>1.87805</v>
      </c>
      <c r="GQ33">
        <v>1.86858</v>
      </c>
      <c r="GR33">
        <v>0.105835</v>
      </c>
      <c r="GS33">
        <v>0</v>
      </c>
      <c r="GT33">
        <v>23.2334</v>
      </c>
      <c r="GU33">
        <v>999.9</v>
      </c>
      <c r="GV33">
        <v>36.6</v>
      </c>
      <c r="GW33">
        <v>31</v>
      </c>
      <c r="GX33">
        <v>18.2244</v>
      </c>
      <c r="GY33">
        <v>63.2506</v>
      </c>
      <c r="GZ33">
        <v>21.2179</v>
      </c>
      <c r="HA33">
        <v>1</v>
      </c>
      <c r="HB33">
        <v>-0.112863</v>
      </c>
      <c r="HC33">
        <v>1.09149</v>
      </c>
      <c r="HD33">
        <v>20.1935</v>
      </c>
      <c r="HE33">
        <v>5.2402</v>
      </c>
      <c r="HF33">
        <v>11.968</v>
      </c>
      <c r="HG33">
        <v>4.97335</v>
      </c>
      <c r="HH33">
        <v>3.291</v>
      </c>
      <c r="HI33">
        <v>9999</v>
      </c>
      <c r="HJ33">
        <v>9999</v>
      </c>
      <c r="HK33">
        <v>9999</v>
      </c>
      <c r="HL33">
        <v>326.9</v>
      </c>
      <c r="HM33">
        <v>4.97291</v>
      </c>
      <c r="HN33">
        <v>1.87732</v>
      </c>
      <c r="HO33">
        <v>1.87545</v>
      </c>
      <c r="HP33">
        <v>1.87825</v>
      </c>
      <c r="HQ33">
        <v>1.875</v>
      </c>
      <c r="HR33">
        <v>1.87856</v>
      </c>
      <c r="HS33">
        <v>1.87564</v>
      </c>
      <c r="HT33">
        <v>1.8768</v>
      </c>
      <c r="HU33">
        <v>0</v>
      </c>
      <c r="HV33">
        <v>0</v>
      </c>
      <c r="HW33">
        <v>0</v>
      </c>
      <c r="HX33">
        <v>0</v>
      </c>
      <c r="HY33" t="s">
        <v>424</v>
      </c>
      <c r="HZ33" t="s">
        <v>425</v>
      </c>
      <c r="IA33" t="s">
        <v>426</v>
      </c>
      <c r="IB33" t="s">
        <v>426</v>
      </c>
      <c r="IC33" t="s">
        <v>426</v>
      </c>
      <c r="ID33" t="s">
        <v>426</v>
      </c>
      <c r="IE33">
        <v>0</v>
      </c>
      <c r="IF33">
        <v>100</v>
      </c>
      <c r="IG33">
        <v>100</v>
      </c>
      <c r="IH33">
        <v>2.41</v>
      </c>
      <c r="II33">
        <v>0.1</v>
      </c>
      <c r="IJ33">
        <v>1.91396855676752</v>
      </c>
      <c r="IK33">
        <v>0.004412804809110149</v>
      </c>
      <c r="IL33">
        <v>-1.960508697229263E-06</v>
      </c>
      <c r="IM33">
        <v>5.31278326378808E-10</v>
      </c>
      <c r="IN33">
        <v>-0.04925856901497325</v>
      </c>
      <c r="IO33">
        <v>0.008131528927798164</v>
      </c>
      <c r="IP33">
        <v>0.0002187230901864352</v>
      </c>
      <c r="IQ33">
        <v>3.683962494821091E-06</v>
      </c>
      <c r="IR33">
        <v>17</v>
      </c>
      <c r="IS33">
        <v>2064</v>
      </c>
      <c r="IT33">
        <v>1</v>
      </c>
      <c r="IU33">
        <v>25</v>
      </c>
      <c r="IV33">
        <v>1.2</v>
      </c>
      <c r="IW33">
        <v>1</v>
      </c>
      <c r="IX33">
        <v>0.43335</v>
      </c>
      <c r="IY33">
        <v>2.58545</v>
      </c>
      <c r="IZ33">
        <v>1.39893</v>
      </c>
      <c r="JA33">
        <v>2.34009</v>
      </c>
      <c r="JB33">
        <v>1.44897</v>
      </c>
      <c r="JC33">
        <v>2.41455</v>
      </c>
      <c r="JD33">
        <v>36.4814</v>
      </c>
      <c r="JE33">
        <v>24.1663</v>
      </c>
      <c r="JF33">
        <v>18</v>
      </c>
      <c r="JG33">
        <v>484.609</v>
      </c>
      <c r="JH33">
        <v>449.056</v>
      </c>
      <c r="JI33">
        <v>21.7025</v>
      </c>
      <c r="JJ33">
        <v>25.5332</v>
      </c>
      <c r="JK33">
        <v>30.0002</v>
      </c>
      <c r="JL33">
        <v>25.3898</v>
      </c>
      <c r="JM33">
        <v>25.4694</v>
      </c>
      <c r="JN33">
        <v>8.698040000000001</v>
      </c>
      <c r="JO33">
        <v>29.1488</v>
      </c>
      <c r="JP33">
        <v>7.7401</v>
      </c>
      <c r="JQ33">
        <v>21.7184</v>
      </c>
      <c r="JR33">
        <v>120</v>
      </c>
      <c r="JS33">
        <v>13.0567</v>
      </c>
      <c r="JT33">
        <v>100.951</v>
      </c>
      <c r="JU33">
        <v>102.021</v>
      </c>
    </row>
    <row r="34" spans="1:281">
      <c r="A34">
        <v>18</v>
      </c>
      <c r="B34">
        <v>1659717075.6</v>
      </c>
      <c r="C34">
        <v>3039</v>
      </c>
      <c r="D34" t="s">
        <v>488</v>
      </c>
      <c r="E34" t="s">
        <v>489</v>
      </c>
      <c r="F34">
        <v>5</v>
      </c>
      <c r="G34" t="s">
        <v>416</v>
      </c>
      <c r="H34" t="s">
        <v>474</v>
      </c>
      <c r="I34">
        <v>1659717067.599999</v>
      </c>
      <c r="J34">
        <f>(K34)/1000</f>
        <v>0</v>
      </c>
      <c r="K34">
        <f>IF(CZ34, AN34, AH34)</f>
        <v>0</v>
      </c>
      <c r="L34">
        <f>IF(CZ34, AI34, AG34)</f>
        <v>0</v>
      </c>
      <c r="M34">
        <f>DB34 - IF(AU34&gt;1, L34*CV34*100.0/(AW34*DP34), 0)</f>
        <v>0</v>
      </c>
      <c r="N34">
        <f>((T34-J34/2)*M34-L34)/(T34+J34/2)</f>
        <v>0</v>
      </c>
      <c r="O34">
        <f>N34*(DI34+DJ34)/1000.0</f>
        <v>0</v>
      </c>
      <c r="P34">
        <f>(DB34 - IF(AU34&gt;1, L34*CV34*100.0/(AW34*DP34), 0))*(DI34+DJ34)/1000.0</f>
        <v>0</v>
      </c>
      <c r="Q34">
        <f>2.0/((1/S34-1/R34)+SIGN(S34)*SQRT((1/S34-1/R34)*(1/S34-1/R34) + 4*CW34/((CW34+1)*(CW34+1))*(2*1/S34*1/R34-1/R34*1/R34)))</f>
        <v>0</v>
      </c>
      <c r="R34">
        <f>IF(LEFT(CX34,1)&lt;&gt;"0",IF(LEFT(CX34,1)="1",3.0,CY34),$D$5+$E$5*(DP34*DI34/($K$5*1000))+$F$5*(DP34*DI34/($K$5*1000))*MAX(MIN(CV34,$J$5),$I$5)*MAX(MIN(CV34,$J$5),$I$5)+$G$5*MAX(MIN(CV34,$J$5),$I$5)*(DP34*DI34/($K$5*1000))+$H$5*(DP34*DI34/($K$5*1000))*(DP34*DI34/($K$5*1000)))</f>
        <v>0</v>
      </c>
      <c r="S34">
        <f>J34*(1000-(1000*0.61365*exp(17.502*W34/(240.97+W34))/(DI34+DJ34)+DD34)/2)/(1000*0.61365*exp(17.502*W34/(240.97+W34))/(DI34+DJ34)-DD34)</f>
        <v>0</v>
      </c>
      <c r="T34">
        <f>1/((CW34+1)/(Q34/1.6)+1/(R34/1.37)) + CW34/((CW34+1)/(Q34/1.6) + CW34/(R34/1.37))</f>
        <v>0</v>
      </c>
      <c r="U34">
        <f>(CR34*CU34)</f>
        <v>0</v>
      </c>
      <c r="V34">
        <f>(DK34+(U34+2*0.95*5.67E-8*(((DK34+$B$7)+273)^4-(DK34+273)^4)-44100*J34)/(1.84*29.3*R34+8*0.95*5.67E-8*(DK34+273)^3))</f>
        <v>0</v>
      </c>
      <c r="W34">
        <f>($C$7*DL34+$D$7*DM34+$E$7*V34)</f>
        <v>0</v>
      </c>
      <c r="X34">
        <f>0.61365*exp(17.502*W34/(240.97+W34))</f>
        <v>0</v>
      </c>
      <c r="Y34">
        <f>(Z34/AA34*100)</f>
        <v>0</v>
      </c>
      <c r="Z34">
        <f>DD34*(DI34+DJ34)/1000</f>
        <v>0</v>
      </c>
      <c r="AA34">
        <f>0.61365*exp(17.502*DK34/(240.97+DK34))</f>
        <v>0</v>
      </c>
      <c r="AB34">
        <f>(X34-DD34*(DI34+DJ34)/1000)</f>
        <v>0</v>
      </c>
      <c r="AC34">
        <f>(-J34*44100)</f>
        <v>0</v>
      </c>
      <c r="AD34">
        <f>2*29.3*R34*0.92*(DK34-W34)</f>
        <v>0</v>
      </c>
      <c r="AE34">
        <f>2*0.95*5.67E-8*(((DK34+$B$7)+273)^4-(W34+273)^4)</f>
        <v>0</v>
      </c>
      <c r="AF34">
        <f>U34+AE34+AC34+AD34</f>
        <v>0</v>
      </c>
      <c r="AG34">
        <f>DH34*AU34*(DC34-DB34*(1000-AU34*DE34)/(1000-AU34*DD34))/(100*CV34)</f>
        <v>0</v>
      </c>
      <c r="AH34">
        <f>1000*DH34*AU34*(DD34-DE34)/(100*CV34*(1000-AU34*DD34))</f>
        <v>0</v>
      </c>
      <c r="AI34">
        <f>(AJ34 - AK34 - DI34*1E3/(8.314*(DK34+273.15)) * AM34/DH34 * AL34) * DH34/(100*CV34) * (1000 - DE34)/1000</f>
        <v>0</v>
      </c>
      <c r="AJ34">
        <v>70.8897852949611</v>
      </c>
      <c r="AK34">
        <v>70.36371333333328</v>
      </c>
      <c r="AL34">
        <v>-0.002340351338624448</v>
      </c>
      <c r="AM34">
        <v>64.99994886529456</v>
      </c>
      <c r="AN34">
        <f>(AP34 - AO34 + DI34*1E3/(8.314*(DK34+273.15)) * AR34/DH34 * AQ34) * DH34/(100*CV34) * 1000/(1000 - AP34)</f>
        <v>0</v>
      </c>
      <c r="AO34">
        <v>13.12626576965349</v>
      </c>
      <c r="AP34">
        <v>18.62328181818182</v>
      </c>
      <c r="AQ34">
        <v>5.897614494198045E-06</v>
      </c>
      <c r="AR34">
        <v>80.40975037880615</v>
      </c>
      <c r="AS34">
        <v>1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MAX(0,($B$13+$C$13*DP34)/(1+$D$13*DP34)*DI34/(DK34+273)*$E$13)</f>
        <v>0</v>
      </c>
      <c r="AX34" t="s">
        <v>418</v>
      </c>
      <c r="AY34">
        <v>10269.2</v>
      </c>
      <c r="AZ34">
        <v>764.4199999999998</v>
      </c>
      <c r="BA34">
        <v>3017.9</v>
      </c>
      <c r="BB34">
        <f>1-AZ34/BA34</f>
        <v>0</v>
      </c>
      <c r="BC34">
        <v>-3.146287471671204</v>
      </c>
      <c r="BD34" t="s">
        <v>490</v>
      </c>
      <c r="BE34">
        <v>14477.5</v>
      </c>
      <c r="BF34">
        <v>685.8876000000001</v>
      </c>
      <c r="BG34">
        <v>730.799</v>
      </c>
      <c r="BH34">
        <f>1-BF34/BG34</f>
        <v>0</v>
      </c>
      <c r="BI34">
        <v>0.5</v>
      </c>
      <c r="BJ34">
        <f>CS34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420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BZ34">
        <v>33</v>
      </c>
      <c r="CA34">
        <v>300</v>
      </c>
      <c r="CB34">
        <v>275</v>
      </c>
      <c r="CC34">
        <v>300</v>
      </c>
      <c r="CD34">
        <v>14477.5</v>
      </c>
      <c r="CE34">
        <v>721.96</v>
      </c>
      <c r="CF34">
        <v>-0.0112652</v>
      </c>
      <c r="CG34">
        <v>-0.76</v>
      </c>
      <c r="CH34" t="s">
        <v>420</v>
      </c>
      <c r="CI34" t="s">
        <v>420</v>
      </c>
      <c r="CJ34" t="s">
        <v>420</v>
      </c>
      <c r="CK34" t="s">
        <v>420</v>
      </c>
      <c r="CL34" t="s">
        <v>420</v>
      </c>
      <c r="CM34" t="s">
        <v>420</v>
      </c>
      <c r="CN34" t="s">
        <v>420</v>
      </c>
      <c r="CO34" t="s">
        <v>420</v>
      </c>
      <c r="CP34" t="s">
        <v>420</v>
      </c>
      <c r="CQ34" t="s">
        <v>420</v>
      </c>
      <c r="CR34">
        <f>$B$11*DQ34+$C$11*DR34+$F$11*EC34*(1-EF34)</f>
        <v>0</v>
      </c>
      <c r="CS34">
        <f>CR34*CT34</f>
        <v>0</v>
      </c>
      <c r="CT34">
        <f>($B$11*$D$9+$C$11*$D$9+$F$11*((EP34+EH34)/MAX(EP34+EH34+EQ34, 0.1)*$I$9+EQ34/MAX(EP34+EH34+EQ34, 0.1)*$J$9))/($B$11+$C$11+$F$11)</f>
        <v>0</v>
      </c>
      <c r="CU34">
        <f>($B$11*$K$9+$C$11*$K$9+$F$11*((EP34+EH34)/MAX(EP34+EH34+EQ34, 0.1)*$P$9+EQ34/MAX(EP34+EH34+EQ34, 0.1)*$Q$9))/($B$11+$C$11+$F$11)</f>
        <v>0</v>
      </c>
      <c r="CV34">
        <v>6</v>
      </c>
      <c r="CW34">
        <v>0.5</v>
      </c>
      <c r="CX34" t="s">
        <v>421</v>
      </c>
      <c r="CY34">
        <v>2</v>
      </c>
      <c r="CZ34" t="b">
        <v>0</v>
      </c>
      <c r="DA34">
        <v>1659717067.599999</v>
      </c>
      <c r="DB34">
        <v>69.17530645161288</v>
      </c>
      <c r="DC34">
        <v>69.99286451612903</v>
      </c>
      <c r="DD34">
        <v>18.52799354838709</v>
      </c>
      <c r="DE34">
        <v>13.13267096774194</v>
      </c>
      <c r="DF34">
        <v>66.91130645161289</v>
      </c>
      <c r="DG34">
        <v>18.4269935483871</v>
      </c>
      <c r="DH34">
        <v>500.0786451612904</v>
      </c>
      <c r="DI34">
        <v>90.59947419354837</v>
      </c>
      <c r="DJ34">
        <v>0.1000414322580645</v>
      </c>
      <c r="DK34">
        <v>24.57095806451613</v>
      </c>
      <c r="DL34">
        <v>24.99394838709677</v>
      </c>
      <c r="DM34">
        <v>999.9000000000003</v>
      </c>
      <c r="DN34">
        <v>0</v>
      </c>
      <c r="DO34">
        <v>0</v>
      </c>
      <c r="DP34">
        <v>9998.345161290321</v>
      </c>
      <c r="DQ34">
        <v>0</v>
      </c>
      <c r="DR34">
        <v>11.851</v>
      </c>
      <c r="DS34">
        <v>-0.8773094516129032</v>
      </c>
      <c r="DT34">
        <v>70.42723225806452</v>
      </c>
      <c r="DU34">
        <v>70.92429032258066</v>
      </c>
      <c r="DV34">
        <v>5.491781935483873</v>
      </c>
      <c r="DW34">
        <v>69.99286451612903</v>
      </c>
      <c r="DX34">
        <v>13.13267096774194</v>
      </c>
      <c r="DY34">
        <v>1.687365161290322</v>
      </c>
      <c r="DZ34">
        <v>1.189812903225806</v>
      </c>
      <c r="EA34">
        <v>14.78068387096774</v>
      </c>
      <c r="EB34">
        <v>9.474695806451612</v>
      </c>
      <c r="EC34">
        <v>1999.995806451613</v>
      </c>
      <c r="ED34">
        <v>0.9800018709677419</v>
      </c>
      <c r="EE34">
        <v>0.01999801612903226</v>
      </c>
      <c r="EF34">
        <v>0</v>
      </c>
      <c r="EG34">
        <v>685.873</v>
      </c>
      <c r="EH34">
        <v>5.000560000000002</v>
      </c>
      <c r="EI34">
        <v>13618.85483870968</v>
      </c>
      <c r="EJ34">
        <v>17294.86129032258</v>
      </c>
      <c r="EK34">
        <v>38.24593548387096</v>
      </c>
      <c r="EL34">
        <v>38.87296774193548</v>
      </c>
      <c r="EM34">
        <v>38.008</v>
      </c>
      <c r="EN34">
        <v>37.71951612903224</v>
      </c>
      <c r="EO34">
        <v>39</v>
      </c>
      <c r="EP34">
        <v>1955.101612903226</v>
      </c>
      <c r="EQ34">
        <v>39.89419354838711</v>
      </c>
      <c r="ER34">
        <v>0</v>
      </c>
      <c r="ES34">
        <v>181.1000001430511</v>
      </c>
      <c r="ET34">
        <v>0</v>
      </c>
      <c r="EU34">
        <v>685.8876000000001</v>
      </c>
      <c r="EV34">
        <v>0.3114615473998301</v>
      </c>
      <c r="EW34">
        <v>-0.5076923370334507</v>
      </c>
      <c r="EX34">
        <v>13618.76</v>
      </c>
      <c r="EY34">
        <v>15</v>
      </c>
      <c r="EZ34">
        <v>1659717106.6</v>
      </c>
      <c r="FA34" t="s">
        <v>491</v>
      </c>
      <c r="FB34">
        <v>1659717095.6</v>
      </c>
      <c r="FC34">
        <v>1659717106.6</v>
      </c>
      <c r="FD34">
        <v>19</v>
      </c>
      <c r="FE34">
        <v>0.056</v>
      </c>
      <c r="FF34">
        <v>0</v>
      </c>
      <c r="FG34">
        <v>2.264</v>
      </c>
      <c r="FH34">
        <v>0.101</v>
      </c>
      <c r="FI34">
        <v>70</v>
      </c>
      <c r="FJ34">
        <v>13</v>
      </c>
      <c r="FK34">
        <v>0.14</v>
      </c>
      <c r="FL34">
        <v>0.02</v>
      </c>
      <c r="FM34">
        <v>-0.8183902</v>
      </c>
      <c r="FN34">
        <v>-1.091132285178236</v>
      </c>
      <c r="FO34">
        <v>0.1203588974499185</v>
      </c>
      <c r="FP34">
        <v>0</v>
      </c>
      <c r="FQ34">
        <v>685.8253235294118</v>
      </c>
      <c r="FR34">
        <v>0.7025362911831208</v>
      </c>
      <c r="FS34">
        <v>0.2502212809622061</v>
      </c>
      <c r="FT34">
        <v>1</v>
      </c>
      <c r="FU34">
        <v>5.49207275</v>
      </c>
      <c r="FV34">
        <v>-0.01531711069420564</v>
      </c>
      <c r="FW34">
        <v>0.003744361085352325</v>
      </c>
      <c r="FX34">
        <v>1</v>
      </c>
      <c r="FY34">
        <v>2</v>
      </c>
      <c r="FZ34">
        <v>3</v>
      </c>
      <c r="GA34" t="s">
        <v>430</v>
      </c>
      <c r="GB34">
        <v>2.9809</v>
      </c>
      <c r="GC34">
        <v>2.72845</v>
      </c>
      <c r="GD34">
        <v>0.0169383</v>
      </c>
      <c r="GE34">
        <v>0.0177728</v>
      </c>
      <c r="GF34">
        <v>0.0902496</v>
      </c>
      <c r="GG34">
        <v>0.07064230000000001</v>
      </c>
      <c r="GH34">
        <v>29505.3</v>
      </c>
      <c r="GI34">
        <v>29065.5</v>
      </c>
      <c r="GJ34">
        <v>30537.8</v>
      </c>
      <c r="GK34">
        <v>29832.2</v>
      </c>
      <c r="GL34">
        <v>38327</v>
      </c>
      <c r="GM34">
        <v>36510.4</v>
      </c>
      <c r="GN34">
        <v>46705.4</v>
      </c>
      <c r="GO34">
        <v>44366.6</v>
      </c>
      <c r="GP34">
        <v>1.87783</v>
      </c>
      <c r="GQ34">
        <v>1.86822</v>
      </c>
      <c r="GR34">
        <v>0.105396</v>
      </c>
      <c r="GS34">
        <v>0</v>
      </c>
      <c r="GT34">
        <v>23.2549</v>
      </c>
      <c r="GU34">
        <v>999.9</v>
      </c>
      <c r="GV34">
        <v>36.5</v>
      </c>
      <c r="GW34">
        <v>31</v>
      </c>
      <c r="GX34">
        <v>18.1753</v>
      </c>
      <c r="GY34">
        <v>63.3006</v>
      </c>
      <c r="GZ34">
        <v>21.262</v>
      </c>
      <c r="HA34">
        <v>1</v>
      </c>
      <c r="HB34">
        <v>-0.110706</v>
      </c>
      <c r="HC34">
        <v>1.17684</v>
      </c>
      <c r="HD34">
        <v>20.193</v>
      </c>
      <c r="HE34">
        <v>5.23526</v>
      </c>
      <c r="HF34">
        <v>11.968</v>
      </c>
      <c r="HG34">
        <v>4.9716</v>
      </c>
      <c r="HH34">
        <v>3.291</v>
      </c>
      <c r="HI34">
        <v>9999</v>
      </c>
      <c r="HJ34">
        <v>9999</v>
      </c>
      <c r="HK34">
        <v>9999</v>
      </c>
      <c r="HL34">
        <v>326.9</v>
      </c>
      <c r="HM34">
        <v>4.97291</v>
      </c>
      <c r="HN34">
        <v>1.87729</v>
      </c>
      <c r="HO34">
        <v>1.8754</v>
      </c>
      <c r="HP34">
        <v>1.8782</v>
      </c>
      <c r="HQ34">
        <v>1.87496</v>
      </c>
      <c r="HR34">
        <v>1.87853</v>
      </c>
      <c r="HS34">
        <v>1.87561</v>
      </c>
      <c r="HT34">
        <v>1.87671</v>
      </c>
      <c r="HU34">
        <v>0</v>
      </c>
      <c r="HV34">
        <v>0</v>
      </c>
      <c r="HW34">
        <v>0</v>
      </c>
      <c r="HX34">
        <v>0</v>
      </c>
      <c r="HY34" t="s">
        <v>424</v>
      </c>
      <c r="HZ34" t="s">
        <v>425</v>
      </c>
      <c r="IA34" t="s">
        <v>426</v>
      </c>
      <c r="IB34" t="s">
        <v>426</v>
      </c>
      <c r="IC34" t="s">
        <v>426</v>
      </c>
      <c r="ID34" t="s">
        <v>426</v>
      </c>
      <c r="IE34">
        <v>0</v>
      </c>
      <c r="IF34">
        <v>100</v>
      </c>
      <c r="IG34">
        <v>100</v>
      </c>
      <c r="IH34">
        <v>2.264</v>
      </c>
      <c r="II34">
        <v>0.101</v>
      </c>
      <c r="IJ34">
        <v>1.917602187251189</v>
      </c>
      <c r="IK34">
        <v>0.004412804809110149</v>
      </c>
      <c r="IL34">
        <v>-1.960508697229263E-06</v>
      </c>
      <c r="IM34">
        <v>5.31278326378808E-10</v>
      </c>
      <c r="IN34">
        <v>-0.04969908585329883</v>
      </c>
      <c r="IO34">
        <v>0.008131528927798164</v>
      </c>
      <c r="IP34">
        <v>0.0002187230901864352</v>
      </c>
      <c r="IQ34">
        <v>3.683962494821091E-06</v>
      </c>
      <c r="IR34">
        <v>17</v>
      </c>
      <c r="IS34">
        <v>2064</v>
      </c>
      <c r="IT34">
        <v>1</v>
      </c>
      <c r="IU34">
        <v>25</v>
      </c>
      <c r="IV34">
        <v>1.2</v>
      </c>
      <c r="IW34">
        <v>1</v>
      </c>
      <c r="IX34">
        <v>0.314941</v>
      </c>
      <c r="IY34">
        <v>2.6062</v>
      </c>
      <c r="IZ34">
        <v>1.39893</v>
      </c>
      <c r="JA34">
        <v>2.33887</v>
      </c>
      <c r="JB34">
        <v>1.44897</v>
      </c>
      <c r="JC34">
        <v>2.37305</v>
      </c>
      <c r="JD34">
        <v>36.5287</v>
      </c>
      <c r="JE34">
        <v>24.1663</v>
      </c>
      <c r="JF34">
        <v>18</v>
      </c>
      <c r="JG34">
        <v>484.621</v>
      </c>
      <c r="JH34">
        <v>448.995</v>
      </c>
      <c r="JI34">
        <v>21.7188</v>
      </c>
      <c r="JJ34">
        <v>25.5538</v>
      </c>
      <c r="JK34">
        <v>30.0002</v>
      </c>
      <c r="JL34">
        <v>25.4091</v>
      </c>
      <c r="JM34">
        <v>25.4887</v>
      </c>
      <c r="JN34">
        <v>6.33156</v>
      </c>
      <c r="JO34">
        <v>28.501</v>
      </c>
      <c r="JP34">
        <v>7.03706</v>
      </c>
      <c r="JQ34">
        <v>21.7209</v>
      </c>
      <c r="JR34">
        <v>70</v>
      </c>
      <c r="JS34">
        <v>13.1662</v>
      </c>
      <c r="JT34">
        <v>100.943</v>
      </c>
      <c r="JU34">
        <v>102.016</v>
      </c>
    </row>
    <row r="35" spans="1:281">
      <c r="A35">
        <v>19</v>
      </c>
      <c r="B35">
        <v>1659717167.6</v>
      </c>
      <c r="C35">
        <v>3131</v>
      </c>
      <c r="D35" t="s">
        <v>492</v>
      </c>
      <c r="E35" t="s">
        <v>493</v>
      </c>
      <c r="F35">
        <v>5</v>
      </c>
      <c r="G35" t="s">
        <v>416</v>
      </c>
      <c r="H35" t="s">
        <v>474</v>
      </c>
      <c r="I35">
        <v>1659717159.599999</v>
      </c>
      <c r="J35">
        <f>(K35)/1000</f>
        <v>0</v>
      </c>
      <c r="K35">
        <f>IF(CZ35, AN35, AH35)</f>
        <v>0</v>
      </c>
      <c r="L35">
        <f>IF(CZ35, AI35, AG35)</f>
        <v>0</v>
      </c>
      <c r="M35">
        <f>DB35 - IF(AU35&gt;1, L35*CV35*100.0/(AW35*DP35), 0)</f>
        <v>0</v>
      </c>
      <c r="N35">
        <f>((T35-J35/2)*M35-L35)/(T35+J35/2)</f>
        <v>0</v>
      </c>
      <c r="O35">
        <f>N35*(DI35+DJ35)/1000.0</f>
        <v>0</v>
      </c>
      <c r="P35">
        <f>(DB35 - IF(AU35&gt;1, L35*CV35*100.0/(AW35*DP35), 0))*(DI35+DJ35)/1000.0</f>
        <v>0</v>
      </c>
      <c r="Q35">
        <f>2.0/((1/S35-1/R35)+SIGN(S35)*SQRT((1/S35-1/R35)*(1/S35-1/R35) + 4*CW35/((CW35+1)*(CW35+1))*(2*1/S35*1/R35-1/R35*1/R35)))</f>
        <v>0</v>
      </c>
      <c r="R35">
        <f>IF(LEFT(CX35,1)&lt;&gt;"0",IF(LEFT(CX35,1)="1",3.0,CY35),$D$5+$E$5*(DP35*DI35/($K$5*1000))+$F$5*(DP35*DI35/($K$5*1000))*MAX(MIN(CV35,$J$5),$I$5)*MAX(MIN(CV35,$J$5),$I$5)+$G$5*MAX(MIN(CV35,$J$5),$I$5)*(DP35*DI35/($K$5*1000))+$H$5*(DP35*DI35/($K$5*1000))*(DP35*DI35/($K$5*1000)))</f>
        <v>0</v>
      </c>
      <c r="S35">
        <f>J35*(1000-(1000*0.61365*exp(17.502*W35/(240.97+W35))/(DI35+DJ35)+DD35)/2)/(1000*0.61365*exp(17.502*W35/(240.97+W35))/(DI35+DJ35)-DD35)</f>
        <v>0</v>
      </c>
      <c r="T35">
        <f>1/((CW35+1)/(Q35/1.6)+1/(R35/1.37)) + CW35/((CW35+1)/(Q35/1.6) + CW35/(R35/1.37))</f>
        <v>0</v>
      </c>
      <c r="U35">
        <f>(CR35*CU35)</f>
        <v>0</v>
      </c>
      <c r="V35">
        <f>(DK35+(U35+2*0.95*5.67E-8*(((DK35+$B$7)+273)^4-(DK35+273)^4)-44100*J35)/(1.84*29.3*R35+8*0.95*5.67E-8*(DK35+273)^3))</f>
        <v>0</v>
      </c>
      <c r="W35">
        <f>($C$7*DL35+$D$7*DM35+$E$7*V35)</f>
        <v>0</v>
      </c>
      <c r="X35">
        <f>0.61365*exp(17.502*W35/(240.97+W35))</f>
        <v>0</v>
      </c>
      <c r="Y35">
        <f>(Z35/AA35*100)</f>
        <v>0</v>
      </c>
      <c r="Z35">
        <f>DD35*(DI35+DJ35)/1000</f>
        <v>0</v>
      </c>
      <c r="AA35">
        <f>0.61365*exp(17.502*DK35/(240.97+DK35))</f>
        <v>0</v>
      </c>
      <c r="AB35">
        <f>(X35-DD35*(DI35+DJ35)/1000)</f>
        <v>0</v>
      </c>
      <c r="AC35">
        <f>(-J35*44100)</f>
        <v>0</v>
      </c>
      <c r="AD35">
        <f>2*29.3*R35*0.92*(DK35-W35)</f>
        <v>0</v>
      </c>
      <c r="AE35">
        <f>2*0.95*5.67E-8*(((DK35+$B$7)+273)^4-(W35+273)^4)</f>
        <v>0</v>
      </c>
      <c r="AF35">
        <f>U35+AE35+AC35+AD35</f>
        <v>0</v>
      </c>
      <c r="AG35">
        <f>DH35*AU35*(DC35-DB35*(1000-AU35*DE35)/(1000-AU35*DD35))/(100*CV35)</f>
        <v>0</v>
      </c>
      <c r="AH35">
        <f>1000*DH35*AU35*(DD35-DE35)/(100*CV35*(1000-AU35*DD35))</f>
        <v>0</v>
      </c>
      <c r="AI35">
        <f>(AJ35 - AK35 - DI35*1E3/(8.314*(DK35+273.15)) * AM35/DH35 * AL35) * DH35/(100*CV35) * (1000 - DE35)/1000</f>
        <v>0</v>
      </c>
      <c r="AJ35">
        <v>425.5914708515128</v>
      </c>
      <c r="AK35">
        <v>411.519309090909</v>
      </c>
      <c r="AL35">
        <v>-0.005899411963687175</v>
      </c>
      <c r="AM35">
        <v>64.98599294197359</v>
      </c>
      <c r="AN35">
        <f>(AP35 - AO35 + DI35*1E3/(8.314*(DK35+273.15)) * AR35/DH35 * AQ35) * DH35/(100*CV35) * 1000/(1000 - AP35)</f>
        <v>0</v>
      </c>
      <c r="AO35">
        <v>12.98975218896104</v>
      </c>
      <c r="AP35">
        <v>18.59886909090909</v>
      </c>
      <c r="AQ35">
        <v>-8.144028520527494E-05</v>
      </c>
      <c r="AR35">
        <v>80.39</v>
      </c>
      <c r="AS35">
        <v>1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MAX(0,($B$13+$C$13*DP35)/(1+$D$13*DP35)*DI35/(DK35+273)*$E$13)</f>
        <v>0</v>
      </c>
      <c r="AX35" t="s">
        <v>418</v>
      </c>
      <c r="AY35">
        <v>10269.2</v>
      </c>
      <c r="AZ35">
        <v>764.4199999999998</v>
      </c>
      <c r="BA35">
        <v>3017.9</v>
      </c>
      <c r="BB35">
        <f>1-AZ35/BA35</f>
        <v>0</v>
      </c>
      <c r="BC35">
        <v>-3.146287471671204</v>
      </c>
      <c r="BD35" t="s">
        <v>494</v>
      </c>
      <c r="BE35">
        <v>14478.9</v>
      </c>
      <c r="BF35">
        <v>688.7204400000001</v>
      </c>
      <c r="BG35">
        <v>770.176</v>
      </c>
      <c r="BH35">
        <f>1-BF35/BG35</f>
        <v>0</v>
      </c>
      <c r="BI35">
        <v>0.5</v>
      </c>
      <c r="BJ35">
        <f>CS35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420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BZ35">
        <v>34</v>
      </c>
      <c r="CA35">
        <v>300</v>
      </c>
      <c r="CB35">
        <v>275</v>
      </c>
      <c r="CC35">
        <v>300</v>
      </c>
      <c r="CD35">
        <v>14478.9</v>
      </c>
      <c r="CE35">
        <v>756.29</v>
      </c>
      <c r="CF35">
        <v>-0.0112663</v>
      </c>
      <c r="CG35">
        <v>-0.36</v>
      </c>
      <c r="CH35" t="s">
        <v>420</v>
      </c>
      <c r="CI35" t="s">
        <v>420</v>
      </c>
      <c r="CJ35" t="s">
        <v>420</v>
      </c>
      <c r="CK35" t="s">
        <v>420</v>
      </c>
      <c r="CL35" t="s">
        <v>420</v>
      </c>
      <c r="CM35" t="s">
        <v>420</v>
      </c>
      <c r="CN35" t="s">
        <v>420</v>
      </c>
      <c r="CO35" t="s">
        <v>420</v>
      </c>
      <c r="CP35" t="s">
        <v>420</v>
      </c>
      <c r="CQ35" t="s">
        <v>420</v>
      </c>
      <c r="CR35">
        <f>$B$11*DQ35+$C$11*DR35+$F$11*EC35*(1-EF35)</f>
        <v>0</v>
      </c>
      <c r="CS35">
        <f>CR35*CT35</f>
        <v>0</v>
      </c>
      <c r="CT35">
        <f>($B$11*$D$9+$C$11*$D$9+$F$11*((EP35+EH35)/MAX(EP35+EH35+EQ35, 0.1)*$I$9+EQ35/MAX(EP35+EH35+EQ35, 0.1)*$J$9))/($B$11+$C$11+$F$11)</f>
        <v>0</v>
      </c>
      <c r="CU35">
        <f>($B$11*$K$9+$C$11*$K$9+$F$11*((EP35+EH35)/MAX(EP35+EH35+EQ35, 0.1)*$P$9+EQ35/MAX(EP35+EH35+EQ35, 0.1)*$Q$9))/($B$11+$C$11+$F$11)</f>
        <v>0</v>
      </c>
      <c r="CV35">
        <v>6</v>
      </c>
      <c r="CW35">
        <v>0.5</v>
      </c>
      <c r="CX35" t="s">
        <v>421</v>
      </c>
      <c r="CY35">
        <v>2</v>
      </c>
      <c r="CZ35" t="b">
        <v>0</v>
      </c>
      <c r="DA35">
        <v>1659717159.599999</v>
      </c>
      <c r="DB35">
        <v>404.0056129032259</v>
      </c>
      <c r="DC35">
        <v>420.0575161290323</v>
      </c>
      <c r="DD35">
        <v>18.50798387096774</v>
      </c>
      <c r="DE35">
        <v>12.99622903225806</v>
      </c>
      <c r="DF35">
        <v>400.4396129032259</v>
      </c>
      <c r="DG35">
        <v>18.40598387096774</v>
      </c>
      <c r="DH35">
        <v>500.0827096774193</v>
      </c>
      <c r="DI35">
        <v>90.60510322580643</v>
      </c>
      <c r="DJ35">
        <v>0.09999017741935481</v>
      </c>
      <c r="DK35">
        <v>24.56229677419355</v>
      </c>
      <c r="DL35">
        <v>24.95670322580645</v>
      </c>
      <c r="DM35">
        <v>999.9000000000003</v>
      </c>
      <c r="DN35">
        <v>0</v>
      </c>
      <c r="DO35">
        <v>0</v>
      </c>
      <c r="DP35">
        <v>10002.73870967742</v>
      </c>
      <c r="DQ35">
        <v>0</v>
      </c>
      <c r="DR35">
        <v>11.8603</v>
      </c>
      <c r="DS35">
        <v>-16.15715806451613</v>
      </c>
      <c r="DT35">
        <v>411.5566129032258</v>
      </c>
      <c r="DU35">
        <v>425.5885161290323</v>
      </c>
      <c r="DV35">
        <v>5.606835161290322</v>
      </c>
      <c r="DW35">
        <v>420.0575161290323</v>
      </c>
      <c r="DX35">
        <v>12.99622903225806</v>
      </c>
      <c r="DY35">
        <v>1.685531935483871</v>
      </c>
      <c r="DZ35">
        <v>1.177524516129032</v>
      </c>
      <c r="EA35">
        <v>14.76382903225806</v>
      </c>
      <c r="EB35">
        <v>9.320386129032258</v>
      </c>
      <c r="EC35">
        <v>1999.986774193548</v>
      </c>
      <c r="ED35">
        <v>0.9800063870967741</v>
      </c>
      <c r="EE35">
        <v>0.01999338709677419</v>
      </c>
      <c r="EF35">
        <v>0</v>
      </c>
      <c r="EG35">
        <v>688.8255161290323</v>
      </c>
      <c r="EH35">
        <v>5.000560000000002</v>
      </c>
      <c r="EI35">
        <v>13688.23870967742</v>
      </c>
      <c r="EJ35">
        <v>17294.7935483871</v>
      </c>
      <c r="EK35">
        <v>38.09858064516128</v>
      </c>
      <c r="EL35">
        <v>38.68699999999998</v>
      </c>
      <c r="EM35">
        <v>37.83638709677418</v>
      </c>
      <c r="EN35">
        <v>37.61483870967741</v>
      </c>
      <c r="EO35">
        <v>38.87093548387096</v>
      </c>
      <c r="EP35">
        <v>1955.096774193549</v>
      </c>
      <c r="EQ35">
        <v>39.89000000000002</v>
      </c>
      <c r="ER35">
        <v>0</v>
      </c>
      <c r="ES35">
        <v>91.30000019073486</v>
      </c>
      <c r="ET35">
        <v>0</v>
      </c>
      <c r="EU35">
        <v>688.7204400000001</v>
      </c>
      <c r="EV35">
        <v>-6.413461530864892</v>
      </c>
      <c r="EW35">
        <v>-138.7999998190465</v>
      </c>
      <c r="EX35">
        <v>13686.776</v>
      </c>
      <c r="EY35">
        <v>15</v>
      </c>
      <c r="EZ35">
        <v>1659717198.1</v>
      </c>
      <c r="FA35" t="s">
        <v>495</v>
      </c>
      <c r="FB35">
        <v>1659717191.6</v>
      </c>
      <c r="FC35">
        <v>1659717198.1</v>
      </c>
      <c r="FD35">
        <v>20</v>
      </c>
      <c r="FE35">
        <v>0.056</v>
      </c>
      <c r="FF35">
        <v>0.003</v>
      </c>
      <c r="FG35">
        <v>3.566</v>
      </c>
      <c r="FH35">
        <v>0.102</v>
      </c>
      <c r="FI35">
        <v>420</v>
      </c>
      <c r="FJ35">
        <v>13</v>
      </c>
      <c r="FK35">
        <v>0.11</v>
      </c>
      <c r="FL35">
        <v>0.01</v>
      </c>
      <c r="FM35">
        <v>-16.337575</v>
      </c>
      <c r="FN35">
        <v>2.881404878048807</v>
      </c>
      <c r="FO35">
        <v>0.3760303337165769</v>
      </c>
      <c r="FP35">
        <v>0</v>
      </c>
      <c r="FQ35">
        <v>688.9087647058824</v>
      </c>
      <c r="FR35">
        <v>-3.877127576950933</v>
      </c>
      <c r="FS35">
        <v>0.4709136962783834</v>
      </c>
      <c r="FT35">
        <v>0</v>
      </c>
      <c r="FU35">
        <v>5.61059725</v>
      </c>
      <c r="FV35">
        <v>-0.05145129455911548</v>
      </c>
      <c r="FW35">
        <v>0.008346183555224531</v>
      </c>
      <c r="FX35">
        <v>1</v>
      </c>
      <c r="FY35">
        <v>1</v>
      </c>
      <c r="FZ35">
        <v>3</v>
      </c>
      <c r="GA35" t="s">
        <v>445</v>
      </c>
      <c r="GB35">
        <v>2.98073</v>
      </c>
      <c r="GC35">
        <v>2.72825</v>
      </c>
      <c r="GD35">
        <v>0.0834903</v>
      </c>
      <c r="GE35">
        <v>0.0869848</v>
      </c>
      <c r="GF35">
        <v>0.09016390000000001</v>
      </c>
      <c r="GG35">
        <v>0.0701276</v>
      </c>
      <c r="GH35">
        <v>27505.1</v>
      </c>
      <c r="GI35">
        <v>27014.4</v>
      </c>
      <c r="GJ35">
        <v>30535.4</v>
      </c>
      <c r="GK35">
        <v>29829.6</v>
      </c>
      <c r="GL35">
        <v>38333.1</v>
      </c>
      <c r="GM35">
        <v>36532.6</v>
      </c>
      <c r="GN35">
        <v>46702.3</v>
      </c>
      <c r="GO35">
        <v>44362.9</v>
      </c>
      <c r="GP35">
        <v>1.87752</v>
      </c>
      <c r="GQ35">
        <v>1.86835</v>
      </c>
      <c r="GR35">
        <v>0.103001</v>
      </c>
      <c r="GS35">
        <v>0</v>
      </c>
      <c r="GT35">
        <v>23.2744</v>
      </c>
      <c r="GU35">
        <v>999.9</v>
      </c>
      <c r="GV35">
        <v>36.3</v>
      </c>
      <c r="GW35">
        <v>31</v>
      </c>
      <c r="GX35">
        <v>18.0735</v>
      </c>
      <c r="GY35">
        <v>63.1906</v>
      </c>
      <c r="GZ35">
        <v>21.1699</v>
      </c>
      <c r="HA35">
        <v>1</v>
      </c>
      <c r="HB35">
        <v>-0.108102</v>
      </c>
      <c r="HC35">
        <v>0.977631</v>
      </c>
      <c r="HD35">
        <v>20.1943</v>
      </c>
      <c r="HE35">
        <v>5.23885</v>
      </c>
      <c r="HF35">
        <v>11.968</v>
      </c>
      <c r="HG35">
        <v>4.97205</v>
      </c>
      <c r="HH35">
        <v>3.291</v>
      </c>
      <c r="HI35">
        <v>9999</v>
      </c>
      <c r="HJ35">
        <v>9999</v>
      </c>
      <c r="HK35">
        <v>9999</v>
      </c>
      <c r="HL35">
        <v>327</v>
      </c>
      <c r="HM35">
        <v>4.9729</v>
      </c>
      <c r="HN35">
        <v>1.87729</v>
      </c>
      <c r="HO35">
        <v>1.87542</v>
      </c>
      <c r="HP35">
        <v>1.87822</v>
      </c>
      <c r="HQ35">
        <v>1.87496</v>
      </c>
      <c r="HR35">
        <v>1.87853</v>
      </c>
      <c r="HS35">
        <v>1.87561</v>
      </c>
      <c r="HT35">
        <v>1.87671</v>
      </c>
      <c r="HU35">
        <v>0</v>
      </c>
      <c r="HV35">
        <v>0</v>
      </c>
      <c r="HW35">
        <v>0</v>
      </c>
      <c r="HX35">
        <v>0</v>
      </c>
      <c r="HY35" t="s">
        <v>424</v>
      </c>
      <c r="HZ35" t="s">
        <v>425</v>
      </c>
      <c r="IA35" t="s">
        <v>426</v>
      </c>
      <c r="IB35" t="s">
        <v>426</v>
      </c>
      <c r="IC35" t="s">
        <v>426</v>
      </c>
      <c r="ID35" t="s">
        <v>426</v>
      </c>
      <c r="IE35">
        <v>0</v>
      </c>
      <c r="IF35">
        <v>100</v>
      </c>
      <c r="IG35">
        <v>100</v>
      </c>
      <c r="IH35">
        <v>3.566</v>
      </c>
      <c r="II35">
        <v>0.102</v>
      </c>
      <c r="IJ35">
        <v>1.973869662371003</v>
      </c>
      <c r="IK35">
        <v>0.004412804809110149</v>
      </c>
      <c r="IL35">
        <v>-1.960508697229263E-06</v>
      </c>
      <c r="IM35">
        <v>5.31278326378808E-10</v>
      </c>
      <c r="IN35">
        <v>-0.04966485473875677</v>
      </c>
      <c r="IO35">
        <v>0.008131528927798164</v>
      </c>
      <c r="IP35">
        <v>0.0002187230901864352</v>
      </c>
      <c r="IQ35">
        <v>3.683962494821091E-06</v>
      </c>
      <c r="IR35">
        <v>17</v>
      </c>
      <c r="IS35">
        <v>2064</v>
      </c>
      <c r="IT35">
        <v>1</v>
      </c>
      <c r="IU35">
        <v>25</v>
      </c>
      <c r="IV35">
        <v>1.2</v>
      </c>
      <c r="IW35">
        <v>1</v>
      </c>
      <c r="IX35">
        <v>1.10229</v>
      </c>
      <c r="IY35">
        <v>2.57568</v>
      </c>
      <c r="IZ35">
        <v>1.39893</v>
      </c>
      <c r="JA35">
        <v>2.33887</v>
      </c>
      <c r="JB35">
        <v>1.44897</v>
      </c>
      <c r="JC35">
        <v>2.41455</v>
      </c>
      <c r="JD35">
        <v>36.5523</v>
      </c>
      <c r="JE35">
        <v>24.1663</v>
      </c>
      <c r="JF35">
        <v>18</v>
      </c>
      <c r="JG35">
        <v>484.654</v>
      </c>
      <c r="JH35">
        <v>449.292</v>
      </c>
      <c r="JI35">
        <v>21.8185</v>
      </c>
      <c r="JJ35">
        <v>25.5871</v>
      </c>
      <c r="JK35">
        <v>30.0002</v>
      </c>
      <c r="JL35">
        <v>25.437</v>
      </c>
      <c r="JM35">
        <v>25.516</v>
      </c>
      <c r="JN35">
        <v>22.0905</v>
      </c>
      <c r="JO35">
        <v>29.31</v>
      </c>
      <c r="JP35">
        <v>6.24945</v>
      </c>
      <c r="JQ35">
        <v>21.8326</v>
      </c>
      <c r="JR35">
        <v>420</v>
      </c>
      <c r="JS35">
        <v>12.9129</v>
      </c>
      <c r="JT35">
        <v>100.936</v>
      </c>
      <c r="JU35">
        <v>102.007</v>
      </c>
    </row>
    <row r="36" spans="1:281">
      <c r="A36">
        <v>20</v>
      </c>
      <c r="B36">
        <v>1659717232.1</v>
      </c>
      <c r="C36">
        <v>3195.5</v>
      </c>
      <c r="D36" t="s">
        <v>496</v>
      </c>
      <c r="E36" t="s">
        <v>497</v>
      </c>
      <c r="F36">
        <v>5</v>
      </c>
      <c r="G36" t="s">
        <v>416</v>
      </c>
      <c r="H36" t="s">
        <v>474</v>
      </c>
      <c r="I36">
        <v>1659717224.099999</v>
      </c>
      <c r="J36">
        <f>(K36)/1000</f>
        <v>0</v>
      </c>
      <c r="K36">
        <f>IF(CZ36, AN36, AH36)</f>
        <v>0</v>
      </c>
      <c r="L36">
        <f>IF(CZ36, AI36, AG36)</f>
        <v>0</v>
      </c>
      <c r="M36">
        <f>DB36 - IF(AU36&gt;1, L36*CV36*100.0/(AW36*DP36), 0)</f>
        <v>0</v>
      </c>
      <c r="N36">
        <f>((T36-J36/2)*M36-L36)/(T36+J36/2)</f>
        <v>0</v>
      </c>
      <c r="O36">
        <f>N36*(DI36+DJ36)/1000.0</f>
        <v>0</v>
      </c>
      <c r="P36">
        <f>(DB36 - IF(AU36&gt;1, L36*CV36*100.0/(AW36*DP36), 0))*(DI36+DJ36)/1000.0</f>
        <v>0</v>
      </c>
      <c r="Q36">
        <f>2.0/((1/S36-1/R36)+SIGN(S36)*SQRT((1/S36-1/R36)*(1/S36-1/R36) + 4*CW36/((CW36+1)*(CW36+1))*(2*1/S36*1/R36-1/R36*1/R36)))</f>
        <v>0</v>
      </c>
      <c r="R36">
        <f>IF(LEFT(CX36,1)&lt;&gt;"0",IF(LEFT(CX36,1)="1",3.0,CY36),$D$5+$E$5*(DP36*DI36/($K$5*1000))+$F$5*(DP36*DI36/($K$5*1000))*MAX(MIN(CV36,$J$5),$I$5)*MAX(MIN(CV36,$J$5),$I$5)+$G$5*MAX(MIN(CV36,$J$5),$I$5)*(DP36*DI36/($K$5*1000))+$H$5*(DP36*DI36/($K$5*1000))*(DP36*DI36/($K$5*1000)))</f>
        <v>0</v>
      </c>
      <c r="S36">
        <f>J36*(1000-(1000*0.61365*exp(17.502*W36/(240.97+W36))/(DI36+DJ36)+DD36)/2)/(1000*0.61365*exp(17.502*W36/(240.97+W36))/(DI36+DJ36)-DD36)</f>
        <v>0</v>
      </c>
      <c r="T36">
        <f>1/((CW36+1)/(Q36/1.6)+1/(R36/1.37)) + CW36/((CW36+1)/(Q36/1.6) + CW36/(R36/1.37))</f>
        <v>0</v>
      </c>
      <c r="U36">
        <f>(CR36*CU36)</f>
        <v>0</v>
      </c>
      <c r="V36">
        <f>(DK36+(U36+2*0.95*5.67E-8*(((DK36+$B$7)+273)^4-(DK36+273)^4)-44100*J36)/(1.84*29.3*R36+8*0.95*5.67E-8*(DK36+273)^3))</f>
        <v>0</v>
      </c>
      <c r="W36">
        <f>($C$7*DL36+$D$7*DM36+$E$7*V36)</f>
        <v>0</v>
      </c>
      <c r="X36">
        <f>0.61365*exp(17.502*W36/(240.97+W36))</f>
        <v>0</v>
      </c>
      <c r="Y36">
        <f>(Z36/AA36*100)</f>
        <v>0</v>
      </c>
      <c r="Z36">
        <f>DD36*(DI36+DJ36)/1000</f>
        <v>0</v>
      </c>
      <c r="AA36">
        <f>0.61365*exp(17.502*DK36/(240.97+DK36))</f>
        <v>0</v>
      </c>
      <c r="AB36">
        <f>(X36-DD36*(DI36+DJ36)/1000)</f>
        <v>0</v>
      </c>
      <c r="AC36">
        <f>(-J36*44100)</f>
        <v>0</v>
      </c>
      <c r="AD36">
        <f>2*29.3*R36*0.92*(DK36-W36)</f>
        <v>0</v>
      </c>
      <c r="AE36">
        <f>2*0.95*5.67E-8*(((DK36+$B$7)+273)^4-(W36+273)^4)</f>
        <v>0</v>
      </c>
      <c r="AF36">
        <f>U36+AE36+AC36+AD36</f>
        <v>0</v>
      </c>
      <c r="AG36">
        <f>DH36*AU36*(DC36-DB36*(1000-AU36*DE36)/(1000-AU36*DD36))/(100*CV36)</f>
        <v>0</v>
      </c>
      <c r="AH36">
        <f>1000*DH36*AU36*(DD36-DE36)/(100*CV36*(1000-AU36*DD36))</f>
        <v>0</v>
      </c>
      <c r="AI36">
        <f>(AJ36 - AK36 - DI36*1E3/(8.314*(DK36+273.15)) * AM36/DH36 * AL36) * DH36/(100*CV36) * (1000 - DE36)/1000</f>
        <v>0</v>
      </c>
      <c r="AJ36">
        <v>425.4661621733162</v>
      </c>
      <c r="AK36">
        <v>410.9795636363639</v>
      </c>
      <c r="AL36">
        <v>-0.0008943921005898523</v>
      </c>
      <c r="AM36">
        <v>64.91499019376683</v>
      </c>
      <c r="AN36">
        <f>(AP36 - AO36 + DI36*1E3/(8.314*(DK36+273.15)) * AR36/DH36 * AQ36) * DH36/(100*CV36) * 1000/(1000 - AP36)</f>
        <v>0</v>
      </c>
      <c r="AO36">
        <v>12.81552475415899</v>
      </c>
      <c r="AP36">
        <v>18.58506848484847</v>
      </c>
      <c r="AQ36">
        <v>-0.007470176895307694</v>
      </c>
      <c r="AR36">
        <v>82.86434529299264</v>
      </c>
      <c r="AS36">
        <v>1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MAX(0,($B$13+$C$13*DP36)/(1+$D$13*DP36)*DI36/(DK36+273)*$E$13)</f>
        <v>0</v>
      </c>
      <c r="AX36" t="s">
        <v>420</v>
      </c>
      <c r="AY36" t="s">
        <v>420</v>
      </c>
      <c r="AZ36">
        <v>0</v>
      </c>
      <c r="BA36">
        <v>0</v>
      </c>
      <c r="BB36">
        <f>1-AZ36/BA36</f>
        <v>0</v>
      </c>
      <c r="BC36">
        <v>0</v>
      </c>
      <c r="BD36" t="s">
        <v>420</v>
      </c>
      <c r="BE36" t="s">
        <v>420</v>
      </c>
      <c r="BF36">
        <v>0</v>
      </c>
      <c r="BG36">
        <v>0</v>
      </c>
      <c r="BH36">
        <f>1-BF36/BG36</f>
        <v>0</v>
      </c>
      <c r="BI36">
        <v>0.5</v>
      </c>
      <c r="BJ36">
        <f>CS36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420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BZ36">
        <v>34</v>
      </c>
      <c r="CA36">
        <v>300</v>
      </c>
      <c r="CB36">
        <v>275</v>
      </c>
      <c r="CC36">
        <v>300</v>
      </c>
      <c r="CD36">
        <v>14478.9</v>
      </c>
      <c r="CE36">
        <v>756.29</v>
      </c>
      <c r="CF36">
        <v>-0.0112663</v>
      </c>
      <c r="CG36">
        <v>-0.36</v>
      </c>
      <c r="CH36" t="s">
        <v>420</v>
      </c>
      <c r="CI36" t="s">
        <v>420</v>
      </c>
      <c r="CJ36" t="s">
        <v>420</v>
      </c>
      <c r="CK36" t="s">
        <v>420</v>
      </c>
      <c r="CL36" t="s">
        <v>420</v>
      </c>
      <c r="CM36" t="s">
        <v>420</v>
      </c>
      <c r="CN36" t="s">
        <v>420</v>
      </c>
      <c r="CO36" t="s">
        <v>420</v>
      </c>
      <c r="CP36" t="s">
        <v>420</v>
      </c>
      <c r="CQ36" t="s">
        <v>420</v>
      </c>
      <c r="CR36">
        <f>$B$11*DQ36+$C$11*DR36+$F$11*EC36*(1-EF36)</f>
        <v>0</v>
      </c>
      <c r="CS36">
        <f>CR36*CT36</f>
        <v>0</v>
      </c>
      <c r="CT36">
        <f>($B$11*$D$9+$C$11*$D$9+$F$11*((EP36+EH36)/MAX(EP36+EH36+EQ36, 0.1)*$I$9+EQ36/MAX(EP36+EH36+EQ36, 0.1)*$J$9))/($B$11+$C$11+$F$11)</f>
        <v>0</v>
      </c>
      <c r="CU36">
        <f>($B$11*$K$9+$C$11*$K$9+$F$11*((EP36+EH36)/MAX(EP36+EH36+EQ36, 0.1)*$P$9+EQ36/MAX(EP36+EH36+EQ36, 0.1)*$Q$9))/($B$11+$C$11+$F$11)</f>
        <v>0</v>
      </c>
      <c r="CV36">
        <v>6</v>
      </c>
      <c r="CW36">
        <v>0.5</v>
      </c>
      <c r="CX36" t="s">
        <v>421</v>
      </c>
      <c r="CY36">
        <v>2</v>
      </c>
      <c r="CZ36" t="b">
        <v>0</v>
      </c>
      <c r="DA36">
        <v>1659717224.099999</v>
      </c>
      <c r="DB36">
        <v>403.4328064516129</v>
      </c>
      <c r="DC36">
        <v>420.0397096774194</v>
      </c>
      <c r="DD36">
        <v>18.57014516129032</v>
      </c>
      <c r="DE36">
        <v>12.86308387096774</v>
      </c>
      <c r="DF36">
        <v>399.8258064516128</v>
      </c>
      <c r="DG36">
        <v>18.47214516129032</v>
      </c>
      <c r="DH36">
        <v>500.0687096774194</v>
      </c>
      <c r="DI36">
        <v>90.60434193548387</v>
      </c>
      <c r="DJ36">
        <v>0.09997270645161292</v>
      </c>
      <c r="DK36">
        <v>24.58963225806452</v>
      </c>
      <c r="DL36">
        <v>24.9743935483871</v>
      </c>
      <c r="DM36">
        <v>999.9000000000003</v>
      </c>
      <c r="DN36">
        <v>0</v>
      </c>
      <c r="DO36">
        <v>0</v>
      </c>
      <c r="DP36">
        <v>9999.355483870968</v>
      </c>
      <c r="DQ36">
        <v>0</v>
      </c>
      <c r="DR36">
        <v>11.84027096774193</v>
      </c>
      <c r="DS36">
        <v>-16.69922258064516</v>
      </c>
      <c r="DT36">
        <v>411.0154193548386</v>
      </c>
      <c r="DU36">
        <v>425.5131612903226</v>
      </c>
      <c r="DV36">
        <v>5.810278709677419</v>
      </c>
      <c r="DW36">
        <v>420.0397096774194</v>
      </c>
      <c r="DX36">
        <v>12.86308387096774</v>
      </c>
      <c r="DY36">
        <v>1.691888387096774</v>
      </c>
      <c r="DZ36">
        <v>1.165452258064516</v>
      </c>
      <c r="EA36">
        <v>14.82211612903226</v>
      </c>
      <c r="EB36">
        <v>9.167303870967739</v>
      </c>
      <c r="EC36">
        <v>2000.004838709677</v>
      </c>
      <c r="ED36">
        <v>0.9800059999999999</v>
      </c>
      <c r="EE36">
        <v>0.01999379999999999</v>
      </c>
      <c r="EF36">
        <v>0</v>
      </c>
      <c r="EG36">
        <v>679.4779032258067</v>
      </c>
      <c r="EH36">
        <v>5.000560000000002</v>
      </c>
      <c r="EI36">
        <v>13507.15806451613</v>
      </c>
      <c r="EJ36">
        <v>17294.94516129032</v>
      </c>
      <c r="EK36">
        <v>38.032</v>
      </c>
      <c r="EL36">
        <v>38.625</v>
      </c>
      <c r="EM36">
        <v>37.75</v>
      </c>
      <c r="EN36">
        <v>37.504</v>
      </c>
      <c r="EO36">
        <v>38.81199999999998</v>
      </c>
      <c r="EP36">
        <v>1955.114838709678</v>
      </c>
      <c r="EQ36">
        <v>39.89000000000002</v>
      </c>
      <c r="ER36">
        <v>0</v>
      </c>
      <c r="ES36">
        <v>64.20000004768372</v>
      </c>
      <c r="ET36">
        <v>0</v>
      </c>
      <c r="EU36">
        <v>679.4588076923078</v>
      </c>
      <c r="EV36">
        <v>0.276888878049297</v>
      </c>
      <c r="EW36">
        <v>-1.528205104410975</v>
      </c>
      <c r="EX36">
        <v>13507.14230769231</v>
      </c>
      <c r="EY36">
        <v>15</v>
      </c>
      <c r="EZ36">
        <v>1659717260.1</v>
      </c>
      <c r="FA36" t="s">
        <v>498</v>
      </c>
      <c r="FB36">
        <v>1659717253.6</v>
      </c>
      <c r="FC36">
        <v>1659717260.1</v>
      </c>
      <c r="FD36">
        <v>21</v>
      </c>
      <c r="FE36">
        <v>0.041</v>
      </c>
      <c r="FF36">
        <v>-0.001</v>
      </c>
      <c r="FG36">
        <v>3.607</v>
      </c>
      <c r="FH36">
        <v>0.098</v>
      </c>
      <c r="FI36">
        <v>420</v>
      </c>
      <c r="FJ36">
        <v>13</v>
      </c>
      <c r="FK36">
        <v>0.12</v>
      </c>
      <c r="FL36">
        <v>0.01</v>
      </c>
      <c r="FM36">
        <v>-16.7133275</v>
      </c>
      <c r="FN36">
        <v>0.351711444652983</v>
      </c>
      <c r="FO36">
        <v>0.0449596318240043</v>
      </c>
      <c r="FP36">
        <v>1</v>
      </c>
      <c r="FQ36">
        <v>679.5072647058823</v>
      </c>
      <c r="FR36">
        <v>-0.9743773911198474</v>
      </c>
      <c r="FS36">
        <v>0.2475958885935727</v>
      </c>
      <c r="FT36">
        <v>1</v>
      </c>
      <c r="FU36">
        <v>5.804862</v>
      </c>
      <c r="FV36">
        <v>0.006329380863033946</v>
      </c>
      <c r="FW36">
        <v>0.02386490039786467</v>
      </c>
      <c r="FX36">
        <v>1</v>
      </c>
      <c r="FY36">
        <v>3</v>
      </c>
      <c r="FZ36">
        <v>3</v>
      </c>
      <c r="GA36" t="s">
        <v>423</v>
      </c>
      <c r="GB36">
        <v>2.98062</v>
      </c>
      <c r="GC36">
        <v>2.72822</v>
      </c>
      <c r="GD36">
        <v>0.0833928</v>
      </c>
      <c r="GE36">
        <v>0.086974</v>
      </c>
      <c r="GF36">
        <v>0.09008819999999999</v>
      </c>
      <c r="GG36">
        <v>0.0692821</v>
      </c>
      <c r="GH36">
        <v>27507.2</v>
      </c>
      <c r="GI36">
        <v>27014</v>
      </c>
      <c r="GJ36">
        <v>30534.6</v>
      </c>
      <c r="GK36">
        <v>29828.9</v>
      </c>
      <c r="GL36">
        <v>38335.6</v>
      </c>
      <c r="GM36">
        <v>36565.4</v>
      </c>
      <c r="GN36">
        <v>46701.3</v>
      </c>
      <c r="GO36">
        <v>44361.9</v>
      </c>
      <c r="GP36">
        <v>1.87685</v>
      </c>
      <c r="GQ36">
        <v>1.8675</v>
      </c>
      <c r="GR36">
        <v>0.101171</v>
      </c>
      <c r="GS36">
        <v>0</v>
      </c>
      <c r="GT36">
        <v>23.298</v>
      </c>
      <c r="GU36">
        <v>999.9</v>
      </c>
      <c r="GV36">
        <v>36.2</v>
      </c>
      <c r="GW36">
        <v>31</v>
      </c>
      <c r="GX36">
        <v>18.0243</v>
      </c>
      <c r="GY36">
        <v>63.2906</v>
      </c>
      <c r="GZ36">
        <v>21.6947</v>
      </c>
      <c r="HA36">
        <v>1</v>
      </c>
      <c r="HB36">
        <v>-0.106377</v>
      </c>
      <c r="HC36">
        <v>1.05113</v>
      </c>
      <c r="HD36">
        <v>20.1931</v>
      </c>
      <c r="HE36">
        <v>5.23212</v>
      </c>
      <c r="HF36">
        <v>11.968</v>
      </c>
      <c r="HG36">
        <v>4.9711</v>
      </c>
      <c r="HH36">
        <v>3.29023</v>
      </c>
      <c r="HI36">
        <v>9999</v>
      </c>
      <c r="HJ36">
        <v>9999</v>
      </c>
      <c r="HK36">
        <v>9999</v>
      </c>
      <c r="HL36">
        <v>327</v>
      </c>
      <c r="HM36">
        <v>4.9729</v>
      </c>
      <c r="HN36">
        <v>1.87729</v>
      </c>
      <c r="HO36">
        <v>1.87539</v>
      </c>
      <c r="HP36">
        <v>1.8782</v>
      </c>
      <c r="HQ36">
        <v>1.87497</v>
      </c>
      <c r="HR36">
        <v>1.87852</v>
      </c>
      <c r="HS36">
        <v>1.87561</v>
      </c>
      <c r="HT36">
        <v>1.87677</v>
      </c>
      <c r="HU36">
        <v>0</v>
      </c>
      <c r="HV36">
        <v>0</v>
      </c>
      <c r="HW36">
        <v>0</v>
      </c>
      <c r="HX36">
        <v>0</v>
      </c>
      <c r="HY36" t="s">
        <v>424</v>
      </c>
      <c r="HZ36" t="s">
        <v>425</v>
      </c>
      <c r="IA36" t="s">
        <v>426</v>
      </c>
      <c r="IB36" t="s">
        <v>426</v>
      </c>
      <c r="IC36" t="s">
        <v>426</v>
      </c>
      <c r="ID36" t="s">
        <v>426</v>
      </c>
      <c r="IE36">
        <v>0</v>
      </c>
      <c r="IF36">
        <v>100</v>
      </c>
      <c r="IG36">
        <v>100</v>
      </c>
      <c r="IH36">
        <v>3.607</v>
      </c>
      <c r="II36">
        <v>0.098</v>
      </c>
      <c r="IJ36">
        <v>2.029840604697449</v>
      </c>
      <c r="IK36">
        <v>0.004412804809110149</v>
      </c>
      <c r="IL36">
        <v>-1.960508697229263E-06</v>
      </c>
      <c r="IM36">
        <v>5.31278326378808E-10</v>
      </c>
      <c r="IN36">
        <v>-0.04684321862254865</v>
      </c>
      <c r="IO36">
        <v>0.008131528927798164</v>
      </c>
      <c r="IP36">
        <v>0.0002187230901864352</v>
      </c>
      <c r="IQ36">
        <v>3.683962494821091E-06</v>
      </c>
      <c r="IR36">
        <v>17</v>
      </c>
      <c r="IS36">
        <v>2064</v>
      </c>
      <c r="IT36">
        <v>1</v>
      </c>
      <c r="IU36">
        <v>25</v>
      </c>
      <c r="IV36">
        <v>0.7</v>
      </c>
      <c r="IW36">
        <v>0.6</v>
      </c>
      <c r="IX36">
        <v>1.10107</v>
      </c>
      <c r="IY36">
        <v>2.57202</v>
      </c>
      <c r="IZ36">
        <v>1.39893</v>
      </c>
      <c r="JA36">
        <v>2.34009</v>
      </c>
      <c r="JB36">
        <v>1.44897</v>
      </c>
      <c r="JC36">
        <v>2.37183</v>
      </c>
      <c r="JD36">
        <v>36.5759</v>
      </c>
      <c r="JE36">
        <v>24.1751</v>
      </c>
      <c r="JF36">
        <v>18</v>
      </c>
      <c r="JG36">
        <v>484.442</v>
      </c>
      <c r="JH36">
        <v>448.923</v>
      </c>
      <c r="JI36">
        <v>21.8441</v>
      </c>
      <c r="JJ36">
        <v>25.61</v>
      </c>
      <c r="JK36">
        <v>30.0002</v>
      </c>
      <c r="JL36">
        <v>25.4589</v>
      </c>
      <c r="JM36">
        <v>25.5356</v>
      </c>
      <c r="JN36">
        <v>22.0802</v>
      </c>
      <c r="JO36">
        <v>30.5607</v>
      </c>
      <c r="JP36">
        <v>5.75267</v>
      </c>
      <c r="JQ36">
        <v>21.8622</v>
      </c>
      <c r="JR36">
        <v>420</v>
      </c>
      <c r="JS36">
        <v>12.7295</v>
      </c>
      <c r="JT36">
        <v>100.933</v>
      </c>
      <c r="JU36">
        <v>102.005</v>
      </c>
    </row>
    <row r="37" spans="1:281">
      <c r="A37">
        <v>21</v>
      </c>
      <c r="B37">
        <v>1659717321.1</v>
      </c>
      <c r="C37">
        <v>3284.5</v>
      </c>
      <c r="D37" t="s">
        <v>499</v>
      </c>
      <c r="E37" t="s">
        <v>500</v>
      </c>
      <c r="F37">
        <v>5</v>
      </c>
      <c r="G37" t="s">
        <v>416</v>
      </c>
      <c r="H37" t="s">
        <v>474</v>
      </c>
      <c r="I37">
        <v>1659717313.099999</v>
      </c>
      <c r="J37">
        <f>(K37)/1000</f>
        <v>0</v>
      </c>
      <c r="K37">
        <f>IF(CZ37, AN37, AH37)</f>
        <v>0</v>
      </c>
      <c r="L37">
        <f>IF(CZ37, AI37, AG37)</f>
        <v>0</v>
      </c>
      <c r="M37">
        <f>DB37 - IF(AU37&gt;1, L37*CV37*100.0/(AW37*DP37), 0)</f>
        <v>0</v>
      </c>
      <c r="N37">
        <f>((T37-J37/2)*M37-L37)/(T37+J37/2)</f>
        <v>0</v>
      </c>
      <c r="O37">
        <f>N37*(DI37+DJ37)/1000.0</f>
        <v>0</v>
      </c>
      <c r="P37">
        <f>(DB37 - IF(AU37&gt;1, L37*CV37*100.0/(AW37*DP37), 0))*(DI37+DJ37)/1000.0</f>
        <v>0</v>
      </c>
      <c r="Q37">
        <f>2.0/((1/S37-1/R37)+SIGN(S37)*SQRT((1/S37-1/R37)*(1/S37-1/R37) + 4*CW37/((CW37+1)*(CW37+1))*(2*1/S37*1/R37-1/R37*1/R37)))</f>
        <v>0</v>
      </c>
      <c r="R37">
        <f>IF(LEFT(CX37,1)&lt;&gt;"0",IF(LEFT(CX37,1)="1",3.0,CY37),$D$5+$E$5*(DP37*DI37/($K$5*1000))+$F$5*(DP37*DI37/($K$5*1000))*MAX(MIN(CV37,$J$5),$I$5)*MAX(MIN(CV37,$J$5),$I$5)+$G$5*MAX(MIN(CV37,$J$5),$I$5)*(DP37*DI37/($K$5*1000))+$H$5*(DP37*DI37/($K$5*1000))*(DP37*DI37/($K$5*1000)))</f>
        <v>0</v>
      </c>
      <c r="S37">
        <f>J37*(1000-(1000*0.61365*exp(17.502*W37/(240.97+W37))/(DI37+DJ37)+DD37)/2)/(1000*0.61365*exp(17.502*W37/(240.97+W37))/(DI37+DJ37)-DD37)</f>
        <v>0</v>
      </c>
      <c r="T37">
        <f>1/((CW37+1)/(Q37/1.6)+1/(R37/1.37)) + CW37/((CW37+1)/(Q37/1.6) + CW37/(R37/1.37))</f>
        <v>0</v>
      </c>
      <c r="U37">
        <f>(CR37*CU37)</f>
        <v>0</v>
      </c>
      <c r="V37">
        <f>(DK37+(U37+2*0.95*5.67E-8*(((DK37+$B$7)+273)^4-(DK37+273)^4)-44100*J37)/(1.84*29.3*R37+8*0.95*5.67E-8*(DK37+273)^3))</f>
        <v>0</v>
      </c>
      <c r="W37">
        <f>($C$7*DL37+$D$7*DM37+$E$7*V37)</f>
        <v>0</v>
      </c>
      <c r="X37">
        <f>0.61365*exp(17.502*W37/(240.97+W37))</f>
        <v>0</v>
      </c>
      <c r="Y37">
        <f>(Z37/AA37*100)</f>
        <v>0</v>
      </c>
      <c r="Z37">
        <f>DD37*(DI37+DJ37)/1000</f>
        <v>0</v>
      </c>
      <c r="AA37">
        <f>0.61365*exp(17.502*DK37/(240.97+DK37))</f>
        <v>0</v>
      </c>
      <c r="AB37">
        <f>(X37-DD37*(DI37+DJ37)/1000)</f>
        <v>0</v>
      </c>
      <c r="AC37">
        <f>(-J37*44100)</f>
        <v>0</v>
      </c>
      <c r="AD37">
        <f>2*29.3*R37*0.92*(DK37-W37)</f>
        <v>0</v>
      </c>
      <c r="AE37">
        <f>2*0.95*5.67E-8*(((DK37+$B$7)+273)^4-(W37+273)^4)</f>
        <v>0</v>
      </c>
      <c r="AF37">
        <f>U37+AE37+AC37+AD37</f>
        <v>0</v>
      </c>
      <c r="AG37">
        <f>DH37*AU37*(DC37-DB37*(1000-AU37*DE37)/(1000-AU37*DD37))/(100*CV37)</f>
        <v>0</v>
      </c>
      <c r="AH37">
        <f>1000*DH37*AU37*(DD37-DE37)/(100*CV37*(1000-AU37*DD37))</f>
        <v>0</v>
      </c>
      <c r="AI37">
        <f>(AJ37 - AK37 - DI37*1E3/(8.314*(DK37+273.15)) * AM37/DH37 * AL37) * DH37/(100*CV37) * (1000 - DE37)/1000</f>
        <v>0</v>
      </c>
      <c r="AJ37">
        <v>628.0472905134524</v>
      </c>
      <c r="AK37">
        <v>608.9610242424242</v>
      </c>
      <c r="AL37">
        <v>0.02613544952207611</v>
      </c>
      <c r="AM37">
        <v>64.90844324830962</v>
      </c>
      <c r="AN37">
        <f>(AP37 - AO37 + DI37*1E3/(8.314*(DK37+273.15)) * AR37/DH37 * AQ37) * DH37/(100*CV37) * 1000/(1000 - AP37)</f>
        <v>0</v>
      </c>
      <c r="AO37">
        <v>12.72738989623602</v>
      </c>
      <c r="AP37">
        <v>18.55356424242424</v>
      </c>
      <c r="AQ37">
        <v>-1.356282140790576E-05</v>
      </c>
      <c r="AR37">
        <v>82.97618212121628</v>
      </c>
      <c r="AS37">
        <v>1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MAX(0,($B$13+$C$13*DP37)/(1+$D$13*DP37)*DI37/(DK37+273)*$E$13)</f>
        <v>0</v>
      </c>
      <c r="AX37" t="s">
        <v>418</v>
      </c>
      <c r="AY37">
        <v>10269.2</v>
      </c>
      <c r="AZ37">
        <v>764.4199999999998</v>
      </c>
      <c r="BA37">
        <v>3017.9</v>
      </c>
      <c r="BB37">
        <f>1-AZ37/BA37</f>
        <v>0</v>
      </c>
      <c r="BC37">
        <v>-3.146287471671204</v>
      </c>
      <c r="BD37" t="s">
        <v>501</v>
      </c>
      <c r="BE37">
        <v>14480.6</v>
      </c>
      <c r="BF37">
        <v>693.4975769230768</v>
      </c>
      <c r="BG37">
        <v>788.6079999999999</v>
      </c>
      <c r="BH37">
        <f>1-BF37/BG37</f>
        <v>0</v>
      </c>
      <c r="BI37">
        <v>0.5</v>
      </c>
      <c r="BJ37">
        <f>CS37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420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BZ37">
        <v>35</v>
      </c>
      <c r="CA37">
        <v>300</v>
      </c>
      <c r="CB37">
        <v>275</v>
      </c>
      <c r="CC37">
        <v>300</v>
      </c>
      <c r="CD37">
        <v>14480.6</v>
      </c>
      <c r="CE37">
        <v>772.11</v>
      </c>
      <c r="CF37">
        <v>-0.0112679</v>
      </c>
      <c r="CG37">
        <v>-1.39</v>
      </c>
      <c r="CH37" t="s">
        <v>420</v>
      </c>
      <c r="CI37" t="s">
        <v>420</v>
      </c>
      <c r="CJ37" t="s">
        <v>420</v>
      </c>
      <c r="CK37" t="s">
        <v>420</v>
      </c>
      <c r="CL37" t="s">
        <v>420</v>
      </c>
      <c r="CM37" t="s">
        <v>420</v>
      </c>
      <c r="CN37" t="s">
        <v>420</v>
      </c>
      <c r="CO37" t="s">
        <v>420</v>
      </c>
      <c r="CP37" t="s">
        <v>420</v>
      </c>
      <c r="CQ37" t="s">
        <v>420</v>
      </c>
      <c r="CR37">
        <f>$B$11*DQ37+$C$11*DR37+$F$11*EC37*(1-EF37)</f>
        <v>0</v>
      </c>
      <c r="CS37">
        <f>CR37*CT37</f>
        <v>0</v>
      </c>
      <c r="CT37">
        <f>($B$11*$D$9+$C$11*$D$9+$F$11*((EP37+EH37)/MAX(EP37+EH37+EQ37, 0.1)*$I$9+EQ37/MAX(EP37+EH37+EQ37, 0.1)*$J$9))/($B$11+$C$11+$F$11)</f>
        <v>0</v>
      </c>
      <c r="CU37">
        <f>($B$11*$K$9+$C$11*$K$9+$F$11*((EP37+EH37)/MAX(EP37+EH37+EQ37, 0.1)*$P$9+EQ37/MAX(EP37+EH37+EQ37, 0.1)*$Q$9))/($B$11+$C$11+$F$11)</f>
        <v>0</v>
      </c>
      <c r="CV37">
        <v>6</v>
      </c>
      <c r="CW37">
        <v>0.5</v>
      </c>
      <c r="CX37" t="s">
        <v>421</v>
      </c>
      <c r="CY37">
        <v>2</v>
      </c>
      <c r="CZ37" t="b">
        <v>0</v>
      </c>
      <c r="DA37">
        <v>1659717313.099999</v>
      </c>
      <c r="DB37">
        <v>597.6315483870967</v>
      </c>
      <c r="DC37">
        <v>620.0211290322582</v>
      </c>
      <c r="DD37">
        <v>18.45619677419355</v>
      </c>
      <c r="DE37">
        <v>12.73458387096774</v>
      </c>
      <c r="DF37">
        <v>593.3375483870967</v>
      </c>
      <c r="DG37">
        <v>18.35719677419355</v>
      </c>
      <c r="DH37">
        <v>500.084064516129</v>
      </c>
      <c r="DI37">
        <v>90.60536129032256</v>
      </c>
      <c r="DJ37">
        <v>0.1000679419354839</v>
      </c>
      <c r="DK37">
        <v>24.63015161290322</v>
      </c>
      <c r="DL37">
        <v>25.00204516129032</v>
      </c>
      <c r="DM37">
        <v>999.9000000000003</v>
      </c>
      <c r="DN37">
        <v>0</v>
      </c>
      <c r="DO37">
        <v>0</v>
      </c>
      <c r="DP37">
        <v>9997.37258064516</v>
      </c>
      <c r="DQ37">
        <v>0</v>
      </c>
      <c r="DR37">
        <v>11.8603</v>
      </c>
      <c r="DS37">
        <v>-22.57335161290323</v>
      </c>
      <c r="DT37">
        <v>608.7433548387097</v>
      </c>
      <c r="DU37">
        <v>628.0186451612904</v>
      </c>
      <c r="DV37">
        <v>5.82099741935484</v>
      </c>
      <c r="DW37">
        <v>620.0211290322582</v>
      </c>
      <c r="DX37">
        <v>12.73458387096774</v>
      </c>
      <c r="DY37">
        <v>1.681234193548387</v>
      </c>
      <c r="DZ37">
        <v>1.153820967741936</v>
      </c>
      <c r="EA37">
        <v>14.72424193548387</v>
      </c>
      <c r="EB37">
        <v>9.018696774193547</v>
      </c>
      <c r="EC37">
        <v>1999.982903225807</v>
      </c>
      <c r="ED37">
        <v>0.9800038709677418</v>
      </c>
      <c r="EE37">
        <v>0.019996</v>
      </c>
      <c r="EF37">
        <v>0</v>
      </c>
      <c r="EG37">
        <v>693.5196129032257</v>
      </c>
      <c r="EH37">
        <v>5.000560000000002</v>
      </c>
      <c r="EI37">
        <v>13777.87096774194</v>
      </c>
      <c r="EJ37">
        <v>17294.75483870968</v>
      </c>
      <c r="EK37">
        <v>37.19929032258064</v>
      </c>
      <c r="EL37">
        <v>38.48983870967741</v>
      </c>
      <c r="EM37">
        <v>37.48767741935483</v>
      </c>
      <c r="EN37">
        <v>37.34654838709677</v>
      </c>
      <c r="EO37">
        <v>38.60661290322579</v>
      </c>
      <c r="EP37">
        <v>1955.091935483871</v>
      </c>
      <c r="EQ37">
        <v>39.8909677419355</v>
      </c>
      <c r="ER37">
        <v>0</v>
      </c>
      <c r="ES37">
        <v>153</v>
      </c>
      <c r="ET37">
        <v>0</v>
      </c>
      <c r="EU37">
        <v>693.4975769230768</v>
      </c>
      <c r="EV37">
        <v>-1.954905991607911</v>
      </c>
      <c r="EW37">
        <v>-26.99829058087483</v>
      </c>
      <c r="EX37">
        <v>13777.77307692308</v>
      </c>
      <c r="EY37">
        <v>15</v>
      </c>
      <c r="EZ37">
        <v>1659717354.1</v>
      </c>
      <c r="FA37" t="s">
        <v>502</v>
      </c>
      <c r="FB37">
        <v>1659717339.1</v>
      </c>
      <c r="FC37">
        <v>1659717354.1</v>
      </c>
      <c r="FD37">
        <v>22</v>
      </c>
      <c r="FE37">
        <v>0.124</v>
      </c>
      <c r="FF37">
        <v>0.003</v>
      </c>
      <c r="FG37">
        <v>4.294</v>
      </c>
      <c r="FH37">
        <v>0.099</v>
      </c>
      <c r="FI37">
        <v>620</v>
      </c>
      <c r="FJ37">
        <v>13</v>
      </c>
      <c r="FK37">
        <v>0.06</v>
      </c>
      <c r="FL37">
        <v>0.01</v>
      </c>
      <c r="FM37">
        <v>-22.784415</v>
      </c>
      <c r="FN37">
        <v>3.779394371482229</v>
      </c>
      <c r="FO37">
        <v>0.3966823720245204</v>
      </c>
      <c r="FP37">
        <v>0</v>
      </c>
      <c r="FQ37">
        <v>693.4340882352941</v>
      </c>
      <c r="FR37">
        <v>0.6388235252221093</v>
      </c>
      <c r="FS37">
        <v>0.2795128501357336</v>
      </c>
      <c r="FT37">
        <v>1</v>
      </c>
      <c r="FU37">
        <v>5.82150025</v>
      </c>
      <c r="FV37">
        <v>0.01103583489680839</v>
      </c>
      <c r="FW37">
        <v>0.006928161909013107</v>
      </c>
      <c r="FX37">
        <v>1</v>
      </c>
      <c r="FY37">
        <v>2</v>
      </c>
      <c r="FZ37">
        <v>3</v>
      </c>
      <c r="GA37" t="s">
        <v>430</v>
      </c>
      <c r="GB37">
        <v>2.98076</v>
      </c>
      <c r="GC37">
        <v>2.72836</v>
      </c>
      <c r="GD37">
        <v>0.111292</v>
      </c>
      <c r="GE37">
        <v>0.115319</v>
      </c>
      <c r="GF37">
        <v>0.08998879999999999</v>
      </c>
      <c r="GG37">
        <v>0.0689809</v>
      </c>
      <c r="GH37">
        <v>26667.4</v>
      </c>
      <c r="GI37">
        <v>26173.7</v>
      </c>
      <c r="GJ37">
        <v>30531.7</v>
      </c>
      <c r="GK37">
        <v>29827.1</v>
      </c>
      <c r="GL37">
        <v>38338.3</v>
      </c>
      <c r="GM37">
        <v>36576.9</v>
      </c>
      <c r="GN37">
        <v>46697</v>
      </c>
      <c r="GO37">
        <v>44358.8</v>
      </c>
      <c r="GP37">
        <v>1.8777</v>
      </c>
      <c r="GQ37">
        <v>1.8673</v>
      </c>
      <c r="GR37">
        <v>0.100814</v>
      </c>
      <c r="GS37">
        <v>0</v>
      </c>
      <c r="GT37">
        <v>23.3392</v>
      </c>
      <c r="GU37">
        <v>999.9</v>
      </c>
      <c r="GV37">
        <v>36.1</v>
      </c>
      <c r="GW37">
        <v>31.1</v>
      </c>
      <c r="GX37">
        <v>18.0762</v>
      </c>
      <c r="GY37">
        <v>63.4506</v>
      </c>
      <c r="GZ37">
        <v>21.3381</v>
      </c>
      <c r="HA37">
        <v>1</v>
      </c>
      <c r="HB37">
        <v>-0.103587</v>
      </c>
      <c r="HC37">
        <v>0.976225</v>
      </c>
      <c r="HD37">
        <v>20.1941</v>
      </c>
      <c r="HE37">
        <v>5.23915</v>
      </c>
      <c r="HF37">
        <v>11.968</v>
      </c>
      <c r="HG37">
        <v>4.9718</v>
      </c>
      <c r="HH37">
        <v>3.291</v>
      </c>
      <c r="HI37">
        <v>9999</v>
      </c>
      <c r="HJ37">
        <v>9999</v>
      </c>
      <c r="HK37">
        <v>9999</v>
      </c>
      <c r="HL37">
        <v>327</v>
      </c>
      <c r="HM37">
        <v>4.97291</v>
      </c>
      <c r="HN37">
        <v>1.87736</v>
      </c>
      <c r="HO37">
        <v>1.87546</v>
      </c>
      <c r="HP37">
        <v>1.87827</v>
      </c>
      <c r="HQ37">
        <v>1.875</v>
      </c>
      <c r="HR37">
        <v>1.8786</v>
      </c>
      <c r="HS37">
        <v>1.87567</v>
      </c>
      <c r="HT37">
        <v>1.87683</v>
      </c>
      <c r="HU37">
        <v>0</v>
      </c>
      <c r="HV37">
        <v>0</v>
      </c>
      <c r="HW37">
        <v>0</v>
      </c>
      <c r="HX37">
        <v>0</v>
      </c>
      <c r="HY37" t="s">
        <v>424</v>
      </c>
      <c r="HZ37" t="s">
        <v>425</v>
      </c>
      <c r="IA37" t="s">
        <v>426</v>
      </c>
      <c r="IB37" t="s">
        <v>426</v>
      </c>
      <c r="IC37" t="s">
        <v>426</v>
      </c>
      <c r="ID37" t="s">
        <v>426</v>
      </c>
      <c r="IE37">
        <v>0</v>
      </c>
      <c r="IF37">
        <v>100</v>
      </c>
      <c r="IG37">
        <v>100</v>
      </c>
      <c r="IH37">
        <v>4.294</v>
      </c>
      <c r="II37">
        <v>0.099</v>
      </c>
      <c r="IJ37">
        <v>2.071197559889265</v>
      </c>
      <c r="IK37">
        <v>0.004412804809110149</v>
      </c>
      <c r="IL37">
        <v>-1.960508697229263E-06</v>
      </c>
      <c r="IM37">
        <v>5.31278326378808E-10</v>
      </c>
      <c r="IN37">
        <v>-0.04738831148140602</v>
      </c>
      <c r="IO37">
        <v>0.008131528927798164</v>
      </c>
      <c r="IP37">
        <v>0.0002187230901864352</v>
      </c>
      <c r="IQ37">
        <v>3.683962494821091E-06</v>
      </c>
      <c r="IR37">
        <v>17</v>
      </c>
      <c r="IS37">
        <v>2064</v>
      </c>
      <c r="IT37">
        <v>1</v>
      </c>
      <c r="IU37">
        <v>25</v>
      </c>
      <c r="IV37">
        <v>1.1</v>
      </c>
      <c r="IW37">
        <v>1</v>
      </c>
      <c r="IX37">
        <v>1.50391</v>
      </c>
      <c r="IY37">
        <v>2.56714</v>
      </c>
      <c r="IZ37">
        <v>1.39893</v>
      </c>
      <c r="JA37">
        <v>2.34009</v>
      </c>
      <c r="JB37">
        <v>1.44897</v>
      </c>
      <c r="JC37">
        <v>2.38159</v>
      </c>
      <c r="JD37">
        <v>36.6233</v>
      </c>
      <c r="JE37">
        <v>24.1663</v>
      </c>
      <c r="JF37">
        <v>18</v>
      </c>
      <c r="JG37">
        <v>485.103</v>
      </c>
      <c r="JH37">
        <v>449.041</v>
      </c>
      <c r="JI37">
        <v>21.9433</v>
      </c>
      <c r="JJ37">
        <v>25.6397</v>
      </c>
      <c r="JK37">
        <v>30</v>
      </c>
      <c r="JL37">
        <v>25.4879</v>
      </c>
      <c r="JM37">
        <v>25.5656</v>
      </c>
      <c r="JN37">
        <v>30.1198</v>
      </c>
      <c r="JO37">
        <v>30.8981</v>
      </c>
      <c r="JP37">
        <v>4.90259</v>
      </c>
      <c r="JQ37">
        <v>21.9448</v>
      </c>
      <c r="JR37">
        <v>620</v>
      </c>
      <c r="JS37">
        <v>12.6538</v>
      </c>
      <c r="JT37">
        <v>100.924</v>
      </c>
      <c r="JU37">
        <v>101.998</v>
      </c>
    </row>
    <row r="38" spans="1:281">
      <c r="A38">
        <v>22</v>
      </c>
      <c r="B38">
        <v>1659717415.1</v>
      </c>
      <c r="C38">
        <v>3378.5</v>
      </c>
      <c r="D38" t="s">
        <v>503</v>
      </c>
      <c r="E38" t="s">
        <v>504</v>
      </c>
      <c r="F38">
        <v>5</v>
      </c>
      <c r="G38" t="s">
        <v>416</v>
      </c>
      <c r="H38" t="s">
        <v>474</v>
      </c>
      <c r="I38">
        <v>1659717407.099999</v>
      </c>
      <c r="J38">
        <f>(K38)/1000</f>
        <v>0</v>
      </c>
      <c r="K38">
        <f>IF(CZ38, AN38, AH38)</f>
        <v>0</v>
      </c>
      <c r="L38">
        <f>IF(CZ38, AI38, AG38)</f>
        <v>0</v>
      </c>
      <c r="M38">
        <f>DB38 - IF(AU38&gt;1, L38*CV38*100.0/(AW38*DP38), 0)</f>
        <v>0</v>
      </c>
      <c r="N38">
        <f>((T38-J38/2)*M38-L38)/(T38+J38/2)</f>
        <v>0</v>
      </c>
      <c r="O38">
        <f>N38*(DI38+DJ38)/1000.0</f>
        <v>0</v>
      </c>
      <c r="P38">
        <f>(DB38 - IF(AU38&gt;1, L38*CV38*100.0/(AW38*DP38), 0))*(DI38+DJ38)/1000.0</f>
        <v>0</v>
      </c>
      <c r="Q38">
        <f>2.0/((1/S38-1/R38)+SIGN(S38)*SQRT((1/S38-1/R38)*(1/S38-1/R38) + 4*CW38/((CW38+1)*(CW38+1))*(2*1/S38*1/R38-1/R38*1/R38)))</f>
        <v>0</v>
      </c>
      <c r="R38">
        <f>IF(LEFT(CX38,1)&lt;&gt;"0",IF(LEFT(CX38,1)="1",3.0,CY38),$D$5+$E$5*(DP38*DI38/($K$5*1000))+$F$5*(DP38*DI38/($K$5*1000))*MAX(MIN(CV38,$J$5),$I$5)*MAX(MIN(CV38,$J$5),$I$5)+$G$5*MAX(MIN(CV38,$J$5),$I$5)*(DP38*DI38/($K$5*1000))+$H$5*(DP38*DI38/($K$5*1000))*(DP38*DI38/($K$5*1000)))</f>
        <v>0</v>
      </c>
      <c r="S38">
        <f>J38*(1000-(1000*0.61365*exp(17.502*W38/(240.97+W38))/(DI38+DJ38)+DD38)/2)/(1000*0.61365*exp(17.502*W38/(240.97+W38))/(DI38+DJ38)-DD38)</f>
        <v>0</v>
      </c>
      <c r="T38">
        <f>1/((CW38+1)/(Q38/1.6)+1/(R38/1.37)) + CW38/((CW38+1)/(Q38/1.6) + CW38/(R38/1.37))</f>
        <v>0</v>
      </c>
      <c r="U38">
        <f>(CR38*CU38)</f>
        <v>0</v>
      </c>
      <c r="V38">
        <f>(DK38+(U38+2*0.95*5.67E-8*(((DK38+$B$7)+273)^4-(DK38+273)^4)-44100*J38)/(1.84*29.3*R38+8*0.95*5.67E-8*(DK38+273)^3))</f>
        <v>0</v>
      </c>
      <c r="W38">
        <f>($C$7*DL38+$D$7*DM38+$E$7*V38)</f>
        <v>0</v>
      </c>
      <c r="X38">
        <f>0.61365*exp(17.502*W38/(240.97+W38))</f>
        <v>0</v>
      </c>
      <c r="Y38">
        <f>(Z38/AA38*100)</f>
        <v>0</v>
      </c>
      <c r="Z38">
        <f>DD38*(DI38+DJ38)/1000</f>
        <v>0</v>
      </c>
      <c r="AA38">
        <f>0.61365*exp(17.502*DK38/(240.97+DK38))</f>
        <v>0</v>
      </c>
      <c r="AB38">
        <f>(X38-DD38*(DI38+DJ38)/1000)</f>
        <v>0</v>
      </c>
      <c r="AC38">
        <f>(-J38*44100)</f>
        <v>0</v>
      </c>
      <c r="AD38">
        <f>2*29.3*R38*0.92*(DK38-W38)</f>
        <v>0</v>
      </c>
      <c r="AE38">
        <f>2*0.95*5.67E-8*(((DK38+$B$7)+273)^4-(W38+273)^4)</f>
        <v>0</v>
      </c>
      <c r="AF38">
        <f>U38+AE38+AC38+AD38</f>
        <v>0</v>
      </c>
      <c r="AG38">
        <f>DH38*AU38*(DC38-DB38*(1000-AU38*DE38)/(1000-AU38*DD38))/(100*CV38)</f>
        <v>0</v>
      </c>
      <c r="AH38">
        <f>1000*DH38*AU38*(DD38-DE38)/(100*CV38*(1000-AU38*DD38))</f>
        <v>0</v>
      </c>
      <c r="AI38">
        <f>(AJ38 - AK38 - DI38*1E3/(8.314*(DK38+273.15)) * AM38/DH38 * AL38) * DH38/(100*CV38) * (1000 - DE38)/1000</f>
        <v>0</v>
      </c>
      <c r="AJ38">
        <v>830.625824268301</v>
      </c>
      <c r="AK38">
        <v>811.2475999999998</v>
      </c>
      <c r="AL38">
        <v>0.03002490695023634</v>
      </c>
      <c r="AM38">
        <v>64.90860101306006</v>
      </c>
      <c r="AN38">
        <f>(AP38 - AO38 + DI38*1E3/(8.314*(DK38+273.15)) * AR38/DH38 * AQ38) * DH38/(100*CV38) * 1000/(1000 - AP38)</f>
        <v>0</v>
      </c>
      <c r="AO38">
        <v>12.76270480031873</v>
      </c>
      <c r="AP38">
        <v>18.55389272727272</v>
      </c>
      <c r="AQ38">
        <v>-0.000242642278091256</v>
      </c>
      <c r="AR38">
        <v>82.97343963002865</v>
      </c>
      <c r="AS38">
        <v>1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MAX(0,($B$13+$C$13*DP38)/(1+$D$13*DP38)*DI38/(DK38+273)*$E$13)</f>
        <v>0</v>
      </c>
      <c r="AX38" t="s">
        <v>418</v>
      </c>
      <c r="AY38">
        <v>10269.2</v>
      </c>
      <c r="AZ38">
        <v>764.4199999999998</v>
      </c>
      <c r="BA38">
        <v>3017.9</v>
      </c>
      <c r="BB38">
        <f>1-AZ38/BA38</f>
        <v>0</v>
      </c>
      <c r="BC38">
        <v>-3.146287471671204</v>
      </c>
      <c r="BD38" t="s">
        <v>505</v>
      </c>
      <c r="BE38">
        <v>14481</v>
      </c>
      <c r="BF38">
        <v>693.3675999999998</v>
      </c>
      <c r="BG38">
        <v>784.866</v>
      </c>
      <c r="BH38">
        <f>1-BF38/BG38</f>
        <v>0</v>
      </c>
      <c r="BI38">
        <v>0.5</v>
      </c>
      <c r="BJ38">
        <f>CS38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420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BZ38">
        <v>36</v>
      </c>
      <c r="CA38">
        <v>300</v>
      </c>
      <c r="CB38">
        <v>275</v>
      </c>
      <c r="CC38">
        <v>300</v>
      </c>
      <c r="CD38">
        <v>14481</v>
      </c>
      <c r="CE38">
        <v>769.63</v>
      </c>
      <c r="CF38">
        <v>-0.0112682</v>
      </c>
      <c r="CG38">
        <v>-0.89</v>
      </c>
      <c r="CH38" t="s">
        <v>420</v>
      </c>
      <c r="CI38" t="s">
        <v>420</v>
      </c>
      <c r="CJ38" t="s">
        <v>420</v>
      </c>
      <c r="CK38" t="s">
        <v>420</v>
      </c>
      <c r="CL38" t="s">
        <v>420</v>
      </c>
      <c r="CM38" t="s">
        <v>420</v>
      </c>
      <c r="CN38" t="s">
        <v>420</v>
      </c>
      <c r="CO38" t="s">
        <v>420</v>
      </c>
      <c r="CP38" t="s">
        <v>420</v>
      </c>
      <c r="CQ38" t="s">
        <v>420</v>
      </c>
      <c r="CR38">
        <f>$B$11*DQ38+$C$11*DR38+$F$11*EC38*(1-EF38)</f>
        <v>0</v>
      </c>
      <c r="CS38">
        <f>CR38*CT38</f>
        <v>0</v>
      </c>
      <c r="CT38">
        <f>($B$11*$D$9+$C$11*$D$9+$F$11*((EP38+EH38)/MAX(EP38+EH38+EQ38, 0.1)*$I$9+EQ38/MAX(EP38+EH38+EQ38, 0.1)*$J$9))/($B$11+$C$11+$F$11)</f>
        <v>0</v>
      </c>
      <c r="CU38">
        <f>($B$11*$K$9+$C$11*$K$9+$F$11*((EP38+EH38)/MAX(EP38+EH38+EQ38, 0.1)*$P$9+EQ38/MAX(EP38+EH38+EQ38, 0.1)*$Q$9))/($B$11+$C$11+$F$11)</f>
        <v>0</v>
      </c>
      <c r="CV38">
        <v>6</v>
      </c>
      <c r="CW38">
        <v>0.5</v>
      </c>
      <c r="CX38" t="s">
        <v>421</v>
      </c>
      <c r="CY38">
        <v>2</v>
      </c>
      <c r="CZ38" t="b">
        <v>0</v>
      </c>
      <c r="DA38">
        <v>1659717407.099999</v>
      </c>
      <c r="DB38">
        <v>795.3970322580645</v>
      </c>
      <c r="DC38">
        <v>820.0263225806451</v>
      </c>
      <c r="DD38">
        <v>18.47159032258065</v>
      </c>
      <c r="DE38">
        <v>12.7694935483871</v>
      </c>
      <c r="DF38">
        <v>791.0310322580646</v>
      </c>
      <c r="DG38">
        <v>18.36959032258065</v>
      </c>
      <c r="DH38">
        <v>500.072129032258</v>
      </c>
      <c r="DI38">
        <v>90.60559032258065</v>
      </c>
      <c r="DJ38">
        <v>0.09997234838709676</v>
      </c>
      <c r="DK38">
        <v>24.63244193548388</v>
      </c>
      <c r="DL38">
        <v>24.99600322580645</v>
      </c>
      <c r="DM38">
        <v>999.9000000000003</v>
      </c>
      <c r="DN38">
        <v>0</v>
      </c>
      <c r="DO38">
        <v>0</v>
      </c>
      <c r="DP38">
        <v>10003.89032258065</v>
      </c>
      <c r="DQ38">
        <v>0</v>
      </c>
      <c r="DR38">
        <v>11.8603</v>
      </c>
      <c r="DS38">
        <v>-24.27266451612904</v>
      </c>
      <c r="DT38">
        <v>810.811064516129</v>
      </c>
      <c r="DU38">
        <v>830.6331612903226</v>
      </c>
      <c r="DV38">
        <v>5.801248064516128</v>
      </c>
      <c r="DW38">
        <v>820.0263225806451</v>
      </c>
      <c r="DX38">
        <v>12.7694935483871</v>
      </c>
      <c r="DY38">
        <v>1.682612903225807</v>
      </c>
      <c r="DZ38">
        <v>1.156987096774194</v>
      </c>
      <c r="EA38">
        <v>14.73695161290323</v>
      </c>
      <c r="EB38">
        <v>9.059317096774196</v>
      </c>
      <c r="EC38">
        <v>2000.006451612903</v>
      </c>
      <c r="ED38">
        <v>0.9800036774193547</v>
      </c>
      <c r="EE38">
        <v>0.0199962</v>
      </c>
      <c r="EF38">
        <v>0</v>
      </c>
      <c r="EG38">
        <v>693.3759032258064</v>
      </c>
      <c r="EH38">
        <v>5.000560000000002</v>
      </c>
      <c r="EI38">
        <v>13776.17419354839</v>
      </c>
      <c r="EJ38">
        <v>17294.95483870968</v>
      </c>
      <c r="EK38">
        <v>37.3908064516129</v>
      </c>
      <c r="EL38">
        <v>38.43299999999999</v>
      </c>
      <c r="EM38">
        <v>37.3686129032258</v>
      </c>
      <c r="EN38">
        <v>37.276</v>
      </c>
      <c r="EO38">
        <v>38.52193548387095</v>
      </c>
      <c r="EP38">
        <v>1955.115806451613</v>
      </c>
      <c r="EQ38">
        <v>39.89064516129034</v>
      </c>
      <c r="ER38">
        <v>0</v>
      </c>
      <c r="ES38">
        <v>93.59999990463257</v>
      </c>
      <c r="ET38">
        <v>0</v>
      </c>
      <c r="EU38">
        <v>693.3675999999998</v>
      </c>
      <c r="EV38">
        <v>-2.91123076182376</v>
      </c>
      <c r="EW38">
        <v>-55.71538471231799</v>
      </c>
      <c r="EX38">
        <v>13775.408</v>
      </c>
      <c r="EY38">
        <v>15</v>
      </c>
      <c r="EZ38">
        <v>1659717444.1</v>
      </c>
      <c r="FA38" t="s">
        <v>506</v>
      </c>
      <c r="FB38">
        <v>1659717436.1</v>
      </c>
      <c r="FC38">
        <v>1659717444.1</v>
      </c>
      <c r="FD38">
        <v>23</v>
      </c>
      <c r="FE38">
        <v>-0.413</v>
      </c>
      <c r="FF38">
        <v>0.001</v>
      </c>
      <c r="FG38">
        <v>4.366</v>
      </c>
      <c r="FH38">
        <v>0.102</v>
      </c>
      <c r="FI38">
        <v>820</v>
      </c>
      <c r="FJ38">
        <v>13</v>
      </c>
      <c r="FK38">
        <v>0.08</v>
      </c>
      <c r="FL38">
        <v>0.01</v>
      </c>
      <c r="FM38">
        <v>-24.54711</v>
      </c>
      <c r="FN38">
        <v>5.682006754221456</v>
      </c>
      <c r="FO38">
        <v>0.5537825867612668</v>
      </c>
      <c r="FP38">
        <v>0</v>
      </c>
      <c r="FQ38">
        <v>693.423088235294</v>
      </c>
      <c r="FR38">
        <v>-1.424094715992864</v>
      </c>
      <c r="FS38">
        <v>0.3001620510997699</v>
      </c>
      <c r="FT38">
        <v>0</v>
      </c>
      <c r="FU38">
        <v>5.806825</v>
      </c>
      <c r="FV38">
        <v>-0.102273996247657</v>
      </c>
      <c r="FW38">
        <v>0.01042152747921343</v>
      </c>
      <c r="FX38">
        <v>0</v>
      </c>
      <c r="FY38">
        <v>0</v>
      </c>
      <c r="FZ38">
        <v>3</v>
      </c>
      <c r="GA38" t="s">
        <v>457</v>
      </c>
      <c r="GB38">
        <v>2.98058</v>
      </c>
      <c r="GC38">
        <v>2.72836</v>
      </c>
      <c r="GD38">
        <v>0.135378</v>
      </c>
      <c r="GE38">
        <v>0.13933</v>
      </c>
      <c r="GF38">
        <v>0.0899789</v>
      </c>
      <c r="GG38">
        <v>0.06923799999999999</v>
      </c>
      <c r="GH38">
        <v>25943.3</v>
      </c>
      <c r="GI38">
        <v>25461.6</v>
      </c>
      <c r="GJ38">
        <v>30530.3</v>
      </c>
      <c r="GK38">
        <v>29825.2</v>
      </c>
      <c r="GL38">
        <v>38339.1</v>
      </c>
      <c r="GM38">
        <v>36566.6</v>
      </c>
      <c r="GN38">
        <v>46695.2</v>
      </c>
      <c r="GO38">
        <v>44356.6</v>
      </c>
      <c r="GP38">
        <v>1.87682</v>
      </c>
      <c r="GQ38">
        <v>1.86773</v>
      </c>
      <c r="GR38">
        <v>0.0989512</v>
      </c>
      <c r="GS38">
        <v>0</v>
      </c>
      <c r="GT38">
        <v>23.3744</v>
      </c>
      <c r="GU38">
        <v>999.9</v>
      </c>
      <c r="GV38">
        <v>36</v>
      </c>
      <c r="GW38">
        <v>31.1</v>
      </c>
      <c r="GX38">
        <v>18.0286</v>
      </c>
      <c r="GY38">
        <v>63.0806</v>
      </c>
      <c r="GZ38">
        <v>21.7829</v>
      </c>
      <c r="HA38">
        <v>1</v>
      </c>
      <c r="HB38">
        <v>-0.100775</v>
      </c>
      <c r="HC38">
        <v>1.15319</v>
      </c>
      <c r="HD38">
        <v>20.1932</v>
      </c>
      <c r="HE38">
        <v>5.23975</v>
      </c>
      <c r="HF38">
        <v>11.968</v>
      </c>
      <c r="HG38">
        <v>4.97285</v>
      </c>
      <c r="HH38">
        <v>3.291</v>
      </c>
      <c r="HI38">
        <v>9999</v>
      </c>
      <c r="HJ38">
        <v>9999</v>
      </c>
      <c r="HK38">
        <v>9999</v>
      </c>
      <c r="HL38">
        <v>327</v>
      </c>
      <c r="HM38">
        <v>4.9729</v>
      </c>
      <c r="HN38">
        <v>1.87729</v>
      </c>
      <c r="HO38">
        <v>1.87544</v>
      </c>
      <c r="HP38">
        <v>1.8782</v>
      </c>
      <c r="HQ38">
        <v>1.875</v>
      </c>
      <c r="HR38">
        <v>1.87851</v>
      </c>
      <c r="HS38">
        <v>1.87562</v>
      </c>
      <c r="HT38">
        <v>1.8768</v>
      </c>
      <c r="HU38">
        <v>0</v>
      </c>
      <c r="HV38">
        <v>0</v>
      </c>
      <c r="HW38">
        <v>0</v>
      </c>
      <c r="HX38">
        <v>0</v>
      </c>
      <c r="HY38" t="s">
        <v>424</v>
      </c>
      <c r="HZ38" t="s">
        <v>425</v>
      </c>
      <c r="IA38" t="s">
        <v>426</v>
      </c>
      <c r="IB38" t="s">
        <v>426</v>
      </c>
      <c r="IC38" t="s">
        <v>426</v>
      </c>
      <c r="ID38" t="s">
        <v>426</v>
      </c>
      <c r="IE38">
        <v>0</v>
      </c>
      <c r="IF38">
        <v>100</v>
      </c>
      <c r="IG38">
        <v>100</v>
      </c>
      <c r="IH38">
        <v>4.366</v>
      </c>
      <c r="II38">
        <v>0.102</v>
      </c>
      <c r="IJ38">
        <v>2.195750145835336</v>
      </c>
      <c r="IK38">
        <v>0.004412804809110149</v>
      </c>
      <c r="IL38">
        <v>-1.960508697229263E-06</v>
      </c>
      <c r="IM38">
        <v>5.31278326378808E-10</v>
      </c>
      <c r="IN38">
        <v>-0.04485885996486361</v>
      </c>
      <c r="IO38">
        <v>0.008131528927798164</v>
      </c>
      <c r="IP38">
        <v>0.0002187230901864352</v>
      </c>
      <c r="IQ38">
        <v>3.683962494821091E-06</v>
      </c>
      <c r="IR38">
        <v>17</v>
      </c>
      <c r="IS38">
        <v>2064</v>
      </c>
      <c r="IT38">
        <v>1</v>
      </c>
      <c r="IU38">
        <v>25</v>
      </c>
      <c r="IV38">
        <v>1.3</v>
      </c>
      <c r="IW38">
        <v>1</v>
      </c>
      <c r="IX38">
        <v>1.88354</v>
      </c>
      <c r="IY38">
        <v>2.54639</v>
      </c>
      <c r="IZ38">
        <v>1.39893</v>
      </c>
      <c r="JA38">
        <v>2.34009</v>
      </c>
      <c r="JB38">
        <v>1.44897</v>
      </c>
      <c r="JC38">
        <v>2.42676</v>
      </c>
      <c r="JD38">
        <v>36.6469</v>
      </c>
      <c r="JE38">
        <v>24.1751</v>
      </c>
      <c r="JF38">
        <v>18</v>
      </c>
      <c r="JG38">
        <v>484.848</v>
      </c>
      <c r="JH38">
        <v>449.556</v>
      </c>
      <c r="JI38">
        <v>21.8905</v>
      </c>
      <c r="JJ38">
        <v>25.6733</v>
      </c>
      <c r="JK38">
        <v>30.0003</v>
      </c>
      <c r="JL38">
        <v>25.5191</v>
      </c>
      <c r="JM38">
        <v>25.5968</v>
      </c>
      <c r="JN38">
        <v>37.7205</v>
      </c>
      <c r="JO38">
        <v>30.4378</v>
      </c>
      <c r="JP38">
        <v>3.96715</v>
      </c>
      <c r="JQ38">
        <v>21.8919</v>
      </c>
      <c r="JR38">
        <v>820</v>
      </c>
      <c r="JS38">
        <v>12.7752</v>
      </c>
      <c r="JT38">
        <v>100.92</v>
      </c>
      <c r="JU38">
        <v>101.993</v>
      </c>
    </row>
    <row r="39" spans="1:281">
      <c r="A39">
        <v>23</v>
      </c>
      <c r="B39">
        <v>1659717505.1</v>
      </c>
      <c r="C39">
        <v>3468.5</v>
      </c>
      <c r="D39" t="s">
        <v>507</v>
      </c>
      <c r="E39" t="s">
        <v>508</v>
      </c>
      <c r="F39">
        <v>5</v>
      </c>
      <c r="G39" t="s">
        <v>416</v>
      </c>
      <c r="H39" t="s">
        <v>474</v>
      </c>
      <c r="I39">
        <v>1659717497.099999</v>
      </c>
      <c r="J39">
        <f>(K39)/1000</f>
        <v>0</v>
      </c>
      <c r="K39">
        <f>IF(CZ39, AN39, AH39)</f>
        <v>0</v>
      </c>
      <c r="L39">
        <f>IF(CZ39, AI39, AG39)</f>
        <v>0</v>
      </c>
      <c r="M39">
        <f>DB39 - IF(AU39&gt;1, L39*CV39*100.0/(AW39*DP39), 0)</f>
        <v>0</v>
      </c>
      <c r="N39">
        <f>((T39-J39/2)*M39-L39)/(T39+J39/2)</f>
        <v>0</v>
      </c>
      <c r="O39">
        <f>N39*(DI39+DJ39)/1000.0</f>
        <v>0</v>
      </c>
      <c r="P39">
        <f>(DB39 - IF(AU39&gt;1, L39*CV39*100.0/(AW39*DP39), 0))*(DI39+DJ39)/1000.0</f>
        <v>0</v>
      </c>
      <c r="Q39">
        <f>2.0/((1/S39-1/R39)+SIGN(S39)*SQRT((1/S39-1/R39)*(1/S39-1/R39) + 4*CW39/((CW39+1)*(CW39+1))*(2*1/S39*1/R39-1/R39*1/R39)))</f>
        <v>0</v>
      </c>
      <c r="R39">
        <f>IF(LEFT(CX39,1)&lt;&gt;"0",IF(LEFT(CX39,1)="1",3.0,CY39),$D$5+$E$5*(DP39*DI39/($K$5*1000))+$F$5*(DP39*DI39/($K$5*1000))*MAX(MIN(CV39,$J$5),$I$5)*MAX(MIN(CV39,$J$5),$I$5)+$G$5*MAX(MIN(CV39,$J$5),$I$5)*(DP39*DI39/($K$5*1000))+$H$5*(DP39*DI39/($K$5*1000))*(DP39*DI39/($K$5*1000)))</f>
        <v>0</v>
      </c>
      <c r="S39">
        <f>J39*(1000-(1000*0.61365*exp(17.502*W39/(240.97+W39))/(DI39+DJ39)+DD39)/2)/(1000*0.61365*exp(17.502*W39/(240.97+W39))/(DI39+DJ39)-DD39)</f>
        <v>0</v>
      </c>
      <c r="T39">
        <f>1/((CW39+1)/(Q39/1.6)+1/(R39/1.37)) + CW39/((CW39+1)/(Q39/1.6) + CW39/(R39/1.37))</f>
        <v>0</v>
      </c>
      <c r="U39">
        <f>(CR39*CU39)</f>
        <v>0</v>
      </c>
      <c r="V39">
        <f>(DK39+(U39+2*0.95*5.67E-8*(((DK39+$B$7)+273)^4-(DK39+273)^4)-44100*J39)/(1.84*29.3*R39+8*0.95*5.67E-8*(DK39+273)^3))</f>
        <v>0</v>
      </c>
      <c r="W39">
        <f>($C$7*DL39+$D$7*DM39+$E$7*V39)</f>
        <v>0</v>
      </c>
      <c r="X39">
        <f>0.61365*exp(17.502*W39/(240.97+W39))</f>
        <v>0</v>
      </c>
      <c r="Y39">
        <f>(Z39/AA39*100)</f>
        <v>0</v>
      </c>
      <c r="Z39">
        <f>DD39*(DI39+DJ39)/1000</f>
        <v>0</v>
      </c>
      <c r="AA39">
        <f>0.61365*exp(17.502*DK39/(240.97+DK39))</f>
        <v>0</v>
      </c>
      <c r="AB39">
        <f>(X39-DD39*(DI39+DJ39)/1000)</f>
        <v>0</v>
      </c>
      <c r="AC39">
        <f>(-J39*44100)</f>
        <v>0</v>
      </c>
      <c r="AD39">
        <f>2*29.3*R39*0.92*(DK39-W39)</f>
        <v>0</v>
      </c>
      <c r="AE39">
        <f>2*0.95*5.67E-8*(((DK39+$B$7)+273)^4-(W39+273)^4)</f>
        <v>0</v>
      </c>
      <c r="AF39">
        <f>U39+AE39+AC39+AD39</f>
        <v>0</v>
      </c>
      <c r="AG39">
        <f>DH39*AU39*(DC39-DB39*(1000-AU39*DE39)/(1000-AU39*DD39))/(100*CV39)</f>
        <v>0</v>
      </c>
      <c r="AH39">
        <f>1000*DH39*AU39*(DD39-DE39)/(100*CV39*(1000-AU39*DD39))</f>
        <v>0</v>
      </c>
      <c r="AI39">
        <f>(AJ39 - AK39 - DI39*1E3/(8.314*(DK39+273.15)) * AM39/DH39 * AL39) * DH39/(100*CV39) * (1000 - DE39)/1000</f>
        <v>0</v>
      </c>
      <c r="AJ39">
        <v>1033.461021098228</v>
      </c>
      <c r="AK39">
        <v>1014.496303030302</v>
      </c>
      <c r="AL39">
        <v>0.04554310275665482</v>
      </c>
      <c r="AM39">
        <v>64.89466006671034</v>
      </c>
      <c r="AN39">
        <f>(AP39 - AO39 + DI39*1E3/(8.314*(DK39+273.15)) * AR39/DH39 * AQ39) * DH39/(100*CV39) * 1000/(1000 - AP39)</f>
        <v>0</v>
      </c>
      <c r="AO39">
        <v>12.9850221915833</v>
      </c>
      <c r="AP39">
        <v>18.48834545454545</v>
      </c>
      <c r="AQ39">
        <v>-0.0003404064216276634</v>
      </c>
      <c r="AR39">
        <v>83.19752896510163</v>
      </c>
      <c r="AS39">
        <v>1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MAX(0,($B$13+$C$13*DP39)/(1+$D$13*DP39)*DI39/(DK39+273)*$E$13)</f>
        <v>0</v>
      </c>
      <c r="AX39" t="s">
        <v>420</v>
      </c>
      <c r="AY39" t="s">
        <v>420</v>
      </c>
      <c r="AZ39">
        <v>0</v>
      </c>
      <c r="BA39">
        <v>0</v>
      </c>
      <c r="BB39">
        <f>1-AZ39/BA39</f>
        <v>0</v>
      </c>
      <c r="BC39">
        <v>0</v>
      </c>
      <c r="BD39" t="s">
        <v>420</v>
      </c>
      <c r="BE39" t="s">
        <v>420</v>
      </c>
      <c r="BF39">
        <v>0</v>
      </c>
      <c r="BG39">
        <v>0</v>
      </c>
      <c r="BH39">
        <f>1-BF39/BG39</f>
        <v>0</v>
      </c>
      <c r="BI39">
        <v>0.5</v>
      </c>
      <c r="BJ39">
        <f>CS39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420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BZ39">
        <v>36</v>
      </c>
      <c r="CA39">
        <v>300</v>
      </c>
      <c r="CB39">
        <v>275</v>
      </c>
      <c r="CC39">
        <v>300</v>
      </c>
      <c r="CD39">
        <v>14481</v>
      </c>
      <c r="CE39">
        <v>769.63</v>
      </c>
      <c r="CF39">
        <v>-0.0112682</v>
      </c>
      <c r="CG39">
        <v>-0.89</v>
      </c>
      <c r="CH39" t="s">
        <v>420</v>
      </c>
      <c r="CI39" t="s">
        <v>420</v>
      </c>
      <c r="CJ39" t="s">
        <v>420</v>
      </c>
      <c r="CK39" t="s">
        <v>420</v>
      </c>
      <c r="CL39" t="s">
        <v>420</v>
      </c>
      <c r="CM39" t="s">
        <v>420</v>
      </c>
      <c r="CN39" t="s">
        <v>420</v>
      </c>
      <c r="CO39" t="s">
        <v>420</v>
      </c>
      <c r="CP39" t="s">
        <v>420</v>
      </c>
      <c r="CQ39" t="s">
        <v>420</v>
      </c>
      <c r="CR39">
        <f>$B$11*DQ39+$C$11*DR39+$F$11*EC39*(1-EF39)</f>
        <v>0</v>
      </c>
      <c r="CS39">
        <f>CR39*CT39</f>
        <v>0</v>
      </c>
      <c r="CT39">
        <f>($B$11*$D$9+$C$11*$D$9+$F$11*((EP39+EH39)/MAX(EP39+EH39+EQ39, 0.1)*$I$9+EQ39/MAX(EP39+EH39+EQ39, 0.1)*$J$9))/($B$11+$C$11+$F$11)</f>
        <v>0</v>
      </c>
      <c r="CU39">
        <f>($B$11*$K$9+$C$11*$K$9+$F$11*((EP39+EH39)/MAX(EP39+EH39+EQ39, 0.1)*$P$9+EQ39/MAX(EP39+EH39+EQ39, 0.1)*$Q$9))/($B$11+$C$11+$F$11)</f>
        <v>0</v>
      </c>
      <c r="CV39">
        <v>6</v>
      </c>
      <c r="CW39">
        <v>0.5</v>
      </c>
      <c r="CX39" t="s">
        <v>421</v>
      </c>
      <c r="CY39">
        <v>2</v>
      </c>
      <c r="CZ39" t="b">
        <v>0</v>
      </c>
      <c r="DA39">
        <v>1659717497.099999</v>
      </c>
      <c r="DB39">
        <v>995.3864193548388</v>
      </c>
      <c r="DC39">
        <v>1020.018387096774</v>
      </c>
      <c r="DD39">
        <v>18.4180129032258</v>
      </c>
      <c r="DE39">
        <v>12.98374193548387</v>
      </c>
      <c r="DF39">
        <v>990.5234193548388</v>
      </c>
      <c r="DG39">
        <v>18.3130129032258</v>
      </c>
      <c r="DH39">
        <v>500.0789999999998</v>
      </c>
      <c r="DI39">
        <v>90.60799999999999</v>
      </c>
      <c r="DJ39">
        <v>0.1000135258064516</v>
      </c>
      <c r="DK39">
        <v>24.60568064516129</v>
      </c>
      <c r="DL39">
        <v>24.98521612903225</v>
      </c>
      <c r="DM39">
        <v>999.9000000000003</v>
      </c>
      <c r="DN39">
        <v>0</v>
      </c>
      <c r="DO39">
        <v>0</v>
      </c>
      <c r="DP39">
        <v>10000.32</v>
      </c>
      <c r="DQ39">
        <v>0</v>
      </c>
      <c r="DR39">
        <v>11.80679354838709</v>
      </c>
      <c r="DS39">
        <v>-24.74795806451613</v>
      </c>
      <c r="DT39">
        <v>1014.044193548387</v>
      </c>
      <c r="DU39">
        <v>1033.436129032258</v>
      </c>
      <c r="DV39">
        <v>5.530437096774194</v>
      </c>
      <c r="DW39">
        <v>1020.018387096774</v>
      </c>
      <c r="DX39">
        <v>12.98374193548387</v>
      </c>
      <c r="DY39">
        <v>1.677532580645162</v>
      </c>
      <c r="DZ39">
        <v>1.176429677419355</v>
      </c>
      <c r="EA39">
        <v>14.69007419354839</v>
      </c>
      <c r="EB39">
        <v>9.306576129032258</v>
      </c>
      <c r="EC39">
        <v>1999.990967741935</v>
      </c>
      <c r="ED39">
        <v>0.9800031935483871</v>
      </c>
      <c r="EE39">
        <v>0.0199967</v>
      </c>
      <c r="EF39">
        <v>0</v>
      </c>
      <c r="EG39">
        <v>689.4645161290323</v>
      </c>
      <c r="EH39">
        <v>5.000560000000002</v>
      </c>
      <c r="EI39">
        <v>13696.69354838709</v>
      </c>
      <c r="EJ39">
        <v>17294.82258064516</v>
      </c>
      <c r="EK39">
        <v>37.32635483870967</v>
      </c>
      <c r="EL39">
        <v>38.38693548387096</v>
      </c>
      <c r="EM39">
        <v>37.34258064516128</v>
      </c>
      <c r="EN39">
        <v>37.21145161290322</v>
      </c>
      <c r="EO39">
        <v>38.51383870967741</v>
      </c>
      <c r="EP39">
        <v>1955.10064516129</v>
      </c>
      <c r="EQ39">
        <v>39.89032258064518</v>
      </c>
      <c r="ER39">
        <v>0</v>
      </c>
      <c r="ES39">
        <v>89.40000009536743</v>
      </c>
      <c r="ET39">
        <v>0</v>
      </c>
      <c r="EU39">
        <v>689.4343846153847</v>
      </c>
      <c r="EV39">
        <v>-4.155487184418733</v>
      </c>
      <c r="EW39">
        <v>-47.31965816405294</v>
      </c>
      <c r="EX39">
        <v>13696.43461538461</v>
      </c>
      <c r="EY39">
        <v>15</v>
      </c>
      <c r="EZ39">
        <v>1659717537.6</v>
      </c>
      <c r="FA39" t="s">
        <v>509</v>
      </c>
      <c r="FB39">
        <v>1659717530.1</v>
      </c>
      <c r="FC39">
        <v>1659717537.6</v>
      </c>
      <c r="FD39">
        <v>24</v>
      </c>
      <c r="FE39">
        <v>0.063</v>
      </c>
      <c r="FF39">
        <v>0</v>
      </c>
      <c r="FG39">
        <v>4.863</v>
      </c>
      <c r="FH39">
        <v>0.105</v>
      </c>
      <c r="FI39">
        <v>1020</v>
      </c>
      <c r="FJ39">
        <v>13</v>
      </c>
      <c r="FK39">
        <v>0.11</v>
      </c>
      <c r="FL39">
        <v>0.02</v>
      </c>
      <c r="FM39">
        <v>-25.13188536585366</v>
      </c>
      <c r="FN39">
        <v>6.07484320557491</v>
      </c>
      <c r="FO39">
        <v>0.6209532418518561</v>
      </c>
      <c r="FP39">
        <v>0</v>
      </c>
      <c r="FQ39">
        <v>689.5708235294118</v>
      </c>
      <c r="FR39">
        <v>-2.611214675490017</v>
      </c>
      <c r="FS39">
        <v>0.3718018503409553</v>
      </c>
      <c r="FT39">
        <v>0</v>
      </c>
      <c r="FU39">
        <v>5.543659756097561</v>
      </c>
      <c r="FV39">
        <v>-0.2284935888501678</v>
      </c>
      <c r="FW39">
        <v>0.02258046948979438</v>
      </c>
      <c r="FX39">
        <v>0</v>
      </c>
      <c r="FY39">
        <v>0</v>
      </c>
      <c r="FZ39">
        <v>3</v>
      </c>
      <c r="GA39" t="s">
        <v>457</v>
      </c>
      <c r="GB39">
        <v>2.98063</v>
      </c>
      <c r="GC39">
        <v>2.7284</v>
      </c>
      <c r="GD39">
        <v>0.156666</v>
      </c>
      <c r="GE39">
        <v>0.160448</v>
      </c>
      <c r="GF39">
        <v>0.0897414</v>
      </c>
      <c r="GG39">
        <v>0.07012350000000001</v>
      </c>
      <c r="GH39">
        <v>25304</v>
      </c>
      <c r="GI39">
        <v>24835.1</v>
      </c>
      <c r="GJ39">
        <v>30529.5</v>
      </c>
      <c r="GK39">
        <v>29823.2</v>
      </c>
      <c r="GL39">
        <v>38350.1</v>
      </c>
      <c r="GM39">
        <v>36530.3</v>
      </c>
      <c r="GN39">
        <v>46694.3</v>
      </c>
      <c r="GO39">
        <v>44353.5</v>
      </c>
      <c r="GP39">
        <v>1.87628</v>
      </c>
      <c r="GQ39">
        <v>1.86815</v>
      </c>
      <c r="GR39">
        <v>0.09776650000000001</v>
      </c>
      <c r="GS39">
        <v>0</v>
      </c>
      <c r="GT39">
        <v>23.3766</v>
      </c>
      <c r="GU39">
        <v>999.9</v>
      </c>
      <c r="GV39">
        <v>36</v>
      </c>
      <c r="GW39">
        <v>31.1</v>
      </c>
      <c r="GX39">
        <v>18.0254</v>
      </c>
      <c r="GY39">
        <v>63.1106</v>
      </c>
      <c r="GZ39">
        <v>21.5946</v>
      </c>
      <c r="HA39">
        <v>1</v>
      </c>
      <c r="HB39">
        <v>-0.09843499999999999</v>
      </c>
      <c r="HC39">
        <v>1.18967</v>
      </c>
      <c r="HD39">
        <v>20.1931</v>
      </c>
      <c r="HE39">
        <v>5.239</v>
      </c>
      <c r="HF39">
        <v>11.968</v>
      </c>
      <c r="HG39">
        <v>4.97265</v>
      </c>
      <c r="HH39">
        <v>3.291</v>
      </c>
      <c r="HI39">
        <v>9999</v>
      </c>
      <c r="HJ39">
        <v>9999</v>
      </c>
      <c r="HK39">
        <v>9999</v>
      </c>
      <c r="HL39">
        <v>327.1</v>
      </c>
      <c r="HM39">
        <v>4.97291</v>
      </c>
      <c r="HN39">
        <v>1.87732</v>
      </c>
      <c r="HO39">
        <v>1.87546</v>
      </c>
      <c r="HP39">
        <v>1.87826</v>
      </c>
      <c r="HQ39">
        <v>1.875</v>
      </c>
      <c r="HR39">
        <v>1.8786</v>
      </c>
      <c r="HS39">
        <v>1.87567</v>
      </c>
      <c r="HT39">
        <v>1.87682</v>
      </c>
      <c r="HU39">
        <v>0</v>
      </c>
      <c r="HV39">
        <v>0</v>
      </c>
      <c r="HW39">
        <v>0</v>
      </c>
      <c r="HX39">
        <v>0</v>
      </c>
      <c r="HY39" t="s">
        <v>424</v>
      </c>
      <c r="HZ39" t="s">
        <v>425</v>
      </c>
      <c r="IA39" t="s">
        <v>426</v>
      </c>
      <c r="IB39" t="s">
        <v>426</v>
      </c>
      <c r="IC39" t="s">
        <v>426</v>
      </c>
      <c r="ID39" t="s">
        <v>426</v>
      </c>
      <c r="IE39">
        <v>0</v>
      </c>
      <c r="IF39">
        <v>100</v>
      </c>
      <c r="IG39">
        <v>100</v>
      </c>
      <c r="IH39">
        <v>4.863</v>
      </c>
      <c r="II39">
        <v>0.105</v>
      </c>
      <c r="IJ39">
        <v>1.782732743080141</v>
      </c>
      <c r="IK39">
        <v>0.004412804809110149</v>
      </c>
      <c r="IL39">
        <v>-1.960508697229263E-06</v>
      </c>
      <c r="IM39">
        <v>5.31278326378808E-10</v>
      </c>
      <c r="IN39">
        <v>-0.043734089245317</v>
      </c>
      <c r="IO39">
        <v>0.008131528927798164</v>
      </c>
      <c r="IP39">
        <v>0.0002187230901864352</v>
      </c>
      <c r="IQ39">
        <v>3.683962494821091E-06</v>
      </c>
      <c r="IR39">
        <v>17</v>
      </c>
      <c r="IS39">
        <v>2064</v>
      </c>
      <c r="IT39">
        <v>1</v>
      </c>
      <c r="IU39">
        <v>25</v>
      </c>
      <c r="IV39">
        <v>1.1</v>
      </c>
      <c r="IW39">
        <v>1</v>
      </c>
      <c r="IX39">
        <v>2.24487</v>
      </c>
      <c r="IY39">
        <v>2.55493</v>
      </c>
      <c r="IZ39">
        <v>1.39893</v>
      </c>
      <c r="JA39">
        <v>2.34009</v>
      </c>
      <c r="JB39">
        <v>1.44897</v>
      </c>
      <c r="JC39">
        <v>2.37183</v>
      </c>
      <c r="JD39">
        <v>36.6943</v>
      </c>
      <c r="JE39">
        <v>24.1663</v>
      </c>
      <c r="JF39">
        <v>18</v>
      </c>
      <c r="JG39">
        <v>484.761</v>
      </c>
      <c r="JH39">
        <v>450.071</v>
      </c>
      <c r="JI39">
        <v>21.7947</v>
      </c>
      <c r="JJ39">
        <v>25.7046</v>
      </c>
      <c r="JK39">
        <v>30.0003</v>
      </c>
      <c r="JL39">
        <v>25.5493</v>
      </c>
      <c r="JM39">
        <v>25.628</v>
      </c>
      <c r="JN39">
        <v>44.9494</v>
      </c>
      <c r="JO39">
        <v>29.1272</v>
      </c>
      <c r="JP39">
        <v>3.09118</v>
      </c>
      <c r="JQ39">
        <v>21.7899</v>
      </c>
      <c r="JR39">
        <v>1020</v>
      </c>
      <c r="JS39">
        <v>13.0149</v>
      </c>
      <c r="JT39">
        <v>100.917</v>
      </c>
      <c r="JU39">
        <v>101.985</v>
      </c>
    </row>
    <row r="40" spans="1:281">
      <c r="A40">
        <v>24</v>
      </c>
      <c r="B40">
        <v>1659717598.6</v>
      </c>
      <c r="C40">
        <v>3562</v>
      </c>
      <c r="D40" t="s">
        <v>510</v>
      </c>
      <c r="E40" t="s">
        <v>511</v>
      </c>
      <c r="F40">
        <v>5</v>
      </c>
      <c r="G40" t="s">
        <v>416</v>
      </c>
      <c r="H40" t="s">
        <v>474</v>
      </c>
      <c r="I40">
        <v>1659717590.599999</v>
      </c>
      <c r="J40">
        <f>(K40)/1000</f>
        <v>0</v>
      </c>
      <c r="K40">
        <f>IF(CZ40, AN40, AH40)</f>
        <v>0</v>
      </c>
      <c r="L40">
        <f>IF(CZ40, AI40, AG40)</f>
        <v>0</v>
      </c>
      <c r="M40">
        <f>DB40 - IF(AU40&gt;1, L40*CV40*100.0/(AW40*DP40), 0)</f>
        <v>0</v>
      </c>
      <c r="N40">
        <f>((T40-J40/2)*M40-L40)/(T40+J40/2)</f>
        <v>0</v>
      </c>
      <c r="O40">
        <f>N40*(DI40+DJ40)/1000.0</f>
        <v>0</v>
      </c>
      <c r="P40">
        <f>(DB40 - IF(AU40&gt;1, L40*CV40*100.0/(AW40*DP40), 0))*(DI40+DJ40)/1000.0</f>
        <v>0</v>
      </c>
      <c r="Q40">
        <f>2.0/((1/S40-1/R40)+SIGN(S40)*SQRT((1/S40-1/R40)*(1/S40-1/R40) + 4*CW40/((CW40+1)*(CW40+1))*(2*1/S40*1/R40-1/R40*1/R40)))</f>
        <v>0</v>
      </c>
      <c r="R40">
        <f>IF(LEFT(CX40,1)&lt;&gt;"0",IF(LEFT(CX40,1)="1",3.0,CY40),$D$5+$E$5*(DP40*DI40/($K$5*1000))+$F$5*(DP40*DI40/($K$5*1000))*MAX(MIN(CV40,$J$5),$I$5)*MAX(MIN(CV40,$J$5),$I$5)+$G$5*MAX(MIN(CV40,$J$5),$I$5)*(DP40*DI40/($K$5*1000))+$H$5*(DP40*DI40/($K$5*1000))*(DP40*DI40/($K$5*1000)))</f>
        <v>0</v>
      </c>
      <c r="S40">
        <f>J40*(1000-(1000*0.61365*exp(17.502*W40/(240.97+W40))/(DI40+DJ40)+DD40)/2)/(1000*0.61365*exp(17.502*W40/(240.97+W40))/(DI40+DJ40)-DD40)</f>
        <v>0</v>
      </c>
      <c r="T40">
        <f>1/((CW40+1)/(Q40/1.6)+1/(R40/1.37)) + CW40/((CW40+1)/(Q40/1.6) + CW40/(R40/1.37))</f>
        <v>0</v>
      </c>
      <c r="U40">
        <f>(CR40*CU40)</f>
        <v>0</v>
      </c>
      <c r="V40">
        <f>(DK40+(U40+2*0.95*5.67E-8*(((DK40+$B$7)+273)^4-(DK40+273)^4)-44100*J40)/(1.84*29.3*R40+8*0.95*5.67E-8*(DK40+273)^3))</f>
        <v>0</v>
      </c>
      <c r="W40">
        <f>($C$7*DL40+$D$7*DM40+$E$7*V40)</f>
        <v>0</v>
      </c>
      <c r="X40">
        <f>0.61365*exp(17.502*W40/(240.97+W40))</f>
        <v>0</v>
      </c>
      <c r="Y40">
        <f>(Z40/AA40*100)</f>
        <v>0</v>
      </c>
      <c r="Z40">
        <f>DD40*(DI40+DJ40)/1000</f>
        <v>0</v>
      </c>
      <c r="AA40">
        <f>0.61365*exp(17.502*DK40/(240.97+DK40))</f>
        <v>0</v>
      </c>
      <c r="AB40">
        <f>(X40-DD40*(DI40+DJ40)/1000)</f>
        <v>0</v>
      </c>
      <c r="AC40">
        <f>(-J40*44100)</f>
        <v>0</v>
      </c>
      <c r="AD40">
        <f>2*29.3*R40*0.92*(DK40-W40)</f>
        <v>0</v>
      </c>
      <c r="AE40">
        <f>2*0.95*5.67E-8*(((DK40+$B$7)+273)^4-(W40+273)^4)</f>
        <v>0</v>
      </c>
      <c r="AF40">
        <f>U40+AE40+AC40+AD40</f>
        <v>0</v>
      </c>
      <c r="AG40">
        <f>DH40*AU40*(DC40-DB40*(1000-AU40*DE40)/(1000-AU40*DD40))/(100*CV40)</f>
        <v>0</v>
      </c>
      <c r="AH40">
        <f>1000*DH40*AU40*(DD40-DE40)/(100*CV40*(1000-AU40*DD40))</f>
        <v>0</v>
      </c>
      <c r="AI40">
        <f>(AJ40 - AK40 - DI40*1E3/(8.314*(DK40+273.15)) * AM40/DH40 * AL40) * DH40/(100*CV40) * (1000 - DE40)/1000</f>
        <v>0</v>
      </c>
      <c r="AJ40">
        <v>1236.51342464648</v>
      </c>
      <c r="AK40">
        <v>1218.051212121212</v>
      </c>
      <c r="AL40">
        <v>0.04500529606927269</v>
      </c>
      <c r="AM40">
        <v>64.87677518105235</v>
      </c>
      <c r="AN40">
        <f>(AP40 - AO40 + DI40*1E3/(8.314*(DK40+273.15)) * AR40/DH40 * AQ40) * DH40/(100*CV40) * 1000/(1000 - AP40)</f>
        <v>0</v>
      </c>
      <c r="AO40">
        <v>13.36068300482787</v>
      </c>
      <c r="AP40">
        <v>18.33530545454545</v>
      </c>
      <c r="AQ40">
        <v>-0.0006360290083648943</v>
      </c>
      <c r="AR40">
        <v>83.46109896331664</v>
      </c>
      <c r="AS40">
        <v>1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MAX(0,($B$13+$C$13*DP40)/(1+$D$13*DP40)*DI40/(DK40+273)*$E$13)</f>
        <v>0</v>
      </c>
      <c r="AX40" t="s">
        <v>418</v>
      </c>
      <c r="AY40">
        <v>10269.2</v>
      </c>
      <c r="AZ40">
        <v>764.4199999999998</v>
      </c>
      <c r="BA40">
        <v>3017.9</v>
      </c>
      <c r="BB40">
        <f>1-AZ40/BA40</f>
        <v>0</v>
      </c>
      <c r="BC40">
        <v>-3.146287471671204</v>
      </c>
      <c r="BD40" t="s">
        <v>512</v>
      </c>
      <c r="BE40">
        <v>14481.5</v>
      </c>
      <c r="BF40">
        <v>686.171</v>
      </c>
      <c r="BG40">
        <v>769.944</v>
      </c>
      <c r="BH40">
        <f>1-BF40/BG40</f>
        <v>0</v>
      </c>
      <c r="BI40">
        <v>0.5</v>
      </c>
      <c r="BJ40">
        <f>CS40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420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BZ40">
        <v>37</v>
      </c>
      <c r="CA40">
        <v>300</v>
      </c>
      <c r="CB40">
        <v>275</v>
      </c>
      <c r="CC40">
        <v>300</v>
      </c>
      <c r="CD40">
        <v>14481.5</v>
      </c>
      <c r="CE40">
        <v>755.64</v>
      </c>
      <c r="CF40">
        <v>-0.0112686</v>
      </c>
      <c r="CG40">
        <v>-0.8100000000000001</v>
      </c>
      <c r="CH40" t="s">
        <v>420</v>
      </c>
      <c r="CI40" t="s">
        <v>420</v>
      </c>
      <c r="CJ40" t="s">
        <v>420</v>
      </c>
      <c r="CK40" t="s">
        <v>420</v>
      </c>
      <c r="CL40" t="s">
        <v>420</v>
      </c>
      <c r="CM40" t="s">
        <v>420</v>
      </c>
      <c r="CN40" t="s">
        <v>420</v>
      </c>
      <c r="CO40" t="s">
        <v>420</v>
      </c>
      <c r="CP40" t="s">
        <v>420</v>
      </c>
      <c r="CQ40" t="s">
        <v>420</v>
      </c>
      <c r="CR40">
        <f>$B$11*DQ40+$C$11*DR40+$F$11*EC40*(1-EF40)</f>
        <v>0</v>
      </c>
      <c r="CS40">
        <f>CR40*CT40</f>
        <v>0</v>
      </c>
      <c r="CT40">
        <f>($B$11*$D$9+$C$11*$D$9+$F$11*((EP40+EH40)/MAX(EP40+EH40+EQ40, 0.1)*$I$9+EQ40/MAX(EP40+EH40+EQ40, 0.1)*$J$9))/($B$11+$C$11+$F$11)</f>
        <v>0</v>
      </c>
      <c r="CU40">
        <f>($B$11*$K$9+$C$11*$K$9+$F$11*((EP40+EH40)/MAX(EP40+EH40+EQ40, 0.1)*$P$9+EQ40/MAX(EP40+EH40+EQ40, 0.1)*$Q$9))/($B$11+$C$11+$F$11)</f>
        <v>0</v>
      </c>
      <c r="CV40">
        <v>6</v>
      </c>
      <c r="CW40">
        <v>0.5</v>
      </c>
      <c r="CX40" t="s">
        <v>421</v>
      </c>
      <c r="CY40">
        <v>2</v>
      </c>
      <c r="CZ40" t="b">
        <v>0</v>
      </c>
      <c r="DA40">
        <v>1659717590.599999</v>
      </c>
      <c r="DB40">
        <v>1195.268935483871</v>
      </c>
      <c r="DC40">
        <v>1220.004516129032</v>
      </c>
      <c r="DD40">
        <v>18.27325483870968</v>
      </c>
      <c r="DE40">
        <v>13.32953225806452</v>
      </c>
      <c r="DF40">
        <v>1190.121935483871</v>
      </c>
      <c r="DG40">
        <v>18.15925483870967</v>
      </c>
      <c r="DH40">
        <v>500.0645161290322</v>
      </c>
      <c r="DI40">
        <v>90.60888709677421</v>
      </c>
      <c r="DJ40">
        <v>0.09994966129032258</v>
      </c>
      <c r="DK40">
        <v>24.56229677419355</v>
      </c>
      <c r="DL40">
        <v>25.01706129032258</v>
      </c>
      <c r="DM40">
        <v>999.9000000000003</v>
      </c>
      <c r="DN40">
        <v>0</v>
      </c>
      <c r="DO40">
        <v>0</v>
      </c>
      <c r="DP40">
        <v>10001.32903225807</v>
      </c>
      <c r="DQ40">
        <v>0</v>
      </c>
      <c r="DR40">
        <v>11.8603</v>
      </c>
      <c r="DS40">
        <v>-24.6650064516129</v>
      </c>
      <c r="DT40">
        <v>1217.693870967742</v>
      </c>
      <c r="DU40">
        <v>1236.486451612903</v>
      </c>
      <c r="DV40">
        <v>5.028107096774193</v>
      </c>
      <c r="DW40">
        <v>1220.004516129032</v>
      </c>
      <c r="DX40">
        <v>13.32953225806452</v>
      </c>
      <c r="DY40">
        <v>1.663364516129033</v>
      </c>
      <c r="DZ40">
        <v>1.207774193548387</v>
      </c>
      <c r="EA40">
        <v>14.5586935483871</v>
      </c>
      <c r="EB40">
        <v>9.697697096774194</v>
      </c>
      <c r="EC40">
        <v>1999.997419354838</v>
      </c>
      <c r="ED40">
        <v>0.9800028064516129</v>
      </c>
      <c r="EE40">
        <v>0.0199971064516129</v>
      </c>
      <c r="EF40">
        <v>0</v>
      </c>
      <c r="EG40">
        <v>686.1952258064518</v>
      </c>
      <c r="EH40">
        <v>5.000560000000002</v>
      </c>
      <c r="EI40">
        <v>13625.43225806452</v>
      </c>
      <c r="EJ40">
        <v>17294.87741935484</v>
      </c>
      <c r="EK40">
        <v>37.06216129032259</v>
      </c>
      <c r="EL40">
        <v>38.31199999999998</v>
      </c>
      <c r="EM40">
        <v>37.27587096774192</v>
      </c>
      <c r="EN40">
        <v>37.21132258064515</v>
      </c>
      <c r="EO40">
        <v>38.42909677419353</v>
      </c>
      <c r="EP40">
        <v>1955.106451612903</v>
      </c>
      <c r="EQ40">
        <v>39.89000000000002</v>
      </c>
      <c r="ER40">
        <v>0</v>
      </c>
      <c r="ES40">
        <v>183</v>
      </c>
      <c r="ET40">
        <v>0</v>
      </c>
      <c r="EU40">
        <v>686.171</v>
      </c>
      <c r="EV40">
        <v>-1.042324800782072</v>
      </c>
      <c r="EW40">
        <v>-31.65128197719671</v>
      </c>
      <c r="EX40">
        <v>13625.16153846154</v>
      </c>
      <c r="EY40">
        <v>15</v>
      </c>
      <c r="EZ40">
        <v>1659717630.6</v>
      </c>
      <c r="FA40" t="s">
        <v>513</v>
      </c>
      <c r="FB40">
        <v>1659717630.6</v>
      </c>
      <c r="FC40">
        <v>1659717629.6</v>
      </c>
      <c r="FD40">
        <v>25</v>
      </c>
      <c r="FE40">
        <v>-0.123</v>
      </c>
      <c r="FF40">
        <v>0.002</v>
      </c>
      <c r="FG40">
        <v>5.147</v>
      </c>
      <c r="FH40">
        <v>0.114</v>
      </c>
      <c r="FI40">
        <v>1220</v>
      </c>
      <c r="FJ40">
        <v>13</v>
      </c>
      <c r="FK40">
        <v>0.22</v>
      </c>
      <c r="FL40">
        <v>0.02</v>
      </c>
      <c r="FM40">
        <v>-24.9387825</v>
      </c>
      <c r="FN40">
        <v>4.800694559099547</v>
      </c>
      <c r="FO40">
        <v>0.4738549661486626</v>
      </c>
      <c r="FP40">
        <v>0</v>
      </c>
      <c r="FQ40">
        <v>686.2263529411765</v>
      </c>
      <c r="FR40">
        <v>-0.9322230790155516</v>
      </c>
      <c r="FS40">
        <v>0.2362205951016356</v>
      </c>
      <c r="FT40">
        <v>1</v>
      </c>
      <c r="FU40">
        <v>5.0503865</v>
      </c>
      <c r="FV40">
        <v>-0.4293246529080749</v>
      </c>
      <c r="FW40">
        <v>0.04215514206772408</v>
      </c>
      <c r="FX40">
        <v>0</v>
      </c>
      <c r="FY40">
        <v>1</v>
      </c>
      <c r="FZ40">
        <v>3</v>
      </c>
      <c r="GA40" t="s">
        <v>445</v>
      </c>
      <c r="GB40">
        <v>2.98036</v>
      </c>
      <c r="GC40">
        <v>2.72822</v>
      </c>
      <c r="GD40">
        <v>0.175746</v>
      </c>
      <c r="GE40">
        <v>0.179437</v>
      </c>
      <c r="GF40">
        <v>0.089212</v>
      </c>
      <c r="GG40">
        <v>0.0716827</v>
      </c>
      <c r="GH40">
        <v>24729.3</v>
      </c>
      <c r="GI40">
        <v>24271.8</v>
      </c>
      <c r="GJ40">
        <v>30526.8</v>
      </c>
      <c r="GK40">
        <v>29821.1</v>
      </c>
      <c r="GL40">
        <v>38371</v>
      </c>
      <c r="GM40">
        <v>36467.6</v>
      </c>
      <c r="GN40">
        <v>46690.4</v>
      </c>
      <c r="GO40">
        <v>44350.9</v>
      </c>
      <c r="GP40">
        <v>1.8754</v>
      </c>
      <c r="GQ40">
        <v>1.86882</v>
      </c>
      <c r="GR40">
        <v>0.0994578</v>
      </c>
      <c r="GS40">
        <v>0</v>
      </c>
      <c r="GT40">
        <v>23.3681</v>
      </c>
      <c r="GU40">
        <v>999.9</v>
      </c>
      <c r="GV40">
        <v>35.9</v>
      </c>
      <c r="GW40">
        <v>31.2</v>
      </c>
      <c r="GX40">
        <v>18.0806</v>
      </c>
      <c r="GY40">
        <v>63.0806</v>
      </c>
      <c r="GZ40">
        <v>21.3462</v>
      </c>
      <c r="HA40">
        <v>1</v>
      </c>
      <c r="HB40">
        <v>-0.0950051</v>
      </c>
      <c r="HC40">
        <v>1.50987</v>
      </c>
      <c r="HD40">
        <v>20.1901</v>
      </c>
      <c r="HE40">
        <v>5.23811</v>
      </c>
      <c r="HF40">
        <v>11.968</v>
      </c>
      <c r="HG40">
        <v>4.97215</v>
      </c>
      <c r="HH40">
        <v>3.291</v>
      </c>
      <c r="HI40">
        <v>9999</v>
      </c>
      <c r="HJ40">
        <v>9999</v>
      </c>
      <c r="HK40">
        <v>9999</v>
      </c>
      <c r="HL40">
        <v>327.1</v>
      </c>
      <c r="HM40">
        <v>4.9729</v>
      </c>
      <c r="HN40">
        <v>1.87729</v>
      </c>
      <c r="HO40">
        <v>1.87545</v>
      </c>
      <c r="HP40">
        <v>1.87822</v>
      </c>
      <c r="HQ40">
        <v>1.87498</v>
      </c>
      <c r="HR40">
        <v>1.87855</v>
      </c>
      <c r="HS40">
        <v>1.87562</v>
      </c>
      <c r="HT40">
        <v>1.87679</v>
      </c>
      <c r="HU40">
        <v>0</v>
      </c>
      <c r="HV40">
        <v>0</v>
      </c>
      <c r="HW40">
        <v>0</v>
      </c>
      <c r="HX40">
        <v>0</v>
      </c>
      <c r="HY40" t="s">
        <v>424</v>
      </c>
      <c r="HZ40" t="s">
        <v>425</v>
      </c>
      <c r="IA40" t="s">
        <v>426</v>
      </c>
      <c r="IB40" t="s">
        <v>426</v>
      </c>
      <c r="IC40" t="s">
        <v>426</v>
      </c>
      <c r="ID40" t="s">
        <v>426</v>
      </c>
      <c r="IE40">
        <v>0</v>
      </c>
      <c r="IF40">
        <v>100</v>
      </c>
      <c r="IG40">
        <v>100</v>
      </c>
      <c r="IH40">
        <v>5.147</v>
      </c>
      <c r="II40">
        <v>0.114</v>
      </c>
      <c r="IJ40">
        <v>1.847606732669395</v>
      </c>
      <c r="IK40">
        <v>0.004412804809110149</v>
      </c>
      <c r="IL40">
        <v>-1.960508697229263E-06</v>
      </c>
      <c r="IM40">
        <v>5.31278326378808E-10</v>
      </c>
      <c r="IN40">
        <v>-0.04346640496081953</v>
      </c>
      <c r="IO40">
        <v>0.008131528927798164</v>
      </c>
      <c r="IP40">
        <v>0.0002187230901864352</v>
      </c>
      <c r="IQ40">
        <v>3.683962494821091E-06</v>
      </c>
      <c r="IR40">
        <v>17</v>
      </c>
      <c r="IS40">
        <v>2064</v>
      </c>
      <c r="IT40">
        <v>1</v>
      </c>
      <c r="IU40">
        <v>25</v>
      </c>
      <c r="IV40">
        <v>1.1</v>
      </c>
      <c r="IW40">
        <v>1</v>
      </c>
      <c r="IX40">
        <v>2.59155</v>
      </c>
      <c r="IY40">
        <v>2.54272</v>
      </c>
      <c r="IZ40">
        <v>1.39893</v>
      </c>
      <c r="JA40">
        <v>2.34009</v>
      </c>
      <c r="JB40">
        <v>1.44897</v>
      </c>
      <c r="JC40">
        <v>2.47314</v>
      </c>
      <c r="JD40">
        <v>36.718</v>
      </c>
      <c r="JE40">
        <v>24.1751</v>
      </c>
      <c r="JF40">
        <v>18</v>
      </c>
      <c r="JG40">
        <v>484.508</v>
      </c>
      <c r="JH40">
        <v>450.74</v>
      </c>
      <c r="JI40">
        <v>21.5059</v>
      </c>
      <c r="JJ40">
        <v>25.7361</v>
      </c>
      <c r="JK40">
        <v>30.0003</v>
      </c>
      <c r="JL40">
        <v>25.5809</v>
      </c>
      <c r="JM40">
        <v>25.659</v>
      </c>
      <c r="JN40">
        <v>51.8815</v>
      </c>
      <c r="JO40">
        <v>26.386</v>
      </c>
      <c r="JP40">
        <v>2.66253</v>
      </c>
      <c r="JQ40">
        <v>21.4965</v>
      </c>
      <c r="JR40">
        <v>1220</v>
      </c>
      <c r="JS40">
        <v>13.4917</v>
      </c>
      <c r="JT40">
        <v>100.909</v>
      </c>
      <c r="JU40">
        <v>101.979</v>
      </c>
    </row>
    <row r="41" spans="1:281">
      <c r="A41">
        <v>25</v>
      </c>
      <c r="B41">
        <v>1659717691.6</v>
      </c>
      <c r="C41">
        <v>3655</v>
      </c>
      <c r="D41" t="s">
        <v>514</v>
      </c>
      <c r="E41" t="s">
        <v>515</v>
      </c>
      <c r="F41">
        <v>5</v>
      </c>
      <c r="G41" t="s">
        <v>416</v>
      </c>
      <c r="H41" t="s">
        <v>474</v>
      </c>
      <c r="I41">
        <v>1659717683.599999</v>
      </c>
      <c r="J41">
        <f>(K41)/1000</f>
        <v>0</v>
      </c>
      <c r="K41">
        <f>IF(CZ41, AN41, AH41)</f>
        <v>0</v>
      </c>
      <c r="L41">
        <f>IF(CZ41, AI41, AG41)</f>
        <v>0</v>
      </c>
      <c r="M41">
        <f>DB41 - IF(AU41&gt;1, L41*CV41*100.0/(AW41*DP41), 0)</f>
        <v>0</v>
      </c>
      <c r="N41">
        <f>((T41-J41/2)*M41-L41)/(T41+J41/2)</f>
        <v>0</v>
      </c>
      <c r="O41">
        <f>N41*(DI41+DJ41)/1000.0</f>
        <v>0</v>
      </c>
      <c r="P41">
        <f>(DB41 - IF(AU41&gt;1, L41*CV41*100.0/(AW41*DP41), 0))*(DI41+DJ41)/1000.0</f>
        <v>0</v>
      </c>
      <c r="Q41">
        <f>2.0/((1/S41-1/R41)+SIGN(S41)*SQRT((1/S41-1/R41)*(1/S41-1/R41) + 4*CW41/((CW41+1)*(CW41+1))*(2*1/S41*1/R41-1/R41*1/R41)))</f>
        <v>0</v>
      </c>
      <c r="R41">
        <f>IF(LEFT(CX41,1)&lt;&gt;"0",IF(LEFT(CX41,1)="1",3.0,CY41),$D$5+$E$5*(DP41*DI41/($K$5*1000))+$F$5*(DP41*DI41/($K$5*1000))*MAX(MIN(CV41,$J$5),$I$5)*MAX(MIN(CV41,$J$5),$I$5)+$G$5*MAX(MIN(CV41,$J$5),$I$5)*(DP41*DI41/($K$5*1000))+$H$5*(DP41*DI41/($K$5*1000))*(DP41*DI41/($K$5*1000)))</f>
        <v>0</v>
      </c>
      <c r="S41">
        <f>J41*(1000-(1000*0.61365*exp(17.502*W41/(240.97+W41))/(DI41+DJ41)+DD41)/2)/(1000*0.61365*exp(17.502*W41/(240.97+W41))/(DI41+DJ41)-DD41)</f>
        <v>0</v>
      </c>
      <c r="T41">
        <f>1/((CW41+1)/(Q41/1.6)+1/(R41/1.37)) + CW41/((CW41+1)/(Q41/1.6) + CW41/(R41/1.37))</f>
        <v>0</v>
      </c>
      <c r="U41">
        <f>(CR41*CU41)</f>
        <v>0</v>
      </c>
      <c r="V41">
        <f>(DK41+(U41+2*0.95*5.67E-8*(((DK41+$B$7)+273)^4-(DK41+273)^4)-44100*J41)/(1.84*29.3*R41+8*0.95*5.67E-8*(DK41+273)^3))</f>
        <v>0</v>
      </c>
      <c r="W41">
        <f>($C$7*DL41+$D$7*DM41+$E$7*V41)</f>
        <v>0</v>
      </c>
      <c r="X41">
        <f>0.61365*exp(17.502*W41/(240.97+W41))</f>
        <v>0</v>
      </c>
      <c r="Y41">
        <f>(Z41/AA41*100)</f>
        <v>0</v>
      </c>
      <c r="Z41">
        <f>DD41*(DI41+DJ41)/1000</f>
        <v>0</v>
      </c>
      <c r="AA41">
        <f>0.61365*exp(17.502*DK41/(240.97+DK41))</f>
        <v>0</v>
      </c>
      <c r="AB41">
        <f>(X41-DD41*(DI41+DJ41)/1000)</f>
        <v>0</v>
      </c>
      <c r="AC41">
        <f>(-J41*44100)</f>
        <v>0</v>
      </c>
      <c r="AD41">
        <f>2*29.3*R41*0.92*(DK41-W41)</f>
        <v>0</v>
      </c>
      <c r="AE41">
        <f>2*0.95*5.67E-8*(((DK41+$B$7)+273)^4-(W41+273)^4)</f>
        <v>0</v>
      </c>
      <c r="AF41">
        <f>U41+AE41+AC41+AD41</f>
        <v>0</v>
      </c>
      <c r="AG41">
        <f>DH41*AU41*(DC41-DB41*(1000-AU41*DE41)/(1000-AU41*DD41))/(100*CV41)</f>
        <v>0</v>
      </c>
      <c r="AH41">
        <f>1000*DH41*AU41*(DD41-DE41)/(100*CV41*(1000-AU41*DD41))</f>
        <v>0</v>
      </c>
      <c r="AI41">
        <f>(AJ41 - AK41 - DI41*1E3/(8.314*(DK41+273.15)) * AM41/DH41 * AL41) * DH41/(100*CV41) * (1000 - DE41)/1000</f>
        <v>0</v>
      </c>
      <c r="AJ41">
        <v>1440.122763796691</v>
      </c>
      <c r="AK41">
        <v>1421.146666666666</v>
      </c>
      <c r="AL41">
        <v>0.04506645342537471</v>
      </c>
      <c r="AM41">
        <v>64.64488365805626</v>
      </c>
      <c r="AN41">
        <f>(AP41 - AO41 + DI41*1E3/(8.314*(DK41+273.15)) * AR41/DH41 * AQ41) * DH41/(100*CV41) * 1000/(1000 - AP41)</f>
        <v>0</v>
      </c>
      <c r="AO41">
        <v>13.97481051077957</v>
      </c>
      <c r="AP41">
        <v>18.38804121212121</v>
      </c>
      <c r="AQ41">
        <v>-0.0005346957361333285</v>
      </c>
      <c r="AR41">
        <v>85.85374313161709</v>
      </c>
      <c r="AS41">
        <v>1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MAX(0,($B$13+$C$13*DP41)/(1+$D$13*DP41)*DI41/(DK41+273)*$E$13)</f>
        <v>0</v>
      </c>
      <c r="AX41" t="s">
        <v>418</v>
      </c>
      <c r="AY41">
        <v>10269.2</v>
      </c>
      <c r="AZ41">
        <v>764.4199999999998</v>
      </c>
      <c r="BA41">
        <v>3017.9</v>
      </c>
      <c r="BB41">
        <f>1-AZ41/BA41</f>
        <v>0</v>
      </c>
      <c r="BC41">
        <v>-3.146287471671204</v>
      </c>
      <c r="BD41" t="s">
        <v>516</v>
      </c>
      <c r="BE41">
        <v>14481.3</v>
      </c>
      <c r="BF41">
        <v>683.3569199999999</v>
      </c>
      <c r="BG41">
        <v>764.8</v>
      </c>
      <c r="BH41">
        <f>1-BF41/BG41</f>
        <v>0</v>
      </c>
      <c r="BI41">
        <v>0.5</v>
      </c>
      <c r="BJ41">
        <f>CS41</f>
        <v>0</v>
      </c>
      <c r="BK41">
        <f>L41</f>
        <v>0</v>
      </c>
      <c r="BL41">
        <f>BH41*BI41*BJ41</f>
        <v>0</v>
      </c>
      <c r="BM41">
        <f>(BK41-BC41)/BJ41</f>
        <v>0</v>
      </c>
      <c r="BN41">
        <f>(BA41-BG41)/BG41</f>
        <v>0</v>
      </c>
      <c r="BO41">
        <f>AZ41/(BB41+AZ41/BG41)</f>
        <v>0</v>
      </c>
      <c r="BP41" t="s">
        <v>420</v>
      </c>
      <c r="BQ41">
        <v>0</v>
      </c>
      <c r="BR41">
        <f>IF(BQ41&lt;&gt;0, BQ41, BO41)</f>
        <v>0</v>
      </c>
      <c r="BS41">
        <f>1-BR41/BG41</f>
        <v>0</v>
      </c>
      <c r="BT41">
        <f>(BG41-BF41)/(BG41-BR41)</f>
        <v>0</v>
      </c>
      <c r="BU41">
        <f>(BA41-BG41)/(BA41-BR41)</f>
        <v>0</v>
      </c>
      <c r="BV41">
        <f>(BG41-BF41)/(BG41-AZ41)</f>
        <v>0</v>
      </c>
      <c r="BW41">
        <f>(BA41-BG41)/(BA41-AZ41)</f>
        <v>0</v>
      </c>
      <c r="BX41">
        <f>(BT41*BR41/BF41)</f>
        <v>0</v>
      </c>
      <c r="BY41">
        <f>(1-BX41)</f>
        <v>0</v>
      </c>
      <c r="BZ41">
        <v>38</v>
      </c>
      <c r="CA41">
        <v>300</v>
      </c>
      <c r="CB41">
        <v>275</v>
      </c>
      <c r="CC41">
        <v>300</v>
      </c>
      <c r="CD41">
        <v>14481.3</v>
      </c>
      <c r="CE41">
        <v>751.37</v>
      </c>
      <c r="CF41">
        <v>-0.0112685</v>
      </c>
      <c r="CG41">
        <v>-0.36</v>
      </c>
      <c r="CH41" t="s">
        <v>420</v>
      </c>
      <c r="CI41" t="s">
        <v>420</v>
      </c>
      <c r="CJ41" t="s">
        <v>420</v>
      </c>
      <c r="CK41" t="s">
        <v>420</v>
      </c>
      <c r="CL41" t="s">
        <v>420</v>
      </c>
      <c r="CM41" t="s">
        <v>420</v>
      </c>
      <c r="CN41" t="s">
        <v>420</v>
      </c>
      <c r="CO41" t="s">
        <v>420</v>
      </c>
      <c r="CP41" t="s">
        <v>420</v>
      </c>
      <c r="CQ41" t="s">
        <v>420</v>
      </c>
      <c r="CR41">
        <f>$B$11*DQ41+$C$11*DR41+$F$11*EC41*(1-EF41)</f>
        <v>0</v>
      </c>
      <c r="CS41">
        <f>CR41*CT41</f>
        <v>0</v>
      </c>
      <c r="CT41">
        <f>($B$11*$D$9+$C$11*$D$9+$F$11*((EP41+EH41)/MAX(EP41+EH41+EQ41, 0.1)*$I$9+EQ41/MAX(EP41+EH41+EQ41, 0.1)*$J$9))/($B$11+$C$11+$F$11)</f>
        <v>0</v>
      </c>
      <c r="CU41">
        <f>($B$11*$K$9+$C$11*$K$9+$F$11*((EP41+EH41)/MAX(EP41+EH41+EQ41, 0.1)*$P$9+EQ41/MAX(EP41+EH41+EQ41, 0.1)*$Q$9))/($B$11+$C$11+$F$11)</f>
        <v>0</v>
      </c>
      <c r="CV41">
        <v>6</v>
      </c>
      <c r="CW41">
        <v>0.5</v>
      </c>
      <c r="CX41" t="s">
        <v>421</v>
      </c>
      <c r="CY41">
        <v>2</v>
      </c>
      <c r="CZ41" t="b">
        <v>0</v>
      </c>
      <c r="DA41">
        <v>1659717683.599999</v>
      </c>
      <c r="DB41">
        <v>1395.080322580645</v>
      </c>
      <c r="DC41">
        <v>1420.021290322581</v>
      </c>
      <c r="DD41">
        <v>18.34371935483871</v>
      </c>
      <c r="DE41">
        <v>13.97301290322581</v>
      </c>
      <c r="DF41">
        <v>1389.220322580645</v>
      </c>
      <c r="DG41">
        <v>18.21771935483871</v>
      </c>
      <c r="DH41">
        <v>500.0838387096774</v>
      </c>
      <c r="DI41">
        <v>90.61152580645161</v>
      </c>
      <c r="DJ41">
        <v>0.1000821677419355</v>
      </c>
      <c r="DK41">
        <v>24.48272903225806</v>
      </c>
      <c r="DL41">
        <v>24.98794838709677</v>
      </c>
      <c r="DM41">
        <v>999.9000000000003</v>
      </c>
      <c r="DN41">
        <v>0</v>
      </c>
      <c r="DO41">
        <v>0</v>
      </c>
      <c r="DP41">
        <v>9998.124838709675</v>
      </c>
      <c r="DQ41">
        <v>0</v>
      </c>
      <c r="DR41">
        <v>11.84957096774193</v>
      </c>
      <c r="DS41">
        <v>-25.30324516129032</v>
      </c>
      <c r="DT41">
        <v>1420.889032258064</v>
      </c>
      <c r="DU41">
        <v>1440.144193548387</v>
      </c>
      <c r="DV41">
        <v>4.446015806451614</v>
      </c>
      <c r="DW41">
        <v>1420.021290322581</v>
      </c>
      <c r="DX41">
        <v>13.97301290322581</v>
      </c>
      <c r="DY41">
        <v>1.668976451612903</v>
      </c>
      <c r="DZ41">
        <v>1.266116451612903</v>
      </c>
      <c r="EA41">
        <v>14.61084516129032</v>
      </c>
      <c r="EB41">
        <v>10.40253225806452</v>
      </c>
      <c r="EC41">
        <v>2000.004516129032</v>
      </c>
      <c r="ED41">
        <v>0.9800030967741935</v>
      </c>
      <c r="EE41">
        <v>0.0199968</v>
      </c>
      <c r="EF41">
        <v>0</v>
      </c>
      <c r="EG41">
        <v>683.3771935483869</v>
      </c>
      <c r="EH41">
        <v>5.000560000000002</v>
      </c>
      <c r="EI41">
        <v>13572.64193548387</v>
      </c>
      <c r="EJ41">
        <v>17294.92903225806</v>
      </c>
      <c r="EK41">
        <v>37.11680645161291</v>
      </c>
      <c r="EL41">
        <v>38.29799999999999</v>
      </c>
      <c r="EM41">
        <v>37.37070967741934</v>
      </c>
      <c r="EN41">
        <v>37.27603225806451</v>
      </c>
      <c r="EO41">
        <v>38.50383870967741</v>
      </c>
      <c r="EP41">
        <v>1955.114193548387</v>
      </c>
      <c r="EQ41">
        <v>39.89032258064518</v>
      </c>
      <c r="ER41">
        <v>0</v>
      </c>
      <c r="ES41">
        <v>92.40000009536743</v>
      </c>
      <c r="ET41">
        <v>0</v>
      </c>
      <c r="EU41">
        <v>683.3569199999999</v>
      </c>
      <c r="EV41">
        <v>-0.09976921901932446</v>
      </c>
      <c r="EW41">
        <v>-18.27692303078974</v>
      </c>
      <c r="EX41">
        <v>13572.268</v>
      </c>
      <c r="EY41">
        <v>15</v>
      </c>
      <c r="EZ41">
        <v>1659717731.6</v>
      </c>
      <c r="FA41" t="s">
        <v>517</v>
      </c>
      <c r="FB41">
        <v>1659717731.6</v>
      </c>
      <c r="FC41">
        <v>1659717720.1</v>
      </c>
      <c r="FD41">
        <v>26</v>
      </c>
      <c r="FE41">
        <v>0.312</v>
      </c>
      <c r="FF41">
        <v>0.001</v>
      </c>
      <c r="FG41">
        <v>5.86</v>
      </c>
      <c r="FH41">
        <v>0.126</v>
      </c>
      <c r="FI41">
        <v>1420</v>
      </c>
      <c r="FJ41">
        <v>14</v>
      </c>
      <c r="FK41">
        <v>0.2</v>
      </c>
      <c r="FL41">
        <v>0.02</v>
      </c>
      <c r="FM41">
        <v>-25.53161951219512</v>
      </c>
      <c r="FN41">
        <v>4.08922996515683</v>
      </c>
      <c r="FO41">
        <v>0.4196231388325297</v>
      </c>
      <c r="FP41">
        <v>0</v>
      </c>
      <c r="FQ41">
        <v>683.3907647058822</v>
      </c>
      <c r="FR41">
        <v>-0.4177845647120864</v>
      </c>
      <c r="FS41">
        <v>0.2283494559845595</v>
      </c>
      <c r="FT41">
        <v>1</v>
      </c>
      <c r="FU41">
        <v>4.460122926829269</v>
      </c>
      <c r="FV41">
        <v>-0.2778087804878051</v>
      </c>
      <c r="FW41">
        <v>0.02744331552570542</v>
      </c>
      <c r="FX41">
        <v>0</v>
      </c>
      <c r="FY41">
        <v>1</v>
      </c>
      <c r="FZ41">
        <v>3</v>
      </c>
      <c r="GA41" t="s">
        <v>445</v>
      </c>
      <c r="GB41">
        <v>2.98064</v>
      </c>
      <c r="GC41">
        <v>2.72831</v>
      </c>
      <c r="GD41">
        <v>0.193102</v>
      </c>
      <c r="GE41">
        <v>0.196776</v>
      </c>
      <c r="GF41">
        <v>0.089375</v>
      </c>
      <c r="GG41">
        <v>0.0740073</v>
      </c>
      <c r="GH41">
        <v>24206.4</v>
      </c>
      <c r="GI41">
        <v>23757.3</v>
      </c>
      <c r="GJ41">
        <v>30523.9</v>
      </c>
      <c r="GK41">
        <v>29819.1</v>
      </c>
      <c r="GL41">
        <v>38362.1</v>
      </c>
      <c r="GM41">
        <v>36374.2</v>
      </c>
      <c r="GN41">
        <v>46686.4</v>
      </c>
      <c r="GO41">
        <v>44348.1</v>
      </c>
      <c r="GP41">
        <v>1.87523</v>
      </c>
      <c r="GQ41">
        <v>1.86992</v>
      </c>
      <c r="GR41">
        <v>0.100888</v>
      </c>
      <c r="GS41">
        <v>0</v>
      </c>
      <c r="GT41">
        <v>23.347</v>
      </c>
      <c r="GU41">
        <v>999.9</v>
      </c>
      <c r="GV41">
        <v>35.9</v>
      </c>
      <c r="GW41">
        <v>31.2</v>
      </c>
      <c r="GX41">
        <v>18.0798</v>
      </c>
      <c r="GY41">
        <v>63.2606</v>
      </c>
      <c r="GZ41">
        <v>20.9615</v>
      </c>
      <c r="HA41">
        <v>1</v>
      </c>
      <c r="HB41">
        <v>-0.0924136</v>
      </c>
      <c r="HC41">
        <v>1.43033</v>
      </c>
      <c r="HD41">
        <v>20.1913</v>
      </c>
      <c r="HE41">
        <v>5.23541</v>
      </c>
      <c r="HF41">
        <v>11.968</v>
      </c>
      <c r="HG41">
        <v>4.9725</v>
      </c>
      <c r="HH41">
        <v>3.291</v>
      </c>
      <c r="HI41">
        <v>9999</v>
      </c>
      <c r="HJ41">
        <v>9999</v>
      </c>
      <c r="HK41">
        <v>9999</v>
      </c>
      <c r="HL41">
        <v>327.1</v>
      </c>
      <c r="HM41">
        <v>4.97291</v>
      </c>
      <c r="HN41">
        <v>1.87731</v>
      </c>
      <c r="HO41">
        <v>1.87544</v>
      </c>
      <c r="HP41">
        <v>1.87822</v>
      </c>
      <c r="HQ41">
        <v>1.87497</v>
      </c>
      <c r="HR41">
        <v>1.87853</v>
      </c>
      <c r="HS41">
        <v>1.87561</v>
      </c>
      <c r="HT41">
        <v>1.87677</v>
      </c>
      <c r="HU41">
        <v>0</v>
      </c>
      <c r="HV41">
        <v>0</v>
      </c>
      <c r="HW41">
        <v>0</v>
      </c>
      <c r="HX41">
        <v>0</v>
      </c>
      <c r="HY41" t="s">
        <v>424</v>
      </c>
      <c r="HZ41" t="s">
        <v>425</v>
      </c>
      <c r="IA41" t="s">
        <v>426</v>
      </c>
      <c r="IB41" t="s">
        <v>426</v>
      </c>
      <c r="IC41" t="s">
        <v>426</v>
      </c>
      <c r="ID41" t="s">
        <v>426</v>
      </c>
      <c r="IE41">
        <v>0</v>
      </c>
      <c r="IF41">
        <v>100</v>
      </c>
      <c r="IG41">
        <v>100</v>
      </c>
      <c r="IH41">
        <v>5.86</v>
      </c>
      <c r="II41">
        <v>0.126</v>
      </c>
      <c r="IJ41">
        <v>1.726562095631861</v>
      </c>
      <c r="IK41">
        <v>0.004412804809110149</v>
      </c>
      <c r="IL41">
        <v>-1.960508697229263E-06</v>
      </c>
      <c r="IM41">
        <v>5.31278326378808E-10</v>
      </c>
      <c r="IN41">
        <v>-0.04168689114631322</v>
      </c>
      <c r="IO41">
        <v>0.008131528927798164</v>
      </c>
      <c r="IP41">
        <v>0.0002187230901864352</v>
      </c>
      <c r="IQ41">
        <v>3.683962494821091E-06</v>
      </c>
      <c r="IR41">
        <v>17</v>
      </c>
      <c r="IS41">
        <v>2064</v>
      </c>
      <c r="IT41">
        <v>1</v>
      </c>
      <c r="IU41">
        <v>25</v>
      </c>
      <c r="IV41">
        <v>1</v>
      </c>
      <c r="IW41">
        <v>1</v>
      </c>
      <c r="IX41">
        <v>2.9248</v>
      </c>
      <c r="IY41">
        <v>2.54272</v>
      </c>
      <c r="IZ41">
        <v>1.39893</v>
      </c>
      <c r="JA41">
        <v>2.34009</v>
      </c>
      <c r="JB41">
        <v>1.44897</v>
      </c>
      <c r="JC41">
        <v>2.45728</v>
      </c>
      <c r="JD41">
        <v>36.7654</v>
      </c>
      <c r="JE41">
        <v>24.1751</v>
      </c>
      <c r="JF41">
        <v>18</v>
      </c>
      <c r="JG41">
        <v>484.642</v>
      </c>
      <c r="JH41">
        <v>451.698</v>
      </c>
      <c r="JI41">
        <v>21.4256</v>
      </c>
      <c r="JJ41">
        <v>25.7715</v>
      </c>
      <c r="JK41">
        <v>30.0002</v>
      </c>
      <c r="JL41">
        <v>25.6138</v>
      </c>
      <c r="JM41">
        <v>25.6929</v>
      </c>
      <c r="JN41">
        <v>58.5384</v>
      </c>
      <c r="JO41">
        <v>22.7987</v>
      </c>
      <c r="JP41">
        <v>2.47095</v>
      </c>
      <c r="JQ41">
        <v>21.4234</v>
      </c>
      <c r="JR41">
        <v>1420</v>
      </c>
      <c r="JS41">
        <v>14.1272</v>
      </c>
      <c r="JT41">
        <v>100.9</v>
      </c>
      <c r="JU41">
        <v>101.972</v>
      </c>
    </row>
    <row r="42" spans="1:281">
      <c r="A42">
        <v>26</v>
      </c>
      <c r="B42">
        <v>1659717792.6</v>
      </c>
      <c r="C42">
        <v>3756</v>
      </c>
      <c r="D42" t="s">
        <v>518</v>
      </c>
      <c r="E42" t="s">
        <v>519</v>
      </c>
      <c r="F42">
        <v>5</v>
      </c>
      <c r="G42" t="s">
        <v>416</v>
      </c>
      <c r="H42" t="s">
        <v>474</v>
      </c>
      <c r="I42">
        <v>1659717784.599999</v>
      </c>
      <c r="J42">
        <f>(K42)/1000</f>
        <v>0</v>
      </c>
      <c r="K42">
        <f>IF(CZ42, AN42, AH42)</f>
        <v>0</v>
      </c>
      <c r="L42">
        <f>IF(CZ42, AI42, AG42)</f>
        <v>0</v>
      </c>
      <c r="M42">
        <f>DB42 - IF(AU42&gt;1, L42*CV42*100.0/(AW42*DP42), 0)</f>
        <v>0</v>
      </c>
      <c r="N42">
        <f>((T42-J42/2)*M42-L42)/(T42+J42/2)</f>
        <v>0</v>
      </c>
      <c r="O42">
        <f>N42*(DI42+DJ42)/1000.0</f>
        <v>0</v>
      </c>
      <c r="P42">
        <f>(DB42 - IF(AU42&gt;1, L42*CV42*100.0/(AW42*DP42), 0))*(DI42+DJ42)/1000.0</f>
        <v>0</v>
      </c>
      <c r="Q42">
        <f>2.0/((1/S42-1/R42)+SIGN(S42)*SQRT((1/S42-1/R42)*(1/S42-1/R42) + 4*CW42/((CW42+1)*(CW42+1))*(2*1/S42*1/R42-1/R42*1/R42)))</f>
        <v>0</v>
      </c>
      <c r="R42">
        <f>IF(LEFT(CX42,1)&lt;&gt;"0",IF(LEFT(CX42,1)="1",3.0,CY42),$D$5+$E$5*(DP42*DI42/($K$5*1000))+$F$5*(DP42*DI42/($K$5*1000))*MAX(MIN(CV42,$J$5),$I$5)*MAX(MIN(CV42,$J$5),$I$5)+$G$5*MAX(MIN(CV42,$J$5),$I$5)*(DP42*DI42/($K$5*1000))+$H$5*(DP42*DI42/($K$5*1000))*(DP42*DI42/($K$5*1000)))</f>
        <v>0</v>
      </c>
      <c r="S42">
        <f>J42*(1000-(1000*0.61365*exp(17.502*W42/(240.97+W42))/(DI42+DJ42)+DD42)/2)/(1000*0.61365*exp(17.502*W42/(240.97+W42))/(DI42+DJ42)-DD42)</f>
        <v>0</v>
      </c>
      <c r="T42">
        <f>1/((CW42+1)/(Q42/1.6)+1/(R42/1.37)) + CW42/((CW42+1)/(Q42/1.6) + CW42/(R42/1.37))</f>
        <v>0</v>
      </c>
      <c r="U42">
        <f>(CR42*CU42)</f>
        <v>0</v>
      </c>
      <c r="V42">
        <f>(DK42+(U42+2*0.95*5.67E-8*(((DK42+$B$7)+273)^4-(DK42+273)^4)-44100*J42)/(1.84*29.3*R42+8*0.95*5.67E-8*(DK42+273)^3))</f>
        <v>0</v>
      </c>
      <c r="W42">
        <f>($C$7*DL42+$D$7*DM42+$E$7*V42)</f>
        <v>0</v>
      </c>
      <c r="X42">
        <f>0.61365*exp(17.502*W42/(240.97+W42))</f>
        <v>0</v>
      </c>
      <c r="Y42">
        <f>(Z42/AA42*100)</f>
        <v>0</v>
      </c>
      <c r="Z42">
        <f>DD42*(DI42+DJ42)/1000</f>
        <v>0</v>
      </c>
      <c r="AA42">
        <f>0.61365*exp(17.502*DK42/(240.97+DK42))</f>
        <v>0</v>
      </c>
      <c r="AB42">
        <f>(X42-DD42*(DI42+DJ42)/1000)</f>
        <v>0</v>
      </c>
      <c r="AC42">
        <f>(-J42*44100)</f>
        <v>0</v>
      </c>
      <c r="AD42">
        <f>2*29.3*R42*0.92*(DK42-W42)</f>
        <v>0</v>
      </c>
      <c r="AE42">
        <f>2*0.95*5.67E-8*(((DK42+$B$7)+273)^4-(W42+273)^4)</f>
        <v>0</v>
      </c>
      <c r="AF42">
        <f>U42+AE42+AC42+AD42</f>
        <v>0</v>
      </c>
      <c r="AG42">
        <f>DH42*AU42*(DC42-DB42*(1000-AU42*DE42)/(1000-AU42*DD42))/(100*CV42)</f>
        <v>0</v>
      </c>
      <c r="AH42">
        <f>1000*DH42*AU42*(DD42-DE42)/(100*CV42*(1000-AU42*DD42))</f>
        <v>0</v>
      </c>
      <c r="AI42">
        <f>(AJ42 - AK42 - DI42*1E3/(8.314*(DK42+273.15)) * AM42/DH42 * AL42) * DH42/(100*CV42) * (1000 - DE42)/1000</f>
        <v>0</v>
      </c>
      <c r="AJ42">
        <v>426.150411407966</v>
      </c>
      <c r="AK42">
        <v>417.2989696969696</v>
      </c>
      <c r="AL42">
        <v>-0.08917912361329854</v>
      </c>
      <c r="AM42">
        <v>64.89252591104096</v>
      </c>
      <c r="AN42">
        <f>(AP42 - AO42 + DI42*1E3/(8.314*(DK42+273.15)) * AR42/DH42 * AQ42) * DH42/(100*CV42) * 1000/(1000 - AP42)</f>
        <v>0</v>
      </c>
      <c r="AO42">
        <v>14.44994213309697</v>
      </c>
      <c r="AP42">
        <v>18.33490909090909</v>
      </c>
      <c r="AQ42">
        <v>-0.0002964582570769229</v>
      </c>
      <c r="AR42">
        <v>83.22964491902439</v>
      </c>
      <c r="AS42">
        <v>1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MAX(0,($B$13+$C$13*DP42)/(1+$D$13*DP42)*DI42/(DK42+273)*$E$13)</f>
        <v>0</v>
      </c>
      <c r="AX42" t="s">
        <v>418</v>
      </c>
      <c r="AY42">
        <v>10269.2</v>
      </c>
      <c r="AZ42">
        <v>764.4199999999998</v>
      </c>
      <c r="BA42">
        <v>3017.9</v>
      </c>
      <c r="BB42">
        <f>1-AZ42/BA42</f>
        <v>0</v>
      </c>
      <c r="BC42">
        <v>-3.146287471671204</v>
      </c>
      <c r="BD42" t="s">
        <v>520</v>
      </c>
      <c r="BE42">
        <v>14480.1</v>
      </c>
      <c r="BF42">
        <v>674.31364</v>
      </c>
      <c r="BG42">
        <v>728.8339999999999</v>
      </c>
      <c r="BH42">
        <f>1-BF42/BG42</f>
        <v>0</v>
      </c>
      <c r="BI42">
        <v>0.5</v>
      </c>
      <c r="BJ42">
        <f>CS42</f>
        <v>0</v>
      </c>
      <c r="BK42">
        <f>L42</f>
        <v>0</v>
      </c>
      <c r="BL42">
        <f>BH42*BI42*BJ42</f>
        <v>0</v>
      </c>
      <c r="BM42">
        <f>(BK42-BC42)/BJ42</f>
        <v>0</v>
      </c>
      <c r="BN42">
        <f>(BA42-BG42)/BG42</f>
        <v>0</v>
      </c>
      <c r="BO42">
        <f>AZ42/(BB42+AZ42/BG42)</f>
        <v>0</v>
      </c>
      <c r="BP42" t="s">
        <v>420</v>
      </c>
      <c r="BQ42">
        <v>0</v>
      </c>
      <c r="BR42">
        <f>IF(BQ42&lt;&gt;0, BQ42, BO42)</f>
        <v>0</v>
      </c>
      <c r="BS42">
        <f>1-BR42/BG42</f>
        <v>0</v>
      </c>
      <c r="BT42">
        <f>(BG42-BF42)/(BG42-BR42)</f>
        <v>0</v>
      </c>
      <c r="BU42">
        <f>(BA42-BG42)/(BA42-BR42)</f>
        <v>0</v>
      </c>
      <c r="BV42">
        <f>(BG42-BF42)/(BG42-AZ42)</f>
        <v>0</v>
      </c>
      <c r="BW42">
        <f>(BA42-BG42)/(BA42-AZ42)</f>
        <v>0</v>
      </c>
      <c r="BX42">
        <f>(BT42*BR42/BF42)</f>
        <v>0</v>
      </c>
      <c r="BY42">
        <f>(1-BX42)</f>
        <v>0</v>
      </c>
      <c r="BZ42">
        <v>39</v>
      </c>
      <c r="CA42">
        <v>300</v>
      </c>
      <c r="CB42">
        <v>275</v>
      </c>
      <c r="CC42">
        <v>300</v>
      </c>
      <c r="CD42">
        <v>14480.1</v>
      </c>
      <c r="CE42">
        <v>721.85</v>
      </c>
      <c r="CF42">
        <v>-0.0112675</v>
      </c>
      <c r="CG42">
        <v>0.04</v>
      </c>
      <c r="CH42" t="s">
        <v>420</v>
      </c>
      <c r="CI42" t="s">
        <v>420</v>
      </c>
      <c r="CJ42" t="s">
        <v>420</v>
      </c>
      <c r="CK42" t="s">
        <v>420</v>
      </c>
      <c r="CL42" t="s">
        <v>420</v>
      </c>
      <c r="CM42" t="s">
        <v>420</v>
      </c>
      <c r="CN42" t="s">
        <v>420</v>
      </c>
      <c r="CO42" t="s">
        <v>420</v>
      </c>
      <c r="CP42" t="s">
        <v>420</v>
      </c>
      <c r="CQ42" t="s">
        <v>420</v>
      </c>
      <c r="CR42">
        <f>$B$11*DQ42+$C$11*DR42+$F$11*EC42*(1-EF42)</f>
        <v>0</v>
      </c>
      <c r="CS42">
        <f>CR42*CT42</f>
        <v>0</v>
      </c>
      <c r="CT42">
        <f>($B$11*$D$9+$C$11*$D$9+$F$11*((EP42+EH42)/MAX(EP42+EH42+EQ42, 0.1)*$I$9+EQ42/MAX(EP42+EH42+EQ42, 0.1)*$J$9))/($B$11+$C$11+$F$11)</f>
        <v>0</v>
      </c>
      <c r="CU42">
        <f>($B$11*$K$9+$C$11*$K$9+$F$11*((EP42+EH42)/MAX(EP42+EH42+EQ42, 0.1)*$P$9+EQ42/MAX(EP42+EH42+EQ42, 0.1)*$Q$9))/($B$11+$C$11+$F$11)</f>
        <v>0</v>
      </c>
      <c r="CV42">
        <v>6</v>
      </c>
      <c r="CW42">
        <v>0.5</v>
      </c>
      <c r="CX42" t="s">
        <v>421</v>
      </c>
      <c r="CY42">
        <v>2</v>
      </c>
      <c r="CZ42" t="b">
        <v>0</v>
      </c>
      <c r="DA42">
        <v>1659717784.599999</v>
      </c>
      <c r="DB42">
        <v>410.5191612903226</v>
      </c>
      <c r="DC42">
        <v>419.9038709677419</v>
      </c>
      <c r="DD42">
        <v>18.28593870967742</v>
      </c>
      <c r="DE42">
        <v>14.44022903225806</v>
      </c>
      <c r="DF42">
        <v>407.1031612903226</v>
      </c>
      <c r="DG42">
        <v>18.15793870967742</v>
      </c>
      <c r="DH42">
        <v>500.0768387096775</v>
      </c>
      <c r="DI42">
        <v>90.60819032258063</v>
      </c>
      <c r="DJ42">
        <v>0.1000199741935484</v>
      </c>
      <c r="DK42">
        <v>24.42934838709677</v>
      </c>
      <c r="DL42">
        <v>25.00824516129033</v>
      </c>
      <c r="DM42">
        <v>999.9000000000003</v>
      </c>
      <c r="DN42">
        <v>0</v>
      </c>
      <c r="DO42">
        <v>0</v>
      </c>
      <c r="DP42">
        <v>10003.42741935484</v>
      </c>
      <c r="DQ42">
        <v>0</v>
      </c>
      <c r="DR42">
        <v>11.85438387096774</v>
      </c>
      <c r="DS42">
        <v>-9.256257741935485</v>
      </c>
      <c r="DT42">
        <v>418.3278387096774</v>
      </c>
      <c r="DU42">
        <v>426.0560967741935</v>
      </c>
      <c r="DV42">
        <v>3.919126774193548</v>
      </c>
      <c r="DW42">
        <v>419.9038709677419</v>
      </c>
      <c r="DX42">
        <v>14.44022903225806</v>
      </c>
      <c r="DY42">
        <v>1.663506774193549</v>
      </c>
      <c r="DZ42">
        <v>1.308402580645162</v>
      </c>
      <c r="EA42">
        <v>14.56001612903226</v>
      </c>
      <c r="EB42">
        <v>10.89571935483871</v>
      </c>
      <c r="EC42">
        <v>1999.97064516129</v>
      </c>
      <c r="ED42">
        <v>0.9800038709677418</v>
      </c>
      <c r="EE42">
        <v>0.019996</v>
      </c>
      <c r="EF42">
        <v>0</v>
      </c>
      <c r="EG42">
        <v>674.6286774193547</v>
      </c>
      <c r="EH42">
        <v>5.000560000000002</v>
      </c>
      <c r="EI42">
        <v>13386.18709677419</v>
      </c>
      <c r="EJ42">
        <v>17294.65161290322</v>
      </c>
      <c r="EK42">
        <v>37.00183870967741</v>
      </c>
      <c r="EL42">
        <v>38.27199999999999</v>
      </c>
      <c r="EM42">
        <v>37.17506451612902</v>
      </c>
      <c r="EN42">
        <v>37.151</v>
      </c>
      <c r="EO42">
        <v>38.37674193548386</v>
      </c>
      <c r="EP42">
        <v>1955.08</v>
      </c>
      <c r="EQ42">
        <v>39.89064516129034</v>
      </c>
      <c r="ER42">
        <v>0</v>
      </c>
      <c r="ES42">
        <v>100.7999999523163</v>
      </c>
      <c r="ET42">
        <v>0</v>
      </c>
      <c r="EU42">
        <v>674.31364</v>
      </c>
      <c r="EV42">
        <v>-16.31592310550693</v>
      </c>
      <c r="EW42">
        <v>-299.1230773635805</v>
      </c>
      <c r="EX42">
        <v>13380.844</v>
      </c>
      <c r="EY42">
        <v>15</v>
      </c>
      <c r="EZ42">
        <v>1659717817.6</v>
      </c>
      <c r="FA42" t="s">
        <v>521</v>
      </c>
      <c r="FB42">
        <v>1659717809.6</v>
      </c>
      <c r="FC42">
        <v>1659717817.6</v>
      </c>
      <c r="FD42">
        <v>27</v>
      </c>
      <c r="FE42">
        <v>-0.157</v>
      </c>
      <c r="FF42">
        <v>-0.005</v>
      </c>
      <c r="FG42">
        <v>3.416</v>
      </c>
      <c r="FH42">
        <v>0.128</v>
      </c>
      <c r="FI42">
        <v>420</v>
      </c>
      <c r="FJ42">
        <v>15</v>
      </c>
      <c r="FK42">
        <v>0.14</v>
      </c>
      <c r="FL42">
        <v>0.02</v>
      </c>
      <c r="FM42">
        <v>-8.17892475</v>
      </c>
      <c r="FN42">
        <v>-18.48423726078798</v>
      </c>
      <c r="FO42">
        <v>1.882801872239864</v>
      </c>
      <c r="FP42">
        <v>0</v>
      </c>
      <c r="FQ42">
        <v>675.7223823529412</v>
      </c>
      <c r="FR42">
        <v>-19.20893812235563</v>
      </c>
      <c r="FS42">
        <v>1.899646499850553</v>
      </c>
      <c r="FT42">
        <v>0</v>
      </c>
      <c r="FU42">
        <v>3.93370425</v>
      </c>
      <c r="FV42">
        <v>-0.2660252532833025</v>
      </c>
      <c r="FW42">
        <v>0.02580132660227958</v>
      </c>
      <c r="FX42">
        <v>0</v>
      </c>
      <c r="FY42">
        <v>0</v>
      </c>
      <c r="FZ42">
        <v>3</v>
      </c>
      <c r="GA42" t="s">
        <v>457</v>
      </c>
      <c r="GB42">
        <v>2.98034</v>
      </c>
      <c r="GC42">
        <v>2.72832</v>
      </c>
      <c r="GD42">
        <v>0.0843409</v>
      </c>
      <c r="GE42">
        <v>0.08692859999999999</v>
      </c>
      <c r="GF42">
        <v>0.08918180000000001</v>
      </c>
      <c r="GG42">
        <v>0.0758485</v>
      </c>
      <c r="GH42">
        <v>27464.2</v>
      </c>
      <c r="GI42">
        <v>27001.7</v>
      </c>
      <c r="GJ42">
        <v>30519.4</v>
      </c>
      <c r="GK42">
        <v>29814.9</v>
      </c>
      <c r="GL42">
        <v>38357</v>
      </c>
      <c r="GM42">
        <v>36287.8</v>
      </c>
      <c r="GN42">
        <v>46679.8</v>
      </c>
      <c r="GO42">
        <v>44341.3</v>
      </c>
      <c r="GP42">
        <v>1.87405</v>
      </c>
      <c r="GQ42">
        <v>1.8668</v>
      </c>
      <c r="GR42">
        <v>0.102535</v>
      </c>
      <c r="GS42">
        <v>0</v>
      </c>
      <c r="GT42">
        <v>23.3195</v>
      </c>
      <c r="GU42">
        <v>999.9</v>
      </c>
      <c r="GV42">
        <v>35.8</v>
      </c>
      <c r="GW42">
        <v>31.3</v>
      </c>
      <c r="GX42">
        <v>18.1307</v>
      </c>
      <c r="GY42">
        <v>63.1806</v>
      </c>
      <c r="GZ42">
        <v>21.6426</v>
      </c>
      <c r="HA42">
        <v>1</v>
      </c>
      <c r="HB42">
        <v>-0.0879726</v>
      </c>
      <c r="HC42">
        <v>1.62879</v>
      </c>
      <c r="HD42">
        <v>20.1892</v>
      </c>
      <c r="HE42">
        <v>5.23661</v>
      </c>
      <c r="HF42">
        <v>11.968</v>
      </c>
      <c r="HG42">
        <v>4.9716</v>
      </c>
      <c r="HH42">
        <v>3.291</v>
      </c>
      <c r="HI42">
        <v>9999</v>
      </c>
      <c r="HJ42">
        <v>9999</v>
      </c>
      <c r="HK42">
        <v>9999</v>
      </c>
      <c r="HL42">
        <v>327.1</v>
      </c>
      <c r="HM42">
        <v>4.97291</v>
      </c>
      <c r="HN42">
        <v>1.87729</v>
      </c>
      <c r="HO42">
        <v>1.8754</v>
      </c>
      <c r="HP42">
        <v>1.8782</v>
      </c>
      <c r="HQ42">
        <v>1.87495</v>
      </c>
      <c r="HR42">
        <v>1.87852</v>
      </c>
      <c r="HS42">
        <v>1.87561</v>
      </c>
      <c r="HT42">
        <v>1.87677</v>
      </c>
      <c r="HU42">
        <v>0</v>
      </c>
      <c r="HV42">
        <v>0</v>
      </c>
      <c r="HW42">
        <v>0</v>
      </c>
      <c r="HX42">
        <v>0</v>
      </c>
      <c r="HY42" t="s">
        <v>424</v>
      </c>
      <c r="HZ42" t="s">
        <v>425</v>
      </c>
      <c r="IA42" t="s">
        <v>426</v>
      </c>
      <c r="IB42" t="s">
        <v>426</v>
      </c>
      <c r="IC42" t="s">
        <v>426</v>
      </c>
      <c r="ID42" t="s">
        <v>426</v>
      </c>
      <c r="IE42">
        <v>0</v>
      </c>
      <c r="IF42">
        <v>100</v>
      </c>
      <c r="IG42">
        <v>100</v>
      </c>
      <c r="IH42">
        <v>3.416</v>
      </c>
      <c r="II42">
        <v>0.128</v>
      </c>
      <c r="IJ42">
        <v>2.037120286217254</v>
      </c>
      <c r="IK42">
        <v>0.004412804809110149</v>
      </c>
      <c r="IL42">
        <v>-1.960508697229263E-06</v>
      </c>
      <c r="IM42">
        <v>5.31278326378808E-10</v>
      </c>
      <c r="IN42">
        <v>-0.04040564454197421</v>
      </c>
      <c r="IO42">
        <v>0.008131528927798164</v>
      </c>
      <c r="IP42">
        <v>0.0002187230901864352</v>
      </c>
      <c r="IQ42">
        <v>3.683962494821091E-06</v>
      </c>
      <c r="IR42">
        <v>17</v>
      </c>
      <c r="IS42">
        <v>2064</v>
      </c>
      <c r="IT42">
        <v>1</v>
      </c>
      <c r="IU42">
        <v>25</v>
      </c>
      <c r="IV42">
        <v>1</v>
      </c>
      <c r="IW42">
        <v>1.2</v>
      </c>
      <c r="IX42">
        <v>1.10107</v>
      </c>
      <c r="IY42">
        <v>2.53418</v>
      </c>
      <c r="IZ42">
        <v>1.39893</v>
      </c>
      <c r="JA42">
        <v>2.34009</v>
      </c>
      <c r="JB42">
        <v>1.44897</v>
      </c>
      <c r="JC42">
        <v>2.44385</v>
      </c>
      <c r="JD42">
        <v>36.7892</v>
      </c>
      <c r="JE42">
        <v>24.1751</v>
      </c>
      <c r="JF42">
        <v>18</v>
      </c>
      <c r="JG42">
        <v>484.307</v>
      </c>
      <c r="JH42">
        <v>450.098</v>
      </c>
      <c r="JI42">
        <v>21.2476</v>
      </c>
      <c r="JJ42">
        <v>25.817</v>
      </c>
      <c r="JK42">
        <v>30.0003</v>
      </c>
      <c r="JL42">
        <v>25.6571</v>
      </c>
      <c r="JM42">
        <v>25.7355</v>
      </c>
      <c r="JN42">
        <v>22.0799</v>
      </c>
      <c r="JO42">
        <v>20.1421</v>
      </c>
      <c r="JP42">
        <v>2.31952</v>
      </c>
      <c r="JQ42">
        <v>21.2484</v>
      </c>
      <c r="JR42">
        <v>420</v>
      </c>
      <c r="JS42">
        <v>14.5845</v>
      </c>
      <c r="JT42">
        <v>100.885</v>
      </c>
      <c r="JU42">
        <v>101.957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2022-08-05T17:09:12Z</dcterms:created>
  <dcterms:modified xsi:type="dcterms:W3CDTF">2022-08-05T17:09:12Z</dcterms:modified>
</cp:coreProperties>
</file>