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326f21fcfb2723d/Projects/UoB 4th Year/Design Optimisation Project/Design Optimisation Skills/"/>
    </mc:Choice>
  </mc:AlternateContent>
  <xr:revisionPtr revIDLastSave="1736" documentId="11_F25DC773A252ABDACC1048B7615F43B25BDE58E0" xr6:coauthVersionLast="45" xr6:coauthVersionMax="45" xr10:uidLastSave="{35478B1A-F5C9-4834-B80D-9987285AD311}"/>
  <bookViews>
    <workbookView xWindow="-120" yWindow="-120" windowWidth="38640" windowHeight="15840" xr2:uid="{00000000-000D-0000-FFFF-FFFF00000000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04" i="1" l="1"/>
  <c r="AJ104" i="1"/>
  <c r="AI104" i="1"/>
  <c r="AC103" i="1"/>
  <c r="AB103" i="1"/>
  <c r="AQ102" i="1"/>
  <c r="V92" i="1"/>
  <c r="U110" i="1" s="1"/>
  <c r="AK91" i="1"/>
  <c r="AI91" i="1"/>
  <c r="AG91" i="1"/>
  <c r="AB91" i="1"/>
  <c r="X91" i="1"/>
  <c r="V91" i="1"/>
  <c r="AK90" i="1"/>
  <c r="AK107" i="1" s="1"/>
  <c r="AI90" i="1"/>
  <c r="AJ107" i="1" s="1"/>
  <c r="AG90" i="1"/>
  <c r="AI107" i="1" s="1"/>
  <c r="AB90" i="1"/>
  <c r="AD104" i="1" s="1"/>
  <c r="X90" i="1"/>
  <c r="AC104" i="1" s="1"/>
  <c r="V90" i="1"/>
  <c r="AI105" i="1" s="1"/>
  <c r="AK89" i="1"/>
  <c r="AI89" i="1"/>
  <c r="AG89" i="1"/>
  <c r="AB89" i="1"/>
  <c r="X89" i="1"/>
  <c r="V89" i="1"/>
  <c r="AK88" i="1"/>
  <c r="AI88" i="1"/>
  <c r="AG88" i="1"/>
  <c r="AB88" i="1"/>
  <c r="X88" i="1"/>
  <c r="V88" i="1"/>
  <c r="AL87" i="1"/>
  <c r="U104" i="1" s="1"/>
  <c r="AK87" i="1"/>
  <c r="AK92" i="1" s="1"/>
  <c r="W111" i="1" s="1"/>
  <c r="AI87" i="1"/>
  <c r="AI92" i="1" s="1"/>
  <c r="V111" i="1" s="1"/>
  <c r="AG87" i="1"/>
  <c r="AG92" i="1" s="1"/>
  <c r="AB87" i="1"/>
  <c r="AD103" i="1" s="1"/>
  <c r="AD105" i="1" s="1"/>
  <c r="X87" i="1"/>
  <c r="V87" i="1"/>
  <c r="AC87" i="1" s="1"/>
  <c r="AK86" i="1"/>
  <c r="AI86" i="1"/>
  <c r="AG86" i="1"/>
  <c r="AB86" i="1"/>
  <c r="X86" i="1"/>
  <c r="V86" i="1"/>
  <c r="AC105" i="1" l="1"/>
  <c r="AL92" i="1"/>
  <c r="U111" i="1"/>
  <c r="X111" i="1" s="1"/>
  <c r="U112" i="1"/>
  <c r="U103" i="1"/>
  <c r="U117" i="1"/>
  <c r="AC92" i="1"/>
  <c r="AI106" i="1"/>
  <c r="AC90" i="1"/>
  <c r="AE103" i="1"/>
  <c r="AJ106" i="1"/>
  <c r="U118" i="1"/>
  <c r="AL90" i="1"/>
  <c r="AK106" i="1"/>
  <c r="AK105" i="1"/>
  <c r="X92" i="1"/>
  <c r="V110" i="1" s="1"/>
  <c r="V112" i="1" s="1"/>
  <c r="AB92" i="1"/>
  <c r="W110" i="1" s="1"/>
  <c r="W112" i="1" s="1"/>
  <c r="AJ105" i="1"/>
  <c r="AH108" i="1" s="1"/>
  <c r="AB104" i="1"/>
  <c r="AE104" i="1" s="1"/>
  <c r="AD134" i="1"/>
  <c r="AD133" i="1"/>
  <c r="BB86" i="1"/>
  <c r="U119" i="1" l="1"/>
  <c r="U105" i="1"/>
  <c r="X103" i="1"/>
  <c r="U113" i="1"/>
  <c r="X118" i="1"/>
  <c r="X110" i="1"/>
  <c r="X112" i="1" s="1"/>
  <c r="V104" i="1"/>
  <c r="X104" i="1" s="1"/>
  <c r="V118" i="1"/>
  <c r="AE105" i="1"/>
  <c r="AB105" i="1"/>
  <c r="AB106" i="1"/>
  <c r="V103" i="1"/>
  <c r="V117" i="1"/>
  <c r="E24" i="1"/>
  <c r="E25" i="1"/>
  <c r="E26" i="1"/>
  <c r="E27" i="1"/>
  <c r="E28" i="1"/>
  <c r="E29" i="1"/>
  <c r="E30" i="1"/>
  <c r="E31" i="1"/>
  <c r="E32" i="1"/>
  <c r="E33" i="1"/>
  <c r="E34" i="1"/>
  <c r="E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V119" i="1" l="1"/>
  <c r="X105" i="1"/>
  <c r="AN102" i="1" s="1"/>
  <c r="V105" i="1"/>
  <c r="X117" i="1"/>
  <c r="X119" i="1" s="1"/>
  <c r="AB111" i="1"/>
  <c r="AB115" i="1"/>
  <c r="U106" i="1"/>
  <c r="U120" i="1"/>
  <c r="Q120" i="1"/>
  <c r="X134" i="1"/>
  <c r="AG134" i="1" s="1"/>
  <c r="X133" i="1"/>
  <c r="AG133" i="1" s="1"/>
  <c r="X129" i="1" l="1"/>
  <c r="AG129" i="1" s="1"/>
  <c r="AJ129" i="1" s="1"/>
  <c r="X126" i="1"/>
  <c r="AG126" i="1" s="1"/>
  <c r="AJ126" i="1" s="1"/>
  <c r="X128" i="1"/>
  <c r="AG128" i="1" s="1"/>
  <c r="AJ128" i="1" s="1"/>
  <c r="X132" i="1" l="1"/>
  <c r="AG132" i="1" s="1"/>
  <c r="AJ132" i="1" s="1"/>
  <c r="X127" i="1"/>
  <c r="AG127" i="1" s="1"/>
  <c r="AJ127" i="1" s="1"/>
  <c r="X131" i="1"/>
  <c r="AG131" i="1" s="1"/>
  <c r="AJ131" i="1" s="1"/>
  <c r="X130" i="1"/>
  <c r="AG130" i="1" s="1"/>
  <c r="AJ130" i="1" s="1"/>
</calcChain>
</file>

<file path=xl/sharedStrings.xml><?xml version="1.0" encoding="utf-8"?>
<sst xmlns="http://schemas.openxmlformats.org/spreadsheetml/2006/main" count="208" uniqueCount="103">
  <si>
    <t>No</t>
  </si>
  <si>
    <t>Chord Length</t>
  </si>
  <si>
    <t>Pitch Angle</t>
  </si>
  <si>
    <t>Camber</t>
  </si>
  <si>
    <t>Short Chord</t>
  </si>
  <si>
    <t>Long Chord</t>
  </si>
  <si>
    <t>Check if Duplicates</t>
  </si>
  <si>
    <t>Legend</t>
  </si>
  <si>
    <t>Degree of Main blade</t>
  </si>
  <si>
    <t>Negative Camber (-10 Degree)</t>
  </si>
  <si>
    <t>Neutral Camber (0 Degree)</t>
  </si>
  <si>
    <t>Clockwise Degrees assumed</t>
  </si>
  <si>
    <t>2^0</t>
  </si>
  <si>
    <t>2^1</t>
  </si>
  <si>
    <t>3^0</t>
  </si>
  <si>
    <t>Trial 1</t>
  </si>
  <si>
    <t>Trial 2</t>
  </si>
  <si>
    <t>Trial 3</t>
  </si>
  <si>
    <t>Voltage Results</t>
  </si>
  <si>
    <t>Amperes Results</t>
  </si>
  <si>
    <t>The blades can't turn when switched to Amperes</t>
  </si>
  <si>
    <t>Voltage</t>
  </si>
  <si>
    <t>Amperes</t>
  </si>
  <si>
    <t>Mean</t>
  </si>
  <si>
    <t>Sum</t>
  </si>
  <si>
    <t>Sum Squares</t>
  </si>
  <si>
    <t>Sum of Sums</t>
  </si>
  <si>
    <t>Grand Sum</t>
  </si>
  <si>
    <t>Replicates</t>
  </si>
  <si>
    <t>Levels in Chord Length</t>
  </si>
  <si>
    <t>Levels in Camber</t>
  </si>
  <si>
    <t>Levels in Pitch Angle</t>
  </si>
  <si>
    <t>Main Effect Terms</t>
  </si>
  <si>
    <t>[A]</t>
  </si>
  <si>
    <t>Two-Way Interaction Terms</t>
  </si>
  <si>
    <t>Three-Way Interaction Terms</t>
  </si>
  <si>
    <t>[Chord Length]</t>
  </si>
  <si>
    <t>[Camber]</t>
  </si>
  <si>
    <t>[Pitch Angle]</t>
  </si>
  <si>
    <t>[Chord Length x Camber]</t>
  </si>
  <si>
    <t>Row Totals</t>
  </si>
  <si>
    <t>Grand Total</t>
  </si>
  <si>
    <t>Column Totals</t>
  </si>
  <si>
    <t>[B]</t>
  </si>
  <si>
    <t>[C]</t>
  </si>
  <si>
    <t>[Chord Length] =</t>
  </si>
  <si>
    <t>[Pitch Angle]=</t>
  </si>
  <si>
    <t>[Camber]=</t>
  </si>
  <si>
    <t>Column Total</t>
  </si>
  <si>
    <t>[Chord Length x Camber]=</t>
  </si>
  <si>
    <t>[Chord Length x Pitch Angle]</t>
  </si>
  <si>
    <t>[Chord Length x Pitch Angle]=</t>
  </si>
  <si>
    <t>[Camber x Pitch Angle]=</t>
  </si>
  <si>
    <t>[Chord Length x Pitch Angle x Camber]</t>
  </si>
  <si>
    <t>[Chord Length x Pitch Angle x Camber]=</t>
  </si>
  <si>
    <t>Total Terms</t>
  </si>
  <si>
    <t>Within Group Term</t>
  </si>
  <si>
    <t>[T]</t>
  </si>
  <si>
    <t>[T]=</t>
  </si>
  <si>
    <t>[Y]</t>
  </si>
  <si>
    <t>[Y]=</t>
  </si>
  <si>
    <t>Source of Variance Table</t>
  </si>
  <si>
    <t>Source</t>
  </si>
  <si>
    <t>Sum of Squares Calculation</t>
  </si>
  <si>
    <t>Sum of Squares</t>
  </si>
  <si>
    <t>Degrees of Freedom Calculation</t>
  </si>
  <si>
    <t>Degrees of Freedoms</t>
  </si>
  <si>
    <t>Mean Squares</t>
  </si>
  <si>
    <t>F ratio</t>
  </si>
  <si>
    <t>P Value</t>
  </si>
  <si>
    <t>[ Pitch Angle x Camber]</t>
  </si>
  <si>
    <t>Within Y</t>
  </si>
  <si>
    <t>Total, T</t>
  </si>
  <si>
    <t>[Chord Length] [A]</t>
  </si>
  <si>
    <t>[Pitch Angle] [B]</t>
  </si>
  <si>
    <t>[Camber] [C}</t>
  </si>
  <si>
    <t>A x B</t>
  </si>
  <si>
    <t>[A]-[T]</t>
  </si>
  <si>
    <t>[B]-[T]</t>
  </si>
  <si>
    <t>[C]-[T]</t>
  </si>
  <si>
    <t>[ABC]-[AB]-[AC]-[BC]+[A]+[B]+[C]-[T]</t>
  </si>
  <si>
    <t>[Y]-[ABC]</t>
  </si>
  <si>
    <t>[Y]-[T]</t>
  </si>
  <si>
    <t>B x C</t>
  </si>
  <si>
    <t>A x C</t>
  </si>
  <si>
    <t>A x B x C</t>
  </si>
  <si>
    <t>a-1</t>
  </si>
  <si>
    <t>b-1</t>
  </si>
  <si>
    <t>c-1</t>
  </si>
  <si>
    <t>(a-1)(b-1)</t>
  </si>
  <si>
    <t>(a-1)(c-1)</t>
  </si>
  <si>
    <t>(a-1)(b-1)(c-1)</t>
  </si>
  <si>
    <t>abc(n-1)</t>
  </si>
  <si>
    <t>abcn -1</t>
  </si>
  <si>
    <t>[AB]</t>
  </si>
  <si>
    <t>[AC]</t>
  </si>
  <si>
    <t>[BC]</t>
  </si>
  <si>
    <t>[ABC]</t>
  </si>
  <si>
    <t>[AB]-[A]-[B]+[T]</t>
  </si>
  <si>
    <t>[AC]-[A]-[C]+[T]</t>
  </si>
  <si>
    <t>[BC]-[B]-[C]+[T]</t>
  </si>
  <si>
    <t>&lt; .00001</t>
  </si>
  <si>
    <t>Anova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</si>
</sst>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Open Sans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3F3F3F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7" borderId="5" applyNumberFormat="0" applyAlignment="0" applyProtection="0"/>
    <xf numFmtId="0" fontId="3" fillId="8" borderId="6" applyNumberFormat="0" applyAlignment="0" applyProtection="0"/>
    <xf numFmtId="0" fontId="4" fillId="8" borderId="5" applyNumberFormat="0" applyAlignment="0" applyProtection="0"/>
    <xf numFmtId="0" fontId="5" fillId="9" borderId="7" applyNumberFormat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indent="2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10" borderId="12" xfId="0" applyFill="1" applyBorder="1"/>
    <xf numFmtId="0" fontId="0" fillId="10" borderId="14" xfId="0" applyFill="1" applyBorder="1"/>
    <xf numFmtId="0" fontId="0" fillId="10" borderId="16" xfId="0" applyFill="1" applyBorder="1"/>
    <xf numFmtId="0" fontId="0" fillId="10" borderId="0" xfId="0" applyFill="1" applyBorder="1"/>
    <xf numFmtId="0" fontId="0" fillId="11" borderId="13" xfId="0" applyFill="1" applyBorder="1"/>
    <xf numFmtId="0" fontId="0" fillId="11" borderId="15" xfId="0" applyFill="1" applyBorder="1"/>
    <xf numFmtId="0" fontId="0" fillId="11" borderId="18" xfId="0" applyFill="1" applyBorder="1"/>
    <xf numFmtId="0" fontId="0" fillId="10" borderId="11" xfId="0" applyFill="1" applyBorder="1"/>
    <xf numFmtId="0" fontId="0" fillId="10" borderId="17" xfId="0" applyFill="1" applyBorder="1"/>
    <xf numFmtId="2" fontId="0" fillId="10" borderId="19" xfId="0" applyNumberFormat="1" applyFill="1" applyBorder="1"/>
    <xf numFmtId="2" fontId="0" fillId="10" borderId="20" xfId="0" applyNumberFormat="1" applyFill="1" applyBorder="1"/>
    <xf numFmtId="2" fontId="0" fillId="10" borderId="21" xfId="0" applyNumberFormat="1" applyFill="1" applyBorder="1"/>
    <xf numFmtId="2" fontId="0" fillId="10" borderId="22" xfId="0" applyNumberFormat="1" applyFill="1" applyBorder="1"/>
    <xf numFmtId="2" fontId="0" fillId="10" borderId="23" xfId="0" applyNumberFormat="1" applyFill="1" applyBorder="1"/>
    <xf numFmtId="2" fontId="0" fillId="10" borderId="24" xfId="0" applyNumberFormat="1" applyFill="1" applyBorder="1"/>
    <xf numFmtId="2" fontId="0" fillId="10" borderId="16" xfId="0" applyNumberFormat="1" applyFill="1" applyBorder="1"/>
    <xf numFmtId="2" fontId="0" fillId="10" borderId="17" xfId="0" applyNumberFormat="1" applyFill="1" applyBorder="1"/>
    <xf numFmtId="2" fontId="0" fillId="10" borderId="25" xfId="0" applyNumberFormat="1" applyFill="1" applyBorder="1"/>
    <xf numFmtId="2" fontId="0" fillId="0" borderId="0" xfId="0" applyNumberFormat="1"/>
    <xf numFmtId="0" fontId="0" fillId="3" borderId="3" xfId="0" applyFill="1" applyBorder="1" applyAlignment="1">
      <alignment horizontal="center"/>
    </xf>
    <xf numFmtId="2" fontId="0" fillId="0" borderId="0" xfId="0" applyNumberFormat="1" applyFill="1"/>
    <xf numFmtId="2" fontId="0" fillId="10" borderId="28" xfId="0" applyNumberFormat="1" applyFill="1" applyBorder="1"/>
    <xf numFmtId="2" fontId="0" fillId="10" borderId="2" xfId="0" applyNumberFormat="1" applyFill="1" applyBorder="1"/>
    <xf numFmtId="2" fontId="0" fillId="10" borderId="29" xfId="0" applyNumberFormat="1" applyFill="1" applyBorder="1"/>
    <xf numFmtId="0" fontId="0" fillId="4" borderId="4" xfId="0" applyFill="1" applyBorder="1"/>
    <xf numFmtId="2" fontId="0" fillId="10" borderId="30" xfId="0" applyNumberFormat="1" applyFill="1" applyBorder="1"/>
    <xf numFmtId="2" fontId="0" fillId="10" borderId="4" xfId="0" applyNumberFormat="1" applyFill="1" applyBorder="1"/>
    <xf numFmtId="2" fontId="0" fillId="10" borderId="31" xfId="0" applyNumberFormat="1" applyFill="1" applyBorder="1"/>
    <xf numFmtId="2" fontId="0" fillId="10" borderId="15" xfId="0" applyNumberFormat="1" applyFill="1" applyBorder="1"/>
    <xf numFmtId="2" fontId="0" fillId="0" borderId="15" xfId="0" applyNumberFormat="1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4" xfId="0" applyFill="1" applyBorder="1"/>
    <xf numFmtId="2" fontId="0" fillId="0" borderId="14" xfId="0" applyNumberFormat="1" applyFill="1" applyBorder="1"/>
    <xf numFmtId="2" fontId="3" fillId="8" borderId="6" xfId="2" applyNumberFormat="1"/>
    <xf numFmtId="2" fontId="5" fillId="9" borderId="7" xfId="4" applyNumberFormat="1"/>
    <xf numFmtId="0" fontId="0" fillId="0" borderId="0" xfId="0" applyFill="1"/>
    <xf numFmtId="0" fontId="4" fillId="8" borderId="5" xfId="3"/>
    <xf numFmtId="2" fontId="4" fillId="8" borderId="5" xfId="3" applyNumberFormat="1"/>
    <xf numFmtId="0" fontId="2" fillId="7" borderId="5" xfId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5" fillId="9" borderId="7" xfId="4"/>
    <xf numFmtId="0" fontId="0" fillId="6" borderId="3" xfId="0" applyFill="1" applyBorder="1" applyAlignment="1">
      <alignment horizontal="center"/>
    </xf>
    <xf numFmtId="0" fontId="0" fillId="5" borderId="3" xfId="0" applyFill="1" applyBorder="1" applyAlignment="1"/>
    <xf numFmtId="0" fontId="0" fillId="4" borderId="14" xfId="0" applyFill="1" applyBorder="1" applyAlignment="1"/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2" fontId="0" fillId="10" borderId="28" xfId="0" applyNumberFormat="1" applyFill="1" applyBorder="1" applyAlignment="1">
      <alignment horizontal="center"/>
    </xf>
    <xf numFmtId="2" fontId="0" fillId="10" borderId="26" xfId="0" applyNumberFormat="1" applyFill="1" applyBorder="1" applyAlignment="1">
      <alignment horizontal="center"/>
    </xf>
    <xf numFmtId="2" fontId="0" fillId="10" borderId="32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33" xfId="0" applyNumberFormat="1" applyFill="1" applyBorder="1" applyAlignment="1">
      <alignment horizontal="center"/>
    </xf>
    <xf numFmtId="2" fontId="0" fillId="10" borderId="29" xfId="0" applyNumberFormat="1" applyFill="1" applyBorder="1" applyAlignment="1">
      <alignment horizontal="center"/>
    </xf>
    <xf numFmtId="2" fontId="0" fillId="10" borderId="27" xfId="0" applyNumberFormat="1" applyFill="1" applyBorder="1" applyAlignment="1">
      <alignment horizontal="center"/>
    </xf>
    <xf numFmtId="2" fontId="0" fillId="10" borderId="34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2" fontId="3" fillId="8" borderId="35" xfId="2" applyNumberFormat="1" applyBorder="1" applyAlignment="1">
      <alignment horizontal="center"/>
    </xf>
    <xf numFmtId="2" fontId="3" fillId="8" borderId="36" xfId="2" applyNumberFormat="1" applyBorder="1" applyAlignment="1">
      <alignment horizontal="center"/>
    </xf>
    <xf numFmtId="2" fontId="3" fillId="8" borderId="37" xfId="2" applyNumberFormat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12" borderId="1" xfId="0" applyFill="1" applyBorder="1"/>
    <xf numFmtId="0" fontId="4" fillId="8" borderId="1" xfId="3" applyBorder="1"/>
    <xf numFmtId="0" fontId="0" fillId="11" borderId="1" xfId="0" applyFill="1" applyBorder="1"/>
    <xf numFmtId="0" fontId="0" fillId="13" borderId="1" xfId="0" applyFill="1" applyBorder="1"/>
    <xf numFmtId="0" fontId="8" fillId="7" borderId="5" xfId="1" applyFont="1"/>
    <xf numFmtId="0" fontId="5" fillId="9" borderId="43" xfId="4" applyBorder="1" applyAlignment="1">
      <alignment horizontal="center"/>
    </xf>
    <xf numFmtId="0" fontId="5" fillId="9" borderId="0" xfId="4" applyBorder="1" applyAlignment="1">
      <alignment horizontal="center"/>
    </xf>
    <xf numFmtId="0" fontId="3" fillId="8" borderId="6" xfId="2"/>
    <xf numFmtId="0" fontId="7" fillId="13" borderId="1" xfId="0" applyFont="1" applyFill="1" applyBorder="1"/>
    <xf numFmtId="0" fontId="7" fillId="11" borderId="1" xfId="0" applyFont="1" applyFill="1" applyBorder="1"/>
    <xf numFmtId="0" fontId="7" fillId="5" borderId="1" xfId="0" applyFont="1" applyFill="1" applyBorder="1"/>
    <xf numFmtId="0" fontId="8" fillId="7" borderId="44" xfId="1" applyFont="1" applyBorder="1" applyAlignment="1">
      <alignment horizontal="center"/>
    </xf>
    <xf numFmtId="0" fontId="8" fillId="7" borderId="0" xfId="1" applyFont="1" applyBorder="1" applyAlignment="1">
      <alignment horizontal="center"/>
    </xf>
    <xf numFmtId="0" fontId="3" fillId="8" borderId="45" xfId="2" applyBorder="1"/>
    <xf numFmtId="0" fontId="4" fillId="8" borderId="46" xfId="3" applyBorder="1"/>
    <xf numFmtId="0" fontId="0" fillId="14" borderId="0" xfId="0" applyFill="1"/>
    <xf numFmtId="0" fontId="0" fillId="15" borderId="0" xfId="0" applyFill="1"/>
    <xf numFmtId="0" fontId="8" fillId="7" borderId="5" xfId="1" applyFont="1" applyAlignment="1">
      <alignment horizontal="center"/>
    </xf>
    <xf numFmtId="0" fontId="6" fillId="6" borderId="0" xfId="0" applyFont="1" applyFill="1"/>
    <xf numFmtId="0" fontId="6" fillId="10" borderId="0" xfId="0" applyFont="1" applyFill="1"/>
    <xf numFmtId="0" fontId="6" fillId="14" borderId="0" xfId="0" applyFont="1" applyFill="1"/>
    <xf numFmtId="0" fontId="0" fillId="16" borderId="0" xfId="0" applyFill="1"/>
    <xf numFmtId="0" fontId="6" fillId="16" borderId="0" xfId="0" applyFont="1" applyFill="1"/>
    <xf numFmtId="0" fontId="0" fillId="5" borderId="0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4" borderId="0" xfId="0" applyFill="1"/>
    <xf numFmtId="0" fontId="0" fillId="16" borderId="0" xfId="0" applyFill="1"/>
    <xf numFmtId="2" fontId="0" fillId="6" borderId="0" xfId="0" applyNumberFormat="1" applyFill="1"/>
    <xf numFmtId="2" fontId="0" fillId="10" borderId="0" xfId="0" applyNumberFormat="1" applyFill="1"/>
    <xf numFmtId="2" fontId="0" fillId="16" borderId="0" xfId="0" applyNumberFormat="1" applyFill="1"/>
    <xf numFmtId="0" fontId="0" fillId="6" borderId="0" xfId="0" applyFill="1"/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47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5" fillId="9" borderId="48" xfId="4" applyBorder="1" applyAlignment="1">
      <alignment horizontal="center"/>
    </xf>
    <xf numFmtId="0" fontId="5" fillId="9" borderId="49" xfId="4" applyBorder="1" applyAlignment="1">
      <alignment horizontal="center"/>
    </xf>
    <xf numFmtId="0" fontId="5" fillId="9" borderId="50" xfId="4" applyBorder="1" applyAlignment="1">
      <alignment horizontal="center"/>
    </xf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139</xdr:row>
      <xdr:rowOff>0</xdr:rowOff>
    </xdr:from>
    <xdr:to>
      <xdr:col>44</xdr:col>
      <xdr:colOff>9525</xdr:colOff>
      <xdr:row>207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1FAA1-7C83-499C-A798-E81CD11A7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25" y="26974800"/>
          <a:ext cx="22993350" cy="1303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210</xdr:row>
      <xdr:rowOff>0</xdr:rowOff>
    </xdr:from>
    <xdr:to>
      <xdr:col>36</xdr:col>
      <xdr:colOff>9525</xdr:colOff>
      <xdr:row>224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F8AEB-78BA-4A18-A476-B6E83277F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25" y="40500300"/>
          <a:ext cx="17745075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4"/>
  <sheetViews>
    <sheetView tabSelected="1" topLeftCell="K135" zoomScale="85" zoomScaleNormal="85" workbookViewId="0">
      <selection activeCell="T211" sqref="T211:AJ224"/>
    </sheetView>
  </sheetViews>
  <sheetFormatPr defaultRowHeight="15"/>
  <cols>
    <col min="2" max="2" width="12.7109375" bestFit="1" customWidth="1"/>
    <col min="3" max="3" width="11" bestFit="1" customWidth="1"/>
    <col min="4" max="4" width="14.7109375" customWidth="1"/>
    <col min="5" max="5" width="18" bestFit="1" customWidth="1"/>
    <col min="6" max="6" width="22.28515625" bestFit="1" customWidth="1"/>
    <col min="7" max="7" width="45" bestFit="1" customWidth="1"/>
    <col min="8" max="8" width="12.85546875" bestFit="1" customWidth="1"/>
    <col min="9" max="9" width="13.85546875" customWidth="1"/>
    <col min="10" max="10" width="12.28515625" customWidth="1"/>
    <col min="11" max="11" width="15.7109375" bestFit="1" customWidth="1"/>
    <col min="12" max="12" width="16.7109375" bestFit="1" customWidth="1"/>
    <col min="13" max="13" width="7.28515625" customWidth="1"/>
    <col min="20" max="20" width="35.5703125" bestFit="1" customWidth="1"/>
    <col min="21" max="21" width="12.28515625" bestFit="1" customWidth="1"/>
    <col min="22" max="22" width="15.42578125" customWidth="1"/>
    <col min="23" max="23" width="16.140625" customWidth="1"/>
    <col min="24" max="24" width="9.85546875" customWidth="1"/>
    <col min="25" max="25" width="11.42578125" customWidth="1"/>
    <col min="26" max="26" width="9.140625" customWidth="1"/>
    <col min="27" max="27" width="27.5703125" bestFit="1" customWidth="1"/>
    <col min="29" max="29" width="9.28515625" customWidth="1"/>
    <col min="30" max="30" width="12.28515625" bestFit="1" customWidth="1"/>
    <col min="31" max="31" width="12.28515625" customWidth="1"/>
    <col min="32" max="32" width="16.28515625" bestFit="1" customWidth="1"/>
    <col min="33" max="33" width="36" bestFit="1" customWidth="1"/>
    <col min="34" max="34" width="12.85546875" bestFit="1" customWidth="1"/>
    <col min="35" max="35" width="8.140625" bestFit="1" customWidth="1"/>
    <col min="36" max="36" width="12.28515625" bestFit="1" customWidth="1"/>
    <col min="43" max="43" width="14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f>1</f>
        <v>1</v>
      </c>
      <c r="B2">
        <v>-1</v>
      </c>
      <c r="C2">
        <v>25</v>
      </c>
      <c r="D2">
        <v>-1</v>
      </c>
      <c r="E2" t="str">
        <f>B2&amp;C2&amp;D2</f>
        <v>-125-1</v>
      </c>
    </row>
    <row r="3" spans="1:5">
      <c r="A3">
        <f>1+A2</f>
        <v>2</v>
      </c>
      <c r="B3">
        <v>1</v>
      </c>
      <c r="C3">
        <v>35</v>
      </c>
      <c r="D3">
        <v>-1</v>
      </c>
      <c r="E3" t="str">
        <f t="shared" ref="E3:E19" si="0">B3&amp;C3&amp;D3</f>
        <v>135-1</v>
      </c>
    </row>
    <row r="4" spans="1:5">
      <c r="A4">
        <f t="shared" ref="A4:A19" si="1">1+A3</f>
        <v>3</v>
      </c>
      <c r="B4">
        <v>-1</v>
      </c>
      <c r="C4">
        <v>45</v>
      </c>
      <c r="D4">
        <v>-1</v>
      </c>
      <c r="E4" t="str">
        <f t="shared" si="0"/>
        <v>-145-1</v>
      </c>
    </row>
    <row r="5" spans="1:5">
      <c r="A5">
        <f t="shared" si="1"/>
        <v>4</v>
      </c>
      <c r="B5">
        <v>1</v>
      </c>
      <c r="C5">
        <v>25</v>
      </c>
      <c r="D5">
        <v>0</v>
      </c>
      <c r="E5" t="str">
        <f t="shared" si="0"/>
        <v>1250</v>
      </c>
    </row>
    <row r="6" spans="1:5">
      <c r="A6">
        <f t="shared" si="1"/>
        <v>5</v>
      </c>
      <c r="B6">
        <v>-1</v>
      </c>
      <c r="C6">
        <v>35</v>
      </c>
      <c r="D6">
        <v>0</v>
      </c>
      <c r="E6" t="str">
        <f t="shared" si="0"/>
        <v>-1350</v>
      </c>
    </row>
    <row r="7" spans="1:5">
      <c r="A7">
        <f t="shared" si="1"/>
        <v>6</v>
      </c>
      <c r="B7">
        <v>1</v>
      </c>
      <c r="C7">
        <v>45</v>
      </c>
      <c r="D7">
        <v>0</v>
      </c>
      <c r="E7" t="str">
        <f t="shared" si="0"/>
        <v>1450</v>
      </c>
    </row>
    <row r="8" spans="1:5">
      <c r="A8">
        <f t="shared" si="1"/>
        <v>7</v>
      </c>
      <c r="B8">
        <v>-1</v>
      </c>
      <c r="C8">
        <v>25</v>
      </c>
      <c r="D8">
        <v>1</v>
      </c>
      <c r="E8" t="str">
        <f t="shared" si="0"/>
        <v>-1251</v>
      </c>
    </row>
    <row r="9" spans="1:5">
      <c r="A9">
        <f t="shared" si="1"/>
        <v>8</v>
      </c>
      <c r="B9">
        <v>1</v>
      </c>
      <c r="C9">
        <v>35</v>
      </c>
      <c r="D9">
        <v>1</v>
      </c>
      <c r="E9" t="str">
        <f t="shared" si="0"/>
        <v>1351</v>
      </c>
    </row>
    <row r="10" spans="1:5">
      <c r="A10">
        <f t="shared" si="1"/>
        <v>9</v>
      </c>
      <c r="B10">
        <v>-1</v>
      </c>
      <c r="C10">
        <v>45</v>
      </c>
      <c r="D10">
        <v>1</v>
      </c>
      <c r="E10" t="str">
        <f t="shared" si="0"/>
        <v>-1451</v>
      </c>
    </row>
    <row r="11" spans="1:5">
      <c r="A11">
        <f t="shared" si="1"/>
        <v>10</v>
      </c>
      <c r="B11">
        <v>1</v>
      </c>
      <c r="C11">
        <v>25</v>
      </c>
      <c r="D11">
        <v>-1</v>
      </c>
      <c r="E11" t="str">
        <f t="shared" si="0"/>
        <v>125-1</v>
      </c>
    </row>
    <row r="12" spans="1:5">
      <c r="A12">
        <f t="shared" si="1"/>
        <v>11</v>
      </c>
      <c r="B12">
        <v>-1</v>
      </c>
      <c r="C12">
        <v>35</v>
      </c>
      <c r="D12">
        <v>-1</v>
      </c>
      <c r="E12" t="str">
        <f t="shared" si="0"/>
        <v>-135-1</v>
      </c>
    </row>
    <row r="13" spans="1:5">
      <c r="A13">
        <f t="shared" si="1"/>
        <v>12</v>
      </c>
      <c r="B13">
        <v>1</v>
      </c>
      <c r="C13">
        <v>45</v>
      </c>
      <c r="D13">
        <v>-1</v>
      </c>
      <c r="E13" t="str">
        <f t="shared" si="0"/>
        <v>145-1</v>
      </c>
    </row>
    <row r="14" spans="1:5">
      <c r="A14">
        <f t="shared" si="1"/>
        <v>13</v>
      </c>
      <c r="B14">
        <v>-1</v>
      </c>
      <c r="C14">
        <v>25</v>
      </c>
      <c r="D14">
        <v>0</v>
      </c>
      <c r="E14" t="str">
        <f t="shared" si="0"/>
        <v>-1250</v>
      </c>
    </row>
    <row r="15" spans="1:5">
      <c r="A15">
        <f t="shared" si="1"/>
        <v>14</v>
      </c>
      <c r="B15">
        <v>1</v>
      </c>
      <c r="C15">
        <v>35</v>
      </c>
      <c r="D15">
        <v>0</v>
      </c>
      <c r="E15" t="str">
        <f t="shared" si="0"/>
        <v>1350</v>
      </c>
    </row>
    <row r="16" spans="1:5">
      <c r="A16">
        <f t="shared" si="1"/>
        <v>15</v>
      </c>
      <c r="B16">
        <v>-1</v>
      </c>
      <c r="C16">
        <v>45</v>
      </c>
      <c r="D16">
        <v>0</v>
      </c>
      <c r="E16" t="str">
        <f t="shared" si="0"/>
        <v>-1450</v>
      </c>
    </row>
    <row r="17" spans="1:5">
      <c r="A17">
        <f t="shared" si="1"/>
        <v>16</v>
      </c>
      <c r="B17">
        <v>1</v>
      </c>
      <c r="C17">
        <v>25</v>
      </c>
      <c r="D17">
        <v>1</v>
      </c>
      <c r="E17" t="str">
        <f t="shared" si="0"/>
        <v>1251</v>
      </c>
    </row>
    <row r="18" spans="1:5">
      <c r="A18">
        <f t="shared" si="1"/>
        <v>17</v>
      </c>
      <c r="B18">
        <v>-1</v>
      </c>
      <c r="C18">
        <v>35</v>
      </c>
      <c r="D18">
        <v>1</v>
      </c>
      <c r="E18" t="str">
        <f t="shared" si="0"/>
        <v>-1351</v>
      </c>
    </row>
    <row r="19" spans="1:5">
      <c r="A19">
        <f t="shared" si="1"/>
        <v>18</v>
      </c>
      <c r="B19">
        <v>1</v>
      </c>
      <c r="C19">
        <v>45</v>
      </c>
      <c r="D19">
        <v>1</v>
      </c>
      <c r="E19" t="str">
        <f t="shared" si="0"/>
        <v>1451</v>
      </c>
    </row>
    <row r="21" spans="1:5">
      <c r="B21" t="s">
        <v>12</v>
      </c>
      <c r="C21" t="s">
        <v>13</v>
      </c>
      <c r="D21" t="s">
        <v>14</v>
      </c>
    </row>
    <row r="22" spans="1:5">
      <c r="A22" t="s">
        <v>0</v>
      </c>
      <c r="B22" t="s">
        <v>1</v>
      </c>
      <c r="C22" t="s">
        <v>3</v>
      </c>
      <c r="D22" t="s">
        <v>2</v>
      </c>
      <c r="E22" t="s">
        <v>6</v>
      </c>
    </row>
    <row r="23" spans="1:5">
      <c r="A23">
        <f>1</f>
        <v>1</v>
      </c>
      <c r="B23">
        <v>-1</v>
      </c>
      <c r="C23">
        <v>0</v>
      </c>
      <c r="D23">
        <v>25</v>
      </c>
      <c r="E23" t="str">
        <f>B23&amp;C23&amp;D23</f>
        <v>-1025</v>
      </c>
    </row>
    <row r="24" spans="1:5">
      <c r="A24">
        <f>1+A23</f>
        <v>2</v>
      </c>
      <c r="B24">
        <v>1</v>
      </c>
      <c r="C24">
        <v>0</v>
      </c>
      <c r="D24">
        <v>35</v>
      </c>
      <c r="E24" t="str">
        <f t="shared" ref="E24:E34" si="2">B24&amp;C24&amp;D24</f>
        <v>1035</v>
      </c>
    </row>
    <row r="25" spans="1:5">
      <c r="A25">
        <f t="shared" ref="A25:A34" si="3">1+A24</f>
        <v>3</v>
      </c>
      <c r="B25">
        <v>-1</v>
      </c>
      <c r="C25">
        <v>-1</v>
      </c>
      <c r="D25">
        <v>45</v>
      </c>
      <c r="E25" t="str">
        <f t="shared" si="2"/>
        <v>-1-145</v>
      </c>
    </row>
    <row r="26" spans="1:5">
      <c r="A26">
        <f t="shared" si="3"/>
        <v>4</v>
      </c>
      <c r="B26">
        <v>1</v>
      </c>
      <c r="C26">
        <v>-1</v>
      </c>
      <c r="D26">
        <v>25</v>
      </c>
      <c r="E26" t="str">
        <f t="shared" si="2"/>
        <v>1-125</v>
      </c>
    </row>
    <row r="27" spans="1:5">
      <c r="A27">
        <f t="shared" si="3"/>
        <v>5</v>
      </c>
      <c r="B27">
        <v>-1</v>
      </c>
      <c r="C27">
        <v>0</v>
      </c>
      <c r="D27">
        <v>35</v>
      </c>
      <c r="E27" t="str">
        <f t="shared" si="2"/>
        <v>-1035</v>
      </c>
    </row>
    <row r="28" spans="1:5">
      <c r="A28">
        <f t="shared" si="3"/>
        <v>6</v>
      </c>
      <c r="B28">
        <v>1</v>
      </c>
      <c r="C28">
        <v>0</v>
      </c>
      <c r="D28">
        <v>45</v>
      </c>
      <c r="E28" t="str">
        <f t="shared" si="2"/>
        <v>1045</v>
      </c>
    </row>
    <row r="29" spans="1:5">
      <c r="A29">
        <f t="shared" si="3"/>
        <v>7</v>
      </c>
      <c r="B29">
        <v>-1</v>
      </c>
      <c r="C29">
        <v>-1</v>
      </c>
      <c r="D29">
        <v>25</v>
      </c>
      <c r="E29" t="str">
        <f t="shared" si="2"/>
        <v>-1-125</v>
      </c>
    </row>
    <row r="30" spans="1:5">
      <c r="A30">
        <f t="shared" si="3"/>
        <v>8</v>
      </c>
      <c r="B30">
        <v>1</v>
      </c>
      <c r="C30">
        <v>-1</v>
      </c>
      <c r="D30">
        <v>35</v>
      </c>
      <c r="E30" t="str">
        <f t="shared" si="2"/>
        <v>1-135</v>
      </c>
    </row>
    <row r="31" spans="1:5">
      <c r="A31">
        <f t="shared" si="3"/>
        <v>9</v>
      </c>
      <c r="B31">
        <v>-1</v>
      </c>
      <c r="C31">
        <v>0</v>
      </c>
      <c r="D31">
        <v>45</v>
      </c>
      <c r="E31" t="str">
        <f t="shared" si="2"/>
        <v>-1045</v>
      </c>
    </row>
    <row r="32" spans="1:5">
      <c r="A32">
        <f t="shared" si="3"/>
        <v>10</v>
      </c>
      <c r="B32">
        <v>1</v>
      </c>
      <c r="C32">
        <v>0</v>
      </c>
      <c r="D32">
        <v>25</v>
      </c>
      <c r="E32" t="str">
        <f t="shared" si="2"/>
        <v>1025</v>
      </c>
    </row>
    <row r="33" spans="1:17">
      <c r="A33">
        <f t="shared" si="3"/>
        <v>11</v>
      </c>
      <c r="B33">
        <v>-1</v>
      </c>
      <c r="C33">
        <v>-1</v>
      </c>
      <c r="D33">
        <v>35</v>
      </c>
      <c r="E33" t="str">
        <f t="shared" si="2"/>
        <v>-1-135</v>
      </c>
    </row>
    <row r="34" spans="1:17">
      <c r="A34">
        <f t="shared" si="3"/>
        <v>12</v>
      </c>
      <c r="B34">
        <v>1</v>
      </c>
      <c r="C34">
        <v>-1</v>
      </c>
      <c r="D34">
        <v>45</v>
      </c>
      <c r="E34" t="str">
        <f t="shared" si="2"/>
        <v>1-145</v>
      </c>
    </row>
    <row r="37" spans="1:17">
      <c r="A37" t="s">
        <v>15</v>
      </c>
      <c r="B37" t="s">
        <v>1</v>
      </c>
      <c r="C37" t="s">
        <v>3</v>
      </c>
      <c r="D37" t="s">
        <v>2</v>
      </c>
      <c r="E37" t="s">
        <v>18</v>
      </c>
      <c r="F37" t="s">
        <v>19</v>
      </c>
      <c r="G37" t="s">
        <v>15</v>
      </c>
      <c r="H37" t="s">
        <v>1</v>
      </c>
      <c r="I37" t="s">
        <v>3</v>
      </c>
      <c r="J37" t="s">
        <v>2</v>
      </c>
      <c r="K37" t="s">
        <v>18</v>
      </c>
      <c r="L37" t="s">
        <v>19</v>
      </c>
      <c r="P37" t="s">
        <v>7</v>
      </c>
    </row>
    <row r="38" spans="1:17">
      <c r="A38" s="2">
        <v>3</v>
      </c>
      <c r="B38">
        <v>-1</v>
      </c>
      <c r="C38">
        <v>-1</v>
      </c>
      <c r="D38">
        <v>45</v>
      </c>
      <c r="E38">
        <v>1.8</v>
      </c>
      <c r="F38" s="2">
        <v>16.5</v>
      </c>
      <c r="G38" s="2">
        <v>1</v>
      </c>
      <c r="H38">
        <v>-1</v>
      </c>
      <c r="I38">
        <v>0</v>
      </c>
      <c r="J38">
        <v>25</v>
      </c>
      <c r="K38">
        <v>2.44</v>
      </c>
      <c r="L38" s="2">
        <v>0</v>
      </c>
      <c r="P38">
        <v>-1</v>
      </c>
      <c r="Q38" t="s">
        <v>4</v>
      </c>
    </row>
    <row r="39" spans="1:17">
      <c r="A39" s="2">
        <v>4</v>
      </c>
      <c r="B39">
        <v>1</v>
      </c>
      <c r="C39">
        <v>-1</v>
      </c>
      <c r="D39">
        <v>25</v>
      </c>
      <c r="E39">
        <v>3.15</v>
      </c>
      <c r="F39" s="2">
        <v>26.3</v>
      </c>
      <c r="G39" s="2">
        <v>2</v>
      </c>
      <c r="H39">
        <v>1</v>
      </c>
      <c r="I39">
        <v>0</v>
      </c>
      <c r="J39">
        <v>35</v>
      </c>
      <c r="K39">
        <v>2.54</v>
      </c>
      <c r="L39" s="2">
        <v>14.7</v>
      </c>
      <c r="P39">
        <v>1</v>
      </c>
      <c r="Q39" t="s">
        <v>5</v>
      </c>
    </row>
    <row r="40" spans="1:17">
      <c r="A40" s="2">
        <v>5</v>
      </c>
      <c r="B40">
        <v>-1</v>
      </c>
      <c r="C40">
        <v>0</v>
      </c>
      <c r="D40">
        <v>35</v>
      </c>
      <c r="E40">
        <v>1.36</v>
      </c>
      <c r="F40" s="2">
        <v>11.8</v>
      </c>
      <c r="G40" s="2">
        <v>3</v>
      </c>
      <c r="H40">
        <v>-1</v>
      </c>
      <c r="I40">
        <v>-1</v>
      </c>
      <c r="J40">
        <v>45</v>
      </c>
      <c r="K40">
        <v>1.8</v>
      </c>
      <c r="L40" s="2">
        <v>16.5</v>
      </c>
      <c r="N40">
        <v>2.2000000000000002</v>
      </c>
      <c r="O40">
        <v>13.8</v>
      </c>
      <c r="P40">
        <v>25</v>
      </c>
      <c r="Q40" s="56" t="s">
        <v>8</v>
      </c>
    </row>
    <row r="41" spans="1:17">
      <c r="A41" s="2">
        <v>2</v>
      </c>
      <c r="B41">
        <v>1</v>
      </c>
      <c r="C41">
        <v>0</v>
      </c>
      <c r="D41">
        <v>35</v>
      </c>
      <c r="E41">
        <v>2.54</v>
      </c>
      <c r="F41" s="2">
        <v>14.7</v>
      </c>
      <c r="G41" s="2">
        <v>4</v>
      </c>
      <c r="H41">
        <v>1</v>
      </c>
      <c r="I41">
        <v>-1</v>
      </c>
      <c r="J41">
        <v>25</v>
      </c>
      <c r="K41">
        <v>3.15</v>
      </c>
      <c r="L41" s="2">
        <v>26.3</v>
      </c>
      <c r="P41">
        <v>35</v>
      </c>
      <c r="Q41" s="56"/>
    </row>
    <row r="42" spans="1:17">
      <c r="A42" s="2">
        <v>1</v>
      </c>
      <c r="B42">
        <v>-1</v>
      </c>
      <c r="C42">
        <v>0</v>
      </c>
      <c r="D42">
        <v>25</v>
      </c>
      <c r="E42">
        <v>2.44</v>
      </c>
      <c r="F42" s="2">
        <v>0</v>
      </c>
      <c r="G42" s="2">
        <v>5</v>
      </c>
      <c r="H42">
        <v>-1</v>
      </c>
      <c r="I42">
        <v>0</v>
      </c>
      <c r="J42">
        <v>35</v>
      </c>
      <c r="K42">
        <v>1.36</v>
      </c>
      <c r="L42" s="2">
        <v>11.8</v>
      </c>
      <c r="N42" t="s">
        <v>20</v>
      </c>
      <c r="P42">
        <v>45</v>
      </c>
      <c r="Q42" s="56"/>
    </row>
    <row r="43" spans="1:17">
      <c r="A43" s="2">
        <v>8</v>
      </c>
      <c r="B43">
        <v>1</v>
      </c>
      <c r="C43">
        <v>-1</v>
      </c>
      <c r="D43">
        <v>35</v>
      </c>
      <c r="E43">
        <v>2.29</v>
      </c>
      <c r="F43" s="2">
        <v>12</v>
      </c>
      <c r="G43" s="2">
        <v>6</v>
      </c>
      <c r="H43">
        <v>1</v>
      </c>
      <c r="I43">
        <v>0</v>
      </c>
      <c r="J43">
        <v>45</v>
      </c>
      <c r="K43">
        <v>2.5499999999999998</v>
      </c>
      <c r="L43" s="2">
        <v>16.2</v>
      </c>
      <c r="P43">
        <v>-1</v>
      </c>
      <c r="Q43" t="s">
        <v>9</v>
      </c>
    </row>
    <row r="44" spans="1:17">
      <c r="A44" s="2">
        <v>6</v>
      </c>
      <c r="B44">
        <v>1</v>
      </c>
      <c r="C44">
        <v>0</v>
      </c>
      <c r="D44">
        <v>45</v>
      </c>
      <c r="E44">
        <v>2.5499999999999998</v>
      </c>
      <c r="F44" s="2">
        <v>16.2</v>
      </c>
      <c r="G44" s="2">
        <v>7</v>
      </c>
      <c r="H44">
        <v>-1</v>
      </c>
      <c r="I44">
        <v>-1</v>
      </c>
      <c r="J44">
        <v>25</v>
      </c>
      <c r="K44">
        <v>3.48</v>
      </c>
      <c r="L44" s="2">
        <v>11.8</v>
      </c>
      <c r="P44">
        <v>0</v>
      </c>
      <c r="Q44" t="s">
        <v>10</v>
      </c>
    </row>
    <row r="45" spans="1:17">
      <c r="A45" s="2">
        <v>11</v>
      </c>
      <c r="B45">
        <v>-1</v>
      </c>
      <c r="C45">
        <v>-1</v>
      </c>
      <c r="D45">
        <v>35</v>
      </c>
      <c r="E45">
        <v>2.25</v>
      </c>
      <c r="F45" s="2">
        <v>15.7</v>
      </c>
      <c r="G45" s="2">
        <v>8</v>
      </c>
      <c r="H45">
        <v>1</v>
      </c>
      <c r="I45">
        <v>-1</v>
      </c>
      <c r="J45">
        <v>35</v>
      </c>
      <c r="K45">
        <v>2.29</v>
      </c>
      <c r="L45" s="2">
        <v>12</v>
      </c>
    </row>
    <row r="46" spans="1:17">
      <c r="A46" s="2">
        <v>12</v>
      </c>
      <c r="B46">
        <v>1</v>
      </c>
      <c r="C46">
        <v>-1</v>
      </c>
      <c r="D46">
        <v>45</v>
      </c>
      <c r="E46">
        <v>1.85</v>
      </c>
      <c r="F46" s="2">
        <v>21.6</v>
      </c>
      <c r="G46" s="2">
        <v>9</v>
      </c>
      <c r="H46">
        <v>-1</v>
      </c>
      <c r="I46">
        <v>0</v>
      </c>
      <c r="J46">
        <v>45</v>
      </c>
      <c r="K46">
        <v>1.38</v>
      </c>
      <c r="L46" s="2">
        <v>12.6</v>
      </c>
    </row>
    <row r="47" spans="1:17">
      <c r="A47" s="2">
        <v>10</v>
      </c>
      <c r="B47">
        <v>1</v>
      </c>
      <c r="C47">
        <v>0</v>
      </c>
      <c r="D47">
        <v>25</v>
      </c>
      <c r="E47">
        <v>2.9</v>
      </c>
      <c r="F47" s="2">
        <v>22.8</v>
      </c>
      <c r="G47" s="2">
        <v>10</v>
      </c>
      <c r="H47">
        <v>1</v>
      </c>
      <c r="I47">
        <v>0</v>
      </c>
      <c r="J47">
        <v>25</v>
      </c>
      <c r="K47">
        <v>2.9</v>
      </c>
      <c r="L47" s="2">
        <v>22.8</v>
      </c>
      <c r="P47" t="s">
        <v>11</v>
      </c>
    </row>
    <row r="48" spans="1:17">
      <c r="A48" s="2">
        <v>7</v>
      </c>
      <c r="B48">
        <v>-1</v>
      </c>
      <c r="C48">
        <v>-1</v>
      </c>
      <c r="D48">
        <v>25</v>
      </c>
      <c r="E48">
        <v>3.48</v>
      </c>
      <c r="F48" s="2">
        <v>11.8</v>
      </c>
      <c r="G48" s="2">
        <v>11</v>
      </c>
      <c r="H48">
        <v>-1</v>
      </c>
      <c r="I48">
        <v>-1</v>
      </c>
      <c r="J48">
        <v>35</v>
      </c>
      <c r="K48">
        <v>2.25</v>
      </c>
      <c r="L48" s="2">
        <v>15.7</v>
      </c>
    </row>
    <row r="49" spans="1:54">
      <c r="A49" s="2">
        <v>9</v>
      </c>
      <c r="B49">
        <v>-1</v>
      </c>
      <c r="C49">
        <v>0</v>
      </c>
      <c r="D49">
        <v>45</v>
      </c>
      <c r="E49">
        <v>1.38</v>
      </c>
      <c r="F49" s="2">
        <v>12.6</v>
      </c>
      <c r="G49" s="2">
        <v>12</v>
      </c>
      <c r="H49">
        <v>1</v>
      </c>
      <c r="I49">
        <v>-1</v>
      </c>
      <c r="J49">
        <v>45</v>
      </c>
      <c r="K49">
        <v>1.85</v>
      </c>
      <c r="L49" s="2">
        <v>21.6</v>
      </c>
    </row>
    <row r="51" spans="1:54">
      <c r="A51" t="s">
        <v>16</v>
      </c>
      <c r="B51" t="s">
        <v>1</v>
      </c>
      <c r="C51" t="s">
        <v>3</v>
      </c>
      <c r="D51" t="s">
        <v>2</v>
      </c>
      <c r="E51" t="s">
        <v>18</v>
      </c>
      <c r="F51" t="s">
        <v>19</v>
      </c>
      <c r="G51" t="s">
        <v>16</v>
      </c>
      <c r="H51" t="s">
        <v>1</v>
      </c>
      <c r="I51" t="s">
        <v>3</v>
      </c>
      <c r="J51" t="s">
        <v>2</v>
      </c>
      <c r="K51" t="s">
        <v>18</v>
      </c>
      <c r="L51" t="s">
        <v>19</v>
      </c>
    </row>
    <row r="52" spans="1:54">
      <c r="A52" s="2">
        <v>12</v>
      </c>
      <c r="B52">
        <v>1</v>
      </c>
      <c r="C52">
        <v>-1</v>
      </c>
      <c r="D52">
        <v>45</v>
      </c>
      <c r="E52">
        <v>2.78</v>
      </c>
      <c r="F52" s="2">
        <v>23.6</v>
      </c>
      <c r="G52" s="2">
        <v>1</v>
      </c>
      <c r="H52">
        <v>-1</v>
      </c>
      <c r="I52">
        <v>0</v>
      </c>
      <c r="J52">
        <v>25</v>
      </c>
      <c r="K52">
        <v>2.84</v>
      </c>
      <c r="L52" s="2">
        <v>13.8</v>
      </c>
    </row>
    <row r="53" spans="1:54">
      <c r="A53" s="2">
        <v>4</v>
      </c>
      <c r="B53">
        <v>1</v>
      </c>
      <c r="C53">
        <v>-1</v>
      </c>
      <c r="D53">
        <v>25</v>
      </c>
      <c r="E53">
        <v>2.4500000000000002</v>
      </c>
      <c r="F53" s="2">
        <v>20.9</v>
      </c>
      <c r="G53" s="2">
        <v>2</v>
      </c>
      <c r="H53">
        <v>1</v>
      </c>
      <c r="I53">
        <v>0</v>
      </c>
      <c r="J53">
        <v>35</v>
      </c>
      <c r="K53">
        <v>2.5099999999999998</v>
      </c>
      <c r="L53" s="2">
        <v>22.9</v>
      </c>
    </row>
    <row r="54" spans="1:54">
      <c r="A54" s="2">
        <v>6</v>
      </c>
      <c r="B54">
        <v>1</v>
      </c>
      <c r="C54">
        <v>0</v>
      </c>
      <c r="D54">
        <v>45</v>
      </c>
      <c r="E54">
        <v>2.2200000000000002</v>
      </c>
      <c r="F54" s="2">
        <v>22.5</v>
      </c>
      <c r="G54" s="2">
        <v>3</v>
      </c>
      <c r="H54">
        <v>-1</v>
      </c>
      <c r="I54">
        <v>-1</v>
      </c>
      <c r="J54">
        <v>45</v>
      </c>
      <c r="K54">
        <v>1.98</v>
      </c>
      <c r="L54" s="2">
        <v>18.5</v>
      </c>
    </row>
    <row r="55" spans="1:54">
      <c r="A55" s="2">
        <v>8</v>
      </c>
      <c r="B55">
        <v>1</v>
      </c>
      <c r="C55">
        <v>-1</v>
      </c>
      <c r="D55">
        <v>35</v>
      </c>
      <c r="E55">
        <v>2.76</v>
      </c>
      <c r="F55" s="2">
        <v>23.3</v>
      </c>
      <c r="G55" s="2">
        <v>4</v>
      </c>
      <c r="H55">
        <v>1</v>
      </c>
      <c r="I55">
        <v>-1</v>
      </c>
      <c r="J55">
        <v>25</v>
      </c>
      <c r="K55">
        <v>2.4500000000000002</v>
      </c>
      <c r="L55" s="2">
        <v>20.9</v>
      </c>
      <c r="T55" s="56" t="s">
        <v>21</v>
      </c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1"/>
      <c r="AV55" s="56" t="s">
        <v>22</v>
      </c>
      <c r="AW55" s="56"/>
      <c r="AX55" s="56"/>
      <c r="AY55" s="56"/>
      <c r="AZ55" s="56"/>
      <c r="BA55" s="56"/>
    </row>
    <row r="56" spans="1:54" ht="15.75" thickBot="1">
      <c r="A56" s="2">
        <v>2</v>
      </c>
      <c r="B56">
        <v>1</v>
      </c>
      <c r="C56">
        <v>0</v>
      </c>
      <c r="D56">
        <v>35</v>
      </c>
      <c r="E56">
        <v>2.5099999999999998</v>
      </c>
      <c r="F56" s="2">
        <v>22.9</v>
      </c>
      <c r="G56" s="2">
        <v>5</v>
      </c>
      <c r="H56">
        <v>-1</v>
      </c>
      <c r="I56">
        <v>0</v>
      </c>
      <c r="J56">
        <v>35</v>
      </c>
      <c r="K56">
        <v>2.0699999999999998</v>
      </c>
      <c r="L56" s="2">
        <v>16.5</v>
      </c>
    </row>
    <row r="57" spans="1:54" ht="16.5" thickTop="1" thickBot="1">
      <c r="A57" s="2">
        <v>1</v>
      </c>
      <c r="B57">
        <v>-1</v>
      </c>
      <c r="C57">
        <v>0</v>
      </c>
      <c r="D57">
        <v>25</v>
      </c>
      <c r="E57">
        <v>2.84</v>
      </c>
      <c r="F57" s="2">
        <v>13.8</v>
      </c>
      <c r="G57" s="2">
        <v>6</v>
      </c>
      <c r="H57">
        <v>1</v>
      </c>
      <c r="I57">
        <v>0</v>
      </c>
      <c r="J57">
        <v>45</v>
      </c>
      <c r="K57">
        <v>2.2200000000000002</v>
      </c>
      <c r="L57" s="2">
        <v>22.5</v>
      </c>
      <c r="T57" s="73" t="s">
        <v>15</v>
      </c>
      <c r="U57" s="3"/>
      <c r="V57" s="4"/>
      <c r="W57" s="4">
        <v>-1</v>
      </c>
      <c r="X57" s="4"/>
      <c r="Y57" s="4"/>
      <c r="Z57" s="4"/>
      <c r="AA57" s="5"/>
      <c r="AB57" s="4"/>
      <c r="AC57" s="4"/>
      <c r="AD57" s="4"/>
      <c r="AE57" s="4"/>
      <c r="AF57" s="57">
        <v>0</v>
      </c>
      <c r="AG57" s="58"/>
      <c r="AH57" s="58"/>
      <c r="AI57" s="58"/>
      <c r="AJ57" s="59"/>
      <c r="AV57" t="s">
        <v>15</v>
      </c>
      <c r="AW57" s="3"/>
      <c r="AX57" s="4">
        <v>-1</v>
      </c>
      <c r="AY57" s="5"/>
      <c r="AZ57" s="57">
        <v>0</v>
      </c>
      <c r="BA57" s="58"/>
      <c r="BB57" s="59"/>
    </row>
    <row r="58" spans="1:54" ht="15.75" thickTop="1">
      <c r="A58" s="2">
        <v>9</v>
      </c>
      <c r="B58">
        <v>-1</v>
      </c>
      <c r="C58">
        <v>0</v>
      </c>
      <c r="D58">
        <v>45</v>
      </c>
      <c r="E58">
        <v>1.39</v>
      </c>
      <c r="F58" s="2">
        <v>15.5</v>
      </c>
      <c r="G58" s="2">
        <v>7</v>
      </c>
      <c r="H58">
        <v>-1</v>
      </c>
      <c r="I58">
        <v>-1</v>
      </c>
      <c r="J58">
        <v>25</v>
      </c>
      <c r="K58">
        <v>3.17</v>
      </c>
      <c r="L58" s="2">
        <v>24.5</v>
      </c>
      <c r="U58" s="65">
        <v>25</v>
      </c>
      <c r="V58" s="66"/>
      <c r="W58" s="65">
        <v>35</v>
      </c>
      <c r="X58" s="70"/>
      <c r="Y58" s="70"/>
      <c r="Z58" s="66"/>
      <c r="AA58" s="65">
        <v>45</v>
      </c>
      <c r="AB58" s="70"/>
      <c r="AC58" s="70"/>
      <c r="AD58" s="70"/>
      <c r="AE58" s="66"/>
      <c r="AF58" s="60">
        <v>25</v>
      </c>
      <c r="AG58" s="61"/>
      <c r="AH58" s="60">
        <v>35</v>
      </c>
      <c r="AI58" s="61"/>
      <c r="AJ58" s="7">
        <v>45</v>
      </c>
      <c r="AW58" s="6">
        <v>25</v>
      </c>
      <c r="AX58" s="6">
        <v>35</v>
      </c>
      <c r="AY58" s="6">
        <v>45</v>
      </c>
      <c r="AZ58" s="7">
        <v>25</v>
      </c>
      <c r="BA58" s="7">
        <v>35</v>
      </c>
      <c r="BB58" s="7">
        <v>45</v>
      </c>
    </row>
    <row r="59" spans="1:54">
      <c r="A59" s="2">
        <v>5</v>
      </c>
      <c r="B59">
        <v>-1</v>
      </c>
      <c r="C59">
        <v>0</v>
      </c>
      <c r="D59">
        <v>35</v>
      </c>
      <c r="E59">
        <v>2.0699999999999998</v>
      </c>
      <c r="F59" s="2">
        <v>16.5</v>
      </c>
      <c r="G59" s="2">
        <v>8</v>
      </c>
      <c r="H59">
        <v>1</v>
      </c>
      <c r="I59">
        <v>-1</v>
      </c>
      <c r="J59">
        <v>35</v>
      </c>
      <c r="K59">
        <v>2.76</v>
      </c>
      <c r="L59" s="2">
        <v>23.3</v>
      </c>
      <c r="T59" s="8">
        <v>-1</v>
      </c>
      <c r="U59" s="10">
        <v>3.48</v>
      </c>
      <c r="V59" s="11"/>
      <c r="W59" s="11">
        <v>2.25</v>
      </c>
      <c r="X59" s="11"/>
      <c r="Y59" s="11"/>
      <c r="Z59" s="11"/>
      <c r="AA59" s="11">
        <v>1.8</v>
      </c>
      <c r="AB59" s="75"/>
      <c r="AC59" s="75"/>
      <c r="AD59" s="75"/>
      <c r="AE59" s="75"/>
      <c r="AF59" s="11">
        <v>2.44</v>
      </c>
      <c r="AG59" s="11"/>
      <c r="AH59" s="11">
        <v>1.36</v>
      </c>
      <c r="AI59" s="11"/>
      <c r="AJ59" s="12">
        <v>1.38</v>
      </c>
      <c r="AV59" s="8">
        <v>-1</v>
      </c>
      <c r="AW59" s="10"/>
      <c r="AX59" s="11"/>
      <c r="AY59" s="11"/>
      <c r="AZ59" s="11"/>
      <c r="BA59" s="11"/>
      <c r="BB59" s="12"/>
    </row>
    <row r="60" spans="1:54">
      <c r="A60" s="2">
        <v>3</v>
      </c>
      <c r="B60">
        <v>-1</v>
      </c>
      <c r="C60">
        <v>-1</v>
      </c>
      <c r="D60">
        <v>45</v>
      </c>
      <c r="E60">
        <v>1.98</v>
      </c>
      <c r="F60" s="2">
        <v>18.5</v>
      </c>
      <c r="G60" s="2">
        <v>9</v>
      </c>
      <c r="H60">
        <v>-1</v>
      </c>
      <c r="I60">
        <v>0</v>
      </c>
      <c r="J60">
        <v>45</v>
      </c>
      <c r="K60">
        <v>1.39</v>
      </c>
      <c r="L60" s="2">
        <v>15.5</v>
      </c>
      <c r="T60" s="9">
        <v>1</v>
      </c>
      <c r="U60" s="13">
        <v>3.15</v>
      </c>
      <c r="V60" s="14"/>
      <c r="W60" s="14">
        <v>2.29</v>
      </c>
      <c r="X60" s="14"/>
      <c r="Y60" s="14"/>
      <c r="Z60" s="14"/>
      <c r="AA60" s="14">
        <v>1.85</v>
      </c>
      <c r="AB60" s="74"/>
      <c r="AC60" s="74"/>
      <c r="AD60" s="74"/>
      <c r="AE60" s="74"/>
      <c r="AF60" s="14">
        <v>2.9</v>
      </c>
      <c r="AG60" s="14"/>
      <c r="AH60" s="14">
        <v>2.54</v>
      </c>
      <c r="AI60" s="14"/>
      <c r="AJ60" s="15">
        <v>2.5499999999999998</v>
      </c>
      <c r="AV60" s="9">
        <v>1</v>
      </c>
      <c r="AW60" s="13"/>
      <c r="AX60" s="14"/>
      <c r="AY60" s="14"/>
      <c r="AZ60" s="14"/>
      <c r="BA60" s="14"/>
      <c r="BB60" s="15"/>
    </row>
    <row r="61" spans="1:54" ht="15.75" thickBot="1">
      <c r="A61" s="2">
        <v>7</v>
      </c>
      <c r="B61">
        <v>-1</v>
      </c>
      <c r="C61">
        <v>-1</v>
      </c>
      <c r="D61">
        <v>25</v>
      </c>
      <c r="E61">
        <v>3.17</v>
      </c>
      <c r="F61" s="2">
        <v>24.5</v>
      </c>
      <c r="G61" s="2">
        <v>10</v>
      </c>
      <c r="H61">
        <v>1</v>
      </c>
      <c r="I61">
        <v>0</v>
      </c>
      <c r="J61">
        <v>25</v>
      </c>
      <c r="K61">
        <v>1.3</v>
      </c>
      <c r="L61" s="2">
        <v>0</v>
      </c>
    </row>
    <row r="62" spans="1:54" ht="16.5" thickTop="1" thickBot="1">
      <c r="A62" s="2">
        <v>10</v>
      </c>
      <c r="B62">
        <v>1</v>
      </c>
      <c r="C62">
        <v>0</v>
      </c>
      <c r="D62">
        <v>25</v>
      </c>
      <c r="E62">
        <v>1.3</v>
      </c>
      <c r="F62" s="2">
        <v>0</v>
      </c>
      <c r="G62" s="2">
        <v>11</v>
      </c>
      <c r="H62">
        <v>-1</v>
      </c>
      <c r="I62">
        <v>-1</v>
      </c>
      <c r="J62">
        <v>35</v>
      </c>
      <c r="K62">
        <v>2.42</v>
      </c>
      <c r="L62" s="2">
        <v>22.3</v>
      </c>
      <c r="T62" s="73" t="s">
        <v>16</v>
      </c>
      <c r="U62" s="3"/>
      <c r="V62" s="4"/>
      <c r="W62" s="4">
        <v>-1</v>
      </c>
      <c r="X62" s="4"/>
      <c r="Y62" s="4"/>
      <c r="Z62" s="4"/>
      <c r="AA62" s="5"/>
      <c r="AB62" s="4"/>
      <c r="AC62" s="4"/>
      <c r="AD62" s="4"/>
      <c r="AE62" s="4"/>
      <c r="AF62" s="57">
        <v>0</v>
      </c>
      <c r="AG62" s="58"/>
      <c r="AH62" s="58"/>
      <c r="AI62" s="58"/>
      <c r="AJ62" s="59"/>
      <c r="AV62" t="s">
        <v>16</v>
      </c>
      <c r="AW62" s="3"/>
      <c r="AX62" s="4">
        <v>-1</v>
      </c>
      <c r="AY62" s="5"/>
      <c r="AZ62" s="57">
        <v>0</v>
      </c>
      <c r="BA62" s="58"/>
      <c r="BB62" s="59"/>
    </row>
    <row r="63" spans="1:54" ht="15.75" thickTop="1">
      <c r="A63" s="2">
        <v>11</v>
      </c>
      <c r="B63">
        <v>-1</v>
      </c>
      <c r="C63">
        <v>-1</v>
      </c>
      <c r="D63">
        <v>35</v>
      </c>
      <c r="E63">
        <v>2.42</v>
      </c>
      <c r="F63" s="2">
        <v>22.3</v>
      </c>
      <c r="G63" s="2">
        <v>12</v>
      </c>
      <c r="H63">
        <v>1</v>
      </c>
      <c r="I63">
        <v>-1</v>
      </c>
      <c r="J63">
        <v>45</v>
      </c>
      <c r="K63">
        <v>2.78</v>
      </c>
      <c r="L63" s="2">
        <v>23.6</v>
      </c>
      <c r="U63" s="65">
        <v>25</v>
      </c>
      <c r="V63" s="66"/>
      <c r="W63" s="65">
        <v>35</v>
      </c>
      <c r="X63" s="70"/>
      <c r="Y63" s="70"/>
      <c r="Z63" s="66"/>
      <c r="AA63" s="65">
        <v>45</v>
      </c>
      <c r="AB63" s="70"/>
      <c r="AC63" s="70"/>
      <c r="AD63" s="70"/>
      <c r="AE63" s="66"/>
      <c r="AF63" s="60">
        <v>25</v>
      </c>
      <c r="AG63" s="61"/>
      <c r="AH63" s="60">
        <v>35</v>
      </c>
      <c r="AI63" s="61"/>
      <c r="AJ63" s="7">
        <v>45</v>
      </c>
      <c r="AW63" s="6">
        <v>25</v>
      </c>
      <c r="AX63" s="6">
        <v>35</v>
      </c>
      <c r="AY63" s="6">
        <v>45</v>
      </c>
      <c r="AZ63" s="7">
        <v>25</v>
      </c>
      <c r="BA63" s="7">
        <v>35</v>
      </c>
      <c r="BB63" s="7">
        <v>45</v>
      </c>
    </row>
    <row r="64" spans="1:54">
      <c r="T64" s="8">
        <v>-1</v>
      </c>
      <c r="U64" s="10">
        <v>3.17</v>
      </c>
      <c r="V64" s="11"/>
      <c r="W64" s="11">
        <v>2.42</v>
      </c>
      <c r="X64" s="11"/>
      <c r="Y64" s="11"/>
      <c r="Z64" s="11"/>
      <c r="AA64" s="11">
        <v>1.98</v>
      </c>
      <c r="AB64" s="11"/>
      <c r="AC64" s="11"/>
      <c r="AD64" s="11"/>
      <c r="AE64" s="11"/>
      <c r="AF64" s="11">
        <v>2.84</v>
      </c>
      <c r="AG64" s="11"/>
      <c r="AH64" s="11">
        <v>2.0699999999999998</v>
      </c>
      <c r="AI64" s="11"/>
      <c r="AJ64" s="12">
        <v>1.39</v>
      </c>
      <c r="AV64" s="8">
        <v>-1</v>
      </c>
      <c r="AW64" s="10"/>
      <c r="AX64" s="11"/>
      <c r="AY64" s="11"/>
      <c r="AZ64" s="11"/>
      <c r="BA64" s="11"/>
      <c r="BB64" s="12"/>
    </row>
    <row r="65" spans="1:54">
      <c r="A65" t="s">
        <v>17</v>
      </c>
      <c r="B65" t="s">
        <v>1</v>
      </c>
      <c r="C65" t="s">
        <v>3</v>
      </c>
      <c r="D65" t="s">
        <v>2</v>
      </c>
      <c r="E65" t="s">
        <v>18</v>
      </c>
      <c r="F65" t="s">
        <v>19</v>
      </c>
      <c r="G65" t="s">
        <v>17</v>
      </c>
      <c r="H65" t="s">
        <v>1</v>
      </c>
      <c r="I65" t="s">
        <v>3</v>
      </c>
      <c r="J65" t="s">
        <v>2</v>
      </c>
      <c r="K65" t="s">
        <v>18</v>
      </c>
      <c r="L65" t="s">
        <v>19</v>
      </c>
      <c r="T65" s="9">
        <v>1</v>
      </c>
      <c r="U65" s="13">
        <v>2.4500000000000002</v>
      </c>
      <c r="V65" s="14"/>
      <c r="W65" s="14">
        <v>2.76</v>
      </c>
      <c r="X65" s="14"/>
      <c r="Y65" s="14"/>
      <c r="Z65" s="14"/>
      <c r="AA65" s="14">
        <v>2.78</v>
      </c>
      <c r="AB65" s="14"/>
      <c r="AC65" s="14"/>
      <c r="AD65" s="14"/>
      <c r="AE65" s="14"/>
      <c r="AF65" s="14">
        <v>2.5099999999999998</v>
      </c>
      <c r="AG65" s="14"/>
      <c r="AH65" s="14">
        <v>2.2200000000000002</v>
      </c>
      <c r="AI65" s="14"/>
      <c r="AJ65" s="15">
        <v>2.2200000000000002</v>
      </c>
      <c r="AV65" s="9">
        <v>1</v>
      </c>
      <c r="AW65" s="13"/>
      <c r="AX65" s="14"/>
      <c r="AY65" s="14"/>
      <c r="AZ65" s="14"/>
      <c r="BA65" s="14"/>
      <c r="BB65" s="15"/>
    </row>
    <row r="66" spans="1:54" ht="15.75" thickBot="1">
      <c r="A66" s="2">
        <v>8</v>
      </c>
      <c r="B66">
        <v>1</v>
      </c>
      <c r="C66">
        <v>-1</v>
      </c>
      <c r="D66">
        <v>35</v>
      </c>
      <c r="E66">
        <v>2.94</v>
      </c>
      <c r="F66" s="2">
        <v>28.5</v>
      </c>
      <c r="G66" s="2">
        <v>1</v>
      </c>
      <c r="H66">
        <v>-1</v>
      </c>
      <c r="I66">
        <v>0</v>
      </c>
      <c r="J66">
        <v>25</v>
      </c>
      <c r="K66">
        <v>2.83</v>
      </c>
      <c r="L66" s="2">
        <v>15.29</v>
      </c>
    </row>
    <row r="67" spans="1:54" ht="16.5" thickTop="1" thickBot="1">
      <c r="A67" s="2">
        <v>4</v>
      </c>
      <c r="B67">
        <v>1</v>
      </c>
      <c r="C67">
        <v>-1</v>
      </c>
      <c r="D67">
        <v>25</v>
      </c>
      <c r="E67">
        <v>2.85</v>
      </c>
      <c r="F67" s="2">
        <v>25.8</v>
      </c>
      <c r="G67" s="2">
        <v>2</v>
      </c>
      <c r="H67">
        <v>1</v>
      </c>
      <c r="I67">
        <v>0</v>
      </c>
      <c r="J67">
        <v>35</v>
      </c>
      <c r="K67">
        <v>2.2999999999999998</v>
      </c>
      <c r="L67" s="2">
        <v>13.5</v>
      </c>
      <c r="T67" s="73" t="s">
        <v>17</v>
      </c>
      <c r="U67" s="3"/>
      <c r="V67" s="4"/>
      <c r="W67" s="4">
        <v>-1</v>
      </c>
      <c r="X67" s="4"/>
      <c r="Y67" s="4"/>
      <c r="Z67" s="4"/>
      <c r="AA67" s="5"/>
      <c r="AB67" s="4"/>
      <c r="AC67" s="4"/>
      <c r="AD67" s="4"/>
      <c r="AE67" s="4"/>
      <c r="AF67" s="57">
        <v>0</v>
      </c>
      <c r="AG67" s="58"/>
      <c r="AH67" s="58"/>
      <c r="AI67" s="58"/>
      <c r="AJ67" s="59"/>
      <c r="AV67" t="s">
        <v>17</v>
      </c>
      <c r="AW67" s="3"/>
      <c r="AX67" s="4">
        <v>-1</v>
      </c>
      <c r="AY67" s="5"/>
      <c r="AZ67" s="57">
        <v>0</v>
      </c>
      <c r="BA67" s="58"/>
      <c r="BB67" s="59"/>
    </row>
    <row r="68" spans="1:54" ht="15.75" thickTop="1">
      <c r="A68" s="2">
        <v>7</v>
      </c>
      <c r="B68">
        <v>-1</v>
      </c>
      <c r="C68">
        <v>-1</v>
      </c>
      <c r="D68">
        <v>25</v>
      </c>
      <c r="E68">
        <v>2.84</v>
      </c>
      <c r="F68" s="2">
        <v>16.100000000000001</v>
      </c>
      <c r="G68" s="2">
        <v>3</v>
      </c>
      <c r="H68">
        <v>-1</v>
      </c>
      <c r="I68">
        <v>-1</v>
      </c>
      <c r="J68">
        <v>45</v>
      </c>
      <c r="K68">
        <v>2.12</v>
      </c>
      <c r="L68" s="2">
        <v>13.8</v>
      </c>
      <c r="M68">
        <v>1.52</v>
      </c>
      <c r="U68" s="65">
        <v>25</v>
      </c>
      <c r="V68" s="66"/>
      <c r="W68" s="65">
        <v>35</v>
      </c>
      <c r="X68" s="70"/>
      <c r="Y68" s="70"/>
      <c r="Z68" s="66"/>
      <c r="AA68" s="65">
        <v>45</v>
      </c>
      <c r="AB68" s="70"/>
      <c r="AC68" s="70"/>
      <c r="AD68" s="70"/>
      <c r="AE68" s="66"/>
      <c r="AF68" s="60">
        <v>25</v>
      </c>
      <c r="AG68" s="61"/>
      <c r="AH68" s="60">
        <v>35</v>
      </c>
      <c r="AI68" s="61"/>
      <c r="AJ68" s="7">
        <v>45</v>
      </c>
      <c r="AW68" s="6">
        <v>25</v>
      </c>
      <c r="AX68" s="6">
        <v>35</v>
      </c>
      <c r="AY68" s="6">
        <v>45</v>
      </c>
      <c r="AZ68" s="7">
        <v>25</v>
      </c>
      <c r="BA68" s="7">
        <v>35</v>
      </c>
      <c r="BB68" s="7">
        <v>45</v>
      </c>
    </row>
    <row r="69" spans="1:54">
      <c r="A69" s="2">
        <v>10</v>
      </c>
      <c r="B69">
        <v>1</v>
      </c>
      <c r="C69">
        <v>0</v>
      </c>
      <c r="D69">
        <v>25</v>
      </c>
      <c r="E69">
        <v>2.98</v>
      </c>
      <c r="F69" s="2">
        <v>20.7</v>
      </c>
      <c r="G69" s="2">
        <v>4</v>
      </c>
      <c r="H69">
        <v>1</v>
      </c>
      <c r="I69">
        <v>-1</v>
      </c>
      <c r="J69">
        <v>25</v>
      </c>
      <c r="K69">
        <v>2.85</v>
      </c>
      <c r="L69" s="2">
        <v>25.8</v>
      </c>
      <c r="T69" s="8">
        <v>-1</v>
      </c>
      <c r="U69" s="10">
        <v>2.84</v>
      </c>
      <c r="V69" s="11"/>
      <c r="W69" s="11">
        <v>2.78</v>
      </c>
      <c r="X69" s="11"/>
      <c r="Y69" s="11"/>
      <c r="Z69" s="11"/>
      <c r="AA69" s="11">
        <v>2.12</v>
      </c>
      <c r="AB69" s="11"/>
      <c r="AC69" s="11"/>
      <c r="AD69" s="11"/>
      <c r="AE69" s="11"/>
      <c r="AF69" s="11">
        <v>2.83</v>
      </c>
      <c r="AG69" s="11"/>
      <c r="AH69" s="11">
        <v>2.3199999999999998</v>
      </c>
      <c r="AI69" s="11"/>
      <c r="AJ69" s="12">
        <v>1.48</v>
      </c>
      <c r="AV69" s="8">
        <v>-1</v>
      </c>
      <c r="AW69" s="10"/>
      <c r="AX69" s="11"/>
      <c r="AY69" s="11"/>
      <c r="AZ69" s="11"/>
      <c r="BA69" s="11"/>
      <c r="BB69" s="12"/>
    </row>
    <row r="70" spans="1:54">
      <c r="A70" s="2">
        <v>5</v>
      </c>
      <c r="B70">
        <v>-1</v>
      </c>
      <c r="C70">
        <v>0</v>
      </c>
      <c r="D70">
        <v>35</v>
      </c>
      <c r="E70">
        <v>2.3199999999999998</v>
      </c>
      <c r="F70" s="2">
        <v>14.8</v>
      </c>
      <c r="G70" s="2">
        <v>5</v>
      </c>
      <c r="H70">
        <v>-1</v>
      </c>
      <c r="I70">
        <v>0</v>
      </c>
      <c r="J70">
        <v>35</v>
      </c>
      <c r="K70">
        <v>2.3199999999999998</v>
      </c>
      <c r="L70" s="2">
        <v>14.8</v>
      </c>
      <c r="T70" s="9">
        <v>1</v>
      </c>
      <c r="U70" s="13">
        <v>2.85</v>
      </c>
      <c r="V70" s="14"/>
      <c r="W70" s="14">
        <v>2.94</v>
      </c>
      <c r="X70" s="14"/>
      <c r="Y70" s="14"/>
      <c r="Z70" s="14"/>
      <c r="AA70" s="14">
        <v>1.95</v>
      </c>
      <c r="AB70" s="14"/>
      <c r="AC70" s="14"/>
      <c r="AD70" s="14"/>
      <c r="AE70" s="14"/>
      <c r="AF70" s="14">
        <v>2.98</v>
      </c>
      <c r="AG70" s="14"/>
      <c r="AH70" s="14">
        <v>2.2999999999999998</v>
      </c>
      <c r="AI70" s="14"/>
      <c r="AJ70" s="15">
        <v>2.2799999999999998</v>
      </c>
      <c r="AV70" s="9">
        <v>1</v>
      </c>
      <c r="AW70" s="13"/>
      <c r="AX70" s="14"/>
      <c r="AY70" s="14"/>
      <c r="AZ70" s="14"/>
      <c r="BA70" s="14"/>
      <c r="BB70" s="15"/>
    </row>
    <row r="71" spans="1:54">
      <c r="A71" s="2">
        <v>3</v>
      </c>
      <c r="B71">
        <v>-1</v>
      </c>
      <c r="C71">
        <v>-1</v>
      </c>
      <c r="D71">
        <v>45</v>
      </c>
      <c r="E71">
        <v>2.12</v>
      </c>
      <c r="F71" s="2">
        <v>13.8</v>
      </c>
      <c r="G71" s="2">
        <v>6</v>
      </c>
      <c r="H71">
        <v>1</v>
      </c>
      <c r="I71">
        <v>0</v>
      </c>
      <c r="J71">
        <v>45</v>
      </c>
      <c r="K71">
        <v>2.2799999999999998</v>
      </c>
      <c r="L71" s="2">
        <v>16.3</v>
      </c>
    </row>
    <row r="72" spans="1:54">
      <c r="A72" s="2">
        <v>9</v>
      </c>
      <c r="B72">
        <v>-1</v>
      </c>
      <c r="C72">
        <v>0</v>
      </c>
      <c r="D72">
        <v>45</v>
      </c>
      <c r="E72">
        <v>1.48</v>
      </c>
      <c r="F72" s="2">
        <v>13.2</v>
      </c>
      <c r="G72" s="2">
        <v>7</v>
      </c>
      <c r="H72">
        <v>-1</v>
      </c>
      <c r="I72">
        <v>-1</v>
      </c>
      <c r="J72">
        <v>25</v>
      </c>
      <c r="K72">
        <v>2.84</v>
      </c>
      <c r="L72" s="2">
        <v>16.100000000000001</v>
      </c>
    </row>
    <row r="73" spans="1:54" ht="15.75" thickBot="1">
      <c r="A73" s="2">
        <v>2</v>
      </c>
      <c r="B73">
        <v>1</v>
      </c>
      <c r="C73">
        <v>0</v>
      </c>
      <c r="D73">
        <v>35</v>
      </c>
      <c r="E73">
        <v>2.2999999999999998</v>
      </c>
      <c r="F73" s="2">
        <v>13.5</v>
      </c>
      <c r="G73" s="2">
        <v>8</v>
      </c>
      <c r="H73">
        <v>1</v>
      </c>
      <c r="I73">
        <v>-1</v>
      </c>
      <c r="J73">
        <v>35</v>
      </c>
      <c r="K73">
        <v>2.94</v>
      </c>
      <c r="L73" s="2">
        <v>28.5</v>
      </c>
    </row>
    <row r="74" spans="1:54" ht="16.5" thickTop="1" thickBot="1">
      <c r="A74" s="2">
        <v>12</v>
      </c>
      <c r="B74">
        <v>1</v>
      </c>
      <c r="C74">
        <v>-1</v>
      </c>
      <c r="D74">
        <v>45</v>
      </c>
      <c r="E74">
        <v>1.95</v>
      </c>
      <c r="F74" s="2">
        <v>19.32</v>
      </c>
      <c r="G74" s="2">
        <v>9</v>
      </c>
      <c r="H74">
        <v>-1</v>
      </c>
      <c r="I74">
        <v>0</v>
      </c>
      <c r="J74">
        <v>45</v>
      </c>
      <c r="K74">
        <v>1.48</v>
      </c>
      <c r="L74" s="2">
        <v>13.2</v>
      </c>
      <c r="T74" s="164" t="s">
        <v>102</v>
      </c>
      <c r="U74" s="165"/>
      <c r="V74" s="166"/>
    </row>
    <row r="75" spans="1:54" ht="15.75" thickTop="1">
      <c r="A75" s="2">
        <v>11</v>
      </c>
      <c r="B75">
        <v>-1</v>
      </c>
      <c r="C75">
        <v>-1</v>
      </c>
      <c r="D75">
        <v>35</v>
      </c>
      <c r="E75">
        <v>2.78</v>
      </c>
      <c r="F75" s="2">
        <v>19.5</v>
      </c>
      <c r="G75" s="2">
        <v>10</v>
      </c>
      <c r="H75">
        <v>1</v>
      </c>
      <c r="I75">
        <v>0</v>
      </c>
      <c r="J75">
        <v>25</v>
      </c>
      <c r="K75">
        <v>2.98</v>
      </c>
      <c r="L75" s="2">
        <v>20.7</v>
      </c>
      <c r="U75" s="3"/>
      <c r="V75" s="4"/>
      <c r="W75" s="4">
        <v>-1</v>
      </c>
      <c r="X75" s="4"/>
      <c r="Y75" s="4"/>
      <c r="Z75" s="4"/>
      <c r="AA75" s="5"/>
      <c r="AB75" s="4"/>
      <c r="AC75" s="4"/>
      <c r="AD75" s="4"/>
      <c r="AE75" s="4"/>
      <c r="AF75" s="57">
        <v>0</v>
      </c>
      <c r="AG75" s="58"/>
      <c r="AH75" s="58"/>
      <c r="AI75" s="58"/>
      <c r="AJ75" s="59"/>
    </row>
    <row r="76" spans="1:54">
      <c r="A76" s="2">
        <v>1</v>
      </c>
      <c r="B76">
        <v>-1</v>
      </c>
      <c r="C76">
        <v>0</v>
      </c>
      <c r="D76">
        <v>25</v>
      </c>
      <c r="E76">
        <v>2.83</v>
      </c>
      <c r="F76" s="2">
        <v>15.29</v>
      </c>
      <c r="G76" s="2">
        <v>11</v>
      </c>
      <c r="H76">
        <v>-1</v>
      </c>
      <c r="I76">
        <v>-1</v>
      </c>
      <c r="J76">
        <v>35</v>
      </c>
      <c r="K76">
        <v>2.78</v>
      </c>
      <c r="L76" s="2">
        <v>19.5</v>
      </c>
      <c r="U76" s="65">
        <v>25</v>
      </c>
      <c r="V76" s="66"/>
      <c r="W76" s="65">
        <v>35</v>
      </c>
      <c r="X76" s="70"/>
      <c r="Y76" s="70"/>
      <c r="Z76" s="66"/>
      <c r="AA76" s="71">
        <v>45</v>
      </c>
      <c r="AB76" s="72"/>
      <c r="AC76" s="35"/>
      <c r="AD76" s="35"/>
      <c r="AE76" s="35"/>
      <c r="AF76" s="60">
        <v>25</v>
      </c>
      <c r="AG76" s="61"/>
      <c r="AH76" s="60">
        <v>35</v>
      </c>
      <c r="AI76" s="61"/>
      <c r="AJ76" s="76">
        <v>45</v>
      </c>
    </row>
    <row r="77" spans="1:54">
      <c r="A77" s="2">
        <v>6</v>
      </c>
      <c r="B77">
        <v>1</v>
      </c>
      <c r="C77">
        <v>0</v>
      </c>
      <c r="D77">
        <v>45</v>
      </c>
      <c r="E77">
        <v>2.2799999999999998</v>
      </c>
      <c r="F77" s="2">
        <v>16.3</v>
      </c>
      <c r="G77" s="2">
        <v>12</v>
      </c>
      <c r="H77">
        <v>1</v>
      </c>
      <c r="I77">
        <v>-1</v>
      </c>
      <c r="J77">
        <v>45</v>
      </c>
      <c r="K77">
        <v>1.95</v>
      </c>
      <c r="L77" s="2">
        <v>19.32</v>
      </c>
      <c r="T77" s="156">
        <v>-1</v>
      </c>
      <c r="U77" s="89">
        <v>3.48</v>
      </c>
      <c r="V77" s="84"/>
      <c r="W77" s="92">
        <v>2.25</v>
      </c>
      <c r="X77" s="92"/>
      <c r="Y77" s="92"/>
      <c r="Z77" s="92"/>
      <c r="AA77" s="84">
        <v>1.8</v>
      </c>
      <c r="AB77" s="84"/>
      <c r="AC77" s="84"/>
      <c r="AD77" s="84"/>
      <c r="AE77" s="83"/>
      <c r="AF77" s="77">
        <v>2.44</v>
      </c>
      <c r="AG77" s="78"/>
      <c r="AH77" s="16">
        <v>1.36</v>
      </c>
      <c r="AI77" s="23"/>
      <c r="AJ77" s="20">
        <v>1.38</v>
      </c>
      <c r="AV77">
        <v>3.48</v>
      </c>
      <c r="AW77">
        <v>2.25</v>
      </c>
      <c r="AX77">
        <v>1.8</v>
      </c>
      <c r="AY77">
        <v>2.44</v>
      </c>
      <c r="AZ77">
        <v>1.36</v>
      </c>
      <c r="BA77">
        <v>1.38</v>
      </c>
    </row>
    <row r="78" spans="1:54">
      <c r="A78" s="2"/>
      <c r="F78" s="2"/>
      <c r="G78" s="2"/>
      <c r="L78" s="2"/>
      <c r="T78" s="157"/>
      <c r="U78" s="90">
        <v>3.17</v>
      </c>
      <c r="V78" s="86"/>
      <c r="W78" s="93">
        <v>2.42</v>
      </c>
      <c r="X78" s="93"/>
      <c r="Y78" s="93"/>
      <c r="Z78" s="93"/>
      <c r="AA78" s="86">
        <v>1.98</v>
      </c>
      <c r="AB78" s="86"/>
      <c r="AC78" s="86"/>
      <c r="AD78" s="86"/>
      <c r="AE78" s="85"/>
      <c r="AF78" s="79">
        <v>2.84</v>
      </c>
      <c r="AG78" s="80"/>
      <c r="AH78" s="17">
        <v>2.0699999999999998</v>
      </c>
      <c r="AI78" s="19"/>
      <c r="AJ78" s="21">
        <v>1.39</v>
      </c>
      <c r="AV78">
        <v>3.17</v>
      </c>
      <c r="AW78">
        <v>2.42</v>
      </c>
      <c r="AX78">
        <v>1.98</v>
      </c>
      <c r="AY78">
        <v>2.84</v>
      </c>
      <c r="AZ78">
        <v>2.0699999999999998</v>
      </c>
      <c r="BA78">
        <v>1.39</v>
      </c>
    </row>
    <row r="79" spans="1:54">
      <c r="A79" s="2"/>
      <c r="F79" s="2"/>
      <c r="G79" s="2"/>
      <c r="L79" s="2"/>
      <c r="T79" s="158"/>
      <c r="U79" s="91">
        <v>2.84</v>
      </c>
      <c r="V79" s="88"/>
      <c r="W79" s="94">
        <v>2.78</v>
      </c>
      <c r="X79" s="94"/>
      <c r="Y79" s="94"/>
      <c r="Z79" s="94"/>
      <c r="AA79" s="88">
        <v>2.12</v>
      </c>
      <c r="AB79" s="88"/>
      <c r="AC79" s="88"/>
      <c r="AD79" s="88"/>
      <c r="AE79" s="87"/>
      <c r="AF79" s="81">
        <v>2.83</v>
      </c>
      <c r="AG79" s="82"/>
      <c r="AH79" s="18">
        <v>2.3199999999999998</v>
      </c>
      <c r="AI79" s="24"/>
      <c r="AJ79" s="22">
        <v>1.48</v>
      </c>
      <c r="AV79">
        <v>2.84</v>
      </c>
      <c r="AW79">
        <v>2.78</v>
      </c>
      <c r="AX79">
        <v>2.12</v>
      </c>
      <c r="AY79">
        <v>2.83</v>
      </c>
      <c r="AZ79">
        <v>2.3199999999999998</v>
      </c>
      <c r="BA79">
        <v>1.48</v>
      </c>
    </row>
    <row r="80" spans="1:54">
      <c r="T80" s="62">
        <v>1</v>
      </c>
      <c r="U80" s="89">
        <v>3.15</v>
      </c>
      <c r="V80" s="84"/>
      <c r="W80" s="92">
        <v>2.29</v>
      </c>
      <c r="X80" s="92"/>
      <c r="Y80" s="92"/>
      <c r="Z80" s="78"/>
      <c r="AA80" s="89">
        <v>1.85</v>
      </c>
      <c r="AB80" s="84"/>
      <c r="AC80" s="84"/>
      <c r="AD80" s="84"/>
      <c r="AE80" s="83"/>
      <c r="AF80" s="77">
        <v>2.9</v>
      </c>
      <c r="AG80" s="78"/>
      <c r="AH80" s="16">
        <v>2.54</v>
      </c>
      <c r="AI80" s="23"/>
      <c r="AJ80" s="20">
        <v>2.5499999999999998</v>
      </c>
      <c r="AV80">
        <v>3.15</v>
      </c>
      <c r="AW80">
        <v>2.29</v>
      </c>
      <c r="AX80">
        <v>1.85</v>
      </c>
      <c r="AY80">
        <v>2.9</v>
      </c>
      <c r="AZ80">
        <v>2.54</v>
      </c>
      <c r="BA80">
        <v>2.5499999999999998</v>
      </c>
    </row>
    <row r="81" spans="18:54">
      <c r="T81" s="63"/>
      <c r="U81" s="90">
        <v>2.4500000000000002</v>
      </c>
      <c r="V81" s="86"/>
      <c r="W81" s="93">
        <v>2.76</v>
      </c>
      <c r="X81" s="93"/>
      <c r="Y81" s="93"/>
      <c r="Z81" s="80"/>
      <c r="AA81" s="90">
        <v>2.78</v>
      </c>
      <c r="AB81" s="86"/>
      <c r="AC81" s="86"/>
      <c r="AD81" s="86"/>
      <c r="AE81" s="85"/>
      <c r="AF81" s="79">
        <v>2.5099999999999998</v>
      </c>
      <c r="AG81" s="80"/>
      <c r="AH81" s="17">
        <v>2.2200000000000002</v>
      </c>
      <c r="AI81" s="19"/>
      <c r="AJ81" s="21">
        <v>2.2200000000000002</v>
      </c>
      <c r="AV81">
        <v>2.4500000000000002</v>
      </c>
      <c r="AW81">
        <v>2.76</v>
      </c>
      <c r="AX81">
        <v>2.78</v>
      </c>
      <c r="AY81">
        <v>2.5099999999999998</v>
      </c>
      <c r="AZ81">
        <v>2.2200000000000002</v>
      </c>
      <c r="BA81">
        <v>2.2200000000000002</v>
      </c>
    </row>
    <row r="82" spans="18:54">
      <c r="T82" s="64"/>
      <c r="U82" s="91">
        <v>2.85</v>
      </c>
      <c r="V82" s="88"/>
      <c r="W82" s="94">
        <v>2.94</v>
      </c>
      <c r="X82" s="94"/>
      <c r="Y82" s="94"/>
      <c r="Z82" s="82"/>
      <c r="AA82" s="91">
        <v>1.95</v>
      </c>
      <c r="AB82" s="88"/>
      <c r="AC82" s="88"/>
      <c r="AD82" s="88"/>
      <c r="AE82" s="87"/>
      <c r="AF82" s="81">
        <v>2.98</v>
      </c>
      <c r="AG82" s="82"/>
      <c r="AH82" s="18">
        <v>2.2999999999999998</v>
      </c>
      <c r="AI82" s="24"/>
      <c r="AJ82" s="22">
        <v>2.2799999999999998</v>
      </c>
      <c r="AV82">
        <v>2.85</v>
      </c>
      <c r="AW82">
        <v>2.94</v>
      </c>
      <c r="AX82">
        <v>1.95</v>
      </c>
      <c r="AY82">
        <v>2.98</v>
      </c>
      <c r="AZ82">
        <v>2.2999999999999998</v>
      </c>
      <c r="BA82">
        <v>2.2799999999999998</v>
      </c>
    </row>
    <row r="84" spans="18:54">
      <c r="U84" s="3"/>
      <c r="V84" s="4"/>
      <c r="W84" s="4">
        <v>-1</v>
      </c>
      <c r="X84" s="4"/>
      <c r="Y84" s="4"/>
      <c r="Z84" s="4"/>
      <c r="AA84" s="5"/>
      <c r="AB84" s="4"/>
      <c r="AC84" s="48"/>
      <c r="AD84" s="47"/>
      <c r="AE84" s="46"/>
      <c r="AF84" s="112">
        <v>0</v>
      </c>
      <c r="AG84" s="112"/>
      <c r="AH84" s="112"/>
      <c r="AI84" s="112"/>
      <c r="AJ84" s="112"/>
      <c r="AK84" s="112"/>
    </row>
    <row r="85" spans="18:54" ht="15.75" thickBot="1">
      <c r="U85" s="104">
        <v>25</v>
      </c>
      <c r="V85" s="105"/>
      <c r="W85" s="104">
        <v>35</v>
      </c>
      <c r="X85" s="106"/>
      <c r="Y85" s="106"/>
      <c r="Z85" s="105"/>
      <c r="AA85" s="104">
        <v>45</v>
      </c>
      <c r="AB85" s="105"/>
      <c r="AC85" s="48"/>
      <c r="AD85" s="47"/>
      <c r="AE85" s="47"/>
      <c r="AF85" s="40">
        <v>25</v>
      </c>
      <c r="AG85" s="7"/>
      <c r="AH85" s="113">
        <v>35</v>
      </c>
      <c r="AI85" s="114"/>
      <c r="AJ85" s="110">
        <v>45</v>
      </c>
      <c r="AK85" s="111"/>
    </row>
    <row r="86" spans="18:54">
      <c r="T86" s="159">
        <v>-1</v>
      </c>
      <c r="U86" s="25" t="s">
        <v>23</v>
      </c>
      <c r="V86" s="26">
        <f>AVERAGE(U77:U79)</f>
        <v>3.1633333333333336</v>
      </c>
      <c r="W86" s="25" t="s">
        <v>23</v>
      </c>
      <c r="X86" s="95">
        <f>AVERAGE(W77:W79)</f>
        <v>2.4833333333333329</v>
      </c>
      <c r="Y86" s="96"/>
      <c r="Z86" s="97"/>
      <c r="AA86" s="25" t="s">
        <v>23</v>
      </c>
      <c r="AB86" s="37">
        <f>AVERAGE(AA77:AA79)</f>
        <v>1.9666666666666668</v>
      </c>
      <c r="AC86" s="49"/>
      <c r="AD86" s="45"/>
      <c r="AE86" s="67">
        <v>-1</v>
      </c>
      <c r="AF86" s="41" t="s">
        <v>23</v>
      </c>
      <c r="AG86" s="26">
        <f>AVERAGE(AF77:AF79)</f>
        <v>2.7033333333333331</v>
      </c>
      <c r="AH86" s="25" t="s">
        <v>23</v>
      </c>
      <c r="AI86" s="26">
        <f>AVERAGE(AH77:AH79)</f>
        <v>1.9166666666666667</v>
      </c>
      <c r="AJ86" s="25" t="s">
        <v>23</v>
      </c>
      <c r="AK86" s="26">
        <f>AVERAGE(AJ77:AJ79)</f>
        <v>1.4166666666666667</v>
      </c>
      <c r="BB86">
        <f>SUMPRODUCT(AV77:BA82,AV77:BA82)</f>
        <v>217.4949</v>
      </c>
    </row>
    <row r="87" spans="18:54">
      <c r="R87" s="34"/>
      <c r="T87" s="160"/>
      <c r="U87" s="27" t="s">
        <v>24</v>
      </c>
      <c r="V87" s="28">
        <f>SUM(U77:U79)</f>
        <v>9.49</v>
      </c>
      <c r="W87" s="27" t="s">
        <v>24</v>
      </c>
      <c r="X87" s="98">
        <f>SUM(W77:W79)</f>
        <v>7.4499999999999993</v>
      </c>
      <c r="Y87" s="99"/>
      <c r="Z87" s="100"/>
      <c r="AA87" s="27" t="s">
        <v>24</v>
      </c>
      <c r="AB87" s="38">
        <f>SUM(AA77:AA79)</f>
        <v>5.9</v>
      </c>
      <c r="AC87" s="50">
        <f>SUM(V87,X87,AB87)</f>
        <v>22.839999999999996</v>
      </c>
      <c r="AD87" s="33" t="s">
        <v>26</v>
      </c>
      <c r="AE87" s="68"/>
      <c r="AF87" s="42" t="s">
        <v>24</v>
      </c>
      <c r="AG87" s="28">
        <f>SUM(AF77:AF79)</f>
        <v>8.11</v>
      </c>
      <c r="AH87" s="27" t="s">
        <v>24</v>
      </c>
      <c r="AI87" s="28">
        <f>SUM(AH77:AH79)</f>
        <v>5.75</v>
      </c>
      <c r="AJ87" s="27" t="s">
        <v>24</v>
      </c>
      <c r="AK87" s="28">
        <f>SUM(AJ77:AJ79)</f>
        <v>4.25</v>
      </c>
      <c r="AL87" s="50">
        <f>SUM(AG87,AI87,AK87)</f>
        <v>18.11</v>
      </c>
      <c r="AM87" s="33" t="s">
        <v>26</v>
      </c>
    </row>
    <row r="88" spans="18:54" ht="15.75" thickBot="1">
      <c r="T88" s="161"/>
      <c r="U88" s="29" t="s">
        <v>25</v>
      </c>
      <c r="V88" s="30">
        <f>SUMSQ(U77:U79)</f>
        <v>30.224900000000002</v>
      </c>
      <c r="W88" s="29" t="s">
        <v>25</v>
      </c>
      <c r="X88" s="101">
        <f>SUMSQ(W77:W79)</f>
        <v>18.647300000000001</v>
      </c>
      <c r="Y88" s="102"/>
      <c r="Z88" s="103"/>
      <c r="AA88" s="29" t="s">
        <v>25</v>
      </c>
      <c r="AB88" s="39">
        <f>SUMSQ(AA77:AA79)</f>
        <v>11.654800000000002</v>
      </c>
      <c r="AC88" s="49"/>
      <c r="AD88" s="45"/>
      <c r="AE88" s="69"/>
      <c r="AF88" s="43" t="s">
        <v>25</v>
      </c>
      <c r="AG88" s="30">
        <f>SUMSQ(AF77:AF79)</f>
        <v>22.028100000000002</v>
      </c>
      <c r="AH88" s="29" t="s">
        <v>25</v>
      </c>
      <c r="AI88" s="30">
        <f>SUMSQ(AH77:AH79)</f>
        <v>11.5169</v>
      </c>
      <c r="AJ88" s="29" t="s">
        <v>25</v>
      </c>
      <c r="AK88" s="30">
        <f>SUMSQ(AJ77:AJ79)</f>
        <v>6.0268999999999995</v>
      </c>
    </row>
    <row r="89" spans="18:54">
      <c r="T89" s="115">
        <v>1</v>
      </c>
      <c r="U89" s="25" t="s">
        <v>23</v>
      </c>
      <c r="V89" s="26">
        <f>AVERAGE(U80:U82)</f>
        <v>2.8166666666666664</v>
      </c>
      <c r="W89" s="25" t="s">
        <v>23</v>
      </c>
      <c r="X89" s="95">
        <f>AVERAGE(W80:W82)</f>
        <v>2.6633333333333336</v>
      </c>
      <c r="Y89" s="96"/>
      <c r="Z89" s="97"/>
      <c r="AA89" s="25" t="s">
        <v>23</v>
      </c>
      <c r="AB89" s="37">
        <f>AVERAGE(AA80:AA82)</f>
        <v>2.1933333333333334</v>
      </c>
      <c r="AC89" s="49"/>
      <c r="AD89" s="45"/>
      <c r="AE89" s="62">
        <v>1</v>
      </c>
      <c r="AF89" s="41" t="s">
        <v>23</v>
      </c>
      <c r="AG89" s="26">
        <f>AVERAGE(AF80:AF82)</f>
        <v>2.7966666666666669</v>
      </c>
      <c r="AH89" s="25" t="s">
        <v>23</v>
      </c>
      <c r="AI89" s="26">
        <f>AVERAGE(AH80:AH82)</f>
        <v>2.3533333333333331</v>
      </c>
      <c r="AJ89" s="25" t="s">
        <v>23</v>
      </c>
      <c r="AK89" s="26">
        <f>AVERAGE(AJ80:AJ82)</f>
        <v>2.3499999999999996</v>
      </c>
    </row>
    <row r="90" spans="18:54">
      <c r="T90" s="116"/>
      <c r="U90" s="27" t="s">
        <v>24</v>
      </c>
      <c r="V90" s="28">
        <f>SUM(U80:U82)</f>
        <v>8.4499999999999993</v>
      </c>
      <c r="W90" s="27" t="s">
        <v>24</v>
      </c>
      <c r="X90" s="98">
        <f>SUM(W80:W82)</f>
        <v>7.99</v>
      </c>
      <c r="Y90" s="99"/>
      <c r="Z90" s="100"/>
      <c r="AA90" s="27" t="s">
        <v>24</v>
      </c>
      <c r="AB90" s="38">
        <f>SUM(AA80:AA82)</f>
        <v>6.58</v>
      </c>
      <c r="AC90" s="50">
        <f>SUM(V90,X90,AB90)</f>
        <v>23.019999999999996</v>
      </c>
      <c r="AD90" s="33" t="s">
        <v>26</v>
      </c>
      <c r="AE90" s="63"/>
      <c r="AF90" s="42" t="s">
        <v>24</v>
      </c>
      <c r="AG90" s="28">
        <f>SUM(AF80:AF82)</f>
        <v>8.39</v>
      </c>
      <c r="AH90" s="27" t="s">
        <v>24</v>
      </c>
      <c r="AI90" s="28">
        <f>SUM(AH80:AH82)</f>
        <v>7.06</v>
      </c>
      <c r="AJ90" s="27" t="s">
        <v>24</v>
      </c>
      <c r="AK90" s="28">
        <f>SUM(AJ80:AJ82)</f>
        <v>7.0499999999999989</v>
      </c>
      <c r="AL90" s="50">
        <f>SUM(AG90,AI90,AK90)</f>
        <v>22.5</v>
      </c>
      <c r="AM90" s="33" t="s">
        <v>26</v>
      </c>
    </row>
    <row r="91" spans="18:54" ht="15.75" thickBot="1">
      <c r="T91" s="117"/>
      <c r="U91" s="29" t="s">
        <v>25</v>
      </c>
      <c r="V91" s="30">
        <f>SUMSQ(U80:U82)</f>
        <v>24.047499999999999</v>
      </c>
      <c r="W91" s="29" t="s">
        <v>25</v>
      </c>
      <c r="X91" s="101">
        <f>SUMSQ(W80:W82)</f>
        <v>21.505299999999998</v>
      </c>
      <c r="Y91" s="102"/>
      <c r="Z91" s="103"/>
      <c r="AA91" s="29" t="s">
        <v>25</v>
      </c>
      <c r="AB91" s="39">
        <f>SUMSQ(AA80:AA82)</f>
        <v>14.9534</v>
      </c>
      <c r="AC91" s="49"/>
      <c r="AD91" s="45"/>
      <c r="AE91" s="64"/>
      <c r="AF91" s="43" t="s">
        <v>25</v>
      </c>
      <c r="AG91" s="30">
        <f>SUMSQ(AF80:AF82)</f>
        <v>23.590499999999999</v>
      </c>
      <c r="AH91" s="29" t="s">
        <v>25</v>
      </c>
      <c r="AI91" s="30">
        <f>SUMSQ(AH80:AH82)</f>
        <v>16.670000000000002</v>
      </c>
      <c r="AJ91" s="31" t="s">
        <v>25</v>
      </c>
      <c r="AK91" s="32">
        <f>SUMSQ(AJ80:AJ82)</f>
        <v>16.629300000000001</v>
      </c>
    </row>
    <row r="92" spans="18:54" ht="16.5" thickTop="1" thickBot="1">
      <c r="U92" s="33" t="s">
        <v>26</v>
      </c>
      <c r="V92" s="50">
        <f>SUM(V87,V90)</f>
        <v>17.939999999999998</v>
      </c>
      <c r="W92" s="33" t="s">
        <v>26</v>
      </c>
      <c r="X92" s="107">
        <f>SUM(X87,X90)</f>
        <v>15.44</v>
      </c>
      <c r="Y92" s="108"/>
      <c r="Z92" s="109"/>
      <c r="AA92" s="33" t="s">
        <v>26</v>
      </c>
      <c r="AB92" s="50">
        <f>SUM(AB87,AB90)</f>
        <v>12.48</v>
      </c>
      <c r="AC92" s="51">
        <f>SUM(V92,X92,AB92)</f>
        <v>45.86</v>
      </c>
      <c r="AD92" s="50" t="s">
        <v>27</v>
      </c>
      <c r="AE92" s="45"/>
      <c r="AF92" s="44" t="s">
        <v>26</v>
      </c>
      <c r="AG92" s="50">
        <f>SUM(AG87,AG90)</f>
        <v>16.5</v>
      </c>
      <c r="AH92" s="33" t="s">
        <v>26</v>
      </c>
      <c r="AI92" s="50">
        <f>SUM(AI87,AI90)</f>
        <v>12.809999999999999</v>
      </c>
      <c r="AJ92" s="33" t="s">
        <v>26</v>
      </c>
      <c r="AK92" s="50">
        <f>SUM(AK87,AK90)</f>
        <v>11.299999999999999</v>
      </c>
      <c r="AL92" s="51">
        <f>SUM(AG92,AI92,AK92)</f>
        <v>40.61</v>
      </c>
      <c r="AM92" s="45" t="s">
        <v>27</v>
      </c>
    </row>
    <row r="93" spans="18:54" ht="15.75" thickTop="1"/>
    <row r="95" spans="18:54">
      <c r="T95" s="118" t="s">
        <v>28</v>
      </c>
      <c r="U95" s="119">
        <v>3</v>
      </c>
    </row>
    <row r="96" spans="18:54">
      <c r="T96" s="8" t="s">
        <v>29</v>
      </c>
      <c r="U96" s="119">
        <v>2</v>
      </c>
    </row>
    <row r="97" spans="19:43">
      <c r="T97" s="120" t="s">
        <v>31</v>
      </c>
      <c r="U97" s="119">
        <v>3</v>
      </c>
    </row>
    <row r="98" spans="19:43">
      <c r="T98" s="121" t="s">
        <v>30</v>
      </c>
      <c r="U98" s="119">
        <v>2</v>
      </c>
    </row>
    <row r="99" spans="19:43" ht="15.75" thickBot="1"/>
    <row r="100" spans="19:43" ht="16.5" thickTop="1" thickBot="1">
      <c r="T100" s="73" t="s">
        <v>32</v>
      </c>
      <c r="AA100" s="123" t="s">
        <v>34</v>
      </c>
      <c r="AB100" s="124"/>
      <c r="AC100" s="124"/>
      <c r="AE100" s="73" t="s">
        <v>40</v>
      </c>
      <c r="AG100" s="73" t="s">
        <v>35</v>
      </c>
      <c r="AM100" s="123" t="s">
        <v>55</v>
      </c>
      <c r="AN100" s="124"/>
      <c r="AP100" s="73" t="s">
        <v>56</v>
      </c>
      <c r="AQ100" s="73"/>
    </row>
    <row r="101" spans="19:43" ht="16.5" thickTop="1" thickBot="1">
      <c r="T101" s="128" t="s">
        <v>36</v>
      </c>
      <c r="U101" s="52"/>
      <c r="V101" s="52"/>
      <c r="W101" s="52"/>
      <c r="X101" s="52"/>
      <c r="Y101" s="52"/>
      <c r="Z101" s="52"/>
      <c r="AA101" s="129" t="s">
        <v>50</v>
      </c>
      <c r="AB101" s="130"/>
      <c r="AC101" s="130"/>
      <c r="AG101" s="122" t="s">
        <v>53</v>
      </c>
      <c r="AM101" s="55" t="s">
        <v>57</v>
      </c>
      <c r="AP101" s="55" t="s">
        <v>59</v>
      </c>
    </row>
    <row r="102" spans="19:43" ht="16.5" thickTop="1" thickBot="1">
      <c r="T102" s="52"/>
      <c r="U102" s="8">
        <v>-1</v>
      </c>
      <c r="V102" s="8">
        <v>1</v>
      </c>
      <c r="W102" s="52"/>
      <c r="X102" s="73" t="s">
        <v>40</v>
      </c>
      <c r="Y102" s="52"/>
      <c r="Z102" s="52"/>
      <c r="AB102" s="120">
        <v>25</v>
      </c>
      <c r="AC102" s="120">
        <v>35</v>
      </c>
      <c r="AD102" s="120">
        <v>45</v>
      </c>
      <c r="AI102" s="88" t="s">
        <v>2</v>
      </c>
      <c r="AJ102" s="88"/>
      <c r="AK102" s="88"/>
      <c r="AM102" s="54" t="s">
        <v>58</v>
      </c>
      <c r="AN102" s="53">
        <f>(X105^2)/(U95*U96*U97*U98)</f>
        <v>207.69613611111109</v>
      </c>
      <c r="AP102" s="53" t="s">
        <v>60</v>
      </c>
      <c r="AQ102" s="53">
        <f>SUMPRODUCT(U77:AJ82,U77:AJ82)/1</f>
        <v>217.4949</v>
      </c>
    </row>
    <row r="103" spans="19:43" ht="16.5" thickTop="1" thickBot="1">
      <c r="T103" s="121">
        <v>-1</v>
      </c>
      <c r="U103" s="26">
        <f>AC87</f>
        <v>22.839999999999996</v>
      </c>
      <c r="V103" s="26">
        <f>AC90</f>
        <v>23.019999999999996</v>
      </c>
      <c r="W103" s="36"/>
      <c r="X103" s="50">
        <f>SUM(U103:V103)</f>
        <v>45.859999999999992</v>
      </c>
      <c r="Y103" s="36"/>
      <c r="Z103" s="36"/>
      <c r="AA103" s="8">
        <v>-1</v>
      </c>
      <c r="AB103" s="26">
        <f>V87+AG87</f>
        <v>17.600000000000001</v>
      </c>
      <c r="AC103" s="26">
        <f>X87+AI87</f>
        <v>13.2</v>
      </c>
      <c r="AD103" s="26">
        <f>AB87+AK87</f>
        <v>10.15</v>
      </c>
      <c r="AE103" s="50">
        <f>SUM(AB103:AD103)</f>
        <v>40.950000000000003</v>
      </c>
      <c r="AG103" s="133" t="s">
        <v>3</v>
      </c>
      <c r="AH103" s="134" t="s">
        <v>1</v>
      </c>
      <c r="AI103" s="40">
        <v>25</v>
      </c>
      <c r="AJ103" s="40">
        <v>35</v>
      </c>
      <c r="AK103" s="40">
        <v>45</v>
      </c>
    </row>
    <row r="104" spans="19:43" ht="15.75" thickBot="1">
      <c r="T104" s="121">
        <v>0</v>
      </c>
      <c r="U104" s="26">
        <f>AL87</f>
        <v>18.11</v>
      </c>
      <c r="V104" s="26">
        <f>AL90</f>
        <v>22.5</v>
      </c>
      <c r="W104" s="36"/>
      <c r="X104" s="50">
        <f>SUM(U104:V104)</f>
        <v>40.61</v>
      </c>
      <c r="Y104" s="36"/>
      <c r="Z104" s="36"/>
      <c r="AA104" s="8">
        <v>1</v>
      </c>
      <c r="AB104" s="26">
        <f>V90+AG90</f>
        <v>16.84</v>
      </c>
      <c r="AC104" s="26">
        <f>X90+AI90</f>
        <v>15.05</v>
      </c>
      <c r="AD104" s="26">
        <f>AB90+AK90</f>
        <v>13.629999999999999</v>
      </c>
      <c r="AE104" s="50">
        <f>SUM(AB104:AD104)</f>
        <v>45.519999999999996</v>
      </c>
      <c r="AG104" s="162">
        <v>-1</v>
      </c>
      <c r="AH104" s="8">
        <v>-1</v>
      </c>
      <c r="AI104" s="41">
        <f>V87</f>
        <v>9.49</v>
      </c>
      <c r="AJ104" s="41">
        <f>X87</f>
        <v>7.4499999999999993</v>
      </c>
      <c r="AK104" s="41">
        <f>AB87</f>
        <v>5.9</v>
      </c>
    </row>
    <row r="105" spans="19:43" ht="16.5" thickTop="1" thickBot="1">
      <c r="T105" s="52" t="s">
        <v>42</v>
      </c>
      <c r="U105" s="50">
        <f>U103+U104</f>
        <v>40.949999999999996</v>
      </c>
      <c r="V105" s="50">
        <f>V103+V104</f>
        <v>45.519999999999996</v>
      </c>
      <c r="W105" s="52"/>
      <c r="X105" s="51">
        <f>X103+X104</f>
        <v>86.47</v>
      </c>
      <c r="Y105" s="125" t="s">
        <v>41</v>
      </c>
      <c r="Z105" s="52"/>
      <c r="AA105" t="s">
        <v>48</v>
      </c>
      <c r="AB105" s="50">
        <f>AB103+AB104</f>
        <v>34.44</v>
      </c>
      <c r="AC105" s="50">
        <f t="shared" ref="AC105:AD105" si="4">AC103+AC104</f>
        <v>28.25</v>
      </c>
      <c r="AD105" s="50">
        <f t="shared" si="4"/>
        <v>23.78</v>
      </c>
      <c r="AE105" s="51">
        <f>SUM(AE103:AE104)</f>
        <v>86.47</v>
      </c>
      <c r="AF105" s="131" t="s">
        <v>41</v>
      </c>
      <c r="AG105" s="163"/>
      <c r="AH105" s="8">
        <v>1</v>
      </c>
      <c r="AI105" s="41">
        <f>V90</f>
        <v>8.4499999999999993</v>
      </c>
      <c r="AJ105" s="41">
        <f>X90</f>
        <v>7.99</v>
      </c>
      <c r="AK105" s="41">
        <f>AB90</f>
        <v>6.58</v>
      </c>
    </row>
    <row r="106" spans="19:43" ht="16.5" thickTop="1" thickBot="1">
      <c r="S106" s="8" t="s">
        <v>33</v>
      </c>
      <c r="T106" s="53" t="s">
        <v>45</v>
      </c>
      <c r="U106" s="54">
        <f>SUMPRODUCT(U105:V105,U105:V105)/(U95*U97*U98)</f>
        <v>208.27627222222219</v>
      </c>
      <c r="V106" s="36"/>
      <c r="W106" s="52"/>
      <c r="X106" s="36"/>
      <c r="Y106" s="52"/>
      <c r="Z106" s="122" t="s">
        <v>94</v>
      </c>
      <c r="AA106" s="53" t="s">
        <v>51</v>
      </c>
      <c r="AB106" s="53">
        <f>SUMPRODUCT(AB103:AD104,AB103:AD104)/(U95*U98)</f>
        <v>213.81458333333333</v>
      </c>
      <c r="AG106" s="162">
        <v>0</v>
      </c>
      <c r="AH106" s="8">
        <v>-1</v>
      </c>
      <c r="AI106" s="41">
        <f>AG87</f>
        <v>8.11</v>
      </c>
      <c r="AJ106" s="41">
        <f>AI87</f>
        <v>5.75</v>
      </c>
      <c r="AK106" s="41">
        <f>AK87</f>
        <v>4.25</v>
      </c>
    </row>
    <row r="107" spans="19:43">
      <c r="T107" s="52"/>
      <c r="U107" s="36"/>
      <c r="V107" s="36"/>
      <c r="W107" s="52"/>
      <c r="X107" s="36"/>
      <c r="Y107" s="52"/>
      <c r="Z107" s="52"/>
      <c r="AG107" s="163"/>
      <c r="AH107" s="8">
        <v>1</v>
      </c>
      <c r="AI107" s="41">
        <f>AG90</f>
        <v>8.39</v>
      </c>
      <c r="AJ107" s="41">
        <f>AI90</f>
        <v>7.06</v>
      </c>
      <c r="AK107" s="41">
        <f>AK90</f>
        <v>7.0499999999999989</v>
      </c>
    </row>
    <row r="108" spans="19:43">
      <c r="T108" s="127" t="s">
        <v>38</v>
      </c>
      <c r="U108" s="52"/>
      <c r="V108" s="52"/>
      <c r="W108" s="52"/>
      <c r="X108" s="52"/>
      <c r="Y108" s="52"/>
      <c r="Z108" s="52"/>
      <c r="AF108" s="122" t="s">
        <v>97</v>
      </c>
      <c r="AG108" s="132" t="s">
        <v>54</v>
      </c>
      <c r="AH108" s="53">
        <f>SUMPRODUCT(AI104:AK107,AI104:AK107)/U95</f>
        <v>215.24896666666669</v>
      </c>
    </row>
    <row r="109" spans="19:43" ht="15.75" thickBot="1">
      <c r="T109" s="52"/>
      <c r="U109" s="120">
        <v>25</v>
      </c>
      <c r="V109" s="120">
        <v>35</v>
      </c>
      <c r="W109" s="120">
        <v>45</v>
      </c>
      <c r="X109" s="52" t="s">
        <v>40</v>
      </c>
      <c r="Y109" s="52"/>
      <c r="Z109" s="52"/>
      <c r="AA109" s="129" t="s">
        <v>39</v>
      </c>
      <c r="AB109" s="130"/>
      <c r="AC109" s="130"/>
    </row>
    <row r="110" spans="19:43" ht="15.75" thickBot="1">
      <c r="T110" s="121">
        <v>-1</v>
      </c>
      <c r="U110" s="26">
        <f>V92</f>
        <v>17.939999999999998</v>
      </c>
      <c r="V110" s="26">
        <f>X92</f>
        <v>15.44</v>
      </c>
      <c r="W110" s="26">
        <f>AB92</f>
        <v>12.48</v>
      </c>
      <c r="X110" s="50">
        <f>SUM(U110:W110)</f>
        <v>45.86</v>
      </c>
      <c r="Y110" s="52"/>
      <c r="Z110" s="52"/>
    </row>
    <row r="111" spans="19:43" ht="15.75" thickBot="1">
      <c r="T111" s="121">
        <v>0</v>
      </c>
      <c r="U111" s="26">
        <f>AG92</f>
        <v>16.5</v>
      </c>
      <c r="V111" s="26">
        <f>AI92</f>
        <v>12.809999999999999</v>
      </c>
      <c r="W111" s="26">
        <f>AK92</f>
        <v>11.299999999999999</v>
      </c>
      <c r="X111" s="50">
        <f>SUM(U111:W111)</f>
        <v>40.61</v>
      </c>
      <c r="Y111" s="52"/>
      <c r="Z111" s="122" t="s">
        <v>95</v>
      </c>
      <c r="AA111" s="53" t="s">
        <v>49</v>
      </c>
      <c r="AB111" s="53">
        <f>SUMPRODUCT(U103:V104,U103:V104)/(U95*U97)</f>
        <v>209.5342333333333</v>
      </c>
    </row>
    <row r="112" spans="19:43" ht="16.5" thickTop="1" thickBot="1">
      <c r="T112" s="52" t="s">
        <v>42</v>
      </c>
      <c r="U112" s="50">
        <f>U110+U111</f>
        <v>34.44</v>
      </c>
      <c r="V112" s="50">
        <f>V110+V111</f>
        <v>28.25</v>
      </c>
      <c r="W112" s="50">
        <f>W110+W111</f>
        <v>23.78</v>
      </c>
      <c r="X112" s="51">
        <f>X110+X111</f>
        <v>86.47</v>
      </c>
      <c r="Y112" s="125" t="s">
        <v>41</v>
      </c>
      <c r="Z112" s="52"/>
    </row>
    <row r="113" spans="17:38" ht="15.75" thickTop="1">
      <c r="S113" s="120" t="s">
        <v>43</v>
      </c>
      <c r="T113" s="53" t="s">
        <v>46</v>
      </c>
      <c r="U113" s="54">
        <f>SUMPRODUCT(U112:W112,U112:W112)/(U95*U96*U98)</f>
        <v>212.47204166666666</v>
      </c>
      <c r="V113" s="36"/>
      <c r="W113" s="36"/>
      <c r="X113" s="36"/>
      <c r="Y113" s="52"/>
      <c r="AA113" s="129" t="s">
        <v>39</v>
      </c>
      <c r="AB113" s="130"/>
      <c r="AC113" s="130"/>
    </row>
    <row r="114" spans="17:38">
      <c r="T114" s="52"/>
      <c r="U114" s="36"/>
      <c r="V114" s="36"/>
      <c r="W114" s="36"/>
      <c r="X114" s="36"/>
      <c r="Y114" s="52"/>
      <c r="Z114" s="52"/>
    </row>
    <row r="115" spans="17:38">
      <c r="T115" s="126" t="s">
        <v>37</v>
      </c>
      <c r="U115" s="52"/>
      <c r="V115" s="52"/>
      <c r="W115" s="52"/>
      <c r="X115" s="52"/>
      <c r="Y115" s="52"/>
      <c r="Z115" s="122" t="s">
        <v>96</v>
      </c>
      <c r="AA115" s="53" t="s">
        <v>52</v>
      </c>
      <c r="AB115" s="53">
        <f>SUMPRODUCT(U117:W118,U117:W118)/(U95*U96)</f>
        <v>314.30134999999996</v>
      </c>
    </row>
    <row r="116" spans="17:38" ht="15.75" thickBot="1">
      <c r="T116" s="52"/>
      <c r="U116" s="8">
        <v>-1</v>
      </c>
      <c r="V116" s="8">
        <v>1</v>
      </c>
      <c r="W116" s="52"/>
      <c r="X116" s="52" t="s">
        <v>40</v>
      </c>
      <c r="Y116" s="52"/>
      <c r="Z116" s="52"/>
    </row>
    <row r="117" spans="17:38" ht="15.75" thickBot="1">
      <c r="T117" s="121">
        <v>-1</v>
      </c>
      <c r="U117" s="26">
        <f>AC87</f>
        <v>22.839999999999996</v>
      </c>
      <c r="V117" s="26">
        <f>AC90</f>
        <v>23.019999999999996</v>
      </c>
      <c r="W117" s="36"/>
      <c r="X117" s="50">
        <f>SUM(U117:W117)</f>
        <v>45.859999999999992</v>
      </c>
      <c r="Y117" s="36"/>
      <c r="Z117" s="36"/>
    </row>
    <row r="118" spans="17:38" ht="15.75" thickBot="1">
      <c r="T118" s="121">
        <v>0</v>
      </c>
      <c r="U118" s="26">
        <f>AL87</f>
        <v>18.11</v>
      </c>
      <c r="V118" s="26">
        <f>AL90</f>
        <v>22.5</v>
      </c>
      <c r="W118" s="36"/>
      <c r="X118" s="50">
        <f>SUM(U118:W118)</f>
        <v>40.61</v>
      </c>
      <c r="Y118" s="36"/>
      <c r="Z118" s="36"/>
    </row>
    <row r="119" spans="17:38" ht="16.5" thickTop="1" thickBot="1">
      <c r="T119" s="52" t="s">
        <v>42</v>
      </c>
      <c r="U119" s="50">
        <f>U117+U118</f>
        <v>40.949999999999996</v>
      </c>
      <c r="V119" s="50">
        <f>V117+V118</f>
        <v>45.519999999999996</v>
      </c>
      <c r="W119" s="36"/>
      <c r="X119" s="51">
        <f>X117+X118</f>
        <v>86.47</v>
      </c>
      <c r="Y119" s="125" t="s">
        <v>41</v>
      </c>
      <c r="Z119" s="52"/>
    </row>
    <row r="120" spans="17:38" ht="15.75" thickTop="1">
      <c r="Q120">
        <f>SUMPRODUCT(U105:V105,U105:V105)/(U95*U96*U97)</f>
        <v>208.27627222222219</v>
      </c>
      <c r="S120" s="121" t="s">
        <v>44</v>
      </c>
      <c r="T120" s="53" t="s">
        <v>47</v>
      </c>
      <c r="U120" s="53">
        <f>SUMPRODUCT(U119:V119,U119:V119)/(U95*U96*U97)</f>
        <v>208.27627222222219</v>
      </c>
    </row>
    <row r="122" spans="17:38" ht="15.75" thickBot="1"/>
    <row r="123" spans="17:38" ht="16.5" thickTop="1" thickBot="1">
      <c r="T123" s="73" t="s">
        <v>61</v>
      </c>
    </row>
    <row r="124" spans="17:38" ht="15.75" thickTop="1"/>
    <row r="125" spans="17:38">
      <c r="T125" s="135" t="s">
        <v>62</v>
      </c>
      <c r="U125" s="135"/>
      <c r="V125" s="135" t="s">
        <v>63</v>
      </c>
      <c r="W125" s="135"/>
      <c r="X125" s="135" t="s">
        <v>64</v>
      </c>
      <c r="Y125" s="135"/>
      <c r="Z125" s="135"/>
      <c r="AA125" s="135" t="s">
        <v>65</v>
      </c>
      <c r="AB125" s="135"/>
      <c r="AC125" s="135"/>
      <c r="AD125" s="135" t="s">
        <v>66</v>
      </c>
      <c r="AE125" s="135"/>
      <c r="AF125" s="135"/>
      <c r="AG125" s="135" t="s">
        <v>67</v>
      </c>
      <c r="AH125" s="135"/>
      <c r="AI125" s="135"/>
      <c r="AJ125" s="135" t="s">
        <v>68</v>
      </c>
      <c r="AK125" s="135"/>
      <c r="AL125" s="122" t="s">
        <v>69</v>
      </c>
    </row>
    <row r="126" spans="17:38">
      <c r="T126" s="68" t="s">
        <v>73</v>
      </c>
      <c r="U126" s="141"/>
      <c r="V126" s="144" t="s">
        <v>77</v>
      </c>
      <c r="W126" s="144"/>
      <c r="X126" s="148">
        <f>U106-AN102</f>
        <v>0.58013611111110208</v>
      </c>
      <c r="Y126" s="148"/>
      <c r="Z126" s="148"/>
      <c r="AA126" s="144" t="s">
        <v>86</v>
      </c>
      <c r="AB126" s="144"/>
      <c r="AC126" s="144"/>
      <c r="AD126" s="151">
        <v>1</v>
      </c>
      <c r="AE126" s="151"/>
      <c r="AF126" s="151"/>
      <c r="AG126" s="151">
        <f>X126/AD126</f>
        <v>0.58013611111110208</v>
      </c>
      <c r="AH126" s="151"/>
      <c r="AI126" s="151"/>
      <c r="AJ126" s="155">
        <f>AG126/$AG$133</f>
        <v>6.1993232212294433</v>
      </c>
      <c r="AK126" s="155"/>
      <c r="AL126" s="136">
        <v>2.0102999999999999E-2</v>
      </c>
    </row>
    <row r="127" spans="17:38">
      <c r="T127" s="79" t="s">
        <v>74</v>
      </c>
      <c r="U127" s="93"/>
      <c r="V127" s="152" t="s">
        <v>78</v>
      </c>
      <c r="W127" s="152"/>
      <c r="X127" s="149">
        <f>U113-AN102</f>
        <v>4.7759055555555676</v>
      </c>
      <c r="Y127" s="149"/>
      <c r="Z127" s="149"/>
      <c r="AA127" s="152" t="s">
        <v>87</v>
      </c>
      <c r="AB127" s="152"/>
      <c r="AC127" s="152"/>
      <c r="AD127" s="145">
        <v>2</v>
      </c>
      <c r="AE127" s="145"/>
      <c r="AF127" s="145"/>
      <c r="AG127" s="145">
        <f t="shared" ref="AG127:AG134" si="5">X127/AD127</f>
        <v>2.3879527777777838</v>
      </c>
      <c r="AH127" s="145"/>
      <c r="AI127" s="145"/>
      <c r="AJ127" s="145">
        <f t="shared" ref="AJ127:AJ131" si="6">AG127/$AG$133</f>
        <v>25.517617026329376</v>
      </c>
      <c r="AK127" s="145"/>
      <c r="AL127" s="137" t="s">
        <v>101</v>
      </c>
    </row>
    <row r="128" spans="17:38">
      <c r="T128" s="142" t="s">
        <v>75</v>
      </c>
      <c r="U128" s="143"/>
      <c r="V128" s="153" t="s">
        <v>79</v>
      </c>
      <c r="W128" s="153"/>
      <c r="X128" s="146">
        <f>U120-AN102</f>
        <v>0.58013611111110208</v>
      </c>
      <c r="Y128" s="146"/>
      <c r="Z128" s="146"/>
      <c r="AA128" s="153" t="s">
        <v>88</v>
      </c>
      <c r="AB128" s="153"/>
      <c r="AC128" s="153"/>
      <c r="AD128" s="146">
        <v>1</v>
      </c>
      <c r="AE128" s="146"/>
      <c r="AF128" s="146"/>
      <c r="AG128" s="146">
        <f t="shared" si="5"/>
        <v>0.58013611111110208</v>
      </c>
      <c r="AH128" s="146"/>
      <c r="AI128" s="146"/>
      <c r="AJ128" s="146">
        <f t="shared" si="6"/>
        <v>6.1993232212294433</v>
      </c>
      <c r="AK128" s="146"/>
      <c r="AL128" s="138">
        <v>2.0102999999999999E-2</v>
      </c>
    </row>
    <row r="129" spans="19:38">
      <c r="S129" s="122" t="s">
        <v>76</v>
      </c>
      <c r="T129" s="129" t="s">
        <v>50</v>
      </c>
      <c r="U129" s="130"/>
      <c r="V129" s="154" t="s">
        <v>98</v>
      </c>
      <c r="W129" s="154"/>
      <c r="X129" s="150">
        <f>AB106-U106-U113+AN102</f>
        <v>0.76240555555557421</v>
      </c>
      <c r="Y129" s="150"/>
      <c r="Z129" s="150"/>
      <c r="AA129" s="154" t="s">
        <v>89</v>
      </c>
      <c r="AB129" s="154"/>
      <c r="AC129" s="154"/>
      <c r="AD129" s="147">
        <v>2</v>
      </c>
      <c r="AE129" s="147"/>
      <c r="AF129" s="147"/>
      <c r="AG129" s="147">
        <f t="shared" si="5"/>
        <v>0.38120277777778711</v>
      </c>
      <c r="AH129" s="147"/>
      <c r="AI129" s="147"/>
      <c r="AJ129" s="147">
        <f t="shared" si="6"/>
        <v>4.0735254830955103</v>
      </c>
      <c r="AK129" s="147"/>
      <c r="AL129" s="140">
        <v>2.9981000000000001E-2</v>
      </c>
    </row>
    <row r="130" spans="19:38">
      <c r="S130" s="122" t="s">
        <v>84</v>
      </c>
      <c r="T130" s="129" t="s">
        <v>39</v>
      </c>
      <c r="U130" s="130"/>
      <c r="V130" s="154" t="s">
        <v>99</v>
      </c>
      <c r="W130" s="154"/>
      <c r="X130" s="150">
        <f>AB111-U106-U120+AN102</f>
        <v>0.67782500000001278</v>
      </c>
      <c r="Y130" s="150"/>
      <c r="Z130" s="150"/>
      <c r="AA130" s="154" t="s">
        <v>90</v>
      </c>
      <c r="AB130" s="154"/>
      <c r="AC130" s="154"/>
      <c r="AD130" s="147">
        <v>1</v>
      </c>
      <c r="AE130" s="147"/>
      <c r="AF130" s="147"/>
      <c r="AG130" s="147">
        <f t="shared" si="5"/>
        <v>0.67782500000001278</v>
      </c>
      <c r="AH130" s="147"/>
      <c r="AI130" s="147"/>
      <c r="AJ130" s="147">
        <f t="shared" si="6"/>
        <v>7.2432247914751677</v>
      </c>
      <c r="AK130" s="147"/>
      <c r="AL130" s="140">
        <v>1.2758E-2</v>
      </c>
    </row>
    <row r="131" spans="19:38">
      <c r="S131" s="122" t="s">
        <v>83</v>
      </c>
      <c r="T131" s="129" t="s">
        <v>70</v>
      </c>
      <c r="U131" s="130"/>
      <c r="V131" s="154" t="s">
        <v>100</v>
      </c>
      <c r="W131" s="154"/>
      <c r="X131" s="150">
        <f>AB115-U113-U120+AN102</f>
        <v>101.2491722222222</v>
      </c>
      <c r="Y131" s="150"/>
      <c r="Z131" s="150"/>
      <c r="AA131" s="154" t="s">
        <v>91</v>
      </c>
      <c r="AB131" s="154"/>
      <c r="AC131" s="154"/>
      <c r="AD131" s="147">
        <v>2</v>
      </c>
      <c r="AE131" s="147"/>
      <c r="AF131" s="147"/>
      <c r="AG131" s="147">
        <f t="shared" si="5"/>
        <v>50.6245861111111</v>
      </c>
      <c r="AH131" s="147"/>
      <c r="AI131" s="147"/>
      <c r="AJ131" s="147">
        <f t="shared" si="6"/>
        <v>540.97334441509599</v>
      </c>
      <c r="AK131" s="147"/>
      <c r="AL131" s="140" t="s">
        <v>101</v>
      </c>
    </row>
    <row r="132" spans="19:38">
      <c r="S132" s="122" t="s">
        <v>85</v>
      </c>
      <c r="T132" s="129" t="s">
        <v>53</v>
      </c>
      <c r="U132" s="130"/>
      <c r="V132" s="154" t="s">
        <v>80</v>
      </c>
      <c r="W132" s="154"/>
      <c r="X132" s="147">
        <f>AH108-AB106-AB111-AB115+U106+U113+U120+AN102</f>
        <v>314.31952222222219</v>
      </c>
      <c r="Y132" s="147"/>
      <c r="Z132" s="147"/>
      <c r="AA132" s="154" t="s">
        <v>91</v>
      </c>
      <c r="AB132" s="154"/>
      <c r="AC132" s="154"/>
      <c r="AD132" s="147">
        <v>2</v>
      </c>
      <c r="AE132" s="147"/>
      <c r="AF132" s="147"/>
      <c r="AG132" s="147">
        <f t="shared" si="5"/>
        <v>157.1597611111111</v>
      </c>
      <c r="AH132" s="147"/>
      <c r="AI132" s="147"/>
      <c r="AJ132" s="147">
        <f>AG132/$AG$133</f>
        <v>1679.4061563121652</v>
      </c>
      <c r="AK132" s="147"/>
      <c r="AL132" s="140" t="s">
        <v>101</v>
      </c>
    </row>
    <row r="133" spans="19:38">
      <c r="S133" s="122" t="s">
        <v>71</v>
      </c>
      <c r="T133" s="129" t="s">
        <v>71</v>
      </c>
      <c r="U133" s="130"/>
      <c r="V133" s="154" t="s">
        <v>81</v>
      </c>
      <c r="W133" s="154"/>
      <c r="X133" s="147">
        <f>AQ102-AH108</f>
        <v>2.245933333333312</v>
      </c>
      <c r="Y133" s="147"/>
      <c r="Z133" s="147"/>
      <c r="AA133" s="154" t="s">
        <v>92</v>
      </c>
      <c r="AB133" s="154"/>
      <c r="AC133" s="154"/>
      <c r="AD133" s="147">
        <f>2*3*2*2</f>
        <v>24</v>
      </c>
      <c r="AE133" s="147"/>
      <c r="AF133" s="147"/>
      <c r="AG133" s="147">
        <f t="shared" si="5"/>
        <v>9.3580555555554668E-2</v>
      </c>
      <c r="AH133" s="147"/>
      <c r="AI133" s="147"/>
      <c r="AJ133" s="147"/>
      <c r="AK133" s="147"/>
      <c r="AL133" s="139"/>
    </row>
    <row r="134" spans="19:38">
      <c r="S134" s="122" t="s">
        <v>72</v>
      </c>
      <c r="T134" s="129" t="s">
        <v>72</v>
      </c>
      <c r="U134" s="130"/>
      <c r="V134" s="154" t="s">
        <v>82</v>
      </c>
      <c r="W134" s="154"/>
      <c r="X134" s="147">
        <f>AQ102-AN102</f>
        <v>9.7987638888889137</v>
      </c>
      <c r="Y134" s="147"/>
      <c r="Z134" s="147"/>
      <c r="AA134" s="154" t="s">
        <v>93</v>
      </c>
      <c r="AB134" s="154"/>
      <c r="AC134" s="154"/>
      <c r="AD134" s="147">
        <f>(2*2*3*3)-1</f>
        <v>35</v>
      </c>
      <c r="AE134" s="147"/>
      <c r="AF134" s="147"/>
      <c r="AG134" s="147">
        <f t="shared" si="5"/>
        <v>0.27996468253968326</v>
      </c>
      <c r="AH134" s="147"/>
      <c r="AI134" s="147"/>
      <c r="AJ134" s="147"/>
      <c r="AK134" s="147"/>
      <c r="AL134" s="139"/>
    </row>
  </sheetData>
  <sortState xmlns:xlrd2="http://schemas.microsoft.com/office/spreadsheetml/2017/richdata2" ref="G66:M77">
    <sortCondition ref="G66"/>
  </sortState>
  <mergeCells count="152">
    <mergeCell ref="AJ131:AK131"/>
    <mergeCell ref="AJ132:AK132"/>
    <mergeCell ref="AJ133:AK133"/>
    <mergeCell ref="AJ134:AK134"/>
    <mergeCell ref="T55:AJ55"/>
    <mergeCell ref="AJ126:AK126"/>
    <mergeCell ref="AJ127:AK127"/>
    <mergeCell ref="AJ128:AK128"/>
    <mergeCell ref="AJ129:AK129"/>
    <mergeCell ref="AJ130:AK130"/>
    <mergeCell ref="AD131:AF131"/>
    <mergeCell ref="AD132:AF132"/>
    <mergeCell ref="AD133:AF133"/>
    <mergeCell ref="AD134:AF134"/>
    <mergeCell ref="AG126:AI126"/>
    <mergeCell ref="AG127:AI127"/>
    <mergeCell ref="AG128:AI128"/>
    <mergeCell ref="AG129:AI129"/>
    <mergeCell ref="AG130:AI130"/>
    <mergeCell ref="AG131:AI131"/>
    <mergeCell ref="AG132:AI132"/>
    <mergeCell ref="AG133:AI133"/>
    <mergeCell ref="AG134:AI134"/>
    <mergeCell ref="AD126:AF126"/>
    <mergeCell ref="AD127:AF127"/>
    <mergeCell ref="AD128:AF128"/>
    <mergeCell ref="AD129:AF129"/>
    <mergeCell ref="AD130:AF130"/>
    <mergeCell ref="X131:Z131"/>
    <mergeCell ref="X132:Z132"/>
    <mergeCell ref="X133:Z133"/>
    <mergeCell ref="X134:Z134"/>
    <mergeCell ref="AA126:AC126"/>
    <mergeCell ref="AA127:AC127"/>
    <mergeCell ref="AA128:AC128"/>
    <mergeCell ref="AA129:AC129"/>
    <mergeCell ref="AA130:AC130"/>
    <mergeCell ref="AA131:AC131"/>
    <mergeCell ref="AA132:AC132"/>
    <mergeCell ref="AA133:AC133"/>
    <mergeCell ref="AA134:AC134"/>
    <mergeCell ref="X126:Z126"/>
    <mergeCell ref="X127:Z127"/>
    <mergeCell ref="X128:Z128"/>
    <mergeCell ref="X129:Z129"/>
    <mergeCell ref="X130:Z130"/>
    <mergeCell ref="T131:U131"/>
    <mergeCell ref="T132:U132"/>
    <mergeCell ref="T133:U133"/>
    <mergeCell ref="T134:U134"/>
    <mergeCell ref="V126:W126"/>
    <mergeCell ref="V127:W127"/>
    <mergeCell ref="V128:W128"/>
    <mergeCell ref="V129:W129"/>
    <mergeCell ref="V130:W130"/>
    <mergeCell ref="V131:W131"/>
    <mergeCell ref="V132:W132"/>
    <mergeCell ref="V133:W133"/>
    <mergeCell ref="V134:W134"/>
    <mergeCell ref="T126:U126"/>
    <mergeCell ref="T127:U127"/>
    <mergeCell ref="T128:U128"/>
    <mergeCell ref="T129:U129"/>
    <mergeCell ref="T130:U130"/>
    <mergeCell ref="AA113:AC113"/>
    <mergeCell ref="AI102:AK102"/>
    <mergeCell ref="T125:U125"/>
    <mergeCell ref="V125:W125"/>
    <mergeCell ref="X125:Z125"/>
    <mergeCell ref="AA125:AC125"/>
    <mergeCell ref="AD125:AF125"/>
    <mergeCell ref="AG125:AI125"/>
    <mergeCell ref="AJ125:AK125"/>
    <mergeCell ref="AM100:AN100"/>
    <mergeCell ref="AA101:AC101"/>
    <mergeCell ref="AA109:AC109"/>
    <mergeCell ref="AJ85:AK85"/>
    <mergeCell ref="AF84:AK84"/>
    <mergeCell ref="AH85:AI85"/>
    <mergeCell ref="AA100:AC100"/>
    <mergeCell ref="X91:Z91"/>
    <mergeCell ref="U85:V85"/>
    <mergeCell ref="W85:Z85"/>
    <mergeCell ref="AA85:AB85"/>
    <mergeCell ref="X92:Z92"/>
    <mergeCell ref="X86:Z86"/>
    <mergeCell ref="X87:Z87"/>
    <mergeCell ref="X88:Z88"/>
    <mergeCell ref="X89:Z89"/>
    <mergeCell ref="X90:Z90"/>
    <mergeCell ref="W82:Z82"/>
    <mergeCell ref="U77:V77"/>
    <mergeCell ref="U78:V78"/>
    <mergeCell ref="U79:V79"/>
    <mergeCell ref="U80:V80"/>
    <mergeCell ref="U81:V81"/>
    <mergeCell ref="U82:V82"/>
    <mergeCell ref="W77:Z77"/>
    <mergeCell ref="W78:Z78"/>
    <mergeCell ref="W79:Z79"/>
    <mergeCell ref="W80:Z80"/>
    <mergeCell ref="W81:Z81"/>
    <mergeCell ref="AF82:AG82"/>
    <mergeCell ref="AA77:AE77"/>
    <mergeCell ref="AA78:AE78"/>
    <mergeCell ref="AA79:AE79"/>
    <mergeCell ref="AA80:AE80"/>
    <mergeCell ref="AA81:AE81"/>
    <mergeCell ref="AA82:AE82"/>
    <mergeCell ref="AF77:AG77"/>
    <mergeCell ref="AF78:AG78"/>
    <mergeCell ref="AF79:AG79"/>
    <mergeCell ref="AF80:AG80"/>
    <mergeCell ref="AF81:AG81"/>
    <mergeCell ref="U63:V63"/>
    <mergeCell ref="W63:Z63"/>
    <mergeCell ref="W68:Z68"/>
    <mergeCell ref="AA63:AE63"/>
    <mergeCell ref="AA68:AE68"/>
    <mergeCell ref="T74:V74"/>
    <mergeCell ref="U68:V68"/>
    <mergeCell ref="AG104:AG105"/>
    <mergeCell ref="AG106:AG107"/>
    <mergeCell ref="AH76:AI76"/>
    <mergeCell ref="T89:T91"/>
    <mergeCell ref="U76:V76"/>
    <mergeCell ref="AF76:AG76"/>
    <mergeCell ref="AE86:AE88"/>
    <mergeCell ref="AE89:AE91"/>
    <mergeCell ref="T86:T88"/>
    <mergeCell ref="T77:T79"/>
    <mergeCell ref="T80:T82"/>
    <mergeCell ref="W76:Z76"/>
    <mergeCell ref="AV55:BA55"/>
    <mergeCell ref="AZ57:BB57"/>
    <mergeCell ref="AZ62:BB62"/>
    <mergeCell ref="AZ67:BB67"/>
    <mergeCell ref="AF75:AJ75"/>
    <mergeCell ref="AF58:AG58"/>
    <mergeCell ref="AH58:AI58"/>
    <mergeCell ref="AF63:AG63"/>
    <mergeCell ref="AF68:AG68"/>
    <mergeCell ref="AH68:AI68"/>
    <mergeCell ref="AH63:AI63"/>
    <mergeCell ref="Q40:Q42"/>
    <mergeCell ref="AF57:AJ57"/>
    <mergeCell ref="AF62:AJ62"/>
    <mergeCell ref="AF67:AJ67"/>
    <mergeCell ref="U58:V58"/>
    <mergeCell ref="W58:Z58"/>
    <mergeCell ref="AA58:AE58"/>
    <mergeCell ref="AB60:AE60"/>
  </mergeCells>
  <conditionalFormatting sqref="E2:E19">
    <cfRule type="duplicateValues" dxfId="41" priority="20"/>
  </conditionalFormatting>
  <conditionalFormatting sqref="E51:F51 T57">
    <cfRule type="duplicateValues" dxfId="40" priority="17"/>
  </conditionalFormatting>
  <conditionalFormatting sqref="E65:F65">
    <cfRule type="duplicateValues" dxfId="39" priority="16"/>
  </conditionalFormatting>
  <conditionalFormatting sqref="T59 N40:O40 F37 N38 E23:E49 E52:E62">
    <cfRule type="duplicateValues" dxfId="38" priority="21"/>
  </conditionalFormatting>
  <conditionalFormatting sqref="E63">
    <cfRule type="duplicateValues" dxfId="37" priority="15"/>
  </conditionalFormatting>
  <conditionalFormatting sqref="L37 K37:K49">
    <cfRule type="duplicateValues" dxfId="36" priority="14"/>
  </conditionalFormatting>
  <conditionalFormatting sqref="T64">
    <cfRule type="duplicateValues" dxfId="35" priority="13"/>
  </conditionalFormatting>
  <conditionalFormatting sqref="K51:L51">
    <cfRule type="duplicateValues" dxfId="34" priority="11"/>
  </conditionalFormatting>
  <conditionalFormatting sqref="K52:K62">
    <cfRule type="duplicateValues" dxfId="33" priority="12"/>
  </conditionalFormatting>
  <conditionalFormatting sqref="K63">
    <cfRule type="duplicateValues" dxfId="32" priority="10"/>
  </conditionalFormatting>
  <conditionalFormatting sqref="T69">
    <cfRule type="duplicateValues" dxfId="31" priority="9"/>
  </conditionalFormatting>
  <conditionalFormatting sqref="K65:L65">
    <cfRule type="duplicateValues" dxfId="30" priority="8"/>
  </conditionalFormatting>
  <conditionalFormatting sqref="AV57">
    <cfRule type="duplicateValues" dxfId="29" priority="6"/>
  </conditionalFormatting>
  <conditionalFormatting sqref="AV59">
    <cfRule type="duplicateValues" dxfId="28" priority="7"/>
  </conditionalFormatting>
  <conditionalFormatting sqref="AV64">
    <cfRule type="duplicateValues" dxfId="27" priority="5"/>
  </conditionalFormatting>
  <conditionalFormatting sqref="AV69">
    <cfRule type="duplicateValues" dxfId="26" priority="4"/>
  </conditionalFormatting>
  <conditionalFormatting sqref="T77">
    <cfRule type="duplicateValues" dxfId="25" priority="3"/>
  </conditionalFormatting>
  <conditionalFormatting sqref="T86">
    <cfRule type="duplicateValues" dxfId="24" priority="2"/>
  </conditionalFormatting>
  <conditionalFormatting sqref="AE86">
    <cfRule type="duplicateValues" dxfId="23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 Arabul</cp:lastModifiedBy>
  <dcterms:created xsi:type="dcterms:W3CDTF">2015-06-05T18:17:20Z</dcterms:created>
  <dcterms:modified xsi:type="dcterms:W3CDTF">2020-10-08T13:44:47Z</dcterms:modified>
</cp:coreProperties>
</file>