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DNA_Comp\Arithmetic\"/>
    </mc:Choice>
  </mc:AlternateContent>
  <xr:revisionPtr revIDLastSave="0" documentId="13_ncr:1_{C1386BD4-C8A7-407E-8AF5-75B2B1AEAF9C}" xr6:coauthVersionLast="45" xr6:coauthVersionMax="45" xr10:uidLastSave="{00000000-0000-0000-0000-000000000000}"/>
  <bookViews>
    <workbookView xWindow="12660" yWindow="0" windowWidth="13488" windowHeight="12252" tabRatio="602" xr2:uid="{C9D022DD-FB2B-4FEA-BFA1-145DD998C539}"/>
  </bookViews>
  <sheets>
    <sheet name="Result Table" sheetId="1" r:id="rId1"/>
    <sheet name="Training Accura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" i="1" l="1"/>
  <c r="I50" i="1"/>
  <c r="I79" i="1"/>
  <c r="I36" i="1"/>
  <c r="E12" i="2" l="1"/>
  <c r="D12" i="2"/>
  <c r="C12" i="2"/>
  <c r="B12" i="2"/>
  <c r="E11" i="2"/>
  <c r="D11" i="2"/>
  <c r="C11" i="2"/>
  <c r="B11" i="2"/>
  <c r="F15" i="2"/>
  <c r="F14" i="2"/>
  <c r="E9" i="2"/>
  <c r="D9" i="2"/>
  <c r="C9" i="2"/>
  <c r="B9" i="2"/>
  <c r="C6" i="2"/>
  <c r="B6" i="2"/>
  <c r="F6" i="2" s="1"/>
  <c r="E6" i="2"/>
  <c r="D6" i="2"/>
  <c r="E8" i="2"/>
  <c r="D8" i="2"/>
  <c r="C8" i="2"/>
  <c r="B8" i="2"/>
  <c r="E5" i="2"/>
  <c r="D5" i="2"/>
  <c r="C5" i="2"/>
  <c r="B5" i="2"/>
  <c r="F5" i="2" s="1"/>
  <c r="I28" i="1"/>
  <c r="I27" i="1"/>
  <c r="I19" i="1"/>
  <c r="I20" i="1"/>
  <c r="I21" i="1"/>
  <c r="I22" i="1"/>
  <c r="I23" i="1"/>
  <c r="I24" i="1"/>
  <c r="I25" i="1"/>
  <c r="I26" i="1"/>
  <c r="I29" i="1"/>
  <c r="I30" i="1"/>
  <c r="I31" i="1"/>
  <c r="I32" i="1"/>
  <c r="I18" i="1"/>
  <c r="I17" i="1"/>
  <c r="I16" i="1"/>
  <c r="I77" i="1"/>
  <c r="I78" i="1"/>
  <c r="I80" i="1"/>
  <c r="I81" i="1"/>
  <c r="I82" i="1"/>
  <c r="I70" i="1"/>
  <c r="I71" i="1"/>
  <c r="I72" i="1"/>
  <c r="I73" i="1"/>
  <c r="I74" i="1"/>
  <c r="I75" i="1"/>
  <c r="I76" i="1"/>
  <c r="I65" i="1"/>
  <c r="I66" i="1"/>
  <c r="I67" i="1"/>
  <c r="I69" i="1"/>
  <c r="I83" i="1"/>
  <c r="I64" i="1"/>
  <c r="I63" i="1"/>
  <c r="I53" i="1"/>
  <c r="I54" i="1"/>
  <c r="I55" i="1"/>
  <c r="I56" i="1"/>
  <c r="I57" i="1"/>
  <c r="I58" i="1"/>
  <c r="I59" i="1"/>
  <c r="I60" i="1"/>
  <c r="I61" i="1"/>
  <c r="I62" i="1"/>
  <c r="I51" i="1"/>
  <c r="I52" i="1"/>
  <c r="I46" i="1"/>
  <c r="I47" i="1"/>
  <c r="I48" i="1"/>
  <c r="I49" i="1"/>
  <c r="I33" i="1"/>
  <c r="I34" i="1"/>
  <c r="I37" i="1"/>
  <c r="I38" i="1"/>
  <c r="I39" i="1"/>
  <c r="I40" i="1"/>
  <c r="I41" i="1"/>
  <c r="I42" i="1"/>
  <c r="I43" i="1"/>
  <c r="I44" i="1"/>
  <c r="I45" i="1"/>
  <c r="I35" i="1"/>
  <c r="I11" i="1"/>
  <c r="I12" i="1"/>
  <c r="I13" i="1"/>
  <c r="I14" i="1"/>
  <c r="I15" i="1"/>
  <c r="I10" i="1"/>
  <c r="I7" i="1"/>
  <c r="I8" i="1"/>
  <c r="I9" i="1"/>
  <c r="I6" i="1"/>
  <c r="F9" i="2" l="1"/>
  <c r="F12" i="2"/>
  <c r="F11" i="2"/>
  <c r="F8" i="2"/>
</calcChain>
</file>

<file path=xl/sharedStrings.xml><?xml version="1.0" encoding="utf-8"?>
<sst xmlns="http://schemas.openxmlformats.org/spreadsheetml/2006/main" count="360" uniqueCount="137">
  <si>
    <t>Model</t>
  </si>
  <si>
    <t>Specification</t>
  </si>
  <si>
    <t>None</t>
  </si>
  <si>
    <t>Out_kb</t>
  </si>
  <si>
    <t>Output_size</t>
  </si>
  <si>
    <t>Input_size</t>
  </si>
  <si>
    <t>Version_tag</t>
  </si>
  <si>
    <t>Comp_time</t>
  </si>
  <si>
    <t>Decomp_time</t>
  </si>
  <si>
    <t>Machine_specs</t>
  </si>
  <si>
    <t>Input_kb</t>
  </si>
  <si>
    <t>Gzip</t>
  </si>
  <si>
    <t>Bzip2</t>
  </si>
  <si>
    <t>7zip</t>
  </si>
  <si>
    <t>Bits_Byte</t>
  </si>
  <si>
    <t>Premade:</t>
  </si>
  <si>
    <t>Paq8a</t>
  </si>
  <si>
    <t>Paq8l</t>
  </si>
  <si>
    <t>Paq9a</t>
  </si>
  <si>
    <t>Lpaq9l</t>
  </si>
  <si>
    <t>Zpaq</t>
  </si>
  <si>
    <t>-9</t>
  </si>
  <si>
    <t>-8</t>
  </si>
  <si>
    <t>a -9</t>
  </si>
  <si>
    <t xml:space="preserve">-method 5 a </t>
  </si>
  <si>
    <t>a -tzip</t>
  </si>
  <si>
    <t>9</t>
  </si>
  <si>
    <t>Cont. Mix.</t>
  </si>
  <si>
    <t>Table</t>
  </si>
  <si>
    <t>Adaptive</t>
  </si>
  <si>
    <t>Fake PPM</t>
  </si>
  <si>
    <t>-3</t>
  </si>
  <si>
    <t>E.Coli</t>
  </si>
  <si>
    <t>Fake</t>
  </si>
  <si>
    <t>Default:</t>
  </si>
  <si>
    <t>Traditional ML:</t>
  </si>
  <si>
    <t>DCT</t>
  </si>
  <si>
    <t>NaiveBayes</t>
  </si>
  <si>
    <t>-6</t>
  </si>
  <si>
    <t>-64</t>
  </si>
  <si>
    <t>-64 -1000</t>
  </si>
  <si>
    <t>-6 -256</t>
  </si>
  <si>
    <t>e31dd8a</t>
  </si>
  <si>
    <t>7a4b796</t>
  </si>
  <si>
    <t>a75d2f2</t>
  </si>
  <si>
    <t>9f43a13</t>
  </si>
  <si>
    <t>fb2354f</t>
  </si>
  <si>
    <t>cb3f1c8</t>
  </si>
  <si>
    <t>RandomF</t>
  </si>
  <si>
    <t>-warm</t>
  </si>
  <si>
    <t>-warm2</t>
  </si>
  <si>
    <t>Single Block Enc:</t>
  </si>
  <si>
    <t>Sbe</t>
  </si>
  <si>
    <t>-adaptive</t>
  </si>
  <si>
    <t>-table</t>
  </si>
  <si>
    <t>Details</t>
  </si>
  <si>
    <t>LSTM:</t>
  </si>
  <si>
    <t>LSTM</t>
  </si>
  <si>
    <t>-160</t>
  </si>
  <si>
    <t>-256</t>
  </si>
  <si>
    <t>LSTM+1D Conv.</t>
  </si>
  <si>
    <t>LSTM1D</t>
  </si>
  <si>
    <t>NNCP</t>
  </si>
  <si>
    <t>Stateful LSTM:</t>
  </si>
  <si>
    <t>-n_layer 2 -hidden_size 32 -n_symb 256 -batch_size 16 -lr 4e-3 -block_len 100000 -time_steps 20 -seg_len 20</t>
  </si>
  <si>
    <t>-n_layer 3 -hidden_size 32 -n_symb 256 -batch_size 64 -lr 4e-3 -block_len 100000 -time_steps 20 -seg_len 20</t>
  </si>
  <si>
    <t>-n_layer 4 -hidden_size 32 -n_symb 256 -batch_size 16 -lr 4e-3 -block_len 100000 -time_steps 20 -seg_len 20</t>
  </si>
  <si>
    <t>-n_layer 2 -hidden_size 90 -n_symb 256 -batch_size 250 -lr 4e-3 -block_len 100000 -time_steps 60 -seg_len 6</t>
  </si>
  <si>
    <t>-n_layer 4 -hidden_size 90 -n_symb 256 -batch_size 250 -lr 4e-3 -block_len 100000 -time_steps 60 -seg_len 6</t>
  </si>
  <si>
    <t>-n_layer 4 -hidden_size 352 -n_symb 256 -batch_size 16 -lr 4e-3 -block_len 100000 -time_steps 20 -seg_len 20 -full_connect 1</t>
  </si>
  <si>
    <t>-n_layer 4 -hidden_size 352 -n_symb 256 -batch_size 16 -lr 4e-3 -block_len 100000 -time_steps 20 -seg_len 20</t>
  </si>
  <si>
    <t>-n_layer 4 -hidden_size 352 -n_symb 256 -batch_size 16 -lr 4e-3 -block_len 100000 -time_steps 60 -seg_len 6</t>
  </si>
  <si>
    <t>-n_layer=4 d_model=256 n_head=8 mem_len=32 train_len=32 d_pos=32 d_inner=512</t>
  </si>
  <si>
    <t>large</t>
  </si>
  <si>
    <t>-n_layer=7 hidden_size=512 batch_size=16</t>
  </si>
  <si>
    <t>-n_layer 4 -hidden_size 352 -n_symb 256 -batch_size 16 -lr 4e-3 -block_len 100000 -time_steps 120 -seg_len 3</t>
  </si>
  <si>
    <t>TRFCP</t>
  </si>
  <si>
    <t>Bidirectional+Att.</t>
  </si>
  <si>
    <t>BDA</t>
  </si>
  <si>
    <t>Python Stateful:</t>
  </si>
  <si>
    <t>LSTM-S</t>
  </si>
  <si>
    <t>-3 -40 -6</t>
  </si>
  <si>
    <t>-2 -40 -6</t>
  </si>
  <si>
    <t>-4 -40 -6</t>
  </si>
  <si>
    <t>-4 -20 -20</t>
  </si>
  <si>
    <t>Python Stateless:</t>
  </si>
  <si>
    <t>LSTM-SL</t>
  </si>
  <si>
    <t>-4 -60 -12</t>
  </si>
  <si>
    <t>-4 -60 -6</t>
  </si>
  <si>
    <t>-4 -60 -6 -32</t>
  </si>
  <si>
    <t>-4 -60 -6 -fc</t>
  </si>
  <si>
    <t>-4 -80 -6</t>
  </si>
  <si>
    <t>-5 -60 -6</t>
  </si>
  <si>
    <t>Bidirectional:</t>
  </si>
  <si>
    <t>BiLSTM</t>
  </si>
  <si>
    <t>-4 -100 -6 -32</t>
  </si>
  <si>
    <t>-4 -120 -3 -32</t>
  </si>
  <si>
    <t>-4 -80 -6 -32</t>
  </si>
  <si>
    <t>-4 -80 -6 -352</t>
  </si>
  <si>
    <t>File size:</t>
  </si>
  <si>
    <t>bytes</t>
  </si>
  <si>
    <t>1D-LSTM</t>
  </si>
  <si>
    <t>CNN-LSTM</t>
  </si>
  <si>
    <t>S-LSTM-2</t>
  </si>
  <si>
    <t>S-LSTM-3-Norm</t>
  </si>
  <si>
    <t>S-LSTM-4-Norm</t>
  </si>
  <si>
    <t>BiLSTM-4</t>
  </si>
  <si>
    <t>Model Family</t>
  </si>
  <si>
    <t>A</t>
  </si>
  <si>
    <t>T</t>
  </si>
  <si>
    <t>C</t>
  </si>
  <si>
    <t>G</t>
  </si>
  <si>
    <t>GC</t>
  </si>
  <si>
    <t>CG</t>
  </si>
  <si>
    <t>CT</t>
  </si>
  <si>
    <t>TA</t>
  </si>
  <si>
    <t>Distribution Biases:</t>
  </si>
  <si>
    <t>2-gram Top 2/Bottom 2</t>
  </si>
  <si>
    <t>3-gram Top 2/Bottom 2</t>
  </si>
  <si>
    <t>Real</t>
  </si>
  <si>
    <t>Total</t>
  </si>
  <si>
    <t>Range</t>
  </si>
  <si>
    <t>6-gram Top 2/Bottom 2</t>
  </si>
  <si>
    <t xml:space="preserve">cgccag </t>
  </si>
  <si>
    <t xml:space="preserve">ctggcg </t>
  </si>
  <si>
    <t xml:space="preserve">ctagga </t>
  </si>
  <si>
    <t xml:space="preserve">cctagg </t>
  </si>
  <si>
    <t>Range (Count)</t>
  </si>
  <si>
    <t>CGC</t>
  </si>
  <si>
    <t>GCG</t>
  </si>
  <si>
    <t>TAG</t>
  </si>
  <si>
    <t>CTA</t>
  </si>
  <si>
    <t>Bag of Word Model Acc</t>
  </si>
  <si>
    <t>Repeats: Length</t>
  </si>
  <si>
    <t>NVIDIA GeForce GTX 1660Ti</t>
  </si>
  <si>
    <t>NVIDIA Tesla K40c</t>
  </si>
  <si>
    <t>CNNLSTM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</si>
</sst>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9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Comparison</a:t>
            </a:r>
          </a:p>
          <a:p>
            <a:pPr>
              <a:defRPr/>
            </a:pPr>
            <a:r>
              <a:rPr lang="en-GB"/>
              <a:t> during Online Training for Ecoli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Accuracy'!$C$23</c:f>
              <c:strCache>
                <c:ptCount val="1"/>
                <c:pt idx="0">
                  <c:v>1D-LSTM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'Training Accuracy'!$B$24:$B$33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'Training Accuracy'!$C$24:$C$33</c:f>
              <c:numCache>
                <c:formatCode>0.00</c:formatCode>
                <c:ptCount val="10"/>
                <c:pt idx="0">
                  <c:v>32.729999999999997</c:v>
                </c:pt>
                <c:pt idx="1">
                  <c:v>33.78</c:v>
                </c:pt>
                <c:pt idx="2">
                  <c:v>34.21</c:v>
                </c:pt>
                <c:pt idx="3">
                  <c:v>33.630000000000003</c:v>
                </c:pt>
                <c:pt idx="4">
                  <c:v>34.17</c:v>
                </c:pt>
                <c:pt idx="5">
                  <c:v>34.72</c:v>
                </c:pt>
                <c:pt idx="6">
                  <c:v>35.369999999999997</c:v>
                </c:pt>
                <c:pt idx="7">
                  <c:v>32.49</c:v>
                </c:pt>
                <c:pt idx="8">
                  <c:v>33.799999999999997</c:v>
                </c:pt>
                <c:pt idx="9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8-4D56-AD2D-F5B8C3624A03}"/>
            </c:ext>
          </c:extLst>
        </c:ser>
        <c:ser>
          <c:idx val="1"/>
          <c:order val="1"/>
          <c:tx>
            <c:strRef>
              <c:f>'Training Accuracy'!$D$23</c:f>
              <c:strCache>
                <c:ptCount val="1"/>
                <c:pt idx="0">
                  <c:v>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'Training Accuracy'!$B$24:$B$33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'Training Accuracy'!$D$24:$D$33</c:f>
              <c:numCache>
                <c:formatCode>0.00</c:formatCode>
                <c:ptCount val="10"/>
                <c:pt idx="0">
                  <c:v>29.83</c:v>
                </c:pt>
                <c:pt idx="1">
                  <c:v>34.06</c:v>
                </c:pt>
                <c:pt idx="2">
                  <c:v>34.35</c:v>
                </c:pt>
                <c:pt idx="3">
                  <c:v>34.78</c:v>
                </c:pt>
                <c:pt idx="4">
                  <c:v>35.5</c:v>
                </c:pt>
                <c:pt idx="5">
                  <c:v>35.6</c:v>
                </c:pt>
                <c:pt idx="6">
                  <c:v>35.79</c:v>
                </c:pt>
                <c:pt idx="7">
                  <c:v>36.14</c:v>
                </c:pt>
                <c:pt idx="8">
                  <c:v>35.64</c:v>
                </c:pt>
                <c:pt idx="9">
                  <c:v>35.15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8-4D56-AD2D-F5B8C3624A03}"/>
            </c:ext>
          </c:extLst>
        </c:ser>
        <c:ser>
          <c:idx val="2"/>
          <c:order val="2"/>
          <c:tx>
            <c:strRef>
              <c:f>'Training Accuracy'!$E$23</c:f>
              <c:strCache>
                <c:ptCount val="1"/>
                <c:pt idx="0">
                  <c:v>CNN-LSTM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'Training Accuracy'!$B$24:$B$33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'Training Accuracy'!$E$24:$E$33</c:f>
              <c:numCache>
                <c:formatCode>0.00</c:formatCode>
                <c:ptCount val="10"/>
                <c:pt idx="0">
                  <c:v>29.62</c:v>
                </c:pt>
                <c:pt idx="1">
                  <c:v>31.59</c:v>
                </c:pt>
                <c:pt idx="2">
                  <c:v>32.159999999999997</c:v>
                </c:pt>
                <c:pt idx="3">
                  <c:v>32.549999999999997</c:v>
                </c:pt>
                <c:pt idx="4">
                  <c:v>34.31</c:v>
                </c:pt>
                <c:pt idx="5">
                  <c:v>34.79</c:v>
                </c:pt>
                <c:pt idx="6">
                  <c:v>36.340000000000003</c:v>
                </c:pt>
                <c:pt idx="7">
                  <c:v>34.909999999999997</c:v>
                </c:pt>
                <c:pt idx="8">
                  <c:v>36.53</c:v>
                </c:pt>
                <c:pt idx="9">
                  <c:v>35.380000000000003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8-4D56-AD2D-F5B8C3624A03}"/>
            </c:ext>
          </c:extLst>
        </c:ser>
        <c:ser>
          <c:idx val="3"/>
          <c:order val="3"/>
          <c:tx>
            <c:strRef>
              <c:f>'Training Accuracy'!$F$23</c:f>
              <c:strCache>
                <c:ptCount val="1"/>
                <c:pt idx="0">
                  <c:v>S-LSTM-2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'Training Accuracy'!$B$24:$B$33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'Training Accuracy'!$F$24:$F$33</c:f>
              <c:numCache>
                <c:formatCode>0.00</c:formatCode>
                <c:ptCount val="10"/>
                <c:pt idx="0">
                  <c:v>29.12</c:v>
                </c:pt>
                <c:pt idx="1">
                  <c:v>32.82</c:v>
                </c:pt>
                <c:pt idx="2">
                  <c:v>33.85</c:v>
                </c:pt>
                <c:pt idx="3">
                  <c:v>35.020000000000003</c:v>
                </c:pt>
                <c:pt idx="4">
                  <c:v>34.58</c:v>
                </c:pt>
                <c:pt idx="5">
                  <c:v>36.97</c:v>
                </c:pt>
                <c:pt idx="6">
                  <c:v>34.75</c:v>
                </c:pt>
                <c:pt idx="7">
                  <c:v>35.729999999999997</c:v>
                </c:pt>
                <c:pt idx="8">
                  <c:v>36.31</c:v>
                </c:pt>
                <c:pt idx="9">
                  <c:v>36.409999999999997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8-4D56-AD2D-F5B8C3624A03}"/>
            </c:ext>
          </c:extLst>
        </c:ser>
        <c:ser>
          <c:idx val="4"/>
          <c:order val="4"/>
          <c:tx>
            <c:strRef>
              <c:f>'Training Accuracy'!$G$23</c:f>
              <c:strCache>
                <c:ptCount val="1"/>
                <c:pt idx="0">
                  <c:v>S-LSTM-3-Norm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'Training Accuracy'!$B$24:$B$33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'Training Accuracy'!$G$24:$G$33</c:f>
              <c:numCache>
                <c:formatCode>0.00</c:formatCode>
                <c:ptCount val="10"/>
                <c:pt idx="0">
                  <c:v>34.83</c:v>
                </c:pt>
                <c:pt idx="1">
                  <c:v>35.630000000000003</c:v>
                </c:pt>
                <c:pt idx="2">
                  <c:v>34.94</c:v>
                </c:pt>
                <c:pt idx="3">
                  <c:v>36.01</c:v>
                </c:pt>
                <c:pt idx="4">
                  <c:v>35.61</c:v>
                </c:pt>
                <c:pt idx="5">
                  <c:v>36.08</c:v>
                </c:pt>
                <c:pt idx="6">
                  <c:v>35.21</c:v>
                </c:pt>
                <c:pt idx="7">
                  <c:v>36.56</c:v>
                </c:pt>
                <c:pt idx="8">
                  <c:v>37.119999999999997</c:v>
                </c:pt>
                <c:pt idx="9">
                  <c:v>36.78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88-4D56-AD2D-F5B8C3624A03}"/>
            </c:ext>
          </c:extLst>
        </c:ser>
        <c:ser>
          <c:idx val="5"/>
          <c:order val="5"/>
          <c:tx>
            <c:strRef>
              <c:f>'Training Accuracy'!$H$23</c:f>
              <c:strCache>
                <c:ptCount val="1"/>
                <c:pt idx="0">
                  <c:v>S-LSTM-4-Norm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'Training Accuracy'!$B$24:$B$33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'Training Accuracy'!$H$24:$H$33</c:f>
              <c:numCache>
                <c:formatCode>0.00</c:formatCode>
                <c:ptCount val="10"/>
                <c:pt idx="0">
                  <c:v>32.85</c:v>
                </c:pt>
                <c:pt idx="1">
                  <c:v>35.549999999999997</c:v>
                </c:pt>
                <c:pt idx="2">
                  <c:v>34.81</c:v>
                </c:pt>
                <c:pt idx="3">
                  <c:v>35.840000000000003</c:v>
                </c:pt>
                <c:pt idx="4">
                  <c:v>35.450000000000003</c:v>
                </c:pt>
                <c:pt idx="5">
                  <c:v>36.07</c:v>
                </c:pt>
                <c:pt idx="6">
                  <c:v>35.090000000000003</c:v>
                </c:pt>
                <c:pt idx="7">
                  <c:v>36.799999999999997</c:v>
                </c:pt>
                <c:pt idx="8">
                  <c:v>37.33</c:v>
                </c:pt>
                <c:pt idx="9">
                  <c:v>36.130000000000003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88-4D56-AD2D-F5B8C3624A03}"/>
            </c:ext>
          </c:extLst>
        </c:ser>
        <c:ser>
          <c:idx val="6"/>
          <c:order val="6"/>
          <c:tx>
            <c:strRef>
              <c:f>'Training Accuracy'!$I$23</c:f>
              <c:strCache>
                <c:ptCount val="1"/>
                <c:pt idx="0">
                  <c:v>BiLSTM-4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'Training Accuracy'!$B$24:$B$33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'Training Accuracy'!$I$24:$I$33</c:f>
              <c:numCache>
                <c:formatCode>0.00</c:formatCode>
                <c:ptCount val="10"/>
                <c:pt idx="0">
                  <c:v>37.06</c:v>
                </c:pt>
                <c:pt idx="1">
                  <c:v>37.43</c:v>
                </c:pt>
                <c:pt idx="2">
                  <c:v>36.520000000000003</c:v>
                </c:pt>
                <c:pt idx="3">
                  <c:v>37.770000000000003</c:v>
                </c:pt>
                <c:pt idx="4">
                  <c:v>37.29</c:v>
                </c:pt>
                <c:pt idx="5">
                  <c:v>37.65</c:v>
                </c:pt>
                <c:pt idx="6">
                  <c:v>36.75</c:v>
                </c:pt>
                <c:pt idx="7">
                  <c:v>37.86</c:v>
                </c:pt>
                <c:pt idx="8">
                  <c:v>38.340000000000003</c:v>
                </c:pt>
                <c:pt idx="9">
                  <c:v>37.31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88-4D56-AD2D-F5B8C362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21872"/>
        <c:axId val="580118352"/>
      </c:lineChart>
      <c:catAx>
        <c:axId val="676218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18352"/>
        <c:crosses val="autoZero"/>
        <c:auto val="1"/>
        <c:lblAlgn val="ctr"/>
        <c:lblOffset val="100"/>
        <c:noMultiLvlLbl val="0"/>
      </c:catAx>
      <c:valAx>
        <c:axId val="580118352"/>
        <c:scaling>
          <c:orientation val="minMax"/>
          <c:max val="40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Categorical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19</xdr:row>
      <xdr:rowOff>0</xdr:rowOff>
    </xdr:from>
    <xdr:to>
      <xdr:col>18</xdr:col>
      <xdr:colOff>198120</xdr:colOff>
      <xdr:row>39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AA348-B743-4B6E-B65B-05478085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2351BE-3A98-4E7A-B54D-7F569A62826B}" name="Table1" displayName="Table1" ref="A5:M83" totalsRowShown="0">
  <autoFilter ref="A5:M83" xr:uid="{96AABEC0-7C37-495E-B464-7FC807E4A945}"/>
  <tableColumns count="13">
    <tableColumn id="1" xr3:uid="{D41ACE8B-D4C8-42D1-9C66-A864085CC195}" name="Model Family"/>
    <tableColumn id="2" xr3:uid="{1E3A58ED-E91C-4078-86E6-1AE504041D85}" name="Model"/>
    <tableColumn id="3" xr3:uid="{1160D1FD-E548-45DE-AA2B-FB57D682966D}" name="Specification"/>
    <tableColumn id="4" xr3:uid="{F6884C6C-1A2A-4E85-873F-ABE34378A4AE}" name="Version_tag"/>
    <tableColumn id="5" xr3:uid="{CC5A4F11-AE2F-4109-BE92-BD2D626032D6}" name="Input_size"/>
    <tableColumn id="6" xr3:uid="{C98CFD2A-914D-43CB-AC73-C75CA6287681}" name="Input_kb"/>
    <tableColumn id="7" xr3:uid="{796118D5-D001-492A-BE58-0D24FC5AB4C2}" name="Output_size"/>
    <tableColumn id="8" xr3:uid="{CCE3346A-9100-42BD-9270-B962156C5208}" name="Out_kb"/>
    <tableColumn id="9" xr3:uid="{C61026E9-6EED-4254-A4FA-298DD16AFA25}" name="Bits_Byte" dataDxfId="0">
      <calculatedColumnFormula>8*G6/E6</calculatedColumnFormula>
    </tableColumn>
    <tableColumn id="10" xr3:uid="{6D406C0A-1C58-493F-9A03-D73BC3382918}" name="Comp_time"/>
    <tableColumn id="11" xr3:uid="{47111671-26A4-4A7C-A2AD-326325D01074}" name="Decomp_time"/>
    <tableColumn id="12" xr3:uid="{B312760E-CCDC-47D4-B95F-A5FDDBF8FDEA}" name="Machine_specs"/>
    <tableColumn id="13" xr3:uid="{858597F3-CA53-44CD-8D2F-0581D8432CDC}" name="Detai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8EB5-10DC-401B-AF43-168E44053072}">
  <sheetPr codeName="Sheet1"/>
  <dimension ref="A5:M83"/>
  <sheetViews>
    <sheetView tabSelected="1" topLeftCell="F1" workbookViewId="0">
      <selection activeCell="J21" sqref="J21"/>
    </sheetView>
  </sheetViews>
  <sheetFormatPr defaultRowHeight="14.4" x14ac:dyDescent="0.3"/>
  <cols>
    <col min="1" max="1" width="14.5546875" bestFit="1" customWidth="1"/>
    <col min="2" max="2" width="10.44140625" bestFit="1" customWidth="1"/>
    <col min="3" max="3" width="13.6640625" customWidth="1"/>
    <col min="4" max="4" width="12.88671875" customWidth="1"/>
    <col min="5" max="5" width="11.44140625" customWidth="1"/>
    <col min="6" max="6" width="10.5546875" customWidth="1"/>
    <col min="7" max="7" width="12.88671875" customWidth="1"/>
    <col min="8" max="8" width="9.109375" customWidth="1"/>
    <col min="9" max="9" width="10.6640625" customWidth="1"/>
    <col min="10" max="10" width="12.6640625" customWidth="1"/>
    <col min="11" max="11" width="14.6640625" customWidth="1"/>
    <col min="12" max="12" width="24" bestFit="1" customWidth="1"/>
    <col min="13" max="13" width="135.77734375" bestFit="1" customWidth="1"/>
  </cols>
  <sheetData>
    <row r="5" spans="1:13" x14ac:dyDescent="0.3">
      <c r="A5" t="s">
        <v>107</v>
      </c>
      <c r="B5" t="s">
        <v>0</v>
      </c>
      <c r="C5" t="s">
        <v>1</v>
      </c>
      <c r="D5" t="s">
        <v>6</v>
      </c>
      <c r="E5" t="s">
        <v>5</v>
      </c>
      <c r="F5" t="s">
        <v>10</v>
      </c>
      <c r="G5" t="s">
        <v>4</v>
      </c>
      <c r="H5" t="s">
        <v>3</v>
      </c>
      <c r="I5" t="s">
        <v>14</v>
      </c>
      <c r="J5" t="s">
        <v>7</v>
      </c>
      <c r="K5" t="s">
        <v>8</v>
      </c>
      <c r="L5" t="s">
        <v>9</v>
      </c>
      <c r="M5" t="s">
        <v>55</v>
      </c>
    </row>
    <row r="6" spans="1:13" x14ac:dyDescent="0.3">
      <c r="A6" t="s">
        <v>32</v>
      </c>
      <c r="B6" t="s">
        <v>2</v>
      </c>
      <c r="C6" t="s">
        <v>2</v>
      </c>
      <c r="D6" t="s">
        <v>44</v>
      </c>
      <c r="E6">
        <v>4638695</v>
      </c>
      <c r="G6">
        <v>4638695</v>
      </c>
      <c r="I6" s="2">
        <f t="shared" ref="I6:I37" si="0">8*G6/E6</f>
        <v>8</v>
      </c>
      <c r="J6" t="s">
        <v>2</v>
      </c>
      <c r="K6" t="s">
        <v>2</v>
      </c>
      <c r="L6" t="s">
        <v>2</v>
      </c>
    </row>
    <row r="7" spans="1:13" x14ac:dyDescent="0.3">
      <c r="A7" t="s">
        <v>15</v>
      </c>
      <c r="B7" t="s">
        <v>11</v>
      </c>
      <c r="C7" s="3" t="s">
        <v>21</v>
      </c>
      <c r="D7" t="s">
        <v>43</v>
      </c>
      <c r="E7">
        <v>4638695</v>
      </c>
      <c r="G7">
        <v>1299059</v>
      </c>
      <c r="I7" s="2">
        <f t="shared" si="0"/>
        <v>2.2403870053969919</v>
      </c>
      <c r="L7" t="s">
        <v>134</v>
      </c>
    </row>
    <row r="8" spans="1:13" x14ac:dyDescent="0.3">
      <c r="B8" t="s">
        <v>12</v>
      </c>
      <c r="C8" s="3" t="s">
        <v>21</v>
      </c>
      <c r="D8" t="s">
        <v>43</v>
      </c>
      <c r="E8">
        <v>4638695</v>
      </c>
      <c r="G8">
        <v>1251004</v>
      </c>
      <c r="I8" s="2">
        <f t="shared" si="0"/>
        <v>2.1575102480331214</v>
      </c>
      <c r="L8" t="s">
        <v>134</v>
      </c>
    </row>
    <row r="9" spans="1:13" x14ac:dyDescent="0.3">
      <c r="B9" t="s">
        <v>13</v>
      </c>
      <c r="C9" s="3" t="s">
        <v>25</v>
      </c>
      <c r="D9" t="s">
        <v>46</v>
      </c>
      <c r="E9">
        <v>4638695</v>
      </c>
      <c r="G9">
        <v>1238459</v>
      </c>
      <c r="I9" s="2">
        <f t="shared" si="0"/>
        <v>2.1358748527333655</v>
      </c>
      <c r="L9" t="s">
        <v>134</v>
      </c>
    </row>
    <row r="10" spans="1:13" x14ac:dyDescent="0.3">
      <c r="A10" t="s">
        <v>27</v>
      </c>
      <c r="B10" t="s">
        <v>16</v>
      </c>
      <c r="C10" s="3" t="s">
        <v>22</v>
      </c>
      <c r="D10" t="s">
        <v>46</v>
      </c>
      <c r="E10">
        <v>4638695</v>
      </c>
      <c r="G10">
        <v>1102585</v>
      </c>
      <c r="I10" s="2">
        <f t="shared" si="0"/>
        <v>1.9015434297792806</v>
      </c>
      <c r="L10" t="s">
        <v>134</v>
      </c>
    </row>
    <row r="11" spans="1:13" x14ac:dyDescent="0.3">
      <c r="B11" t="s">
        <v>17</v>
      </c>
      <c r="C11" s="3" t="s">
        <v>22</v>
      </c>
      <c r="D11" t="s">
        <v>47</v>
      </c>
      <c r="E11">
        <v>4638695</v>
      </c>
      <c r="G11">
        <v>1101724</v>
      </c>
      <c r="I11" s="2">
        <f t="shared" si="0"/>
        <v>1.9000585293924261</v>
      </c>
      <c r="L11" t="s">
        <v>134</v>
      </c>
    </row>
    <row r="12" spans="1:13" x14ac:dyDescent="0.3">
      <c r="B12" t="s">
        <v>18</v>
      </c>
      <c r="C12" s="3" t="s">
        <v>23</v>
      </c>
      <c r="D12" t="s">
        <v>46</v>
      </c>
      <c r="E12">
        <v>4638695</v>
      </c>
      <c r="G12">
        <v>1115068</v>
      </c>
      <c r="I12" s="2">
        <f t="shared" si="0"/>
        <v>1.9230718984541988</v>
      </c>
      <c r="L12" t="s">
        <v>134</v>
      </c>
    </row>
    <row r="13" spans="1:13" x14ac:dyDescent="0.3">
      <c r="B13" t="s">
        <v>19</v>
      </c>
      <c r="C13" s="3" t="s">
        <v>26</v>
      </c>
      <c r="D13" t="s">
        <v>47</v>
      </c>
      <c r="E13">
        <v>4638695</v>
      </c>
      <c r="G13">
        <v>1109862</v>
      </c>
      <c r="I13" s="2">
        <f t="shared" si="0"/>
        <v>1.914093511213822</v>
      </c>
      <c r="L13" t="s">
        <v>134</v>
      </c>
    </row>
    <row r="14" spans="1:13" x14ac:dyDescent="0.3">
      <c r="B14" t="s">
        <v>20</v>
      </c>
      <c r="C14" s="3" t="s">
        <v>2</v>
      </c>
      <c r="D14" t="s">
        <v>46</v>
      </c>
      <c r="E14">
        <v>4638695</v>
      </c>
      <c r="G14">
        <v>1637985</v>
      </c>
      <c r="I14" s="2">
        <f t="shared" si="0"/>
        <v>2.8249065739394377</v>
      </c>
      <c r="L14" t="s">
        <v>134</v>
      </c>
    </row>
    <row r="15" spans="1:13" x14ac:dyDescent="0.3">
      <c r="B15" t="s">
        <v>20</v>
      </c>
      <c r="C15" s="3" t="s">
        <v>24</v>
      </c>
      <c r="D15" t="s">
        <v>46</v>
      </c>
      <c r="E15">
        <v>4638695</v>
      </c>
      <c r="G15">
        <v>1114292</v>
      </c>
      <c r="I15" s="2">
        <f t="shared" si="0"/>
        <v>1.9217335910207505</v>
      </c>
      <c r="J15">
        <v>13</v>
      </c>
      <c r="L15" t="s">
        <v>134</v>
      </c>
    </row>
    <row r="16" spans="1:13" x14ac:dyDescent="0.3">
      <c r="A16" t="s">
        <v>34</v>
      </c>
      <c r="B16" t="s">
        <v>28</v>
      </c>
      <c r="E16">
        <v>4638695</v>
      </c>
      <c r="G16">
        <v>1165644</v>
      </c>
      <c r="I16" s="2">
        <f t="shared" si="0"/>
        <v>2.0102964303537956</v>
      </c>
      <c r="L16" t="s">
        <v>134</v>
      </c>
    </row>
    <row r="17" spans="1:12" x14ac:dyDescent="0.3">
      <c r="B17" t="s">
        <v>29</v>
      </c>
      <c r="E17">
        <v>4638695</v>
      </c>
      <c r="G17">
        <v>1162480</v>
      </c>
      <c r="I17" s="2">
        <f t="shared" si="0"/>
        <v>2.004839723241127</v>
      </c>
      <c r="L17" t="s">
        <v>134</v>
      </c>
    </row>
    <row r="18" spans="1:12" x14ac:dyDescent="0.3">
      <c r="B18" t="s">
        <v>30</v>
      </c>
      <c r="C18" s="3" t="s">
        <v>31</v>
      </c>
      <c r="D18" t="s">
        <v>42</v>
      </c>
      <c r="E18">
        <v>4638695</v>
      </c>
      <c r="G18">
        <v>1138627</v>
      </c>
      <c r="I18" s="2">
        <f t="shared" si="0"/>
        <v>1.9637022912694195</v>
      </c>
      <c r="L18" t="s">
        <v>134</v>
      </c>
    </row>
    <row r="19" spans="1:12" x14ac:dyDescent="0.3">
      <c r="A19" t="s">
        <v>33</v>
      </c>
      <c r="B19" t="s">
        <v>2</v>
      </c>
      <c r="C19" t="s">
        <v>2</v>
      </c>
      <c r="D19" t="s">
        <v>43</v>
      </c>
      <c r="E19">
        <v>4638690</v>
      </c>
      <c r="G19">
        <v>4638690</v>
      </c>
      <c r="I19" s="2">
        <f t="shared" si="0"/>
        <v>8</v>
      </c>
      <c r="L19" t="s">
        <v>134</v>
      </c>
    </row>
    <row r="20" spans="1:12" x14ac:dyDescent="0.3">
      <c r="B20" t="s">
        <v>11</v>
      </c>
      <c r="C20" s="3" t="s">
        <v>21</v>
      </c>
      <c r="D20" t="s">
        <v>43</v>
      </c>
      <c r="E20">
        <v>4638690</v>
      </c>
      <c r="G20">
        <v>1325921</v>
      </c>
      <c r="I20" s="2">
        <f t="shared" si="0"/>
        <v>2.2867162927464433</v>
      </c>
      <c r="L20" t="s">
        <v>134</v>
      </c>
    </row>
    <row r="21" spans="1:12" x14ac:dyDescent="0.3">
      <c r="B21" t="s">
        <v>12</v>
      </c>
      <c r="C21" s="3" t="s">
        <v>21</v>
      </c>
      <c r="D21" t="s">
        <v>43</v>
      </c>
      <c r="E21">
        <v>4638690</v>
      </c>
      <c r="G21">
        <v>1268262</v>
      </c>
      <c r="I21" s="2">
        <f t="shared" si="0"/>
        <v>2.1872761490851942</v>
      </c>
      <c r="L21" t="s">
        <v>134</v>
      </c>
    </row>
    <row r="22" spans="1:12" x14ac:dyDescent="0.3">
      <c r="B22" t="s">
        <v>13</v>
      </c>
      <c r="C22" s="3" t="s">
        <v>25</v>
      </c>
      <c r="D22" t="s">
        <v>46</v>
      </c>
      <c r="E22">
        <v>4638690</v>
      </c>
      <c r="G22">
        <v>1267529</v>
      </c>
      <c r="I22" s="2">
        <f t="shared" si="0"/>
        <v>2.1860119990773259</v>
      </c>
      <c r="L22" t="s">
        <v>134</v>
      </c>
    </row>
    <row r="23" spans="1:12" x14ac:dyDescent="0.3">
      <c r="A23" t="s">
        <v>27</v>
      </c>
      <c r="B23" t="s">
        <v>16</v>
      </c>
      <c r="C23" s="3" t="s">
        <v>22</v>
      </c>
      <c r="E23">
        <v>4638690</v>
      </c>
      <c r="G23">
        <v>1161904</v>
      </c>
      <c r="I23" s="2">
        <f t="shared" si="0"/>
        <v>2.0038485003309123</v>
      </c>
      <c r="L23" t="s">
        <v>134</v>
      </c>
    </row>
    <row r="24" spans="1:12" x14ac:dyDescent="0.3">
      <c r="B24" t="s">
        <v>18</v>
      </c>
      <c r="C24" s="3" t="s">
        <v>23</v>
      </c>
      <c r="E24">
        <v>4638690</v>
      </c>
      <c r="G24">
        <v>1167729</v>
      </c>
      <c r="I24" s="2">
        <f t="shared" si="0"/>
        <v>2.0138944400250933</v>
      </c>
      <c r="L24" t="s">
        <v>134</v>
      </c>
    </row>
    <row r="25" spans="1:12" x14ac:dyDescent="0.3">
      <c r="B25" t="s">
        <v>20</v>
      </c>
      <c r="C25" s="3" t="s">
        <v>2</v>
      </c>
      <c r="E25">
        <v>4638690</v>
      </c>
      <c r="G25">
        <v>1690549</v>
      </c>
      <c r="I25" s="2">
        <f t="shared" si="0"/>
        <v>2.9155627989798845</v>
      </c>
      <c r="L25" t="s">
        <v>134</v>
      </c>
    </row>
    <row r="26" spans="1:12" x14ac:dyDescent="0.3">
      <c r="B26" t="s">
        <v>20</v>
      </c>
      <c r="C26" s="3" t="s">
        <v>24</v>
      </c>
      <c r="E26">
        <v>4638690</v>
      </c>
      <c r="G26">
        <v>1163192</v>
      </c>
      <c r="I26" s="2">
        <f t="shared" si="0"/>
        <v>2.0060698171250935</v>
      </c>
      <c r="L26" t="s">
        <v>134</v>
      </c>
    </row>
    <row r="27" spans="1:12" x14ac:dyDescent="0.3">
      <c r="A27" t="s">
        <v>52</v>
      </c>
      <c r="B27" t="s">
        <v>52</v>
      </c>
      <c r="C27" s="3" t="s">
        <v>53</v>
      </c>
      <c r="E27">
        <v>4638690</v>
      </c>
      <c r="G27">
        <v>1431685</v>
      </c>
      <c r="I27" s="2">
        <f t="shared" si="0"/>
        <v>2.4691195143456448</v>
      </c>
      <c r="L27" t="s">
        <v>134</v>
      </c>
    </row>
    <row r="28" spans="1:12" x14ac:dyDescent="0.3">
      <c r="B28" t="s">
        <v>52</v>
      </c>
      <c r="C28" s="3" t="s">
        <v>54</v>
      </c>
      <c r="E28">
        <v>4638690</v>
      </c>
      <c r="G28">
        <v>1165761</v>
      </c>
      <c r="I28" s="2">
        <f t="shared" si="0"/>
        <v>2.0105003783395743</v>
      </c>
      <c r="L28" t="s">
        <v>134</v>
      </c>
    </row>
    <row r="29" spans="1:12" x14ac:dyDescent="0.3">
      <c r="A29" t="s">
        <v>34</v>
      </c>
      <c r="B29" t="s">
        <v>28</v>
      </c>
      <c r="E29">
        <v>4638690</v>
      </c>
      <c r="G29">
        <v>1165702</v>
      </c>
      <c r="I29" s="2">
        <f t="shared" si="0"/>
        <v>2.0103986254740023</v>
      </c>
      <c r="L29" t="s">
        <v>134</v>
      </c>
    </row>
    <row r="30" spans="1:12" x14ac:dyDescent="0.3">
      <c r="B30" t="s">
        <v>29</v>
      </c>
      <c r="E30">
        <v>4638690</v>
      </c>
      <c r="G30">
        <v>1162577</v>
      </c>
      <c r="I30" s="2">
        <f t="shared" si="0"/>
        <v>2.0050091728483688</v>
      </c>
      <c r="L30" t="s">
        <v>134</v>
      </c>
    </row>
    <row r="31" spans="1:12" x14ac:dyDescent="0.3">
      <c r="B31" t="s">
        <v>30</v>
      </c>
      <c r="C31" s="3" t="s">
        <v>31</v>
      </c>
      <c r="D31" t="s">
        <v>42</v>
      </c>
      <c r="E31">
        <v>4638690</v>
      </c>
      <c r="G31">
        <v>1159829</v>
      </c>
      <c r="I31" s="2">
        <f t="shared" si="0"/>
        <v>2.0002699037874918</v>
      </c>
      <c r="L31" t="s">
        <v>134</v>
      </c>
    </row>
    <row r="32" spans="1:12" x14ac:dyDescent="0.3">
      <c r="B32" t="s">
        <v>57</v>
      </c>
      <c r="C32" s="3"/>
      <c r="E32">
        <v>4638690</v>
      </c>
      <c r="G32">
        <v>1161220</v>
      </c>
      <c r="I32" s="2">
        <f t="shared" si="0"/>
        <v>2.0026688569402138</v>
      </c>
      <c r="L32" t="s">
        <v>134</v>
      </c>
    </row>
    <row r="33" spans="1:12" x14ac:dyDescent="0.3">
      <c r="A33" t="s">
        <v>51</v>
      </c>
      <c r="B33" t="s">
        <v>52</v>
      </c>
      <c r="C33" s="3" t="s">
        <v>53</v>
      </c>
      <c r="E33">
        <v>4638695</v>
      </c>
      <c r="G33">
        <v>1424590</v>
      </c>
      <c r="I33" s="2">
        <f t="shared" si="0"/>
        <v>2.4568806528560296</v>
      </c>
      <c r="L33" t="s">
        <v>134</v>
      </c>
    </row>
    <row r="34" spans="1:12" x14ac:dyDescent="0.3">
      <c r="B34" t="s">
        <v>52</v>
      </c>
      <c r="C34" s="3" t="s">
        <v>54</v>
      </c>
      <c r="E34">
        <v>4638695</v>
      </c>
      <c r="G34">
        <v>1165778</v>
      </c>
      <c r="I34" s="2">
        <f t="shared" si="0"/>
        <v>2.0105275298332828</v>
      </c>
      <c r="L34" t="s">
        <v>134</v>
      </c>
    </row>
    <row r="35" spans="1:12" x14ac:dyDescent="0.3">
      <c r="A35" t="s">
        <v>35</v>
      </c>
      <c r="B35" t="s">
        <v>36</v>
      </c>
      <c r="E35">
        <v>4638695</v>
      </c>
      <c r="G35">
        <v>1169095</v>
      </c>
      <c r="I35" s="2">
        <f t="shared" si="0"/>
        <v>2.0162481042620821</v>
      </c>
      <c r="L35" t="s">
        <v>134</v>
      </c>
    </row>
    <row r="36" spans="1:12" x14ac:dyDescent="0.3">
      <c r="B36" t="s">
        <v>37</v>
      </c>
      <c r="D36" t="s">
        <v>45</v>
      </c>
      <c r="E36">
        <v>4638695</v>
      </c>
      <c r="G36">
        <v>1145339</v>
      </c>
      <c r="I36" s="2">
        <f>8*G36/E36</f>
        <v>1.9752779607195559</v>
      </c>
      <c r="L36" t="s">
        <v>134</v>
      </c>
    </row>
    <row r="37" spans="1:12" x14ac:dyDescent="0.3">
      <c r="B37" t="s">
        <v>37</v>
      </c>
      <c r="C37" s="3" t="s">
        <v>38</v>
      </c>
      <c r="D37" t="s">
        <v>45</v>
      </c>
      <c r="E37">
        <v>4638695</v>
      </c>
      <c r="G37">
        <v>1151124</v>
      </c>
      <c r="I37" s="2">
        <f t="shared" si="0"/>
        <v>1.9852549046660752</v>
      </c>
      <c r="L37" t="s">
        <v>134</v>
      </c>
    </row>
    <row r="38" spans="1:12" x14ac:dyDescent="0.3">
      <c r="B38" t="s">
        <v>37</v>
      </c>
      <c r="C38" s="3" t="s">
        <v>39</v>
      </c>
      <c r="D38" t="s">
        <v>45</v>
      </c>
      <c r="E38">
        <v>4638695</v>
      </c>
      <c r="G38">
        <v>1217974</v>
      </c>
      <c r="I38" s="2">
        <f t="shared" ref="I38:I71" si="1">8*G38/E38</f>
        <v>2.1005459509625015</v>
      </c>
      <c r="L38" t="s">
        <v>134</v>
      </c>
    </row>
    <row r="39" spans="1:12" x14ac:dyDescent="0.3">
      <c r="B39" t="s">
        <v>37</v>
      </c>
      <c r="C39" s="3" t="s">
        <v>40</v>
      </c>
      <c r="D39" t="s">
        <v>45</v>
      </c>
      <c r="E39">
        <v>4638695</v>
      </c>
      <c r="G39">
        <v>1327415</v>
      </c>
      <c r="I39" s="2">
        <f t="shared" si="1"/>
        <v>2.2892904146532591</v>
      </c>
      <c r="L39" t="s">
        <v>134</v>
      </c>
    </row>
    <row r="40" spans="1:12" x14ac:dyDescent="0.3">
      <c r="B40" t="s">
        <v>37</v>
      </c>
      <c r="C40" s="3" t="s">
        <v>41</v>
      </c>
      <c r="D40" t="s">
        <v>45</v>
      </c>
      <c r="E40">
        <v>4638695</v>
      </c>
      <c r="G40">
        <v>1150929</v>
      </c>
      <c r="I40" s="2">
        <f t="shared" si="1"/>
        <v>1.9849186031847319</v>
      </c>
      <c r="L40" t="s">
        <v>134</v>
      </c>
    </row>
    <row r="41" spans="1:12" x14ac:dyDescent="0.3">
      <c r="B41" t="s">
        <v>48</v>
      </c>
      <c r="D41" t="s">
        <v>46</v>
      </c>
      <c r="E41">
        <v>4638695</v>
      </c>
      <c r="G41">
        <v>1152230</v>
      </c>
      <c r="I41" s="2">
        <f t="shared" si="1"/>
        <v>1.9871623376833356</v>
      </c>
      <c r="L41" t="s">
        <v>134</v>
      </c>
    </row>
    <row r="42" spans="1:12" x14ac:dyDescent="0.3">
      <c r="B42" t="s">
        <v>48</v>
      </c>
      <c r="C42" s="3" t="s">
        <v>38</v>
      </c>
      <c r="D42" t="s">
        <v>46</v>
      </c>
      <c r="E42">
        <v>4638695</v>
      </c>
      <c r="G42">
        <v>1211435</v>
      </c>
      <c r="I42" s="2">
        <f t="shared" si="1"/>
        <v>2.089268641288121</v>
      </c>
      <c r="L42" t="s">
        <v>134</v>
      </c>
    </row>
    <row r="43" spans="1:12" x14ac:dyDescent="0.3">
      <c r="B43" t="s">
        <v>48</v>
      </c>
      <c r="C43" s="3" t="s">
        <v>39</v>
      </c>
      <c r="D43" t="s">
        <v>46</v>
      </c>
      <c r="E43">
        <v>4638695</v>
      </c>
      <c r="G43">
        <v>1221173</v>
      </c>
      <c r="I43" s="2">
        <f t="shared" si="1"/>
        <v>2.1060630198795134</v>
      </c>
      <c r="L43" t="s">
        <v>134</v>
      </c>
    </row>
    <row r="44" spans="1:12" x14ac:dyDescent="0.3">
      <c r="B44" t="s">
        <v>48</v>
      </c>
      <c r="C44" s="3" t="s">
        <v>49</v>
      </c>
      <c r="D44" t="s">
        <v>46</v>
      </c>
      <c r="E44">
        <v>4638695</v>
      </c>
      <c r="G44">
        <v>1176852</v>
      </c>
      <c r="I44" s="2">
        <f t="shared" si="1"/>
        <v>2.0296260047276227</v>
      </c>
      <c r="L44" t="s">
        <v>134</v>
      </c>
    </row>
    <row r="45" spans="1:12" x14ac:dyDescent="0.3">
      <c r="B45" t="s">
        <v>48</v>
      </c>
      <c r="C45" s="3" t="s">
        <v>50</v>
      </c>
      <c r="D45" t="s">
        <v>46</v>
      </c>
      <c r="E45">
        <v>4638695</v>
      </c>
      <c r="G45">
        <v>1147840</v>
      </c>
      <c r="I45" s="2">
        <f t="shared" si="1"/>
        <v>1.979591242795657</v>
      </c>
      <c r="L45" t="s">
        <v>134</v>
      </c>
    </row>
    <row r="46" spans="1:12" x14ac:dyDescent="0.3">
      <c r="A46" t="s">
        <v>56</v>
      </c>
      <c r="B46" t="s">
        <v>57</v>
      </c>
      <c r="D46" t="s">
        <v>46</v>
      </c>
      <c r="E46">
        <v>4638695</v>
      </c>
      <c r="G46">
        <v>1138251</v>
      </c>
      <c r="I46" s="2">
        <f t="shared" si="1"/>
        <v>1.9630538330284704</v>
      </c>
      <c r="L46" t="s">
        <v>134</v>
      </c>
    </row>
    <row r="47" spans="1:12" x14ac:dyDescent="0.3">
      <c r="B47" t="s">
        <v>57</v>
      </c>
      <c r="C47" s="3" t="s">
        <v>39</v>
      </c>
      <c r="D47" t="s">
        <v>46</v>
      </c>
      <c r="E47">
        <v>4638695</v>
      </c>
      <c r="G47">
        <v>1179672</v>
      </c>
      <c r="I47" s="2">
        <f t="shared" si="1"/>
        <v>2.0344894415347419</v>
      </c>
      <c r="L47" t="s">
        <v>134</v>
      </c>
    </row>
    <row r="48" spans="1:12" x14ac:dyDescent="0.3">
      <c r="B48" t="s">
        <v>57</v>
      </c>
      <c r="C48" s="3" t="s">
        <v>58</v>
      </c>
      <c r="D48" t="s">
        <v>46</v>
      </c>
      <c r="E48">
        <v>4638695</v>
      </c>
      <c r="G48">
        <v>1173204</v>
      </c>
      <c r="I48" s="2">
        <f t="shared" si="1"/>
        <v>2.0233345800920302</v>
      </c>
      <c r="L48" t="s">
        <v>134</v>
      </c>
    </row>
    <row r="49" spans="1:13" x14ac:dyDescent="0.3">
      <c r="B49" t="s">
        <v>57</v>
      </c>
      <c r="C49" s="3" t="s">
        <v>59</v>
      </c>
      <c r="D49" t="s">
        <v>46</v>
      </c>
      <c r="E49">
        <v>4638695</v>
      </c>
      <c r="G49">
        <v>1133963</v>
      </c>
      <c r="I49" s="2">
        <f t="shared" si="1"/>
        <v>1.9556586496848791</v>
      </c>
      <c r="L49" t="s">
        <v>134</v>
      </c>
    </row>
    <row r="50" spans="1:13" x14ac:dyDescent="0.3">
      <c r="B50" t="s">
        <v>136</v>
      </c>
      <c r="C50" s="3"/>
      <c r="E50">
        <v>4638695</v>
      </c>
      <c r="G50">
        <v>1120802</v>
      </c>
      <c r="I50" s="2">
        <f>8*G50/E50</f>
        <v>1.9329608866286747</v>
      </c>
    </row>
    <row r="51" spans="1:13" x14ac:dyDescent="0.3">
      <c r="A51" t="s">
        <v>60</v>
      </c>
      <c r="B51" t="s">
        <v>61</v>
      </c>
      <c r="D51" t="s">
        <v>45</v>
      </c>
      <c r="E51">
        <v>4638695</v>
      </c>
      <c r="G51">
        <v>1130656</v>
      </c>
      <c r="I51" s="2">
        <f t="shared" si="1"/>
        <v>1.949955321485892</v>
      </c>
      <c r="L51" t="s">
        <v>134</v>
      </c>
    </row>
    <row r="52" spans="1:13" x14ac:dyDescent="0.3">
      <c r="B52" t="s">
        <v>61</v>
      </c>
      <c r="D52" t="s">
        <v>45</v>
      </c>
      <c r="E52">
        <v>4638695</v>
      </c>
      <c r="G52">
        <v>1128797</v>
      </c>
      <c r="I52" s="2">
        <f t="shared" si="1"/>
        <v>1.946749247363752</v>
      </c>
      <c r="L52" t="s">
        <v>134</v>
      </c>
    </row>
    <row r="53" spans="1:13" x14ac:dyDescent="0.3">
      <c r="A53" t="s">
        <v>63</v>
      </c>
      <c r="B53" t="s">
        <v>62</v>
      </c>
      <c r="D53" t="s">
        <v>47</v>
      </c>
      <c r="E53">
        <v>4638695</v>
      </c>
      <c r="G53">
        <v>1118429</v>
      </c>
      <c r="I53" s="2">
        <f t="shared" si="1"/>
        <v>1.9288683562941733</v>
      </c>
      <c r="J53">
        <v>163.41999999999999</v>
      </c>
      <c r="L53" t="s">
        <v>134</v>
      </c>
      <c r="M53" s="3" t="s">
        <v>64</v>
      </c>
    </row>
    <row r="54" spans="1:13" x14ac:dyDescent="0.3">
      <c r="B54" t="s">
        <v>62</v>
      </c>
      <c r="D54" t="s">
        <v>47</v>
      </c>
      <c r="E54">
        <v>4638695</v>
      </c>
      <c r="G54">
        <v>1140565</v>
      </c>
      <c r="I54" s="2">
        <f t="shared" si="1"/>
        <v>1.967044610607078</v>
      </c>
      <c r="J54">
        <v>120.03</v>
      </c>
      <c r="L54" t="s">
        <v>134</v>
      </c>
      <c r="M54" s="3" t="s">
        <v>65</v>
      </c>
    </row>
    <row r="55" spans="1:13" x14ac:dyDescent="0.3">
      <c r="B55" t="s">
        <v>62</v>
      </c>
      <c r="D55" t="s">
        <v>47</v>
      </c>
      <c r="E55">
        <v>4638695</v>
      </c>
      <c r="G55">
        <v>1111045</v>
      </c>
      <c r="I55" s="2">
        <f t="shared" si="1"/>
        <v>1.9161337402006384</v>
      </c>
      <c r="J55">
        <v>72.540000000000006</v>
      </c>
      <c r="L55" t="s">
        <v>134</v>
      </c>
      <c r="M55" s="3" t="s">
        <v>66</v>
      </c>
    </row>
    <row r="56" spans="1:13" x14ac:dyDescent="0.3">
      <c r="B56" t="s">
        <v>62</v>
      </c>
      <c r="D56" t="s">
        <v>47</v>
      </c>
      <c r="E56">
        <v>4638695</v>
      </c>
      <c r="G56">
        <v>1194606</v>
      </c>
      <c r="I56" s="2">
        <f t="shared" si="1"/>
        <v>2.0602449611366991</v>
      </c>
      <c r="J56">
        <v>7.01</v>
      </c>
      <c r="L56" t="s">
        <v>134</v>
      </c>
      <c r="M56" s="3" t="s">
        <v>67</v>
      </c>
    </row>
    <row r="57" spans="1:13" x14ac:dyDescent="0.3">
      <c r="B57" t="s">
        <v>62</v>
      </c>
      <c r="D57" t="s">
        <v>47</v>
      </c>
      <c r="E57">
        <v>4638695</v>
      </c>
      <c r="G57">
        <v>1203370</v>
      </c>
      <c r="I57" s="2">
        <f t="shared" si="1"/>
        <v>2.0753595569443561</v>
      </c>
      <c r="J57">
        <v>2.7</v>
      </c>
      <c r="L57" t="s">
        <v>134</v>
      </c>
      <c r="M57" s="3" t="s">
        <v>68</v>
      </c>
    </row>
    <row r="58" spans="1:13" x14ac:dyDescent="0.3">
      <c r="B58" t="s">
        <v>62</v>
      </c>
      <c r="D58" t="s">
        <v>47</v>
      </c>
      <c r="E58">
        <v>4638695</v>
      </c>
      <c r="G58">
        <v>1098677</v>
      </c>
      <c r="I58" s="2">
        <f t="shared" si="1"/>
        <v>1.8948036031685636</v>
      </c>
      <c r="J58">
        <v>2.27</v>
      </c>
      <c r="L58" t="s">
        <v>134</v>
      </c>
      <c r="M58" s="3" t="s">
        <v>69</v>
      </c>
    </row>
    <row r="59" spans="1:13" x14ac:dyDescent="0.3">
      <c r="B59" t="s">
        <v>62</v>
      </c>
      <c r="D59" t="s">
        <v>47</v>
      </c>
      <c r="E59">
        <v>4638695</v>
      </c>
      <c r="G59">
        <v>1108255</v>
      </c>
      <c r="I59" s="2">
        <f t="shared" si="1"/>
        <v>1.9113220420829564</v>
      </c>
      <c r="L59" t="s">
        <v>134</v>
      </c>
      <c r="M59" s="3" t="s">
        <v>71</v>
      </c>
    </row>
    <row r="60" spans="1:13" x14ac:dyDescent="0.3">
      <c r="B60" t="s">
        <v>62</v>
      </c>
      <c r="D60" t="s">
        <v>47</v>
      </c>
      <c r="E60">
        <v>4638695</v>
      </c>
      <c r="G60">
        <v>1098677</v>
      </c>
      <c r="I60" s="2">
        <f t="shared" si="1"/>
        <v>1.8948036031685636</v>
      </c>
      <c r="J60">
        <v>2.27</v>
      </c>
      <c r="L60" t="s">
        <v>134</v>
      </c>
      <c r="M60" s="3" t="s">
        <v>70</v>
      </c>
    </row>
    <row r="61" spans="1:13" x14ac:dyDescent="0.3">
      <c r="B61" t="s">
        <v>62</v>
      </c>
      <c r="D61" t="s">
        <v>47</v>
      </c>
      <c r="E61">
        <v>4638695</v>
      </c>
      <c r="G61">
        <v>1115894</v>
      </c>
      <c r="I61" s="2">
        <f t="shared" si="1"/>
        <v>1.9244964370367097</v>
      </c>
      <c r="L61" t="s">
        <v>134</v>
      </c>
      <c r="M61" s="3" t="s">
        <v>75</v>
      </c>
    </row>
    <row r="62" spans="1:13" x14ac:dyDescent="0.3">
      <c r="B62" t="s">
        <v>62</v>
      </c>
      <c r="D62" t="s">
        <v>47</v>
      </c>
      <c r="E62">
        <v>4638695</v>
      </c>
      <c r="G62">
        <v>1109507</v>
      </c>
      <c r="I62" s="2">
        <f t="shared" si="1"/>
        <v>1.9134812700554789</v>
      </c>
      <c r="J62">
        <v>3.27</v>
      </c>
      <c r="L62" t="s">
        <v>134</v>
      </c>
      <c r="M62" s="3" t="s">
        <v>72</v>
      </c>
    </row>
    <row r="63" spans="1:13" x14ac:dyDescent="0.3">
      <c r="B63" t="s">
        <v>62</v>
      </c>
      <c r="C63" t="s">
        <v>73</v>
      </c>
      <c r="D63" t="s">
        <v>47</v>
      </c>
      <c r="E63">
        <v>4638695</v>
      </c>
      <c r="G63">
        <v>1129396</v>
      </c>
      <c r="I63" s="2">
        <f t="shared" si="1"/>
        <v>1.9477822965295195</v>
      </c>
      <c r="J63">
        <v>0.23</v>
      </c>
      <c r="L63" t="s">
        <v>134</v>
      </c>
      <c r="M63" s="3" t="s">
        <v>74</v>
      </c>
    </row>
    <row r="64" spans="1:13" x14ac:dyDescent="0.3">
      <c r="B64" t="s">
        <v>76</v>
      </c>
      <c r="D64" t="s">
        <v>47</v>
      </c>
      <c r="E64">
        <v>4638695</v>
      </c>
      <c r="G64">
        <v>1109507</v>
      </c>
      <c r="I64" s="2">
        <f t="shared" si="1"/>
        <v>1.9134812700554789</v>
      </c>
      <c r="L64" t="s">
        <v>134</v>
      </c>
    </row>
    <row r="65" spans="1:12" x14ac:dyDescent="0.3">
      <c r="A65" t="s">
        <v>79</v>
      </c>
      <c r="B65" t="s">
        <v>80</v>
      </c>
      <c r="C65" s="3" t="s">
        <v>81</v>
      </c>
      <c r="D65" t="s">
        <v>47</v>
      </c>
      <c r="E65">
        <v>4638695</v>
      </c>
      <c r="G65">
        <v>1115932</v>
      </c>
      <c r="I65" s="2">
        <f t="shared" si="1"/>
        <v>1.9245619727099972</v>
      </c>
      <c r="L65" t="s">
        <v>135</v>
      </c>
    </row>
    <row r="66" spans="1:12" x14ac:dyDescent="0.3">
      <c r="B66" t="s">
        <v>80</v>
      </c>
      <c r="C66" s="3" t="s">
        <v>82</v>
      </c>
      <c r="D66" t="s">
        <v>47</v>
      </c>
      <c r="E66">
        <v>4638695</v>
      </c>
      <c r="G66">
        <v>1117952</v>
      </c>
      <c r="I66" s="2">
        <f t="shared" si="1"/>
        <v>1.9280457111321179</v>
      </c>
      <c r="L66" t="s">
        <v>135</v>
      </c>
    </row>
    <row r="67" spans="1:12" x14ac:dyDescent="0.3">
      <c r="B67" t="s">
        <v>80</v>
      </c>
      <c r="C67" s="3" t="s">
        <v>83</v>
      </c>
      <c r="D67" t="s">
        <v>47</v>
      </c>
      <c r="E67">
        <v>4638695</v>
      </c>
      <c r="G67">
        <v>1112934</v>
      </c>
      <c r="I67" s="2">
        <f t="shared" si="1"/>
        <v>1.9193915530122156</v>
      </c>
      <c r="L67" t="s">
        <v>135</v>
      </c>
    </row>
    <row r="68" spans="1:12" x14ac:dyDescent="0.3">
      <c r="B68" t="s">
        <v>80</v>
      </c>
      <c r="C68" s="3" t="s">
        <v>91</v>
      </c>
      <c r="E68">
        <v>4638695</v>
      </c>
      <c r="G68">
        <v>1103429</v>
      </c>
      <c r="I68" s="2">
        <f>8*G68/E68</f>
        <v>1.9029990115754538</v>
      </c>
      <c r="L68" t="s">
        <v>135</v>
      </c>
    </row>
    <row r="69" spans="1:12" x14ac:dyDescent="0.3">
      <c r="B69" t="s">
        <v>80</v>
      </c>
      <c r="C69" s="3" t="s">
        <v>84</v>
      </c>
      <c r="D69" t="s">
        <v>47</v>
      </c>
      <c r="E69">
        <v>4638695</v>
      </c>
      <c r="G69">
        <v>1097728</v>
      </c>
      <c r="I69" s="2">
        <f t="shared" si="1"/>
        <v>1.8931669359593593</v>
      </c>
      <c r="L69" t="s">
        <v>135</v>
      </c>
    </row>
    <row r="70" spans="1:12" x14ac:dyDescent="0.3">
      <c r="A70" t="s">
        <v>85</v>
      </c>
      <c r="B70" t="s">
        <v>86</v>
      </c>
      <c r="C70" s="3" t="s">
        <v>83</v>
      </c>
      <c r="D70" t="s">
        <v>47</v>
      </c>
      <c r="E70">
        <v>4638695</v>
      </c>
      <c r="G70">
        <v>1119377</v>
      </c>
      <c r="I70" s="2">
        <f t="shared" si="1"/>
        <v>1.9305032988803963</v>
      </c>
      <c r="L70" t="s">
        <v>135</v>
      </c>
    </row>
    <row r="71" spans="1:12" x14ac:dyDescent="0.3">
      <c r="B71" t="s">
        <v>86</v>
      </c>
      <c r="C71" s="3" t="s">
        <v>87</v>
      </c>
      <c r="D71" t="s">
        <v>47</v>
      </c>
      <c r="E71">
        <v>4638695</v>
      </c>
      <c r="G71">
        <v>1118641</v>
      </c>
      <c r="I71" s="2">
        <f t="shared" si="1"/>
        <v>1.9292339763661979</v>
      </c>
      <c r="L71" t="s">
        <v>135</v>
      </c>
    </row>
    <row r="72" spans="1:12" x14ac:dyDescent="0.3">
      <c r="B72" t="s">
        <v>86</v>
      </c>
      <c r="C72" s="3" t="s">
        <v>88</v>
      </c>
      <c r="D72" t="s">
        <v>47</v>
      </c>
      <c r="E72">
        <v>4638695</v>
      </c>
      <c r="G72">
        <v>1119489</v>
      </c>
      <c r="I72" s="2">
        <f t="shared" ref="I72:I83" si="2">8*G72/E72</f>
        <v>1.9306964566542961</v>
      </c>
      <c r="L72" t="s">
        <v>135</v>
      </c>
    </row>
    <row r="73" spans="1:12" x14ac:dyDescent="0.3">
      <c r="B73" t="s">
        <v>86</v>
      </c>
      <c r="C73" s="3" t="s">
        <v>89</v>
      </c>
      <c r="D73" t="s">
        <v>47</v>
      </c>
      <c r="E73">
        <v>4638695</v>
      </c>
      <c r="G73">
        <v>1113652</v>
      </c>
      <c r="I73" s="2">
        <f t="shared" si="2"/>
        <v>1.9206298323127518</v>
      </c>
      <c r="L73" t="s">
        <v>135</v>
      </c>
    </row>
    <row r="74" spans="1:12" x14ac:dyDescent="0.3">
      <c r="B74" t="s">
        <v>86</v>
      </c>
      <c r="C74" s="3" t="s">
        <v>90</v>
      </c>
      <c r="D74" t="s">
        <v>47</v>
      </c>
      <c r="E74">
        <v>4638695</v>
      </c>
      <c r="G74">
        <v>1116077</v>
      </c>
      <c r="I74" s="2">
        <f t="shared" si="2"/>
        <v>1.9248120430422782</v>
      </c>
      <c r="L74" t="s">
        <v>135</v>
      </c>
    </row>
    <row r="75" spans="1:12" x14ac:dyDescent="0.3">
      <c r="B75" t="s">
        <v>86</v>
      </c>
      <c r="C75" s="3" t="s">
        <v>91</v>
      </c>
      <c r="D75" t="s">
        <v>47</v>
      </c>
      <c r="E75">
        <v>4638695</v>
      </c>
      <c r="G75">
        <v>1113065</v>
      </c>
      <c r="I75" s="2">
        <f t="shared" si="2"/>
        <v>1.9196174786227591</v>
      </c>
      <c r="L75" t="s">
        <v>135</v>
      </c>
    </row>
    <row r="76" spans="1:12" x14ac:dyDescent="0.3">
      <c r="B76" t="s">
        <v>86</v>
      </c>
      <c r="C76" s="3" t="s">
        <v>92</v>
      </c>
      <c r="D76" t="s">
        <v>47</v>
      </c>
      <c r="E76">
        <v>4638695</v>
      </c>
      <c r="G76">
        <v>1118316</v>
      </c>
      <c r="I76" s="2">
        <f t="shared" si="2"/>
        <v>1.9286734738972922</v>
      </c>
      <c r="L76" t="s">
        <v>135</v>
      </c>
    </row>
    <row r="77" spans="1:12" x14ac:dyDescent="0.3">
      <c r="A77" t="s">
        <v>93</v>
      </c>
      <c r="B77" t="s">
        <v>94</v>
      </c>
      <c r="C77" s="3" t="s">
        <v>95</v>
      </c>
      <c r="D77" t="s">
        <v>47</v>
      </c>
      <c r="E77">
        <v>4638695</v>
      </c>
      <c r="G77">
        <v>1108978</v>
      </c>
      <c r="I77" s="2">
        <f t="shared" si="2"/>
        <v>1.9125689444983989</v>
      </c>
      <c r="L77" t="s">
        <v>135</v>
      </c>
    </row>
    <row r="78" spans="1:12" x14ac:dyDescent="0.3">
      <c r="B78" t="s">
        <v>94</v>
      </c>
      <c r="C78" s="3" t="s">
        <v>96</v>
      </c>
      <c r="D78" t="s">
        <v>47</v>
      </c>
      <c r="E78">
        <v>4638695</v>
      </c>
      <c r="G78">
        <v>1106151</v>
      </c>
      <c r="I78" s="2">
        <f t="shared" si="2"/>
        <v>1.9076934353304109</v>
      </c>
      <c r="L78" t="s">
        <v>135</v>
      </c>
    </row>
    <row r="79" spans="1:12" x14ac:dyDescent="0.3">
      <c r="B79" t="s">
        <v>94</v>
      </c>
      <c r="C79" s="3" t="s">
        <v>96</v>
      </c>
      <c r="D79" t="s">
        <v>47</v>
      </c>
      <c r="E79">
        <v>4638695</v>
      </c>
      <c r="G79">
        <v>1101875</v>
      </c>
      <c r="I79" s="2">
        <f>8*G79/E79</f>
        <v>1.9003189474625946</v>
      </c>
      <c r="L79" t="s">
        <v>135</v>
      </c>
    </row>
    <row r="80" spans="1:12" x14ac:dyDescent="0.3">
      <c r="B80" t="s">
        <v>94</v>
      </c>
      <c r="C80" s="3" t="s">
        <v>97</v>
      </c>
      <c r="D80" t="s">
        <v>47</v>
      </c>
      <c r="E80">
        <v>4638695</v>
      </c>
      <c r="G80">
        <v>1112676</v>
      </c>
      <c r="I80" s="2">
        <f t="shared" si="2"/>
        <v>1.9189466002830537</v>
      </c>
      <c r="L80" t="s">
        <v>135</v>
      </c>
    </row>
    <row r="81" spans="1:12" x14ac:dyDescent="0.3">
      <c r="B81" t="s">
        <v>94</v>
      </c>
      <c r="C81" s="3" t="s">
        <v>97</v>
      </c>
      <c r="D81" t="s">
        <v>47</v>
      </c>
      <c r="E81">
        <v>4638695</v>
      </c>
      <c r="G81">
        <v>1109196</v>
      </c>
      <c r="I81" s="2">
        <f t="shared" si="2"/>
        <v>1.9129449123083109</v>
      </c>
      <c r="L81" t="s">
        <v>135</v>
      </c>
    </row>
    <row r="82" spans="1:12" x14ac:dyDescent="0.3">
      <c r="B82" t="s">
        <v>94</v>
      </c>
      <c r="C82" s="3" t="s">
        <v>98</v>
      </c>
      <c r="D82" t="s">
        <v>47</v>
      </c>
      <c r="E82">
        <v>4638695</v>
      </c>
      <c r="G82">
        <v>1114590</v>
      </c>
      <c r="I82" s="2">
        <f t="shared" si="2"/>
        <v>1.9222475286691623</v>
      </c>
      <c r="L82" t="s">
        <v>135</v>
      </c>
    </row>
    <row r="83" spans="1:12" x14ac:dyDescent="0.3">
      <c r="A83" t="s">
        <v>77</v>
      </c>
      <c r="B83" t="s">
        <v>78</v>
      </c>
      <c r="D83" t="s">
        <v>47</v>
      </c>
      <c r="E83">
        <v>4638695</v>
      </c>
      <c r="G83">
        <v>1123789</v>
      </c>
      <c r="I83" s="2">
        <f t="shared" si="2"/>
        <v>1.9381123354736622</v>
      </c>
      <c r="L83" t="s">
        <v>135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6547-0124-4F45-A588-1674B314477A}">
  <dimension ref="A2:I33"/>
  <sheetViews>
    <sheetView topLeftCell="B16" zoomScale="115" zoomScaleNormal="115" workbookViewId="0">
      <selection activeCell="U33" sqref="U33"/>
    </sheetView>
  </sheetViews>
  <sheetFormatPr defaultRowHeight="14.4" x14ac:dyDescent="0.3"/>
  <cols>
    <col min="1" max="1" width="20.44140625" bestFit="1" customWidth="1"/>
    <col min="2" max="4" width="9.5546875" bestFit="1" customWidth="1"/>
    <col min="5" max="5" width="10" bestFit="1" customWidth="1"/>
    <col min="6" max="6" width="12.44140625" bestFit="1" customWidth="1"/>
  </cols>
  <sheetData>
    <row r="2" spans="1:6" x14ac:dyDescent="0.3">
      <c r="A2" t="s">
        <v>99</v>
      </c>
      <c r="B2">
        <v>4638695</v>
      </c>
      <c r="C2" t="s">
        <v>100</v>
      </c>
    </row>
    <row r="4" spans="1:6" x14ac:dyDescent="0.3">
      <c r="A4" t="s">
        <v>116</v>
      </c>
      <c r="B4" t="s">
        <v>108</v>
      </c>
      <c r="C4" t="s">
        <v>109</v>
      </c>
      <c r="D4" t="s">
        <v>110</v>
      </c>
      <c r="E4" t="s">
        <v>111</v>
      </c>
      <c r="F4" t="s">
        <v>120</v>
      </c>
    </row>
    <row r="5" spans="1:6" x14ac:dyDescent="0.3">
      <c r="A5" t="s">
        <v>119</v>
      </c>
      <c r="B5" s="2">
        <f>1142069/4638690</f>
        <v>0.24620507082818641</v>
      </c>
      <c r="C5" s="2">
        <f>1140824/4638690</f>
        <v>0.24593667608742986</v>
      </c>
      <c r="D5" s="2">
        <f>1179222/4638690</f>
        <v>0.25421444416419292</v>
      </c>
      <c r="E5" s="2">
        <f>1176575/4638690</f>
        <v>0.25364380892019084</v>
      </c>
      <c r="F5">
        <f>SUM(B5:E5)</f>
        <v>1</v>
      </c>
    </row>
    <row r="6" spans="1:6" x14ac:dyDescent="0.3">
      <c r="A6" t="s">
        <v>33</v>
      </c>
      <c r="B6" s="2">
        <f>1141315/4638690</f>
        <v>0.2460425249369973</v>
      </c>
      <c r="C6" s="2">
        <f>1140567/4638690</f>
        <v>0.24588127251443834</v>
      </c>
      <c r="D6" s="2">
        <f>1178622/4638690</f>
        <v>0.25408509730117768</v>
      </c>
      <c r="E6" s="2">
        <f>1178186/4638690</f>
        <v>0.25399110524738666</v>
      </c>
      <c r="F6">
        <f>SUM(B6:E6)</f>
        <v>1</v>
      </c>
    </row>
    <row r="7" spans="1:6" x14ac:dyDescent="0.3">
      <c r="A7" t="s">
        <v>117</v>
      </c>
      <c r="B7" s="2" t="s">
        <v>112</v>
      </c>
      <c r="C7" s="2" t="s">
        <v>113</v>
      </c>
      <c r="D7" s="2" t="s">
        <v>114</v>
      </c>
      <c r="E7" s="2" t="s">
        <v>115</v>
      </c>
      <c r="F7" s="2" t="s">
        <v>121</v>
      </c>
    </row>
    <row r="8" spans="1:6" x14ac:dyDescent="0.3">
      <c r="A8" t="s">
        <v>119</v>
      </c>
      <c r="B8" s="2">
        <f>383734/4638690</f>
        <v>8.2724648553794286E-2</v>
      </c>
      <c r="C8" s="2">
        <f>346554/4638690</f>
        <v>7.4709454608952092E-2</v>
      </c>
      <c r="D8" s="2">
        <f>235986/4638690</f>
        <v>5.0873414692510173E-2</v>
      </c>
      <c r="E8" s="2">
        <f>211939/4638690</f>
        <v>4.5689408000965791E-2</v>
      </c>
      <c r="F8" s="2">
        <f>B8-E8</f>
        <v>3.7035240552828495E-2</v>
      </c>
    </row>
    <row r="9" spans="1:6" x14ac:dyDescent="0.3">
      <c r="A9" t="s">
        <v>33</v>
      </c>
      <c r="B9" s="2">
        <f>298814/4638690</f>
        <v>6.441775587504231E-2</v>
      </c>
      <c r="C9" s="2">
        <f>298861/4638690</f>
        <v>6.4427888045978501E-2</v>
      </c>
      <c r="D9" s="2">
        <f>289361/4638690</f>
        <v>6.2379896048237758E-2</v>
      </c>
      <c r="E9" s="2">
        <f>280190/4638690</f>
        <v>6.0402829247050351E-2</v>
      </c>
      <c r="F9" s="2">
        <f>B9-E9</f>
        <v>4.014926627991959E-3</v>
      </c>
    </row>
    <row r="10" spans="1:6" x14ac:dyDescent="0.3">
      <c r="A10" t="s">
        <v>118</v>
      </c>
      <c r="B10" s="2" t="s">
        <v>128</v>
      </c>
      <c r="C10" s="2" t="s">
        <v>129</v>
      </c>
      <c r="D10" s="2" t="s">
        <v>130</v>
      </c>
      <c r="E10" s="2" t="s">
        <v>131</v>
      </c>
      <c r="F10" s="2" t="s">
        <v>121</v>
      </c>
    </row>
    <row r="11" spans="1:6" x14ac:dyDescent="0.3">
      <c r="A11" t="s">
        <v>119</v>
      </c>
      <c r="B11" s="2">
        <f>115631/4638690</f>
        <v>2.4927511862185229E-2</v>
      </c>
      <c r="C11" s="2">
        <f>114559/4638690</f>
        <v>2.4696412133598064E-2</v>
      </c>
      <c r="D11" s="2">
        <f>27233/4638690</f>
        <v>5.8708385341551175E-3</v>
      </c>
      <c r="E11" s="2">
        <f>26753/4638690</f>
        <v>5.7673610437429532E-3</v>
      </c>
      <c r="F11" s="2">
        <f>B11-E11</f>
        <v>1.9160150818442277E-2</v>
      </c>
    </row>
    <row r="12" spans="1:6" x14ac:dyDescent="0.3">
      <c r="A12" t="s">
        <v>33</v>
      </c>
      <c r="B12" s="2">
        <f>75840/4638690</f>
        <v>1.6349443485121878E-2</v>
      </c>
      <c r="C12" s="2">
        <f>75775/4638690</f>
        <v>1.6335430908295229E-2</v>
      </c>
      <c r="D12" s="2">
        <f>71291/4638690</f>
        <v>1.53687786853616E-2</v>
      </c>
      <c r="E12" s="2">
        <f>71060/4638690</f>
        <v>1.5318980143100746E-2</v>
      </c>
      <c r="F12" s="2">
        <f>B12-E12</f>
        <v>1.0304633420211325E-3</v>
      </c>
    </row>
    <row r="13" spans="1:6" x14ac:dyDescent="0.3">
      <c r="A13" t="s">
        <v>122</v>
      </c>
      <c r="B13" s="2" t="s">
        <v>123</v>
      </c>
      <c r="C13" s="2" t="s">
        <v>124</v>
      </c>
      <c r="D13" s="2" t="s">
        <v>125</v>
      </c>
      <c r="E13" s="2" t="s">
        <v>126</v>
      </c>
      <c r="F13" s="2" t="s">
        <v>127</v>
      </c>
    </row>
    <row r="14" spans="1:6" x14ac:dyDescent="0.3">
      <c r="A14" t="s">
        <v>119</v>
      </c>
      <c r="B14" s="5">
        <v>5392</v>
      </c>
      <c r="C14" s="5">
        <v>5254</v>
      </c>
      <c r="D14" s="5">
        <v>17</v>
      </c>
      <c r="E14" s="5">
        <v>16</v>
      </c>
      <c r="F14" s="5">
        <f>B14-E14</f>
        <v>5376</v>
      </c>
    </row>
    <row r="15" spans="1:6" x14ac:dyDescent="0.3">
      <c r="A15" t="s">
        <v>33</v>
      </c>
      <c r="B15" s="5">
        <v>1335</v>
      </c>
      <c r="C15" s="5">
        <v>1329</v>
      </c>
      <c r="D15" s="5">
        <v>962</v>
      </c>
      <c r="E15" s="5">
        <v>956</v>
      </c>
      <c r="F15" s="5">
        <f>B15-E15</f>
        <v>379</v>
      </c>
    </row>
    <row r="16" spans="1:6" x14ac:dyDescent="0.3">
      <c r="B16" s="5"/>
      <c r="C16" s="5"/>
      <c r="D16" s="5"/>
      <c r="E16" s="5"/>
      <c r="F16" s="5"/>
    </row>
    <row r="17" spans="1:9" x14ac:dyDescent="0.3">
      <c r="A17" t="s">
        <v>133</v>
      </c>
      <c r="B17" s="5">
        <v>2</v>
      </c>
      <c r="C17" s="5">
        <v>3</v>
      </c>
      <c r="D17" s="5">
        <v>4</v>
      </c>
      <c r="E17" s="5">
        <v>6</v>
      </c>
      <c r="F17" s="5">
        <v>12</v>
      </c>
    </row>
    <row r="18" spans="1:9" x14ac:dyDescent="0.3">
      <c r="A18" t="s">
        <v>119</v>
      </c>
      <c r="B18" s="5">
        <v>201463</v>
      </c>
      <c r="C18" s="5">
        <v>77573</v>
      </c>
      <c r="D18" s="5">
        <v>13781</v>
      </c>
      <c r="E18" s="5">
        <v>2034</v>
      </c>
      <c r="F18" s="5">
        <v>2</v>
      </c>
    </row>
    <row r="19" spans="1:9" x14ac:dyDescent="0.3">
      <c r="A19" t="s">
        <v>33</v>
      </c>
      <c r="B19" s="5">
        <v>217875</v>
      </c>
      <c r="C19" s="5">
        <v>54358</v>
      </c>
      <c r="D19" s="5">
        <v>13661</v>
      </c>
      <c r="E19" s="5">
        <v>834</v>
      </c>
      <c r="F19" s="5">
        <v>0</v>
      </c>
    </row>
    <row r="21" spans="1:9" x14ac:dyDescent="0.3">
      <c r="A21" t="s">
        <v>132</v>
      </c>
      <c r="B21" s="6">
        <v>0.3211</v>
      </c>
    </row>
    <row r="23" spans="1:9" x14ac:dyDescent="0.3">
      <c r="B23" t="s">
        <v>0</v>
      </c>
      <c r="C23" t="s">
        <v>101</v>
      </c>
      <c r="D23" t="s">
        <v>78</v>
      </c>
      <c r="E23" t="s">
        <v>102</v>
      </c>
      <c r="F23" t="s">
        <v>103</v>
      </c>
      <c r="G23" t="s">
        <v>104</v>
      </c>
      <c r="H23" t="s">
        <v>105</v>
      </c>
      <c r="I23" t="s">
        <v>106</v>
      </c>
    </row>
    <row r="24" spans="1:9" x14ac:dyDescent="0.3">
      <c r="B24" s="4">
        <v>0.1</v>
      </c>
      <c r="C24" s="1">
        <v>32.729999999999997</v>
      </c>
      <c r="D24" s="1">
        <v>29.83</v>
      </c>
      <c r="E24" s="1">
        <v>29.62</v>
      </c>
      <c r="F24" s="1">
        <v>29.12</v>
      </c>
      <c r="G24" s="1">
        <v>34.83</v>
      </c>
      <c r="H24" s="1">
        <v>32.85</v>
      </c>
      <c r="I24" s="1">
        <v>37.06</v>
      </c>
    </row>
    <row r="25" spans="1:9" x14ac:dyDescent="0.3">
      <c r="B25" s="4">
        <v>0.2</v>
      </c>
      <c r="C25" s="1">
        <v>33.78</v>
      </c>
      <c r="D25" s="1">
        <v>34.06</v>
      </c>
      <c r="E25" s="1">
        <v>31.59</v>
      </c>
      <c r="F25" s="1">
        <v>32.82</v>
      </c>
      <c r="G25" s="1">
        <v>35.630000000000003</v>
      </c>
      <c r="H25" s="1">
        <v>35.549999999999997</v>
      </c>
      <c r="I25" s="1">
        <v>37.43</v>
      </c>
    </row>
    <row r="26" spans="1:9" x14ac:dyDescent="0.3">
      <c r="B26" s="4">
        <v>0.3</v>
      </c>
      <c r="C26" s="1">
        <v>34.21</v>
      </c>
      <c r="D26" s="1">
        <v>34.35</v>
      </c>
      <c r="E26" s="1">
        <v>32.159999999999997</v>
      </c>
      <c r="F26" s="1">
        <v>33.85</v>
      </c>
      <c r="G26" s="1">
        <v>34.94</v>
      </c>
      <c r="H26" s="1">
        <v>34.81</v>
      </c>
      <c r="I26" s="1">
        <v>36.520000000000003</v>
      </c>
    </row>
    <row r="27" spans="1:9" x14ac:dyDescent="0.3">
      <c r="B27" s="4">
        <v>0.4</v>
      </c>
      <c r="C27" s="1">
        <v>33.630000000000003</v>
      </c>
      <c r="D27" s="1">
        <v>34.78</v>
      </c>
      <c r="E27" s="1">
        <v>32.549999999999997</v>
      </c>
      <c r="F27" s="1">
        <v>35.020000000000003</v>
      </c>
      <c r="G27" s="1">
        <v>36.01</v>
      </c>
      <c r="H27" s="1">
        <v>35.840000000000003</v>
      </c>
      <c r="I27" s="1">
        <v>37.770000000000003</v>
      </c>
    </row>
    <row r="28" spans="1:9" x14ac:dyDescent="0.3">
      <c r="B28" s="4">
        <v>0.5</v>
      </c>
      <c r="C28" s="1">
        <v>34.17</v>
      </c>
      <c r="D28" s="1">
        <v>35.5</v>
      </c>
      <c r="E28" s="1">
        <v>34.31</v>
      </c>
      <c r="F28" s="1">
        <v>34.58</v>
      </c>
      <c r="G28" s="1">
        <v>35.61</v>
      </c>
      <c r="H28" s="1">
        <v>35.450000000000003</v>
      </c>
      <c r="I28" s="1">
        <v>37.29</v>
      </c>
    </row>
    <row r="29" spans="1:9" x14ac:dyDescent="0.3">
      <c r="B29" s="4">
        <v>0.6</v>
      </c>
      <c r="C29" s="1">
        <v>34.72</v>
      </c>
      <c r="D29" s="1">
        <v>35.6</v>
      </c>
      <c r="E29" s="1">
        <v>34.79</v>
      </c>
      <c r="F29" s="1">
        <v>36.97</v>
      </c>
      <c r="G29" s="1">
        <v>36.08</v>
      </c>
      <c r="H29" s="1">
        <v>36.07</v>
      </c>
      <c r="I29" s="1">
        <v>37.65</v>
      </c>
    </row>
    <row r="30" spans="1:9" x14ac:dyDescent="0.3">
      <c r="B30" s="4">
        <v>0.7</v>
      </c>
      <c r="C30" s="1">
        <v>35.369999999999997</v>
      </c>
      <c r="D30" s="1">
        <v>35.79</v>
      </c>
      <c r="E30" s="1">
        <v>36.340000000000003</v>
      </c>
      <c r="F30" s="1">
        <v>34.75</v>
      </c>
      <c r="G30" s="1">
        <v>35.21</v>
      </c>
      <c r="H30" s="1">
        <v>35.090000000000003</v>
      </c>
      <c r="I30" s="1">
        <v>36.75</v>
      </c>
    </row>
    <row r="31" spans="1:9" x14ac:dyDescent="0.3">
      <c r="B31" s="4">
        <v>0.8</v>
      </c>
      <c r="C31" s="1">
        <v>32.49</v>
      </c>
      <c r="D31" s="1">
        <v>36.14</v>
      </c>
      <c r="E31" s="1">
        <v>34.909999999999997</v>
      </c>
      <c r="F31" s="1">
        <v>35.729999999999997</v>
      </c>
      <c r="G31" s="1">
        <v>36.56</v>
      </c>
      <c r="H31" s="1">
        <v>36.799999999999997</v>
      </c>
      <c r="I31" s="1">
        <v>37.86</v>
      </c>
    </row>
    <row r="32" spans="1:9" x14ac:dyDescent="0.3">
      <c r="B32" s="4">
        <v>0.9</v>
      </c>
      <c r="C32" s="1">
        <v>33.799999999999997</v>
      </c>
      <c r="D32" s="1">
        <v>35.64</v>
      </c>
      <c r="E32" s="1">
        <v>36.53</v>
      </c>
      <c r="F32" s="1">
        <v>36.31</v>
      </c>
      <c r="G32" s="1">
        <v>37.119999999999997</v>
      </c>
      <c r="H32" s="1">
        <v>37.33</v>
      </c>
      <c r="I32" s="1">
        <v>38.340000000000003</v>
      </c>
    </row>
    <row r="33" spans="2:9" x14ac:dyDescent="0.3">
      <c r="B33" s="4">
        <v>1</v>
      </c>
      <c r="C33" s="1">
        <v>33.1</v>
      </c>
      <c r="D33" s="1">
        <v>35.15</v>
      </c>
      <c r="E33" s="1">
        <v>35.380000000000003</v>
      </c>
      <c r="F33" s="1">
        <v>36.409999999999997</v>
      </c>
      <c r="G33" s="1">
        <v>36.78</v>
      </c>
      <c r="H33" s="1">
        <v>36.130000000000003</v>
      </c>
      <c r="I33" s="1">
        <v>37.31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Table</vt:lpstr>
      <vt:lpstr>Training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2020-06-24T08:46:59Z</dcterms:created>
  <dcterms:modified xsi:type="dcterms:W3CDTF">2020-07-11T09:54:29Z</dcterms:modified>
</cp:coreProperties>
</file>